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3240" windowHeight="15460" tabRatio="500"/>
  </bookViews>
  <sheets>
    <sheet name="Colisure" sheetId="1" r:id="rId1"/>
    <sheet name="Enterolert" sheetId="2" r:id="rId2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7" i="1" l="1"/>
  <c r="AA48" i="1"/>
  <c r="AB48" i="1"/>
  <c r="Z48" i="1"/>
  <c r="AA47" i="1"/>
  <c r="AB47" i="1"/>
  <c r="Z47" i="1"/>
  <c r="AA46" i="1"/>
  <c r="AB46" i="1"/>
  <c r="Z46" i="1"/>
  <c r="AA45" i="1"/>
  <c r="AB45" i="1"/>
  <c r="Z45" i="1"/>
  <c r="AA44" i="1"/>
  <c r="AB44" i="1"/>
  <c r="Z44" i="1"/>
  <c r="AA41" i="1"/>
  <c r="AB41" i="1"/>
  <c r="Z41" i="1"/>
  <c r="AA40" i="1"/>
  <c r="AB40" i="1"/>
  <c r="Z40" i="1"/>
  <c r="AA39" i="1"/>
  <c r="AB39" i="1"/>
  <c r="Z39" i="1"/>
  <c r="AA38" i="1"/>
  <c r="AB38" i="1"/>
  <c r="Z38" i="1"/>
  <c r="W41" i="1"/>
  <c r="W48" i="1"/>
  <c r="W55" i="1"/>
  <c r="S41" i="1"/>
  <c r="W39" i="1"/>
  <c r="W46" i="1"/>
  <c r="W53" i="1"/>
  <c r="S39" i="1"/>
  <c r="X39" i="1"/>
  <c r="X46" i="1"/>
  <c r="X53" i="1"/>
  <c r="T39" i="1"/>
  <c r="W40" i="1"/>
  <c r="W47" i="1"/>
  <c r="W54" i="1"/>
  <c r="S40" i="1"/>
  <c r="X40" i="1"/>
  <c r="X47" i="1"/>
  <c r="X54" i="1"/>
  <c r="T40" i="1"/>
  <c r="X41" i="1"/>
  <c r="X48" i="1"/>
  <c r="X55" i="1"/>
  <c r="T41" i="1"/>
  <c r="V41" i="1"/>
  <c r="V48" i="1"/>
  <c r="V55" i="1"/>
  <c r="R41" i="1"/>
  <c r="V40" i="1"/>
  <c r="V47" i="1"/>
  <c r="V54" i="1"/>
  <c r="R40" i="1"/>
  <c r="V39" i="1"/>
  <c r="V46" i="1"/>
  <c r="V53" i="1"/>
  <c r="R39" i="1"/>
  <c r="V38" i="1"/>
  <c r="V45" i="1"/>
  <c r="V52" i="1"/>
  <c r="R38" i="1"/>
  <c r="W38" i="1"/>
  <c r="W45" i="1"/>
  <c r="W52" i="1"/>
  <c r="S38" i="1"/>
  <c r="W37" i="1"/>
  <c r="W44" i="1"/>
  <c r="W51" i="1"/>
  <c r="S37" i="1"/>
  <c r="AA37" i="1"/>
  <c r="X37" i="1"/>
  <c r="X44" i="1"/>
  <c r="X51" i="1"/>
  <c r="AB37" i="1"/>
  <c r="V37" i="1"/>
  <c r="V44" i="1"/>
  <c r="V51" i="1"/>
  <c r="Z37" i="1"/>
  <c r="T37" i="1"/>
  <c r="X38" i="1"/>
  <c r="X45" i="1"/>
  <c r="X52" i="1"/>
  <c r="T38" i="1"/>
  <c r="W9" i="1"/>
  <c r="W19" i="1"/>
  <c r="W29" i="1"/>
  <c r="S9" i="1"/>
  <c r="X12" i="1"/>
  <c r="X22" i="1"/>
  <c r="X32" i="1"/>
  <c r="T12" i="1"/>
  <c r="X11" i="1"/>
  <c r="X21" i="1"/>
  <c r="X31" i="1"/>
  <c r="T11" i="1"/>
  <c r="X10" i="1"/>
  <c r="X20" i="1"/>
  <c r="X30" i="1"/>
  <c r="T10" i="1"/>
  <c r="X8" i="1"/>
  <c r="X18" i="1"/>
  <c r="X28" i="1"/>
  <c r="AB8" i="1"/>
  <c r="T8" i="1"/>
  <c r="X5" i="1"/>
  <c r="X15" i="1"/>
  <c r="X25" i="1"/>
  <c r="T5" i="1"/>
  <c r="AD8" i="1"/>
  <c r="AT6" i="1"/>
  <c r="AT10" i="1"/>
  <c r="AT17" i="1"/>
  <c r="AS6" i="1"/>
  <c r="AS10" i="1"/>
  <c r="AS17" i="1"/>
  <c r="AT7" i="1"/>
  <c r="AT16" i="1"/>
  <c r="AS7" i="1"/>
  <c r="AS16" i="1"/>
  <c r="AN6" i="1"/>
  <c r="AN10" i="1"/>
  <c r="AN17" i="1"/>
  <c r="W5" i="1"/>
  <c r="W15" i="1"/>
  <c r="W25" i="1"/>
  <c r="S5" i="1"/>
  <c r="AM6" i="1"/>
  <c r="W12" i="1"/>
  <c r="W22" i="1"/>
  <c r="W32" i="1"/>
  <c r="S12" i="1"/>
  <c r="AM10" i="1"/>
  <c r="AM17" i="1"/>
  <c r="AN7" i="1"/>
  <c r="AN16" i="1"/>
  <c r="W8" i="1"/>
  <c r="W18" i="1"/>
  <c r="W28" i="1"/>
  <c r="S8" i="1"/>
  <c r="AM7" i="1"/>
  <c r="AM16" i="1"/>
  <c r="AH6" i="1"/>
  <c r="AH7" i="1"/>
  <c r="AH16" i="1"/>
  <c r="V5" i="1"/>
  <c r="V15" i="1"/>
  <c r="V25" i="1"/>
  <c r="R5" i="1"/>
  <c r="AG6" i="1"/>
  <c r="V8" i="1"/>
  <c r="V18" i="1"/>
  <c r="V28" i="1"/>
  <c r="R8" i="1"/>
  <c r="AG7" i="1"/>
  <c r="AG16" i="1"/>
  <c r="AH10" i="1"/>
  <c r="AH17" i="1"/>
  <c r="V12" i="1"/>
  <c r="V22" i="1"/>
  <c r="V32" i="1"/>
  <c r="R12" i="1"/>
  <c r="AG10" i="1"/>
  <c r="AG17" i="1"/>
  <c r="AT9" i="1"/>
  <c r="X81" i="1"/>
  <c r="X87" i="1"/>
  <c r="X93" i="1"/>
  <c r="T81" i="1"/>
  <c r="AV9" i="1"/>
  <c r="BA9" i="1"/>
  <c r="AS9" i="1"/>
  <c r="X61" i="1"/>
  <c r="X67" i="1"/>
  <c r="X73" i="1"/>
  <c r="T61" i="1"/>
  <c r="AU9" i="1"/>
  <c r="AZ9" i="1"/>
  <c r="W120" i="1"/>
  <c r="W126" i="1"/>
  <c r="W132" i="1"/>
  <c r="S120" i="1"/>
  <c r="AR6" i="1"/>
  <c r="W78" i="1"/>
  <c r="W84" i="1"/>
  <c r="W90" i="1"/>
  <c r="S78" i="1"/>
  <c r="AP6" i="1"/>
  <c r="AP3" i="1"/>
  <c r="W99" i="1"/>
  <c r="W105" i="1"/>
  <c r="W111" i="1"/>
  <c r="S99" i="1"/>
  <c r="AQ6" i="1"/>
  <c r="W58" i="1"/>
  <c r="W64" i="1"/>
  <c r="W70" i="1"/>
  <c r="S58" i="1"/>
  <c r="AO6" i="1"/>
  <c r="AO3" i="1"/>
  <c r="X120" i="1"/>
  <c r="X126" i="1"/>
  <c r="X132" i="1"/>
  <c r="T120" i="1"/>
  <c r="AX6" i="1"/>
  <c r="X78" i="1"/>
  <c r="X84" i="1"/>
  <c r="X90" i="1"/>
  <c r="T78" i="1"/>
  <c r="AV6" i="1"/>
  <c r="BA6" i="1"/>
  <c r="X99" i="1"/>
  <c r="X105" i="1"/>
  <c r="X111" i="1"/>
  <c r="T99" i="1"/>
  <c r="AW6" i="1"/>
  <c r="X58" i="1"/>
  <c r="X64" i="1"/>
  <c r="X70" i="1"/>
  <c r="T58" i="1"/>
  <c r="AU6" i="1"/>
  <c r="AZ6" i="1"/>
  <c r="X80" i="1"/>
  <c r="X86" i="1"/>
  <c r="X92" i="1"/>
  <c r="T80" i="1"/>
  <c r="AV8" i="1"/>
  <c r="V120" i="1"/>
  <c r="O109" i="1"/>
  <c r="W100" i="1"/>
  <c r="W106" i="1"/>
  <c r="W112" i="1"/>
  <c r="S100" i="1"/>
  <c r="X109" i="1"/>
  <c r="X103" i="1"/>
  <c r="X115" i="1"/>
  <c r="AB103" i="1"/>
  <c r="X59" i="1"/>
  <c r="X65" i="1"/>
  <c r="X71" i="1"/>
  <c r="AB65" i="1"/>
  <c r="AB71" i="1"/>
  <c r="X60" i="1"/>
  <c r="X66" i="1"/>
  <c r="X72" i="1"/>
  <c r="AB66" i="1"/>
  <c r="AB72" i="1"/>
  <c r="AB67" i="1"/>
  <c r="AB73" i="1"/>
  <c r="X62" i="1"/>
  <c r="X68" i="1"/>
  <c r="X74" i="1"/>
  <c r="AB68" i="1"/>
  <c r="AB74" i="1"/>
  <c r="AB59" i="1"/>
  <c r="AB60" i="1"/>
  <c r="AB61" i="1"/>
  <c r="AB62" i="1"/>
  <c r="X121" i="1"/>
  <c r="X127" i="1"/>
  <c r="X133" i="1"/>
  <c r="AB127" i="1"/>
  <c r="AX12" i="1"/>
  <c r="X122" i="1"/>
  <c r="X128" i="1"/>
  <c r="X134" i="1"/>
  <c r="AB128" i="1"/>
  <c r="AX13" i="1"/>
  <c r="X123" i="1"/>
  <c r="X129" i="1"/>
  <c r="X135" i="1"/>
  <c r="AB129" i="1"/>
  <c r="AX14" i="1"/>
  <c r="X124" i="1"/>
  <c r="X130" i="1"/>
  <c r="X136" i="1"/>
  <c r="AB130" i="1"/>
  <c r="AX15" i="1"/>
  <c r="AB126" i="1"/>
  <c r="AX11" i="1"/>
  <c r="X100" i="1"/>
  <c r="X106" i="1"/>
  <c r="X112" i="1"/>
  <c r="AB106" i="1"/>
  <c r="AW12" i="1"/>
  <c r="X101" i="1"/>
  <c r="X107" i="1"/>
  <c r="X113" i="1"/>
  <c r="AB107" i="1"/>
  <c r="AW13" i="1"/>
  <c r="X102" i="1"/>
  <c r="X108" i="1"/>
  <c r="X114" i="1"/>
  <c r="AB108" i="1"/>
  <c r="AW14" i="1"/>
  <c r="AB109" i="1"/>
  <c r="AW15" i="1"/>
  <c r="AB105" i="1"/>
  <c r="AW11" i="1"/>
  <c r="X79" i="1"/>
  <c r="X85" i="1"/>
  <c r="X91" i="1"/>
  <c r="AB85" i="1"/>
  <c r="AV12" i="1"/>
  <c r="AB86" i="1"/>
  <c r="AV13" i="1"/>
  <c r="AB87" i="1"/>
  <c r="AV14" i="1"/>
  <c r="X82" i="1"/>
  <c r="X88" i="1"/>
  <c r="X94" i="1"/>
  <c r="AB88" i="1"/>
  <c r="AV15" i="1"/>
  <c r="AB84" i="1"/>
  <c r="AV11" i="1"/>
  <c r="AU12" i="1"/>
  <c r="AU13" i="1"/>
  <c r="AU14" i="1"/>
  <c r="AU15" i="1"/>
  <c r="AB64" i="1"/>
  <c r="AU11" i="1"/>
  <c r="AT12" i="1"/>
  <c r="AT13" i="1"/>
  <c r="AT14" i="1"/>
  <c r="AT15" i="1"/>
  <c r="AT11" i="1"/>
  <c r="AB22" i="1"/>
  <c r="AS15" i="1"/>
  <c r="AB21" i="1"/>
  <c r="AS14" i="1"/>
  <c r="AB20" i="1"/>
  <c r="AS13" i="1"/>
  <c r="AB18" i="1"/>
  <c r="AS12" i="1"/>
  <c r="AB15" i="1"/>
  <c r="AS11" i="1"/>
  <c r="W121" i="1"/>
  <c r="W127" i="1"/>
  <c r="W133" i="1"/>
  <c r="AA127" i="1"/>
  <c r="AR12" i="1"/>
  <c r="W122" i="1"/>
  <c r="W128" i="1"/>
  <c r="W134" i="1"/>
  <c r="AA128" i="1"/>
  <c r="AR13" i="1"/>
  <c r="W123" i="1"/>
  <c r="W129" i="1"/>
  <c r="W135" i="1"/>
  <c r="AA129" i="1"/>
  <c r="AR14" i="1"/>
  <c r="W124" i="1"/>
  <c r="W130" i="1"/>
  <c r="W136" i="1"/>
  <c r="AA130" i="1"/>
  <c r="AR15" i="1"/>
  <c r="AA126" i="1"/>
  <c r="AR11" i="1"/>
  <c r="AA106" i="1"/>
  <c r="AQ12" i="1"/>
  <c r="W101" i="1"/>
  <c r="W107" i="1"/>
  <c r="W113" i="1"/>
  <c r="AA107" i="1"/>
  <c r="AQ13" i="1"/>
  <c r="W102" i="1"/>
  <c r="W108" i="1"/>
  <c r="W114" i="1"/>
  <c r="AA108" i="1"/>
  <c r="AQ14" i="1"/>
  <c r="W103" i="1"/>
  <c r="W109" i="1"/>
  <c r="W115" i="1"/>
  <c r="AA109" i="1"/>
  <c r="AQ15" i="1"/>
  <c r="AA105" i="1"/>
  <c r="AQ11" i="1"/>
  <c r="W79" i="1"/>
  <c r="W85" i="1"/>
  <c r="W91" i="1"/>
  <c r="AA85" i="1"/>
  <c r="AP12" i="1"/>
  <c r="W80" i="1"/>
  <c r="W86" i="1"/>
  <c r="W92" i="1"/>
  <c r="AA86" i="1"/>
  <c r="AP13" i="1"/>
  <c r="W81" i="1"/>
  <c r="W87" i="1"/>
  <c r="W93" i="1"/>
  <c r="AA87" i="1"/>
  <c r="AP14" i="1"/>
  <c r="W82" i="1"/>
  <c r="W88" i="1"/>
  <c r="W94" i="1"/>
  <c r="AA88" i="1"/>
  <c r="AP15" i="1"/>
  <c r="AA84" i="1"/>
  <c r="AP11" i="1"/>
  <c r="W59" i="1"/>
  <c r="W65" i="1"/>
  <c r="W71" i="1"/>
  <c r="AA65" i="1"/>
  <c r="AO12" i="1"/>
  <c r="W60" i="1"/>
  <c r="W66" i="1"/>
  <c r="W72" i="1"/>
  <c r="AA66" i="1"/>
  <c r="AO13" i="1"/>
  <c r="W61" i="1"/>
  <c r="W67" i="1"/>
  <c r="W73" i="1"/>
  <c r="AA67" i="1"/>
  <c r="AO14" i="1"/>
  <c r="W62" i="1"/>
  <c r="W68" i="1"/>
  <c r="W74" i="1"/>
  <c r="AA68" i="1"/>
  <c r="AO15" i="1"/>
  <c r="AA64" i="1"/>
  <c r="AO11" i="1"/>
  <c r="AN12" i="1"/>
  <c r="AN13" i="1"/>
  <c r="AN14" i="1"/>
  <c r="AN15" i="1"/>
  <c r="AN11" i="1"/>
  <c r="W11" i="1"/>
  <c r="W21" i="1"/>
  <c r="W31" i="1"/>
  <c r="AA21" i="1"/>
  <c r="AM14" i="1"/>
  <c r="AA22" i="1"/>
  <c r="AM15" i="1"/>
  <c r="W10" i="1"/>
  <c r="W20" i="1"/>
  <c r="W30" i="1"/>
  <c r="AA20" i="1"/>
  <c r="AM13" i="1"/>
  <c r="AA18" i="1"/>
  <c r="AM12" i="1"/>
  <c r="AA15" i="1"/>
  <c r="AM11" i="1"/>
  <c r="Z22" i="1"/>
  <c r="AG15" i="1"/>
  <c r="V11" i="1"/>
  <c r="V21" i="1"/>
  <c r="V31" i="1"/>
  <c r="Z21" i="1"/>
  <c r="AG14" i="1"/>
  <c r="V10" i="1"/>
  <c r="V20" i="1"/>
  <c r="V30" i="1"/>
  <c r="Z20" i="1"/>
  <c r="AG13" i="1"/>
  <c r="Z18" i="1"/>
  <c r="AG12" i="1"/>
  <c r="Z15" i="1"/>
  <c r="AG11" i="1"/>
  <c r="V121" i="1"/>
  <c r="V127" i="1"/>
  <c r="V133" i="1"/>
  <c r="Z127" i="1"/>
  <c r="AL12" i="1"/>
  <c r="V122" i="1"/>
  <c r="V128" i="1"/>
  <c r="V134" i="1"/>
  <c r="Z128" i="1"/>
  <c r="AL13" i="1"/>
  <c r="V123" i="1"/>
  <c r="V129" i="1"/>
  <c r="V135" i="1"/>
  <c r="Z129" i="1"/>
  <c r="AL14" i="1"/>
  <c r="V124" i="1"/>
  <c r="V130" i="1"/>
  <c r="V136" i="1"/>
  <c r="Z130" i="1"/>
  <c r="AL15" i="1"/>
  <c r="V126" i="1"/>
  <c r="V132" i="1"/>
  <c r="Z126" i="1"/>
  <c r="AL11" i="1"/>
  <c r="V100" i="1"/>
  <c r="V106" i="1"/>
  <c r="V112" i="1"/>
  <c r="Z106" i="1"/>
  <c r="AK12" i="1"/>
  <c r="V101" i="1"/>
  <c r="V107" i="1"/>
  <c r="V113" i="1"/>
  <c r="Z107" i="1"/>
  <c r="AK13" i="1"/>
  <c r="V102" i="1"/>
  <c r="V108" i="1"/>
  <c r="V114" i="1"/>
  <c r="Z108" i="1"/>
  <c r="AK14" i="1"/>
  <c r="V103" i="1"/>
  <c r="V109" i="1"/>
  <c r="V115" i="1"/>
  <c r="Z109" i="1"/>
  <c r="AK15" i="1"/>
  <c r="V99" i="1"/>
  <c r="V105" i="1"/>
  <c r="V111" i="1"/>
  <c r="Z105" i="1"/>
  <c r="AK11" i="1"/>
  <c r="V79" i="1"/>
  <c r="V85" i="1"/>
  <c r="V91" i="1"/>
  <c r="Z85" i="1"/>
  <c r="AJ12" i="1"/>
  <c r="V80" i="1"/>
  <c r="V86" i="1"/>
  <c r="V92" i="1"/>
  <c r="Z86" i="1"/>
  <c r="AJ13" i="1"/>
  <c r="V81" i="1"/>
  <c r="V87" i="1"/>
  <c r="V93" i="1"/>
  <c r="Z87" i="1"/>
  <c r="AJ14" i="1"/>
  <c r="V82" i="1"/>
  <c r="V88" i="1"/>
  <c r="V94" i="1"/>
  <c r="Z88" i="1"/>
  <c r="AJ15" i="1"/>
  <c r="V78" i="1"/>
  <c r="V84" i="1"/>
  <c r="V90" i="1"/>
  <c r="Z84" i="1"/>
  <c r="AJ11" i="1"/>
  <c r="V59" i="1"/>
  <c r="V65" i="1"/>
  <c r="V71" i="1"/>
  <c r="Z65" i="1"/>
  <c r="AI12" i="1"/>
  <c r="V60" i="1"/>
  <c r="V66" i="1"/>
  <c r="V72" i="1"/>
  <c r="Z66" i="1"/>
  <c r="AI13" i="1"/>
  <c r="V61" i="1"/>
  <c r="V67" i="1"/>
  <c r="V73" i="1"/>
  <c r="Z67" i="1"/>
  <c r="AI14" i="1"/>
  <c r="V62" i="1"/>
  <c r="V68" i="1"/>
  <c r="V74" i="1"/>
  <c r="Z68" i="1"/>
  <c r="AI15" i="1"/>
  <c r="V58" i="1"/>
  <c r="V64" i="1"/>
  <c r="V70" i="1"/>
  <c r="Z64" i="1"/>
  <c r="AI11" i="1"/>
  <c r="AH12" i="1"/>
  <c r="AH13" i="1"/>
  <c r="AH14" i="1"/>
  <c r="AH15" i="1"/>
  <c r="AH11" i="1"/>
  <c r="T121" i="1"/>
  <c r="AX7" i="1"/>
  <c r="T122" i="1"/>
  <c r="AX8" i="1"/>
  <c r="T123" i="1"/>
  <c r="AX9" i="1"/>
  <c r="T124" i="1"/>
  <c r="AX10" i="1"/>
  <c r="T100" i="1"/>
  <c r="AW7" i="1"/>
  <c r="T101" i="1"/>
  <c r="AW8" i="1"/>
  <c r="T102" i="1"/>
  <c r="AW9" i="1"/>
  <c r="T103" i="1"/>
  <c r="AW10" i="1"/>
  <c r="AB133" i="1"/>
  <c r="AB134" i="1"/>
  <c r="AB135" i="1"/>
  <c r="AB136" i="1"/>
  <c r="AB124" i="1"/>
  <c r="AB121" i="1"/>
  <c r="AB122" i="1"/>
  <c r="AB123" i="1"/>
  <c r="AB112" i="1"/>
  <c r="AB113" i="1"/>
  <c r="AB114" i="1"/>
  <c r="AB115" i="1"/>
  <c r="AB100" i="1"/>
  <c r="AB101" i="1"/>
  <c r="AB102" i="1"/>
  <c r="AB90" i="1"/>
  <c r="AB91" i="1"/>
  <c r="AB92" i="1"/>
  <c r="AB93" i="1"/>
  <c r="AB94" i="1"/>
  <c r="AB79" i="1"/>
  <c r="AB80" i="1"/>
  <c r="AB81" i="1"/>
  <c r="AB82" i="1"/>
  <c r="T79" i="1"/>
  <c r="T82" i="1"/>
  <c r="T59" i="1"/>
  <c r="T60" i="1"/>
  <c r="T62" i="1"/>
  <c r="M102" i="2"/>
  <c r="M95" i="2"/>
  <c r="M88" i="2"/>
  <c r="M81" i="2"/>
  <c r="M74" i="2"/>
  <c r="M67" i="2"/>
  <c r="M39" i="2"/>
  <c r="M32" i="2"/>
  <c r="M25" i="2"/>
  <c r="M11" i="2"/>
  <c r="F20" i="2"/>
  <c r="F12" i="2"/>
  <c r="F4" i="2"/>
  <c r="M4" i="2"/>
  <c r="S121" i="1"/>
  <c r="AR7" i="1"/>
  <c r="S122" i="1"/>
  <c r="AR8" i="1"/>
  <c r="S123" i="1"/>
  <c r="AR9" i="1"/>
  <c r="S124" i="1"/>
  <c r="AR10" i="1"/>
  <c r="AQ7" i="1"/>
  <c r="S101" i="1"/>
  <c r="AQ8" i="1"/>
  <c r="S102" i="1"/>
  <c r="AQ9" i="1"/>
  <c r="S103" i="1"/>
  <c r="AQ10" i="1"/>
  <c r="R101" i="1"/>
  <c r="R121" i="1"/>
  <c r="AL7" i="1"/>
  <c r="R122" i="1"/>
  <c r="AL8" i="1"/>
  <c r="R123" i="1"/>
  <c r="AL9" i="1"/>
  <c r="R124" i="1"/>
  <c r="AL10" i="1"/>
  <c r="R120" i="1"/>
  <c r="AL6" i="1"/>
  <c r="R100" i="1"/>
  <c r="AK7" i="1"/>
  <c r="AK8" i="1"/>
  <c r="R102" i="1"/>
  <c r="AK9" i="1"/>
  <c r="R103" i="1"/>
  <c r="AK10" i="1"/>
  <c r="R99" i="1"/>
  <c r="AK6" i="1"/>
  <c r="AA136" i="1"/>
  <c r="Z136" i="1"/>
  <c r="AA135" i="1"/>
  <c r="Z135" i="1"/>
  <c r="AA134" i="1"/>
  <c r="Z134" i="1"/>
  <c r="AA133" i="1"/>
  <c r="Z133" i="1"/>
  <c r="AB132" i="1"/>
  <c r="AA132" i="1"/>
  <c r="Z132" i="1"/>
  <c r="AA124" i="1"/>
  <c r="Z124" i="1"/>
  <c r="AA123" i="1"/>
  <c r="Z123" i="1"/>
  <c r="AA122" i="1"/>
  <c r="Z122" i="1"/>
  <c r="AA121" i="1"/>
  <c r="Z121" i="1"/>
  <c r="AB120" i="1"/>
  <c r="AA120" i="1"/>
  <c r="Z120" i="1"/>
  <c r="AA115" i="1"/>
  <c r="Z115" i="1"/>
  <c r="AA114" i="1"/>
  <c r="Z114" i="1"/>
  <c r="AA113" i="1"/>
  <c r="Z113" i="1"/>
  <c r="AA112" i="1"/>
  <c r="Z112" i="1"/>
  <c r="AB111" i="1"/>
  <c r="AA111" i="1"/>
  <c r="Z111" i="1"/>
  <c r="AA103" i="1"/>
  <c r="Z103" i="1"/>
  <c r="AA102" i="1"/>
  <c r="Z102" i="1"/>
  <c r="AA101" i="1"/>
  <c r="Z101" i="1"/>
  <c r="AA100" i="1"/>
  <c r="Z100" i="1"/>
  <c r="AB99" i="1"/>
  <c r="AA99" i="1"/>
  <c r="Z99" i="1"/>
  <c r="R78" i="1"/>
  <c r="AJ6" i="1"/>
  <c r="O107" i="1"/>
  <c r="O58" i="1"/>
  <c r="O44" i="1"/>
  <c r="G107" i="1"/>
  <c r="G108" i="1"/>
  <c r="G58" i="1"/>
  <c r="G37" i="1"/>
  <c r="O86" i="1"/>
  <c r="O93" i="1"/>
  <c r="O79" i="1"/>
  <c r="G86" i="1"/>
  <c r="G79" i="1"/>
  <c r="G93" i="1"/>
  <c r="M106" i="2"/>
  <c r="M105" i="2"/>
  <c r="M104" i="2"/>
  <c r="M103" i="2"/>
  <c r="M99" i="2"/>
  <c r="M98" i="2"/>
  <c r="M97" i="2"/>
  <c r="M96" i="2"/>
  <c r="M92" i="2"/>
  <c r="M91" i="2"/>
  <c r="M90" i="2"/>
  <c r="M89" i="2"/>
  <c r="M82" i="2"/>
  <c r="M83" i="2"/>
  <c r="M84" i="2"/>
  <c r="M75" i="2"/>
  <c r="M76" i="2"/>
  <c r="M77" i="2"/>
  <c r="M68" i="2"/>
  <c r="M69" i="2"/>
  <c r="M70" i="2"/>
  <c r="M62" i="2"/>
  <c r="M63" i="2"/>
  <c r="M55" i="2"/>
  <c r="M56" i="2"/>
  <c r="M48" i="2"/>
  <c r="M49" i="2"/>
  <c r="M50" i="2"/>
  <c r="M41" i="2"/>
  <c r="M42" i="2"/>
  <c r="M43" i="2"/>
  <c r="M27" i="2"/>
  <c r="M28" i="2"/>
  <c r="M34" i="2"/>
  <c r="M35" i="2"/>
  <c r="O114" i="1"/>
  <c r="O100" i="1"/>
  <c r="O128" i="1"/>
  <c r="O135" i="1"/>
  <c r="O139" i="1"/>
  <c r="O138" i="1"/>
  <c r="O137" i="1"/>
  <c r="O136" i="1"/>
  <c r="O132" i="1"/>
  <c r="O131" i="1"/>
  <c r="O130" i="1"/>
  <c r="O129" i="1"/>
  <c r="O125" i="1"/>
  <c r="O124" i="1"/>
  <c r="O123" i="1"/>
  <c r="O122" i="1"/>
  <c r="O121" i="1"/>
  <c r="O117" i="1"/>
  <c r="O116" i="1"/>
  <c r="O115" i="1"/>
  <c r="O48" i="1"/>
  <c r="G132" i="1"/>
  <c r="G125" i="1"/>
  <c r="G124" i="1"/>
  <c r="G123" i="1"/>
  <c r="G122" i="1"/>
  <c r="G131" i="1"/>
  <c r="G130" i="1"/>
  <c r="G129" i="1"/>
  <c r="G137" i="1"/>
  <c r="G138" i="1"/>
  <c r="G139" i="1"/>
  <c r="G136" i="1"/>
  <c r="G135" i="1"/>
  <c r="G128" i="1"/>
  <c r="G121" i="1"/>
  <c r="O37" i="1"/>
  <c r="G114" i="1"/>
  <c r="G100" i="1"/>
  <c r="G116" i="1"/>
  <c r="G115" i="1"/>
  <c r="AA5" i="1"/>
  <c r="BE49" i="1"/>
  <c r="AB5" i="1"/>
  <c r="BG73" i="1"/>
  <c r="AA8" i="1"/>
  <c r="BE50" i="1"/>
  <c r="BG74" i="1"/>
  <c r="Z8" i="1"/>
  <c r="BC50" i="1"/>
  <c r="Z5" i="1"/>
  <c r="BC49" i="1"/>
  <c r="S11" i="1"/>
  <c r="AM9" i="1"/>
  <c r="AD39" i="1"/>
  <c r="AE39" i="1"/>
  <c r="AD40" i="1"/>
  <c r="AE40" i="1"/>
  <c r="AD41" i="1"/>
  <c r="AE41" i="1"/>
  <c r="AC40" i="1"/>
  <c r="AC41" i="1"/>
  <c r="AC39" i="1"/>
  <c r="AD37" i="1"/>
  <c r="AE37" i="1"/>
  <c r="AD38" i="1"/>
  <c r="AE38" i="1"/>
  <c r="AC38" i="1"/>
  <c r="AC37" i="1"/>
  <c r="AB52" i="1"/>
  <c r="AB53" i="1"/>
  <c r="AB54" i="1"/>
  <c r="AB55" i="1"/>
  <c r="AA51" i="1"/>
  <c r="T6" i="2"/>
  <c r="T7" i="2"/>
  <c r="T8" i="2"/>
  <c r="T5" i="2"/>
  <c r="T4" i="2"/>
  <c r="S6" i="2"/>
  <c r="S7" i="2"/>
  <c r="S8" i="2"/>
  <c r="S5" i="2"/>
  <c r="S4" i="2"/>
  <c r="R8" i="2"/>
  <c r="R7" i="2"/>
  <c r="R6" i="2"/>
  <c r="R5" i="2"/>
  <c r="R4" i="2"/>
  <c r="W5" i="2"/>
  <c r="W6" i="2"/>
  <c r="W7" i="2"/>
  <c r="W8" i="2"/>
  <c r="W4" i="2"/>
  <c r="V5" i="2"/>
  <c r="V6" i="2"/>
  <c r="V7" i="2"/>
  <c r="V8" i="2"/>
  <c r="V4" i="2"/>
  <c r="U5" i="2"/>
  <c r="U6" i="2"/>
  <c r="U7" i="2"/>
  <c r="U8" i="2"/>
  <c r="U4" i="2"/>
  <c r="M20" i="2"/>
  <c r="M21" i="2"/>
  <c r="M13" i="2"/>
  <c r="M14" i="2"/>
  <c r="M7" i="2"/>
  <c r="M6" i="2"/>
  <c r="AV7" i="1"/>
  <c r="AV10" i="1"/>
  <c r="AU7" i="1"/>
  <c r="AU8" i="1"/>
  <c r="AU10" i="1"/>
  <c r="S82" i="1"/>
  <c r="AP10" i="1"/>
  <c r="S79" i="1"/>
  <c r="AP7" i="1"/>
  <c r="S80" i="1"/>
  <c r="AP8" i="1"/>
  <c r="S81" i="1"/>
  <c r="AP9" i="1"/>
  <c r="S59" i="1"/>
  <c r="AO7" i="1"/>
  <c r="S60" i="1"/>
  <c r="AO8" i="1"/>
  <c r="S61" i="1"/>
  <c r="AO9" i="1"/>
  <c r="S62" i="1"/>
  <c r="AO10" i="1"/>
  <c r="R79" i="1"/>
  <c r="AJ7" i="1"/>
  <c r="R80" i="1"/>
  <c r="AJ8" i="1"/>
  <c r="R81" i="1"/>
  <c r="AJ9" i="1"/>
  <c r="R82" i="1"/>
  <c r="AJ10" i="1"/>
  <c r="R59" i="1"/>
  <c r="AI7" i="1"/>
  <c r="R60" i="1"/>
  <c r="AI8" i="1"/>
  <c r="R61" i="1"/>
  <c r="AI9" i="1"/>
  <c r="R62" i="1"/>
  <c r="AI10" i="1"/>
  <c r="R58" i="1"/>
  <c r="AI6" i="1"/>
  <c r="AT8" i="1"/>
  <c r="AN8" i="1"/>
  <c r="AN9" i="1"/>
  <c r="AH8" i="1"/>
  <c r="AH9" i="1"/>
  <c r="AS8" i="1"/>
  <c r="R11" i="1"/>
  <c r="AG9" i="1"/>
  <c r="R10" i="1"/>
  <c r="AG8" i="1"/>
  <c r="S10" i="1"/>
  <c r="AM8" i="1"/>
  <c r="Z90" i="1"/>
  <c r="AA79" i="1"/>
  <c r="AA80" i="1"/>
  <c r="AA81" i="1"/>
  <c r="AA82" i="1"/>
  <c r="AA78" i="1"/>
  <c r="AB78" i="1"/>
  <c r="Z79" i="1"/>
  <c r="Z80" i="1"/>
  <c r="Z81" i="1"/>
  <c r="Z82" i="1"/>
  <c r="Z78" i="1"/>
  <c r="AA94" i="1"/>
  <c r="Z94" i="1"/>
  <c r="AA93" i="1"/>
  <c r="Z93" i="1"/>
  <c r="AA92" i="1"/>
  <c r="Z92" i="1"/>
  <c r="AA91" i="1"/>
  <c r="Z91" i="1"/>
  <c r="AA90" i="1"/>
  <c r="AA61" i="1"/>
  <c r="Z58" i="1"/>
  <c r="AA74" i="1"/>
  <c r="Z74" i="1"/>
  <c r="AA73" i="1"/>
  <c r="Z73" i="1"/>
  <c r="AA72" i="1"/>
  <c r="Z72" i="1"/>
  <c r="AA71" i="1"/>
  <c r="Z71" i="1"/>
  <c r="AB70" i="1"/>
  <c r="AA70" i="1"/>
  <c r="Z70" i="1"/>
  <c r="AB58" i="1"/>
  <c r="AA59" i="1"/>
  <c r="AA60" i="1"/>
  <c r="AA62" i="1"/>
  <c r="AA58" i="1"/>
  <c r="Z59" i="1"/>
  <c r="Z60" i="1"/>
  <c r="Z61" i="1"/>
  <c r="Z62" i="1"/>
  <c r="O118" i="1"/>
  <c r="G118" i="1"/>
  <c r="G117" i="1"/>
  <c r="O104" i="1"/>
  <c r="O83" i="1"/>
  <c r="O69" i="1"/>
  <c r="G69" i="1"/>
  <c r="O62" i="1"/>
  <c r="G62" i="1"/>
  <c r="O55" i="1"/>
  <c r="G48" i="1"/>
  <c r="O41" i="1"/>
  <c r="G41" i="1"/>
  <c r="X6" i="1"/>
  <c r="X16" i="1"/>
  <c r="X26" i="1"/>
  <c r="AB16" i="1"/>
  <c r="AB26" i="1"/>
  <c r="X7" i="1"/>
  <c r="X17" i="1"/>
  <c r="X27" i="1"/>
  <c r="AB17" i="1"/>
  <c r="AB27" i="1"/>
  <c r="AB28" i="1"/>
  <c r="AB30" i="1"/>
  <c r="AB31" i="1"/>
  <c r="AB32" i="1"/>
  <c r="W6" i="1"/>
  <c r="W16" i="1"/>
  <c r="W26" i="1"/>
  <c r="AA16" i="1"/>
  <c r="AA26" i="1"/>
  <c r="W7" i="1"/>
  <c r="W17" i="1"/>
  <c r="W27" i="1"/>
  <c r="AA17" i="1"/>
  <c r="AA27" i="1"/>
  <c r="AA28" i="1"/>
  <c r="AA19" i="1"/>
  <c r="AA29" i="1"/>
  <c r="AA30" i="1"/>
  <c r="AA31" i="1"/>
  <c r="AA32" i="1"/>
  <c r="V6" i="1"/>
  <c r="V16" i="1"/>
  <c r="V26" i="1"/>
  <c r="Z16" i="1"/>
  <c r="Z26" i="1"/>
  <c r="V7" i="1"/>
  <c r="V17" i="1"/>
  <c r="V27" i="1"/>
  <c r="Z17" i="1"/>
  <c r="Z27" i="1"/>
  <c r="Z28" i="1"/>
  <c r="V9" i="1"/>
  <c r="V19" i="1"/>
  <c r="V29" i="1"/>
  <c r="Z19" i="1"/>
  <c r="Z29" i="1"/>
  <c r="Z30" i="1"/>
  <c r="Z31" i="1"/>
  <c r="Z32" i="1"/>
  <c r="AB6" i="1"/>
  <c r="AB7" i="1"/>
  <c r="AB10" i="1"/>
  <c r="AB11" i="1"/>
  <c r="AB12" i="1"/>
  <c r="AA6" i="1"/>
  <c r="AA7" i="1"/>
  <c r="AA9" i="1"/>
  <c r="AA10" i="1"/>
  <c r="AA11" i="1"/>
  <c r="AA12" i="1"/>
  <c r="Z6" i="1"/>
  <c r="Z7" i="1"/>
  <c r="Z9" i="1"/>
  <c r="Z10" i="1"/>
  <c r="Z11" i="1"/>
  <c r="Z12" i="1"/>
  <c r="T6" i="1"/>
  <c r="T7" i="1"/>
  <c r="S6" i="1"/>
  <c r="S7" i="1"/>
  <c r="R6" i="1"/>
  <c r="R7" i="1"/>
  <c r="R9" i="1"/>
  <c r="G32" i="1"/>
  <c r="O22" i="1"/>
  <c r="G22" i="1"/>
  <c r="O12" i="1"/>
  <c r="G12" i="1"/>
  <c r="M36" i="2"/>
  <c r="M85" i="2"/>
  <c r="M78" i="2"/>
  <c r="M71" i="2"/>
  <c r="M64" i="2"/>
  <c r="M57" i="2"/>
  <c r="M29" i="2"/>
  <c r="M22" i="2"/>
  <c r="M15" i="2"/>
  <c r="M8" i="2"/>
  <c r="F18" i="2"/>
  <c r="F10" i="2"/>
  <c r="F9" i="2"/>
  <c r="F24" i="2"/>
  <c r="F25" i="2"/>
  <c r="F26" i="2"/>
  <c r="F16" i="2"/>
  <c r="F17" i="2"/>
  <c r="F8" i="2"/>
  <c r="F7" i="2"/>
  <c r="O110" i="1"/>
  <c r="O111" i="1"/>
  <c r="G110" i="1"/>
  <c r="G111" i="1"/>
  <c r="G103" i="1"/>
  <c r="G104" i="1"/>
  <c r="O96" i="1"/>
  <c r="O97" i="1"/>
  <c r="G96" i="1"/>
  <c r="G97" i="1"/>
  <c r="O89" i="1"/>
  <c r="O90" i="1"/>
  <c r="G89" i="1"/>
  <c r="G90" i="1"/>
  <c r="G82" i="1"/>
  <c r="G83" i="1"/>
  <c r="O75" i="1"/>
  <c r="O76" i="1"/>
  <c r="G76" i="1"/>
  <c r="G74" i="1"/>
  <c r="G75" i="1"/>
  <c r="O67" i="1"/>
  <c r="O68" i="1"/>
  <c r="G67" i="1"/>
  <c r="G68" i="1"/>
  <c r="G61" i="1"/>
  <c r="O54" i="1"/>
  <c r="G54" i="1"/>
  <c r="G40" i="1"/>
  <c r="O31" i="1"/>
  <c r="G31" i="1"/>
  <c r="O21" i="1"/>
  <c r="G21" i="1"/>
  <c r="O11" i="1"/>
  <c r="G11" i="1"/>
  <c r="G109" i="1"/>
  <c r="O102" i="1"/>
  <c r="G102" i="1"/>
  <c r="O95" i="1"/>
  <c r="G95" i="1"/>
  <c r="O88" i="1"/>
  <c r="G88" i="1"/>
  <c r="O81" i="1"/>
  <c r="G81" i="1"/>
  <c r="O74" i="1"/>
  <c r="G60" i="1"/>
  <c r="O53" i="1"/>
  <c r="G53" i="1"/>
  <c r="G46" i="1"/>
  <c r="O46" i="1"/>
  <c r="O39" i="1"/>
  <c r="G39" i="1"/>
  <c r="O30" i="1"/>
  <c r="G30" i="1"/>
  <c r="O29" i="1"/>
  <c r="O19" i="1"/>
  <c r="G19" i="1"/>
  <c r="G9" i="1"/>
  <c r="O9" i="1"/>
  <c r="M61" i="2"/>
  <c r="M54" i="2"/>
  <c r="M47" i="2"/>
  <c r="M40" i="2"/>
  <c r="M33" i="2"/>
  <c r="M26" i="2"/>
  <c r="M19" i="2"/>
  <c r="M12" i="2"/>
  <c r="M5" i="2"/>
  <c r="F23" i="2"/>
  <c r="F15" i="2"/>
  <c r="O108" i="1"/>
  <c r="O101" i="1"/>
  <c r="G101" i="1"/>
  <c r="O94" i="1"/>
  <c r="G94" i="1"/>
  <c r="O87" i="1"/>
  <c r="G87" i="1"/>
  <c r="O80" i="1"/>
  <c r="G80" i="1"/>
  <c r="O73" i="1"/>
  <c r="G73" i="1"/>
  <c r="O66" i="1"/>
  <c r="G66" i="1"/>
  <c r="G59" i="1"/>
  <c r="O52" i="1"/>
  <c r="G52" i="1"/>
  <c r="O45" i="1"/>
  <c r="G45" i="1"/>
  <c r="O38" i="1"/>
  <c r="G38" i="1"/>
  <c r="O28" i="1"/>
  <c r="G28" i="1"/>
  <c r="G8" i="1"/>
  <c r="G27" i="1"/>
  <c r="O7" i="1"/>
  <c r="G7" i="1"/>
  <c r="F14" i="2"/>
  <c r="F13" i="2"/>
  <c r="F6" i="2"/>
  <c r="F21" i="2"/>
  <c r="F5" i="2"/>
  <c r="O26" i="1"/>
  <c r="G26" i="1"/>
  <c r="G15" i="1"/>
  <c r="G16" i="1"/>
  <c r="O16" i="1"/>
  <c r="O6" i="1"/>
  <c r="G6" i="1"/>
  <c r="G44" i="1"/>
  <c r="M60" i="2"/>
  <c r="M53" i="2"/>
  <c r="M46" i="2"/>
  <c r="M18" i="2"/>
  <c r="O51" i="1"/>
  <c r="O72" i="1"/>
  <c r="O65" i="1"/>
  <c r="G51" i="1"/>
  <c r="G72" i="1"/>
  <c r="G65" i="1"/>
  <c r="O25" i="1"/>
  <c r="G25" i="1"/>
  <c r="O15" i="1"/>
  <c r="O5" i="1"/>
  <c r="G5" i="1"/>
  <c r="O103" i="1"/>
  <c r="O82" i="1"/>
  <c r="O61" i="1"/>
  <c r="O60" i="1"/>
  <c r="O59" i="1"/>
  <c r="AA55" i="1"/>
  <c r="Z55" i="1"/>
  <c r="G55" i="1"/>
  <c r="AA54" i="1"/>
  <c r="Z54" i="1"/>
  <c r="AA53" i="1"/>
  <c r="Z53" i="1"/>
  <c r="AA52" i="1"/>
  <c r="Z52" i="1"/>
  <c r="AB51" i="1"/>
  <c r="Z51" i="1"/>
  <c r="O47" i="1"/>
  <c r="G47" i="1"/>
  <c r="O40" i="1"/>
  <c r="F22" i="2"/>
  <c r="O32" i="1"/>
  <c r="G29" i="1"/>
  <c r="O27" i="1"/>
  <c r="AB25" i="1"/>
  <c r="AA25" i="1"/>
  <c r="Z25" i="1"/>
  <c r="O20" i="1"/>
  <c r="G20" i="1"/>
  <c r="O18" i="1"/>
  <c r="G18" i="1"/>
  <c r="O17" i="1"/>
  <c r="G17" i="1"/>
  <c r="O10" i="1"/>
  <c r="G10" i="1"/>
  <c r="O8" i="1"/>
</calcChain>
</file>

<file path=xl/sharedStrings.xml><?xml version="1.0" encoding="utf-8"?>
<sst xmlns="http://schemas.openxmlformats.org/spreadsheetml/2006/main" count="519" uniqueCount="69">
  <si>
    <t>Day 0</t>
  </si>
  <si>
    <t>Day 2</t>
  </si>
  <si>
    <t>Coliforms</t>
  </si>
  <si>
    <t>E. coli</t>
  </si>
  <si>
    <t>Day</t>
  </si>
  <si>
    <t>Average</t>
  </si>
  <si>
    <t>Enterococci</t>
  </si>
  <si>
    <t>STDEV</t>
  </si>
  <si>
    <t>R1</t>
  </si>
  <si>
    <t>R2</t>
  </si>
  <si>
    <t>R3</t>
  </si>
  <si>
    <t>Day 7</t>
  </si>
  <si>
    <t>Day 9</t>
  </si>
  <si>
    <t>STError</t>
  </si>
  <si>
    <t>95% CI</t>
  </si>
  <si>
    <t>Day 5</t>
  </si>
  <si>
    <t>Day 14</t>
  </si>
  <si>
    <t>Day 21</t>
  </si>
  <si>
    <t>Day 28</t>
  </si>
  <si>
    <t>UCD Spike 1 - Reactors</t>
  </si>
  <si>
    <t>UCD Spike 1 - Batch</t>
  </si>
  <si>
    <t>P1R1</t>
  </si>
  <si>
    <t>P1R2</t>
  </si>
  <si>
    <t>P1R3</t>
  </si>
  <si>
    <t>P2R1</t>
  </si>
  <si>
    <t>P2R2</t>
  </si>
  <si>
    <t>P2R3</t>
  </si>
  <si>
    <t>P3R1</t>
  </si>
  <si>
    <t>P3R2</t>
  </si>
  <si>
    <t>P3R3</t>
  </si>
  <si>
    <t>P4R1</t>
  </si>
  <si>
    <t>P4R2</t>
  </si>
  <si>
    <t>P4R3</t>
  </si>
  <si>
    <t>UCD Spike - Reactors</t>
  </si>
  <si>
    <t>UCD Spike - Batch</t>
  </si>
  <si>
    <t>No Past</t>
  </si>
  <si>
    <t>P2</t>
  </si>
  <si>
    <t>P3</t>
  </si>
  <si>
    <t>Data for tables</t>
  </si>
  <si>
    <t>StDev</t>
  </si>
  <si>
    <t>StError</t>
  </si>
  <si>
    <t>Average Reactor</t>
  </si>
  <si>
    <t>Reactor St Error</t>
  </si>
  <si>
    <t>Stored Slurry</t>
  </si>
  <si>
    <t>Digestate</t>
  </si>
  <si>
    <t>STDEV AD Col</t>
  </si>
  <si>
    <t>STDEV SS Col</t>
  </si>
  <si>
    <t>STDEV AD E.c</t>
  </si>
  <si>
    <t>STDEV SS E.c</t>
  </si>
  <si>
    <t>STDEV AD Ent</t>
  </si>
  <si>
    <t>STDEV SS Ent</t>
  </si>
  <si>
    <t>St Error</t>
  </si>
  <si>
    <t>P1 no past</t>
  </si>
  <si>
    <t>P4</t>
  </si>
  <si>
    <t>10L Coliforms</t>
  </si>
  <si>
    <r>
      <t xml:space="preserve">10l </t>
    </r>
    <r>
      <rPr>
        <i/>
        <sz val="12"/>
        <color theme="1"/>
        <rFont val="Calibri"/>
        <scheme val="minor"/>
      </rPr>
      <t>E. coli</t>
    </r>
  </si>
  <si>
    <r>
      <t xml:space="preserve">10L </t>
    </r>
    <r>
      <rPr>
        <i/>
        <sz val="12"/>
        <color theme="1"/>
        <rFont val="Calibri"/>
        <scheme val="minor"/>
      </rPr>
      <t>Enterococci</t>
    </r>
  </si>
  <si>
    <t>50 mL Coliforms</t>
  </si>
  <si>
    <t>P1</t>
  </si>
  <si>
    <r>
      <t xml:space="preserve">50 mL </t>
    </r>
    <r>
      <rPr>
        <i/>
        <sz val="12"/>
        <color theme="1"/>
        <rFont val="Calibri"/>
        <scheme val="minor"/>
      </rPr>
      <t>E. coli</t>
    </r>
  </si>
  <si>
    <r>
      <t xml:space="preserve">50 mL </t>
    </r>
    <r>
      <rPr>
        <i/>
        <sz val="12"/>
        <color theme="1"/>
        <rFont val="Calibri"/>
        <scheme val="minor"/>
      </rPr>
      <t>Enterococci</t>
    </r>
  </si>
  <si>
    <t>P0R1</t>
  </si>
  <si>
    <t>P0R2</t>
  </si>
  <si>
    <t>P0R3</t>
  </si>
  <si>
    <t>P1 pre 60</t>
  </si>
  <si>
    <t>P2 pre 70</t>
  </si>
  <si>
    <t>P3 post 60</t>
  </si>
  <si>
    <t>P4 post 70</t>
  </si>
  <si>
    <t>Average 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</si>
</sst>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</font>
    <font>
      <sz val="12"/>
      <name val="Arial"/>
    </font>
    <font>
      <sz val="12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0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1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11" fontId="3" fillId="0" borderId="0" xfId="0" applyNumberFormat="1" applyFont="1" applyBorder="1"/>
    <xf numFmtId="164" fontId="0" fillId="0" borderId="0" xfId="0" applyNumberFormat="1" applyBorder="1"/>
    <xf numFmtId="0" fontId="3" fillId="0" borderId="0" xfId="0" applyFont="1" applyBorder="1"/>
    <xf numFmtId="164" fontId="3" fillId="0" borderId="0" xfId="0" applyNumberFormat="1" applyFont="1" applyBorder="1"/>
    <xf numFmtId="164" fontId="0" fillId="0" borderId="5" xfId="0" applyNumberFormat="1" applyBorder="1"/>
    <xf numFmtId="0" fontId="0" fillId="0" borderId="5" xfId="0" applyBorder="1"/>
    <xf numFmtId="0" fontId="3" fillId="0" borderId="4" xfId="0" applyFont="1" applyBorder="1"/>
    <xf numFmtId="0" fontId="0" fillId="0" borderId="7" xfId="0" applyBorder="1"/>
    <xf numFmtId="0" fontId="3" fillId="0" borderId="7" xfId="0" applyFont="1" applyBorder="1"/>
    <xf numFmtId="11" fontId="0" fillId="0" borderId="7" xfId="0" applyNumberFormat="1" applyBorder="1"/>
    <xf numFmtId="164" fontId="0" fillId="0" borderId="8" xfId="0" applyNumberFormat="1" applyBorder="1"/>
    <xf numFmtId="0" fontId="3" fillId="0" borderId="6" xfId="0" applyFont="1" applyBorder="1"/>
    <xf numFmtId="0" fontId="3" fillId="0" borderId="0" xfId="0" applyFont="1" applyBorder="1" applyAlignment="1">
      <alignment horizontal="center"/>
    </xf>
    <xf numFmtId="0" fontId="5" fillId="0" borderId="0" xfId="0" applyFont="1" applyBorder="1"/>
    <xf numFmtId="0" fontId="0" fillId="0" borderId="0" xfId="0" applyBorder="1" applyAlignment="1"/>
    <xf numFmtId="165" fontId="3" fillId="0" borderId="0" xfId="0" applyNumberFormat="1" applyFont="1" applyBorder="1"/>
    <xf numFmtId="2" fontId="0" fillId="0" borderId="0" xfId="0" applyNumberFormat="1"/>
    <xf numFmtId="0" fontId="0" fillId="0" borderId="0" xfId="0" applyFill="1" applyBorder="1"/>
    <xf numFmtId="2" fontId="0" fillId="0" borderId="0" xfId="0" applyNumberFormat="1" applyBorder="1"/>
    <xf numFmtId="166" fontId="0" fillId="0" borderId="0" xfId="0" applyNumberFormat="1" applyBorder="1"/>
    <xf numFmtId="0" fontId="0" fillId="0" borderId="0" xfId="0" applyNumberFormat="1" applyBorder="1"/>
    <xf numFmtId="0" fontId="3" fillId="0" borderId="0" xfId="0" applyFont="1" applyFill="1" applyBorder="1"/>
    <xf numFmtId="0" fontId="4" fillId="0" borderId="0" xfId="0" applyFont="1" applyBorder="1"/>
    <xf numFmtId="0" fontId="7" fillId="2" borderId="0" xfId="0" applyFont="1" applyFill="1" applyBorder="1" applyAlignment="1">
      <alignment vertical="top" wrapText="1"/>
    </xf>
    <xf numFmtId="0" fontId="8" fillId="2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left" vertical="center" wrapText="1"/>
    </xf>
    <xf numFmtId="164" fontId="6" fillId="3" borderId="0" xfId="0" applyNumberFormat="1" applyFont="1" applyFill="1" applyBorder="1" applyAlignment="1">
      <alignment horizontal="right" wrapText="1"/>
    </xf>
    <xf numFmtId="0" fontId="6" fillId="3" borderId="0" xfId="0" applyFont="1" applyFill="1" applyBorder="1" applyAlignment="1">
      <alignment horizontal="right" wrapText="1"/>
    </xf>
    <xf numFmtId="0" fontId="6" fillId="4" borderId="0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right" wrapText="1"/>
    </xf>
    <xf numFmtId="0" fontId="7" fillId="4" borderId="0" xfId="0" applyFont="1" applyFill="1" applyBorder="1" applyAlignment="1">
      <alignment vertical="top" wrapText="1"/>
    </xf>
    <xf numFmtId="0" fontId="0" fillId="0" borderId="0" xfId="0" applyBorder="1" applyAlignment="1">
      <alignment horizontal="left"/>
    </xf>
  </cellXfs>
  <cellStyles count="10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Coliforms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Colisure!$AI$5</c:f>
              <c:strCache>
                <c:ptCount val="1"/>
                <c:pt idx="0">
                  <c:v>P1</c:v>
                </c:pt>
              </c:strCache>
            </c:strRef>
          </c:tx>
          <c:spPr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Colisure!$AG$11:$AG$15</c:f>
                <c:numCache>
                  <c:formatCode>General</c:formatCode>
                  <c:ptCount val="5"/>
                  <c:pt idx="0">
                    <c:v>0.0817971746319993</c:v>
                  </c:pt>
                  <c:pt idx="1">
                    <c:v>0.21073943890765</c:v>
                  </c:pt>
                  <c:pt idx="2">
                    <c:v>0.0881917103688196</c:v>
                  </c:pt>
                  <c:pt idx="3">
                    <c:v>0.0881917103688196</c:v>
                  </c:pt>
                  <c:pt idx="4">
                    <c:v>0.0333333333333334</c:v>
                  </c:pt>
                </c:numCache>
              </c:numRef>
            </c:plus>
            <c:minus>
              <c:numRef>
                <c:f>Colisure!$AG$11:$AG$15</c:f>
                <c:numCache>
                  <c:formatCode>General</c:formatCode>
                  <c:ptCount val="5"/>
                  <c:pt idx="0">
                    <c:v>0.0817971746319993</c:v>
                  </c:pt>
                  <c:pt idx="1">
                    <c:v>0.21073943890765</c:v>
                  </c:pt>
                  <c:pt idx="2">
                    <c:v>0.0881917103688196</c:v>
                  </c:pt>
                  <c:pt idx="3">
                    <c:v>0.0881917103688196</c:v>
                  </c:pt>
                  <c:pt idx="4">
                    <c:v>0.0333333333333334</c:v>
                  </c:pt>
                </c:numCache>
              </c:numRef>
            </c:minus>
          </c:errBars>
          <c:cat>
            <c:numRef>
              <c:f>Colisure!$AF$6:$AF$10</c:f>
              <c:numCache>
                <c:formatCode>General</c:formatCode>
                <c:ptCount val="5"/>
                <c:pt idx="0">
                  <c:v>0.0</c:v>
                </c:pt>
                <c:pt idx="1">
                  <c:v>7.0</c:v>
                </c:pt>
                <c:pt idx="2">
                  <c:v>14.0</c:v>
                </c:pt>
                <c:pt idx="3">
                  <c:v>21.0</c:v>
                </c:pt>
                <c:pt idx="4">
                  <c:v>28.0</c:v>
                </c:pt>
              </c:numCache>
            </c:numRef>
          </c:cat>
          <c:val>
            <c:numRef>
              <c:f>Colisure!$AI$6:$AI$10</c:f>
              <c:numCache>
                <c:formatCode>0.000</c:formatCode>
                <c:ptCount val="5"/>
                <c:pt idx="0">
                  <c:v>6.248666666666667</c:v>
                </c:pt>
                <c:pt idx="1">
                  <c:v>2.539666666666667</c:v>
                </c:pt>
                <c:pt idx="2">
                  <c:v>2.766666666666667</c:v>
                </c:pt>
                <c:pt idx="3">
                  <c:v>2.9</c:v>
                </c:pt>
                <c:pt idx="4">
                  <c:v>2.336666666666667</c:v>
                </c:pt>
              </c:numCache>
            </c:numRef>
          </c:val>
        </c:ser>
        <c:ser>
          <c:idx val="1"/>
          <c:order val="1"/>
          <c:tx>
            <c:strRef>
              <c:f>Colisure!$AJ$5</c:f>
              <c:strCache>
                <c:ptCount val="1"/>
                <c:pt idx="0">
                  <c:v>P2</c:v>
                </c:pt>
              </c:strCache>
            </c:strRef>
          </c:tx>
          <c:spPr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Colisure!$AH$11:$AH$15</c:f>
                <c:numCache>
                  <c:formatCode>General</c:formatCode>
                  <c:ptCount val="5"/>
                  <c:pt idx="0">
                    <c:v>0.0528814187068052</c:v>
                  </c:pt>
                  <c:pt idx="1">
                    <c:v>0.313666666666666</c:v>
                  </c:pt>
                  <c:pt idx="2">
                    <c:v>0.0666666666666667</c:v>
                  </c:pt>
                  <c:pt idx="3">
                    <c:v>0.197585705735792</c:v>
                  </c:pt>
                  <c:pt idx="4">
                    <c:v>0.235333333333332</c:v>
                  </c:pt>
                </c:numCache>
              </c:numRef>
            </c:plus>
            <c:minus>
              <c:numRef>
                <c:f>Colisure!$AH$11:$AH$15</c:f>
                <c:numCache>
                  <c:formatCode>General</c:formatCode>
                  <c:ptCount val="5"/>
                  <c:pt idx="0">
                    <c:v>0.0528814187068052</c:v>
                  </c:pt>
                  <c:pt idx="1">
                    <c:v>0.313666666666666</c:v>
                  </c:pt>
                  <c:pt idx="2">
                    <c:v>0.0666666666666667</c:v>
                  </c:pt>
                  <c:pt idx="3">
                    <c:v>0.197585705735792</c:v>
                  </c:pt>
                  <c:pt idx="4">
                    <c:v>0.235333333333332</c:v>
                  </c:pt>
                </c:numCache>
              </c:numRef>
            </c:minus>
          </c:errBars>
          <c:cat>
            <c:numRef>
              <c:f>Colisure!$AF$6:$AF$10</c:f>
              <c:numCache>
                <c:formatCode>General</c:formatCode>
                <c:ptCount val="5"/>
                <c:pt idx="0">
                  <c:v>0.0</c:v>
                </c:pt>
                <c:pt idx="1">
                  <c:v>7.0</c:v>
                </c:pt>
                <c:pt idx="2">
                  <c:v>14.0</c:v>
                </c:pt>
                <c:pt idx="3">
                  <c:v>21.0</c:v>
                </c:pt>
                <c:pt idx="4">
                  <c:v>28.0</c:v>
                </c:pt>
              </c:numCache>
            </c:numRef>
          </c:cat>
          <c:val>
            <c:numRef>
              <c:f>Colisure!$AJ$6:$AJ$10</c:f>
              <c:numCache>
                <c:formatCode>0.000</c:formatCode>
                <c:ptCount val="5"/>
                <c:pt idx="0">
                  <c:v>6.220666666666666</c:v>
                </c:pt>
                <c:pt idx="1">
                  <c:v>2.826333333333333</c:v>
                </c:pt>
                <c:pt idx="2">
                  <c:v>2.951666666666667</c:v>
                </c:pt>
                <c:pt idx="3">
                  <c:v>3.085333333333333</c:v>
                </c:pt>
                <c:pt idx="4">
                  <c:v>2.57</c:v>
                </c:pt>
              </c:numCache>
            </c:numRef>
          </c:val>
        </c:ser>
        <c:ser>
          <c:idx val="2"/>
          <c:order val="2"/>
          <c:tx>
            <c:strRef>
              <c:f>Colisure!$AK$5</c:f>
              <c:strCache>
                <c:ptCount val="1"/>
                <c:pt idx="0">
                  <c:v>P3</c:v>
                </c:pt>
              </c:strCache>
            </c:strRef>
          </c:tx>
          <c:spPr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Colisure!$AI$11:$AI$15</c:f>
                <c:numCache>
                  <c:formatCode>General</c:formatCode>
                  <c:ptCount val="5"/>
                  <c:pt idx="0">
                    <c:v>0.0525906624580618</c:v>
                  </c:pt>
                  <c:pt idx="1">
                    <c:v>0.291101547764885</c:v>
                  </c:pt>
                  <c:pt idx="2">
                    <c:v>0.176383420737639</c:v>
                  </c:pt>
                  <c:pt idx="3">
                    <c:v>0.115470053837925</c:v>
                  </c:pt>
                  <c:pt idx="4">
                    <c:v>0.0683942817622772</c:v>
                  </c:pt>
                </c:numCache>
              </c:numRef>
            </c:plus>
            <c:minus>
              <c:numRef>
                <c:f>Colisure!$AI$11:$AI$15</c:f>
                <c:numCache>
                  <c:formatCode>General</c:formatCode>
                  <c:ptCount val="5"/>
                  <c:pt idx="0">
                    <c:v>0.0525906624580618</c:v>
                  </c:pt>
                  <c:pt idx="1">
                    <c:v>0.291101547764885</c:v>
                  </c:pt>
                  <c:pt idx="2">
                    <c:v>0.176383420737639</c:v>
                  </c:pt>
                  <c:pt idx="3">
                    <c:v>0.115470053837925</c:v>
                  </c:pt>
                  <c:pt idx="4">
                    <c:v>0.0683942817622772</c:v>
                  </c:pt>
                </c:numCache>
              </c:numRef>
            </c:minus>
          </c:errBars>
          <c:cat>
            <c:numRef>
              <c:f>Colisure!$AF$6:$AF$10</c:f>
              <c:numCache>
                <c:formatCode>General</c:formatCode>
                <c:ptCount val="5"/>
                <c:pt idx="0">
                  <c:v>0.0</c:v>
                </c:pt>
                <c:pt idx="1">
                  <c:v>7.0</c:v>
                </c:pt>
                <c:pt idx="2">
                  <c:v>14.0</c:v>
                </c:pt>
                <c:pt idx="3">
                  <c:v>21.0</c:v>
                </c:pt>
                <c:pt idx="4">
                  <c:v>28.0</c:v>
                </c:pt>
              </c:numCache>
            </c:numRef>
          </c:cat>
          <c:val>
            <c:numRef>
              <c:f>Colisure!$AK$6:$AK$10</c:f>
              <c:numCache>
                <c:formatCode>0.000</c:formatCode>
                <c:ptCount val="5"/>
                <c:pt idx="0">
                  <c:v>6.245333333333333</c:v>
                </c:pt>
                <c:pt idx="1">
                  <c:v>0.0</c:v>
                </c:pt>
                <c:pt idx="2">
                  <c:v>0.7</c:v>
                </c:pt>
                <c:pt idx="3">
                  <c:v>0.7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Colisure!$AL$5</c:f>
              <c:strCache>
                <c:ptCount val="1"/>
                <c:pt idx="0">
                  <c:v>P4</c:v>
                </c:pt>
              </c:strCache>
            </c:strRef>
          </c:tx>
          <c:spPr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Colisure!$AJ$11:$AJ$15</c:f>
                <c:numCache>
                  <c:formatCode>General</c:formatCode>
                  <c:ptCount val="5"/>
                  <c:pt idx="0">
                    <c:v>0.0284858639406362</c:v>
                  </c:pt>
                  <c:pt idx="1">
                    <c:v>0.1786806586561</c:v>
                  </c:pt>
                  <c:pt idx="2">
                    <c:v>0.176548702754918</c:v>
                  </c:pt>
                  <c:pt idx="3">
                    <c:v>0.103029661317075</c:v>
                  </c:pt>
                  <c:pt idx="4">
                    <c:v>0.147986485869487</c:v>
                  </c:pt>
                </c:numCache>
              </c:numRef>
            </c:plus>
            <c:minus>
              <c:numRef>
                <c:f>Colisure!$AJ$11:$AJ$15</c:f>
                <c:numCache>
                  <c:formatCode>General</c:formatCode>
                  <c:ptCount val="5"/>
                  <c:pt idx="0">
                    <c:v>0.0284858639406362</c:v>
                  </c:pt>
                  <c:pt idx="1">
                    <c:v>0.1786806586561</c:v>
                  </c:pt>
                  <c:pt idx="2">
                    <c:v>0.176548702754918</c:v>
                  </c:pt>
                  <c:pt idx="3">
                    <c:v>0.103029661317075</c:v>
                  </c:pt>
                  <c:pt idx="4">
                    <c:v>0.147986485869487</c:v>
                  </c:pt>
                </c:numCache>
              </c:numRef>
            </c:minus>
          </c:errBars>
          <c:cat>
            <c:numRef>
              <c:f>Colisure!$AF$6:$AF$10</c:f>
              <c:numCache>
                <c:formatCode>General</c:formatCode>
                <c:ptCount val="5"/>
                <c:pt idx="0">
                  <c:v>0.0</c:v>
                </c:pt>
                <c:pt idx="1">
                  <c:v>7.0</c:v>
                </c:pt>
                <c:pt idx="2">
                  <c:v>14.0</c:v>
                </c:pt>
                <c:pt idx="3">
                  <c:v>21.0</c:v>
                </c:pt>
                <c:pt idx="4">
                  <c:v>28.0</c:v>
                </c:pt>
              </c:numCache>
            </c:numRef>
          </c:cat>
          <c:val>
            <c:numRef>
              <c:f>Colisure!$AL$6:$AL$10</c:f>
              <c:numCache>
                <c:formatCode>0.000</c:formatCode>
                <c:ptCount val="5"/>
                <c:pt idx="0">
                  <c:v>5.851</c:v>
                </c:pt>
                <c:pt idx="1">
                  <c:v>0.7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485064"/>
        <c:axId val="-2072003832"/>
      </c:barChart>
      <c:catAx>
        <c:axId val="-2120485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2003832"/>
        <c:crosses val="autoZero"/>
        <c:auto val="1"/>
        <c:lblAlgn val="ctr"/>
        <c:lblOffset val="100"/>
        <c:noMultiLvlLbl val="1"/>
      </c:catAx>
      <c:valAx>
        <c:axId val="-207200383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 10 cfu/g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120485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Colisure!$AX$48</c:f>
              <c:strCache>
                <c:ptCount val="1"/>
                <c:pt idx="0">
                  <c:v>Digestate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Colisure!$BE$49:$BE$50</c:f>
                <c:numCache>
                  <c:formatCode>General</c:formatCode>
                  <c:ptCount val="2"/>
                  <c:pt idx="0">
                    <c:v>0.422470511791454</c:v>
                  </c:pt>
                  <c:pt idx="1">
                    <c:v>0.446355613085949</c:v>
                  </c:pt>
                </c:numCache>
              </c:numRef>
            </c:plus>
            <c:minus>
              <c:numRef>
                <c:f>Colisure!$BE$49:$BE$50</c:f>
                <c:numCache>
                  <c:formatCode>General</c:formatCode>
                  <c:ptCount val="2"/>
                  <c:pt idx="0">
                    <c:v>0.422470511791454</c:v>
                  </c:pt>
                  <c:pt idx="1">
                    <c:v>0.446355613085949</c:v>
                  </c:pt>
                </c:numCache>
              </c:numRef>
            </c:minus>
          </c:errBars>
          <c:cat>
            <c:numRef>
              <c:f>Colisure!$AW$49:$AW$51</c:f>
              <c:numCache>
                <c:formatCode>General</c:formatCode>
                <c:ptCount val="3"/>
                <c:pt idx="0">
                  <c:v>0.0</c:v>
                </c:pt>
                <c:pt idx="1">
                  <c:v>7.0</c:v>
                </c:pt>
                <c:pt idx="2">
                  <c:v>52.0</c:v>
                </c:pt>
              </c:numCache>
            </c:numRef>
          </c:cat>
          <c:val>
            <c:numRef>
              <c:f>Colisure!$AX$49:$AX$51</c:f>
              <c:numCache>
                <c:formatCode>0.000</c:formatCode>
                <c:ptCount val="3"/>
                <c:pt idx="0">
                  <c:v>5.897333333333333</c:v>
                </c:pt>
                <c:pt idx="1">
                  <c:v>2.496666666666667</c:v>
                </c:pt>
              </c:numCache>
            </c:numRef>
          </c:val>
        </c:ser>
        <c:ser>
          <c:idx val="1"/>
          <c:order val="1"/>
          <c:tx>
            <c:strRef>
              <c:f>Colisure!$AY$48</c:f>
              <c:strCache>
                <c:ptCount val="1"/>
                <c:pt idx="0">
                  <c:v>Stored Slurry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Colisure!$BF$49:$BF$51</c:f>
                <c:numCache>
                  <c:formatCode>General</c:formatCode>
                  <c:ptCount val="3"/>
                  <c:pt idx="0">
                    <c:v>0.473531765917909</c:v>
                  </c:pt>
                  <c:pt idx="1">
                    <c:v>0.504263268982032</c:v>
                  </c:pt>
                  <c:pt idx="2">
                    <c:v>0.987957114078976</c:v>
                  </c:pt>
                </c:numCache>
              </c:numRef>
            </c:plus>
            <c:minus>
              <c:numRef>
                <c:f>Colisure!$BF$49:$BF$51</c:f>
                <c:numCache>
                  <c:formatCode>General</c:formatCode>
                  <c:ptCount val="3"/>
                  <c:pt idx="0">
                    <c:v>0.473531765917909</c:v>
                  </c:pt>
                  <c:pt idx="1">
                    <c:v>0.504263268982032</c:v>
                  </c:pt>
                  <c:pt idx="2">
                    <c:v>0.987957114078976</c:v>
                  </c:pt>
                </c:numCache>
              </c:numRef>
            </c:minus>
          </c:errBars>
          <c:cat>
            <c:numRef>
              <c:f>Colisure!$AW$49:$AW$51</c:f>
              <c:numCache>
                <c:formatCode>General</c:formatCode>
                <c:ptCount val="3"/>
                <c:pt idx="0">
                  <c:v>0.0</c:v>
                </c:pt>
                <c:pt idx="1">
                  <c:v>7.0</c:v>
                </c:pt>
                <c:pt idx="2">
                  <c:v>52.0</c:v>
                </c:pt>
              </c:numCache>
            </c:numRef>
          </c:cat>
          <c:val>
            <c:numRef>
              <c:f>Colisure!$AY$49:$AY$51</c:f>
              <c:numCache>
                <c:formatCode>0.000</c:formatCode>
                <c:ptCount val="3"/>
                <c:pt idx="0">
                  <c:v>7.13275</c:v>
                </c:pt>
                <c:pt idx="1">
                  <c:v>6.770333333333333</c:v>
                </c:pt>
                <c:pt idx="2">
                  <c:v>3.844583333333333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488824"/>
        <c:axId val="-2115439784"/>
      </c:barChart>
      <c:catAx>
        <c:axId val="-212148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439784"/>
        <c:crosses val="autoZero"/>
        <c:auto val="1"/>
        <c:lblAlgn val="ctr"/>
        <c:lblOffset val="100"/>
        <c:noMultiLvlLbl val="0"/>
      </c:catAx>
      <c:valAx>
        <c:axId val="-2115439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/>
                </a:pPr>
                <a:r>
                  <a:rPr lang="en-US"/>
                  <a:t>Log10 cfu  </a:t>
                </a:r>
                <a:r>
                  <a:rPr lang="mr-IN"/>
                  <a:t>g</a:t>
                </a:r>
                <a:r>
                  <a:rPr lang="en-GB"/>
                  <a:t>--</a:t>
                </a:r>
                <a:r>
                  <a:rPr lang="mr-IN"/>
                  <a:t>1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21488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Colisure!$BA$48</c:f>
              <c:strCache>
                <c:ptCount val="1"/>
                <c:pt idx="0">
                  <c:v>Digestate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Colisure!$BG$73:$BG$74</c:f>
                <c:numCache>
                  <c:formatCode>General</c:formatCode>
                  <c:ptCount val="2"/>
                  <c:pt idx="0">
                    <c:v>0.0428835632847834</c:v>
                  </c:pt>
                  <c:pt idx="1">
                    <c:v>0.408628192859965</c:v>
                  </c:pt>
                </c:numCache>
              </c:numRef>
            </c:plus>
            <c:minus>
              <c:numRef>
                <c:f>Colisure!$BG$73:$BG$74</c:f>
                <c:numCache>
                  <c:formatCode>General</c:formatCode>
                  <c:ptCount val="2"/>
                  <c:pt idx="0">
                    <c:v>0.0428835632847834</c:v>
                  </c:pt>
                  <c:pt idx="1">
                    <c:v>0.408628192859965</c:v>
                  </c:pt>
                </c:numCache>
              </c:numRef>
            </c:minus>
          </c:errBars>
          <c:cat>
            <c:numRef>
              <c:f>Colisure!$AZ$49:$AZ$51</c:f>
              <c:numCache>
                <c:formatCode>General</c:formatCode>
                <c:ptCount val="3"/>
                <c:pt idx="0">
                  <c:v>0.0</c:v>
                </c:pt>
                <c:pt idx="1">
                  <c:v>7.0</c:v>
                </c:pt>
                <c:pt idx="2">
                  <c:v>52.0</c:v>
                </c:pt>
              </c:numCache>
            </c:numRef>
          </c:cat>
          <c:val>
            <c:numRef>
              <c:f>Colisure!$BA$49:$BA$51</c:f>
              <c:numCache>
                <c:formatCode>0.000</c:formatCode>
                <c:ptCount val="3"/>
                <c:pt idx="0">
                  <c:v>4.1</c:v>
                </c:pt>
                <c:pt idx="1">
                  <c:v>2.733</c:v>
                </c:pt>
              </c:numCache>
            </c:numRef>
          </c:val>
        </c:ser>
        <c:ser>
          <c:idx val="1"/>
          <c:order val="1"/>
          <c:tx>
            <c:strRef>
              <c:f>Colisure!$BB$48</c:f>
              <c:strCache>
                <c:ptCount val="1"/>
                <c:pt idx="0">
                  <c:v>Stored Slurry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Colisure!$BH$73:$BH$75</c:f>
                <c:numCache>
                  <c:formatCode>General</c:formatCode>
                  <c:ptCount val="3"/>
                  <c:pt idx="0">
                    <c:v>0.404210753609219</c:v>
                  </c:pt>
                  <c:pt idx="1">
                    <c:v>0.525378417411185</c:v>
                  </c:pt>
                  <c:pt idx="2">
                    <c:v>0.443353048851506</c:v>
                  </c:pt>
                </c:numCache>
              </c:numRef>
            </c:plus>
            <c:minus>
              <c:numRef>
                <c:f>Colisure!$BH$73:$BH$75</c:f>
                <c:numCache>
                  <c:formatCode>General</c:formatCode>
                  <c:ptCount val="3"/>
                  <c:pt idx="0">
                    <c:v>0.404210753609219</c:v>
                  </c:pt>
                  <c:pt idx="1">
                    <c:v>0.525378417411185</c:v>
                  </c:pt>
                  <c:pt idx="2">
                    <c:v>0.443353048851506</c:v>
                  </c:pt>
                </c:numCache>
              </c:numRef>
            </c:minus>
          </c:errBars>
          <c:cat>
            <c:numRef>
              <c:f>Colisure!$AZ$49:$AZ$51</c:f>
              <c:numCache>
                <c:formatCode>General</c:formatCode>
                <c:ptCount val="3"/>
                <c:pt idx="0">
                  <c:v>0.0</c:v>
                </c:pt>
                <c:pt idx="1">
                  <c:v>7.0</c:v>
                </c:pt>
                <c:pt idx="2">
                  <c:v>52.0</c:v>
                </c:pt>
              </c:numCache>
            </c:numRef>
          </c:cat>
          <c:val>
            <c:numRef>
              <c:f>Colisure!$BB$49:$BB$51</c:f>
              <c:numCache>
                <c:formatCode>0.000</c:formatCode>
                <c:ptCount val="3"/>
                <c:pt idx="0">
                  <c:v>5.628000000000001</c:v>
                </c:pt>
                <c:pt idx="1">
                  <c:v>5.72175</c:v>
                </c:pt>
                <c:pt idx="2">
                  <c:v>4.199916666666667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509240"/>
        <c:axId val="-2113215368"/>
      </c:barChart>
      <c:catAx>
        <c:axId val="-2121509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215368"/>
        <c:crosses val="autoZero"/>
        <c:auto val="1"/>
        <c:lblAlgn val="ctr"/>
        <c:lblOffset val="100"/>
        <c:noMultiLvlLbl val="0"/>
      </c:catAx>
      <c:valAx>
        <c:axId val="-2113215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Calibri"/>
                    <a:cs typeface="Calibri"/>
                  </a:defRPr>
                </a:pPr>
                <a:r>
                  <a:rPr lang="mr-IN" sz="1800" b="1" i="0" baseline="0">
                    <a:effectLst/>
                    <a:latin typeface="Calibri"/>
                    <a:cs typeface="Calibri"/>
                  </a:rPr>
                  <a:t>Log10 cfu  g--1</a:t>
                </a:r>
                <a:endParaRPr lang="mr-IN">
                  <a:effectLst/>
                  <a:latin typeface="Calibri"/>
                  <a:cs typeface="Calibri"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21509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/>
              <a:t>E. coli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Colisure!$AO$5</c:f>
              <c:strCache>
                <c:ptCount val="1"/>
                <c:pt idx="0">
                  <c:v>P1</c:v>
                </c:pt>
              </c:strCache>
            </c:strRef>
          </c:tx>
          <c:spPr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Colisure!$AM$11:$AM$15</c:f>
                <c:numCache>
                  <c:formatCode>General</c:formatCode>
                  <c:ptCount val="5"/>
                  <c:pt idx="0">
                    <c:v>0.243913463707475</c:v>
                  </c:pt>
                  <c:pt idx="1">
                    <c:v>0.257703533369473</c:v>
                  </c:pt>
                  <c:pt idx="2">
                    <c:v>0.0333333333333332</c:v>
                  </c:pt>
                  <c:pt idx="3">
                    <c:v>0.0333333333333334</c:v>
                  </c:pt>
                  <c:pt idx="4">
                    <c:v>0.0</c:v>
                  </c:pt>
                </c:numCache>
              </c:numRef>
            </c:plus>
            <c:minus>
              <c:numRef>
                <c:f>Colisure!$AM$11:$AM$15</c:f>
                <c:numCache>
                  <c:formatCode>General</c:formatCode>
                  <c:ptCount val="5"/>
                  <c:pt idx="0">
                    <c:v>0.243913463707475</c:v>
                  </c:pt>
                  <c:pt idx="1">
                    <c:v>0.257703533369473</c:v>
                  </c:pt>
                  <c:pt idx="2">
                    <c:v>0.0333333333333332</c:v>
                  </c:pt>
                  <c:pt idx="3">
                    <c:v>0.0333333333333334</c:v>
                  </c:pt>
                  <c:pt idx="4">
                    <c:v>0.0</c:v>
                  </c:pt>
                </c:numCache>
              </c:numRef>
            </c:minus>
          </c:errBars>
          <c:cat>
            <c:numRef>
              <c:f>Colisure!$AF$6:$AF$10</c:f>
              <c:numCache>
                <c:formatCode>General</c:formatCode>
                <c:ptCount val="5"/>
                <c:pt idx="0">
                  <c:v>0.0</c:v>
                </c:pt>
                <c:pt idx="1">
                  <c:v>7.0</c:v>
                </c:pt>
                <c:pt idx="2">
                  <c:v>14.0</c:v>
                </c:pt>
                <c:pt idx="3">
                  <c:v>21.0</c:v>
                </c:pt>
                <c:pt idx="4">
                  <c:v>28.0</c:v>
                </c:pt>
              </c:numCache>
            </c:numRef>
          </c:cat>
          <c:val>
            <c:numRef>
              <c:f>Colisure!$AO$6:$AO$10</c:f>
              <c:numCache>
                <c:formatCode>0.000</c:formatCode>
                <c:ptCount val="5"/>
                <c:pt idx="0">
                  <c:v>4.946333333333332</c:v>
                </c:pt>
                <c:pt idx="1">
                  <c:v>1.4</c:v>
                </c:pt>
                <c:pt idx="2">
                  <c:v>1.5</c:v>
                </c:pt>
                <c:pt idx="3">
                  <c:v>2.2</c:v>
                </c:pt>
                <c:pt idx="4">
                  <c:v>1.4</c:v>
                </c:pt>
              </c:numCache>
            </c:numRef>
          </c:val>
        </c:ser>
        <c:ser>
          <c:idx val="1"/>
          <c:order val="1"/>
          <c:tx>
            <c:strRef>
              <c:f>Colisure!$AP$5</c:f>
              <c:strCache>
                <c:ptCount val="1"/>
                <c:pt idx="0">
                  <c:v>P2</c:v>
                </c:pt>
              </c:strCache>
            </c:strRef>
          </c:tx>
          <c:spPr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Colisure!$AN$11:$AN$15</c:f>
                <c:numCache>
                  <c:formatCode>General</c:formatCode>
                  <c:ptCount val="5"/>
                  <c:pt idx="0">
                    <c:v>0.227608093978322</c:v>
                  </c:pt>
                  <c:pt idx="1">
                    <c:v>0.314999999999999</c:v>
                  </c:pt>
                  <c:pt idx="2">
                    <c:v>0.0666666666666666</c:v>
                  </c:pt>
                  <c:pt idx="3">
                    <c:v>0.0666666666666667</c:v>
                  </c:pt>
                  <c:pt idx="4">
                    <c:v>0.0333333333333334</c:v>
                  </c:pt>
                </c:numCache>
              </c:numRef>
            </c:plus>
            <c:minus>
              <c:numRef>
                <c:f>Colisure!$AN$11:$AN$15</c:f>
                <c:numCache>
                  <c:formatCode>General</c:formatCode>
                  <c:ptCount val="5"/>
                  <c:pt idx="0">
                    <c:v>0.227608093978322</c:v>
                  </c:pt>
                  <c:pt idx="1">
                    <c:v>0.314999999999999</c:v>
                  </c:pt>
                  <c:pt idx="2">
                    <c:v>0.0666666666666666</c:v>
                  </c:pt>
                  <c:pt idx="3">
                    <c:v>0.0666666666666667</c:v>
                  </c:pt>
                  <c:pt idx="4">
                    <c:v>0.0333333333333334</c:v>
                  </c:pt>
                </c:numCache>
              </c:numRef>
            </c:minus>
          </c:errBars>
          <c:cat>
            <c:numRef>
              <c:f>Colisure!$AF$6:$AF$10</c:f>
              <c:numCache>
                <c:formatCode>General</c:formatCode>
                <c:ptCount val="5"/>
                <c:pt idx="0">
                  <c:v>0.0</c:v>
                </c:pt>
                <c:pt idx="1">
                  <c:v>7.0</c:v>
                </c:pt>
                <c:pt idx="2">
                  <c:v>14.0</c:v>
                </c:pt>
                <c:pt idx="3">
                  <c:v>21.0</c:v>
                </c:pt>
                <c:pt idx="4">
                  <c:v>28.0</c:v>
                </c:pt>
              </c:numCache>
            </c:numRef>
          </c:cat>
          <c:val>
            <c:numRef>
              <c:f>Colisure!$AP$6:$AP$10</c:f>
              <c:numCache>
                <c:formatCode>0.000</c:formatCode>
                <c:ptCount val="5"/>
                <c:pt idx="0">
                  <c:v>5.157</c:v>
                </c:pt>
                <c:pt idx="1">
                  <c:v>2.266666666666667</c:v>
                </c:pt>
                <c:pt idx="2">
                  <c:v>1.466666666666667</c:v>
                </c:pt>
                <c:pt idx="3">
                  <c:v>2.233333333333333</c:v>
                </c:pt>
                <c:pt idx="4">
                  <c:v>1.466666666666667</c:v>
                </c:pt>
              </c:numCache>
            </c:numRef>
          </c:val>
        </c:ser>
        <c:ser>
          <c:idx val="2"/>
          <c:order val="2"/>
          <c:tx>
            <c:strRef>
              <c:f>Colisure!$AQ$5</c:f>
              <c:strCache>
                <c:ptCount val="1"/>
                <c:pt idx="0">
                  <c:v>P3</c:v>
                </c:pt>
              </c:strCache>
            </c:strRef>
          </c:tx>
          <c:spPr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Colisure!$AO$11:$AO$15</c:f>
                <c:numCache>
                  <c:formatCode>General</c:formatCode>
                  <c:ptCount val="5"/>
                  <c:pt idx="0">
                    <c:v>0.213309113208456</c:v>
                  </c:pt>
                  <c:pt idx="1">
                    <c:v>0.7</c:v>
                  </c:pt>
                  <c:pt idx="2">
                    <c:v>0.754983443527075</c:v>
                  </c:pt>
                  <c:pt idx="3">
                    <c:v>0.0</c:v>
                  </c:pt>
                  <c:pt idx="4">
                    <c:v>0.7</c:v>
                  </c:pt>
                </c:numCache>
              </c:numRef>
            </c:plus>
            <c:minus>
              <c:numRef>
                <c:f>Colisure!$AO$11:$AO$15</c:f>
                <c:numCache>
                  <c:formatCode>General</c:formatCode>
                  <c:ptCount val="5"/>
                  <c:pt idx="0">
                    <c:v>0.213309113208456</c:v>
                  </c:pt>
                  <c:pt idx="1">
                    <c:v>0.7</c:v>
                  </c:pt>
                  <c:pt idx="2">
                    <c:v>0.754983443527075</c:v>
                  </c:pt>
                  <c:pt idx="3">
                    <c:v>0.0</c:v>
                  </c:pt>
                  <c:pt idx="4">
                    <c:v>0.7</c:v>
                  </c:pt>
                </c:numCache>
              </c:numRef>
            </c:minus>
          </c:errBars>
          <c:cat>
            <c:numRef>
              <c:f>Colisure!$AF$6:$AF$10</c:f>
              <c:numCache>
                <c:formatCode>General</c:formatCode>
                <c:ptCount val="5"/>
                <c:pt idx="0">
                  <c:v>0.0</c:v>
                </c:pt>
                <c:pt idx="1">
                  <c:v>7.0</c:v>
                </c:pt>
                <c:pt idx="2">
                  <c:v>14.0</c:v>
                </c:pt>
                <c:pt idx="3">
                  <c:v>21.0</c:v>
                </c:pt>
                <c:pt idx="4">
                  <c:v>28.0</c:v>
                </c:pt>
              </c:numCache>
            </c:numRef>
          </c:cat>
          <c:val>
            <c:numRef>
              <c:f>Colisure!$AQ$6:$AQ$10</c:f>
              <c:numCache>
                <c:formatCode>0.000</c:formatCode>
                <c:ptCount val="5"/>
                <c:pt idx="0">
                  <c:v>6.175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Colisure!$AR$5</c:f>
              <c:strCache>
                <c:ptCount val="1"/>
                <c:pt idx="0">
                  <c:v>P4</c:v>
                </c:pt>
              </c:strCache>
            </c:strRef>
          </c:tx>
          <c:spPr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Colisure!$AP$11:$AP$15</c:f>
                <c:numCache>
                  <c:formatCode>General</c:formatCode>
                  <c:ptCount val="5"/>
                  <c:pt idx="0">
                    <c:v>0.0420990894596702</c:v>
                  </c:pt>
                  <c:pt idx="1">
                    <c:v>0.0333333333333332</c:v>
                  </c:pt>
                  <c:pt idx="2">
                    <c:v>0.735602549690463</c:v>
                  </c:pt>
                  <c:pt idx="3">
                    <c:v>0.0333333333333332</c:v>
                  </c:pt>
                  <c:pt idx="4">
                    <c:v>0.733333333333333</c:v>
                  </c:pt>
                </c:numCache>
              </c:numRef>
            </c:plus>
            <c:minus>
              <c:numRef>
                <c:f>Colisure!$AP$11:$AP$15</c:f>
                <c:numCache>
                  <c:formatCode>General</c:formatCode>
                  <c:ptCount val="5"/>
                  <c:pt idx="0">
                    <c:v>0.0420990894596702</c:v>
                  </c:pt>
                  <c:pt idx="1">
                    <c:v>0.0333333333333332</c:v>
                  </c:pt>
                  <c:pt idx="2">
                    <c:v>0.735602549690463</c:v>
                  </c:pt>
                  <c:pt idx="3">
                    <c:v>0.0333333333333332</c:v>
                  </c:pt>
                  <c:pt idx="4">
                    <c:v>0.733333333333333</c:v>
                  </c:pt>
                </c:numCache>
              </c:numRef>
            </c:minus>
          </c:errBars>
          <c:cat>
            <c:numRef>
              <c:f>Colisure!$AF$6:$AF$10</c:f>
              <c:numCache>
                <c:formatCode>General</c:formatCode>
                <c:ptCount val="5"/>
                <c:pt idx="0">
                  <c:v>0.0</c:v>
                </c:pt>
                <c:pt idx="1">
                  <c:v>7.0</c:v>
                </c:pt>
                <c:pt idx="2">
                  <c:v>14.0</c:v>
                </c:pt>
                <c:pt idx="3">
                  <c:v>21.0</c:v>
                </c:pt>
                <c:pt idx="4">
                  <c:v>28.0</c:v>
                </c:pt>
              </c:numCache>
            </c:numRef>
          </c:cat>
          <c:val>
            <c:numRef>
              <c:f>Colisure!$AR$6:$AR$10</c:f>
              <c:numCache>
                <c:formatCode>0.000</c:formatCode>
                <c:ptCount val="5"/>
                <c:pt idx="0">
                  <c:v>5.811666666666666</c:v>
                </c:pt>
                <c:pt idx="1">
                  <c:v>0.7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977624"/>
        <c:axId val="-2071213864"/>
      </c:barChart>
      <c:catAx>
        <c:axId val="-207097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213864"/>
        <c:crosses val="autoZero"/>
        <c:auto val="1"/>
        <c:lblAlgn val="ctr"/>
        <c:lblOffset val="100"/>
        <c:noMultiLvlLbl val="1"/>
      </c:catAx>
      <c:valAx>
        <c:axId val="-207121386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 10 cfu/g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07097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effectLst/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i="0"/>
            </a:pPr>
            <a:r>
              <a:rPr lang="en-US" i="0"/>
              <a:t>Enterococci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Colisure!$AU$5</c:f>
              <c:strCache>
                <c:ptCount val="1"/>
                <c:pt idx="0">
                  <c:v>P1</c:v>
                </c:pt>
              </c:strCache>
            </c:strRef>
          </c:tx>
          <c:spPr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Colisure!$AS$11:$AS$15</c:f>
                <c:numCache>
                  <c:formatCode>General</c:formatCode>
                  <c:ptCount val="5"/>
                  <c:pt idx="0">
                    <c:v>0.02475883680628</c:v>
                  </c:pt>
                  <c:pt idx="1">
                    <c:v>0.235921597146171</c:v>
                  </c:pt>
                  <c:pt idx="2">
                    <c:v>0.266083320283953</c:v>
                  </c:pt>
                  <c:pt idx="3">
                    <c:v>0.0133166562369589</c:v>
                  </c:pt>
                  <c:pt idx="4">
                    <c:v>0.768837506311387</c:v>
                  </c:pt>
                </c:numCache>
              </c:numRef>
            </c:plus>
            <c:minus>
              <c:numRef>
                <c:f>Colisure!$AS$11:$AS$15</c:f>
                <c:numCache>
                  <c:formatCode>General</c:formatCode>
                  <c:ptCount val="5"/>
                  <c:pt idx="0">
                    <c:v>0.02475883680628</c:v>
                  </c:pt>
                  <c:pt idx="1">
                    <c:v>0.235921597146171</c:v>
                  </c:pt>
                  <c:pt idx="2">
                    <c:v>0.266083320283953</c:v>
                  </c:pt>
                  <c:pt idx="3">
                    <c:v>0.0133166562369589</c:v>
                  </c:pt>
                  <c:pt idx="4">
                    <c:v>0.768837506311387</c:v>
                  </c:pt>
                </c:numCache>
              </c:numRef>
            </c:minus>
          </c:errBars>
          <c:cat>
            <c:numRef>
              <c:f>Colisure!$AF$6:$AF$10</c:f>
              <c:numCache>
                <c:formatCode>General</c:formatCode>
                <c:ptCount val="5"/>
                <c:pt idx="0">
                  <c:v>0.0</c:v>
                </c:pt>
                <c:pt idx="1">
                  <c:v>7.0</c:v>
                </c:pt>
                <c:pt idx="2">
                  <c:v>14.0</c:v>
                </c:pt>
                <c:pt idx="3">
                  <c:v>21.0</c:v>
                </c:pt>
                <c:pt idx="4">
                  <c:v>28.0</c:v>
                </c:pt>
              </c:numCache>
            </c:numRef>
          </c:cat>
          <c:val>
            <c:numRef>
              <c:f>Colisure!$AU$6:$AU$10</c:f>
              <c:numCache>
                <c:formatCode>0.0000</c:formatCode>
                <c:ptCount val="5"/>
                <c:pt idx="0">
                  <c:v>4.593333333333332</c:v>
                </c:pt>
                <c:pt idx="1">
                  <c:v>2.958666666666666</c:v>
                </c:pt>
                <c:pt idx="2">
                  <c:v>2.93</c:v>
                </c:pt>
                <c:pt idx="3">
                  <c:v>2.54</c:v>
                </c:pt>
                <c:pt idx="4">
                  <c:v>2.2</c:v>
                </c:pt>
              </c:numCache>
            </c:numRef>
          </c:val>
        </c:ser>
        <c:ser>
          <c:idx val="1"/>
          <c:order val="1"/>
          <c:tx>
            <c:strRef>
              <c:f>Colisure!$AV$5</c:f>
              <c:strCache>
                <c:ptCount val="1"/>
                <c:pt idx="0">
                  <c:v>P2</c:v>
                </c:pt>
              </c:strCache>
            </c:strRef>
          </c:tx>
          <c:spPr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Colisure!$AT$11:$AT$15</c:f>
                <c:numCache>
                  <c:formatCode>General</c:formatCode>
                  <c:ptCount val="5"/>
                  <c:pt idx="0">
                    <c:v>0.0275459212548387</c:v>
                  </c:pt>
                  <c:pt idx="1">
                    <c:v>0.0440945952848344</c:v>
                  </c:pt>
                  <c:pt idx="2">
                    <c:v>0.0513906606301184</c:v>
                  </c:pt>
                  <c:pt idx="3">
                    <c:v>0.0138924439894498</c:v>
                  </c:pt>
                  <c:pt idx="4">
                    <c:v>0.0333333333333334</c:v>
                  </c:pt>
                </c:numCache>
              </c:numRef>
            </c:plus>
            <c:minus>
              <c:numRef>
                <c:f>Colisure!$AT$11:$AT$15</c:f>
                <c:numCache>
                  <c:formatCode>General</c:formatCode>
                  <c:ptCount val="5"/>
                  <c:pt idx="0">
                    <c:v>0.0275459212548387</c:v>
                  </c:pt>
                  <c:pt idx="1">
                    <c:v>0.0440945952848344</c:v>
                  </c:pt>
                  <c:pt idx="2">
                    <c:v>0.0513906606301184</c:v>
                  </c:pt>
                  <c:pt idx="3">
                    <c:v>0.0138924439894498</c:v>
                  </c:pt>
                  <c:pt idx="4">
                    <c:v>0.0333333333333334</c:v>
                  </c:pt>
                </c:numCache>
              </c:numRef>
            </c:minus>
          </c:errBars>
          <c:cat>
            <c:numRef>
              <c:f>Colisure!$AF$6:$AF$10</c:f>
              <c:numCache>
                <c:formatCode>General</c:formatCode>
                <c:ptCount val="5"/>
                <c:pt idx="0">
                  <c:v>0.0</c:v>
                </c:pt>
                <c:pt idx="1">
                  <c:v>7.0</c:v>
                </c:pt>
                <c:pt idx="2">
                  <c:v>14.0</c:v>
                </c:pt>
                <c:pt idx="3">
                  <c:v>21.0</c:v>
                </c:pt>
                <c:pt idx="4">
                  <c:v>28.0</c:v>
                </c:pt>
              </c:numCache>
            </c:numRef>
          </c:cat>
          <c:val>
            <c:numRef>
              <c:f>Colisure!$AV$6:$AV$10</c:f>
              <c:numCache>
                <c:formatCode>0.0000</c:formatCode>
                <c:ptCount val="5"/>
                <c:pt idx="0">
                  <c:v>4.932</c:v>
                </c:pt>
                <c:pt idx="1">
                  <c:v>3.022333333333334</c:v>
                </c:pt>
                <c:pt idx="2">
                  <c:v>3.004</c:v>
                </c:pt>
                <c:pt idx="3">
                  <c:v>2.706666666666667</c:v>
                </c:pt>
                <c:pt idx="4">
                  <c:v>2.266666666666667</c:v>
                </c:pt>
              </c:numCache>
            </c:numRef>
          </c:val>
        </c:ser>
        <c:ser>
          <c:idx val="2"/>
          <c:order val="2"/>
          <c:tx>
            <c:strRef>
              <c:f>Colisure!$AW$5</c:f>
              <c:strCache>
                <c:ptCount val="1"/>
                <c:pt idx="0">
                  <c:v>P3</c:v>
                </c:pt>
              </c:strCache>
            </c:strRef>
          </c:tx>
          <c:spPr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Colisure!$AU$11:$AU$15</c:f>
                <c:numCache>
                  <c:formatCode>General</c:formatCode>
                  <c:ptCount val="5"/>
                  <c:pt idx="0">
                    <c:v>0.154092324417683</c:v>
                  </c:pt>
                  <c:pt idx="1">
                    <c:v>0.114811923500035</c:v>
                  </c:pt>
                  <c:pt idx="2">
                    <c:v>0.0152752523165194</c:v>
                  </c:pt>
                  <c:pt idx="3">
                    <c:v>0.0945163125250522</c:v>
                  </c:pt>
                  <c:pt idx="4">
                    <c:v>0.0999999999999999</c:v>
                  </c:pt>
                </c:numCache>
              </c:numRef>
            </c:plus>
            <c:minus>
              <c:numRef>
                <c:f>Colisure!$AU$11:$AU$15</c:f>
                <c:numCache>
                  <c:formatCode>General</c:formatCode>
                  <c:ptCount val="5"/>
                  <c:pt idx="0">
                    <c:v>0.154092324417683</c:v>
                  </c:pt>
                  <c:pt idx="1">
                    <c:v>0.114811923500035</c:v>
                  </c:pt>
                  <c:pt idx="2">
                    <c:v>0.0152752523165194</c:v>
                  </c:pt>
                  <c:pt idx="3">
                    <c:v>0.0945163125250522</c:v>
                  </c:pt>
                  <c:pt idx="4">
                    <c:v>0.0999999999999999</c:v>
                  </c:pt>
                </c:numCache>
              </c:numRef>
            </c:minus>
          </c:errBars>
          <c:cat>
            <c:numRef>
              <c:f>Colisure!$AF$6:$AF$10</c:f>
              <c:numCache>
                <c:formatCode>General</c:formatCode>
                <c:ptCount val="5"/>
                <c:pt idx="0">
                  <c:v>0.0</c:v>
                </c:pt>
                <c:pt idx="1">
                  <c:v>7.0</c:v>
                </c:pt>
                <c:pt idx="2">
                  <c:v>14.0</c:v>
                </c:pt>
                <c:pt idx="3">
                  <c:v>21.0</c:v>
                </c:pt>
                <c:pt idx="4">
                  <c:v>28.0</c:v>
                </c:pt>
              </c:numCache>
            </c:numRef>
          </c:cat>
          <c:val>
            <c:numRef>
              <c:f>Colisure!$AW$6:$AW$10</c:f>
              <c:numCache>
                <c:formatCode>0.0000</c:formatCode>
                <c:ptCount val="5"/>
                <c:pt idx="0">
                  <c:v>5.149666666666666</c:v>
                </c:pt>
                <c:pt idx="1">
                  <c:v>2.266666666666667</c:v>
                </c:pt>
                <c:pt idx="2">
                  <c:v>2.44</c:v>
                </c:pt>
                <c:pt idx="3">
                  <c:v>1.6</c:v>
                </c:pt>
                <c:pt idx="4">
                  <c:v>2.166666666666667</c:v>
                </c:pt>
              </c:numCache>
            </c:numRef>
          </c:val>
        </c:ser>
        <c:ser>
          <c:idx val="3"/>
          <c:order val="3"/>
          <c:tx>
            <c:strRef>
              <c:f>Colisure!$AX$5</c:f>
              <c:strCache>
                <c:ptCount val="1"/>
                <c:pt idx="0">
                  <c:v>P4</c:v>
                </c:pt>
              </c:strCache>
            </c:strRef>
          </c:tx>
          <c:spPr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Colisure!$AV$11:$AV$15</c:f>
                <c:numCache>
                  <c:formatCode>General</c:formatCode>
                  <c:ptCount val="5"/>
                  <c:pt idx="0">
                    <c:v>0.100254675701435</c:v>
                  </c:pt>
                  <c:pt idx="1">
                    <c:v>0.251306143533693</c:v>
                  </c:pt>
                  <c:pt idx="2">
                    <c:v>0.171292148097921</c:v>
                  </c:pt>
                  <c:pt idx="3">
                    <c:v>0.0520683311727109</c:v>
                  </c:pt>
                  <c:pt idx="4">
                    <c:v>0.0666666666666666</c:v>
                  </c:pt>
                </c:numCache>
              </c:numRef>
            </c:plus>
            <c:minus>
              <c:numRef>
                <c:f>Colisure!$AV$11:$AV$15</c:f>
                <c:numCache>
                  <c:formatCode>General</c:formatCode>
                  <c:ptCount val="5"/>
                  <c:pt idx="0">
                    <c:v>0.100254675701435</c:v>
                  </c:pt>
                  <c:pt idx="1">
                    <c:v>0.251306143533693</c:v>
                  </c:pt>
                  <c:pt idx="2">
                    <c:v>0.171292148097921</c:v>
                  </c:pt>
                  <c:pt idx="3">
                    <c:v>0.0520683311727109</c:v>
                  </c:pt>
                  <c:pt idx="4">
                    <c:v>0.0666666666666666</c:v>
                  </c:pt>
                </c:numCache>
              </c:numRef>
            </c:minus>
          </c:errBars>
          <c:cat>
            <c:numRef>
              <c:f>Colisure!$AF$6:$AF$10</c:f>
              <c:numCache>
                <c:formatCode>General</c:formatCode>
                <c:ptCount val="5"/>
                <c:pt idx="0">
                  <c:v>0.0</c:v>
                </c:pt>
                <c:pt idx="1">
                  <c:v>7.0</c:v>
                </c:pt>
                <c:pt idx="2">
                  <c:v>14.0</c:v>
                </c:pt>
                <c:pt idx="3">
                  <c:v>21.0</c:v>
                </c:pt>
                <c:pt idx="4">
                  <c:v>28.0</c:v>
                </c:pt>
              </c:numCache>
            </c:numRef>
          </c:cat>
          <c:val>
            <c:numRef>
              <c:f>Colisure!$AX$6:$AX$10</c:f>
              <c:numCache>
                <c:formatCode>0.0000</c:formatCode>
                <c:ptCount val="5"/>
                <c:pt idx="0">
                  <c:v>5.189666666666666</c:v>
                </c:pt>
                <c:pt idx="1">
                  <c:v>2.61</c:v>
                </c:pt>
                <c:pt idx="2">
                  <c:v>2.57</c:v>
                </c:pt>
                <c:pt idx="3">
                  <c:v>2.37</c:v>
                </c:pt>
                <c:pt idx="4">
                  <c:v>2.27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630440"/>
        <c:axId val="-2072191368"/>
      </c:barChart>
      <c:catAx>
        <c:axId val="-2072630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2191368"/>
        <c:crosses val="autoZero"/>
        <c:auto val="1"/>
        <c:lblAlgn val="ctr"/>
        <c:lblOffset val="100"/>
        <c:noMultiLvlLbl val="1"/>
      </c:catAx>
      <c:valAx>
        <c:axId val="-207219136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 10 cfu/g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-2072630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/>
              <a:t>E. coli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Colisure!$AM$5</c:f>
              <c:strCache>
                <c:ptCount val="1"/>
                <c:pt idx="0">
                  <c:v>10l E. coli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Colisure!$AD$37:$AD$41</c:f>
                <c:numCache>
                  <c:formatCode>General</c:formatCode>
                  <c:ptCount val="5"/>
                  <c:pt idx="0">
                    <c:v>0.243913463707475</c:v>
                  </c:pt>
                  <c:pt idx="1">
                    <c:v>0.257703533369473</c:v>
                  </c:pt>
                  <c:pt idx="2">
                    <c:v>0.0333333333333332</c:v>
                  </c:pt>
                  <c:pt idx="3">
                    <c:v>0.0333333333333334</c:v>
                  </c:pt>
                  <c:pt idx="4">
                    <c:v>0.0</c:v>
                  </c:pt>
                </c:numCache>
              </c:numRef>
            </c:plus>
            <c:minus>
              <c:numRef>
                <c:f>Colisure!$AD$37:$AD$41</c:f>
                <c:numCache>
                  <c:formatCode>General</c:formatCode>
                  <c:ptCount val="5"/>
                  <c:pt idx="0">
                    <c:v>0.243913463707475</c:v>
                  </c:pt>
                  <c:pt idx="1">
                    <c:v>0.257703533369473</c:v>
                  </c:pt>
                  <c:pt idx="2">
                    <c:v>0.0333333333333332</c:v>
                  </c:pt>
                  <c:pt idx="3">
                    <c:v>0.0333333333333334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Colisure!$AF$6:$AF$10</c:f>
              <c:numCache>
                <c:formatCode>General</c:formatCode>
                <c:ptCount val="5"/>
                <c:pt idx="0">
                  <c:v>0.0</c:v>
                </c:pt>
                <c:pt idx="1">
                  <c:v>7.0</c:v>
                </c:pt>
                <c:pt idx="2">
                  <c:v>14.0</c:v>
                </c:pt>
                <c:pt idx="3">
                  <c:v>21.0</c:v>
                </c:pt>
                <c:pt idx="4">
                  <c:v>28.0</c:v>
                </c:pt>
              </c:numCache>
            </c:numRef>
          </c:xVal>
          <c:yVal>
            <c:numRef>
              <c:f>Colisure!$AM$6:$AM$10</c:f>
              <c:numCache>
                <c:formatCode>0.000</c:formatCode>
                <c:ptCount val="5"/>
                <c:pt idx="0">
                  <c:v>5.897333333333333</c:v>
                </c:pt>
                <c:pt idx="1">
                  <c:v>2.496666666666667</c:v>
                </c:pt>
                <c:pt idx="2">
                  <c:v>2.233333333333333</c:v>
                </c:pt>
                <c:pt idx="3">
                  <c:v>2.133333333333333</c:v>
                </c:pt>
                <c:pt idx="4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Colisure!$AN$5</c:f>
              <c:strCache>
                <c:ptCount val="1"/>
                <c:pt idx="0">
                  <c:v>50 mL E. coli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Colisure!$AA$44:$AA$48</c:f>
                <c:numCache>
                  <c:formatCode>General</c:formatCode>
                  <c:ptCount val="5"/>
                  <c:pt idx="0">
                    <c:v>0.227608093978322</c:v>
                  </c:pt>
                  <c:pt idx="1">
                    <c:v>0.314999999999999</c:v>
                  </c:pt>
                  <c:pt idx="2">
                    <c:v>0.0666666666666666</c:v>
                  </c:pt>
                  <c:pt idx="3">
                    <c:v>0.0666666666666667</c:v>
                  </c:pt>
                  <c:pt idx="4">
                    <c:v>0.0333333333333334</c:v>
                  </c:pt>
                </c:numCache>
              </c:numRef>
            </c:plus>
            <c:minus>
              <c:numRef>
                <c:f>Colisure!$AA$44:$AA$48</c:f>
                <c:numCache>
                  <c:formatCode>General</c:formatCode>
                  <c:ptCount val="5"/>
                  <c:pt idx="0">
                    <c:v>0.227608093978322</c:v>
                  </c:pt>
                  <c:pt idx="1">
                    <c:v>0.314999999999999</c:v>
                  </c:pt>
                  <c:pt idx="2">
                    <c:v>0.0666666666666666</c:v>
                  </c:pt>
                  <c:pt idx="3">
                    <c:v>0.0666666666666667</c:v>
                  </c:pt>
                  <c:pt idx="4">
                    <c:v>0.0333333333333334</c:v>
                  </c:pt>
                </c:numCache>
              </c:numRef>
            </c:minus>
          </c:errBars>
          <c:xVal>
            <c:numRef>
              <c:f>Colisure!$AF$6:$AF$10</c:f>
              <c:numCache>
                <c:formatCode>General</c:formatCode>
                <c:ptCount val="5"/>
                <c:pt idx="0">
                  <c:v>0.0</c:v>
                </c:pt>
                <c:pt idx="1">
                  <c:v>7.0</c:v>
                </c:pt>
                <c:pt idx="2">
                  <c:v>14.0</c:v>
                </c:pt>
                <c:pt idx="3">
                  <c:v>21.0</c:v>
                </c:pt>
                <c:pt idx="4">
                  <c:v>28.0</c:v>
                </c:pt>
              </c:numCache>
            </c:numRef>
          </c:xVal>
          <c:yVal>
            <c:numRef>
              <c:f>Colisure!$AN$6:$AN$10</c:f>
              <c:numCache>
                <c:formatCode>0.000</c:formatCode>
                <c:ptCount val="5"/>
                <c:pt idx="0">
                  <c:v>5.947666666666666</c:v>
                </c:pt>
                <c:pt idx="1">
                  <c:v>2.515</c:v>
                </c:pt>
                <c:pt idx="2">
                  <c:v>2.333333333333333</c:v>
                </c:pt>
                <c:pt idx="3">
                  <c:v>2.433333333333333</c:v>
                </c:pt>
                <c:pt idx="4">
                  <c:v>2.166666666666666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72104"/>
        <c:axId val="-2065012296"/>
      </c:scatterChart>
      <c:valAx>
        <c:axId val="2131872104"/>
        <c:scaling>
          <c:orientation val="minMax"/>
          <c:max val="3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5012296"/>
        <c:crosses val="autoZero"/>
        <c:crossBetween val="midCat"/>
      </c:valAx>
      <c:valAx>
        <c:axId val="-2065012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 10 cfu/g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31872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Coliforms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Colisure!$AG$5</c:f>
              <c:strCache>
                <c:ptCount val="1"/>
                <c:pt idx="0">
                  <c:v>10L Coliforms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Colisure!$AC$37:$AC$41</c:f>
                <c:numCache>
                  <c:formatCode>General</c:formatCode>
                  <c:ptCount val="5"/>
                  <c:pt idx="0">
                    <c:v>0.0817971746319993</c:v>
                  </c:pt>
                  <c:pt idx="1">
                    <c:v>0.21073943890765</c:v>
                  </c:pt>
                  <c:pt idx="2">
                    <c:v>0.0881917103688196</c:v>
                  </c:pt>
                  <c:pt idx="3">
                    <c:v>0.0881917103688196</c:v>
                  </c:pt>
                  <c:pt idx="4">
                    <c:v>0.0333333333333334</c:v>
                  </c:pt>
                </c:numCache>
              </c:numRef>
            </c:plus>
            <c:minus>
              <c:numRef>
                <c:f>Colisure!$AC$37:$AC$41</c:f>
                <c:numCache>
                  <c:formatCode>General</c:formatCode>
                  <c:ptCount val="5"/>
                  <c:pt idx="0">
                    <c:v>0.0817971746319993</c:v>
                  </c:pt>
                  <c:pt idx="1">
                    <c:v>0.21073943890765</c:v>
                  </c:pt>
                  <c:pt idx="2">
                    <c:v>0.0881917103688196</c:v>
                  </c:pt>
                  <c:pt idx="3">
                    <c:v>0.0881917103688196</c:v>
                  </c:pt>
                  <c:pt idx="4">
                    <c:v>0.0333333333333334</c:v>
                  </c:pt>
                </c:numCache>
              </c:numRef>
            </c:minus>
          </c:errBars>
          <c:xVal>
            <c:numRef>
              <c:f>Colisure!$AF$6:$AF$10</c:f>
              <c:numCache>
                <c:formatCode>General</c:formatCode>
                <c:ptCount val="5"/>
                <c:pt idx="0">
                  <c:v>0.0</c:v>
                </c:pt>
                <c:pt idx="1">
                  <c:v>7.0</c:v>
                </c:pt>
                <c:pt idx="2">
                  <c:v>14.0</c:v>
                </c:pt>
                <c:pt idx="3">
                  <c:v>21.0</c:v>
                </c:pt>
                <c:pt idx="4">
                  <c:v>28.0</c:v>
                </c:pt>
              </c:numCache>
            </c:numRef>
          </c:xVal>
          <c:yVal>
            <c:numRef>
              <c:f>Colisure!$AG$6:$AG$10</c:f>
              <c:numCache>
                <c:formatCode>0.000</c:formatCode>
                <c:ptCount val="5"/>
                <c:pt idx="0">
                  <c:v>6.221666666666666</c:v>
                </c:pt>
                <c:pt idx="1">
                  <c:v>2.563333333333333</c:v>
                </c:pt>
                <c:pt idx="2">
                  <c:v>2.366666666666667</c:v>
                </c:pt>
                <c:pt idx="3">
                  <c:v>2.633333333333333</c:v>
                </c:pt>
                <c:pt idx="4">
                  <c:v>2.166666666666666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Colisure!$AH$5</c:f>
              <c:strCache>
                <c:ptCount val="1"/>
                <c:pt idx="0">
                  <c:v>50 mL Coliforms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Colisure!$Z$44:$Z$48</c:f>
                <c:numCache>
                  <c:formatCode>General</c:formatCode>
                  <c:ptCount val="5"/>
                  <c:pt idx="0">
                    <c:v>0.0528814187068052</c:v>
                  </c:pt>
                  <c:pt idx="1">
                    <c:v>0.313666666666666</c:v>
                  </c:pt>
                  <c:pt idx="2">
                    <c:v>0.0666666666666667</c:v>
                  </c:pt>
                  <c:pt idx="3">
                    <c:v>0.197585705735792</c:v>
                  </c:pt>
                  <c:pt idx="4">
                    <c:v>0.235333333333332</c:v>
                  </c:pt>
                </c:numCache>
              </c:numRef>
            </c:plus>
            <c:minus>
              <c:numRef>
                <c:f>Colisure!$Z$44:$Z$48</c:f>
                <c:numCache>
                  <c:formatCode>General</c:formatCode>
                  <c:ptCount val="5"/>
                  <c:pt idx="0">
                    <c:v>0.0528814187068052</c:v>
                  </c:pt>
                  <c:pt idx="1">
                    <c:v>0.313666666666666</c:v>
                  </c:pt>
                  <c:pt idx="2">
                    <c:v>0.0666666666666667</c:v>
                  </c:pt>
                  <c:pt idx="3">
                    <c:v>0.197585705735792</c:v>
                  </c:pt>
                  <c:pt idx="4">
                    <c:v>0.235333333333332</c:v>
                  </c:pt>
                </c:numCache>
              </c:numRef>
            </c:minus>
          </c:errBars>
          <c:xVal>
            <c:numRef>
              <c:f>Colisure!$AF$6:$AF$10</c:f>
              <c:numCache>
                <c:formatCode>General</c:formatCode>
                <c:ptCount val="5"/>
                <c:pt idx="0">
                  <c:v>0.0</c:v>
                </c:pt>
                <c:pt idx="1">
                  <c:v>7.0</c:v>
                </c:pt>
                <c:pt idx="2">
                  <c:v>14.0</c:v>
                </c:pt>
                <c:pt idx="3">
                  <c:v>21.0</c:v>
                </c:pt>
                <c:pt idx="4">
                  <c:v>28.0</c:v>
                </c:pt>
              </c:numCache>
            </c:numRef>
          </c:xVal>
          <c:yVal>
            <c:numRef>
              <c:f>Colisure!$AH$6:$AH$10</c:f>
              <c:numCache>
                <c:formatCode>0.000</c:formatCode>
                <c:ptCount val="5"/>
                <c:pt idx="0">
                  <c:v>6.256666666666666</c:v>
                </c:pt>
                <c:pt idx="1">
                  <c:v>2.613666666666666</c:v>
                </c:pt>
                <c:pt idx="2">
                  <c:v>2.466666666666667</c:v>
                </c:pt>
                <c:pt idx="3">
                  <c:v>2.860333333333333</c:v>
                </c:pt>
                <c:pt idx="4">
                  <c:v>2.635333333333333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973928"/>
        <c:axId val="-2064968552"/>
      </c:scatterChart>
      <c:valAx>
        <c:axId val="-206497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4968552"/>
        <c:crosses val="autoZero"/>
        <c:crossBetween val="midCat"/>
      </c:valAx>
      <c:valAx>
        <c:axId val="-2064968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 10 cfu/g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064973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/>
              <a:t>Enterococci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Colisure!$AS$5</c:f>
              <c:strCache>
                <c:ptCount val="1"/>
                <c:pt idx="0">
                  <c:v>10L Enterococci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Colisure!$AE$37:$AE$41</c:f>
                <c:numCache>
                  <c:formatCode>General</c:formatCode>
                  <c:ptCount val="5"/>
                  <c:pt idx="0">
                    <c:v>0.02475883680628</c:v>
                  </c:pt>
                  <c:pt idx="1">
                    <c:v>0.235921597146171</c:v>
                  </c:pt>
                  <c:pt idx="2">
                    <c:v>0.266083320283953</c:v>
                  </c:pt>
                  <c:pt idx="3">
                    <c:v>0.0133166562369589</c:v>
                  </c:pt>
                  <c:pt idx="4">
                    <c:v>0.768837506311387</c:v>
                  </c:pt>
                </c:numCache>
              </c:numRef>
            </c:plus>
            <c:minus>
              <c:numRef>
                <c:f>Colisure!$AE$37:$AE$41</c:f>
                <c:numCache>
                  <c:formatCode>General</c:formatCode>
                  <c:ptCount val="5"/>
                  <c:pt idx="0">
                    <c:v>0.02475883680628</c:v>
                  </c:pt>
                  <c:pt idx="1">
                    <c:v>0.235921597146171</c:v>
                  </c:pt>
                  <c:pt idx="2">
                    <c:v>0.266083320283953</c:v>
                  </c:pt>
                  <c:pt idx="3">
                    <c:v>0.0133166562369589</c:v>
                  </c:pt>
                  <c:pt idx="4">
                    <c:v>0.768837506311387</c:v>
                  </c:pt>
                </c:numCache>
              </c:numRef>
            </c:minus>
          </c:errBars>
          <c:xVal>
            <c:numRef>
              <c:f>Colisure!$AF$6:$AF$10</c:f>
              <c:numCache>
                <c:formatCode>General</c:formatCode>
                <c:ptCount val="5"/>
                <c:pt idx="0">
                  <c:v>0.0</c:v>
                </c:pt>
                <c:pt idx="1">
                  <c:v>7.0</c:v>
                </c:pt>
                <c:pt idx="2">
                  <c:v>14.0</c:v>
                </c:pt>
                <c:pt idx="3">
                  <c:v>21.0</c:v>
                </c:pt>
                <c:pt idx="4">
                  <c:v>28.0</c:v>
                </c:pt>
              </c:numCache>
            </c:numRef>
          </c:xVal>
          <c:yVal>
            <c:numRef>
              <c:f>Colisure!$AS$6:$AS$10</c:f>
              <c:numCache>
                <c:formatCode>0.0000</c:formatCode>
                <c:ptCount val="5"/>
                <c:pt idx="0">
                  <c:v>5.153</c:v>
                </c:pt>
                <c:pt idx="1">
                  <c:v>2.733</c:v>
                </c:pt>
                <c:pt idx="2">
                  <c:v>3.031</c:v>
                </c:pt>
                <c:pt idx="3">
                  <c:v>3.144</c:v>
                </c:pt>
                <c:pt idx="4">
                  <c:v>1.533333333333333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Colisure!$AT$5</c:f>
              <c:strCache>
                <c:ptCount val="1"/>
                <c:pt idx="0">
                  <c:v>50 mL Enterococci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Colisure!$AB$44:$AB$48</c:f>
                <c:numCache>
                  <c:formatCode>General</c:formatCode>
                  <c:ptCount val="5"/>
                  <c:pt idx="0">
                    <c:v>0.0275459212548387</c:v>
                  </c:pt>
                  <c:pt idx="1">
                    <c:v>0.0440945952848344</c:v>
                  </c:pt>
                  <c:pt idx="2">
                    <c:v>0.0513906606301184</c:v>
                  </c:pt>
                  <c:pt idx="3">
                    <c:v>0.0138924439894498</c:v>
                  </c:pt>
                  <c:pt idx="4">
                    <c:v>0.0333333333333334</c:v>
                  </c:pt>
                </c:numCache>
              </c:numRef>
            </c:plus>
            <c:minus>
              <c:numRef>
                <c:f>Colisure!$AB$44:$AB$48</c:f>
                <c:numCache>
                  <c:formatCode>General</c:formatCode>
                  <c:ptCount val="5"/>
                  <c:pt idx="0">
                    <c:v>0.0275459212548387</c:v>
                  </c:pt>
                  <c:pt idx="1">
                    <c:v>0.0440945952848344</c:v>
                  </c:pt>
                  <c:pt idx="2">
                    <c:v>0.0513906606301184</c:v>
                  </c:pt>
                  <c:pt idx="3">
                    <c:v>0.0138924439894498</c:v>
                  </c:pt>
                  <c:pt idx="4">
                    <c:v>0.0333333333333334</c:v>
                  </c:pt>
                </c:numCache>
              </c:numRef>
            </c:minus>
          </c:errBars>
          <c:xVal>
            <c:numRef>
              <c:f>Colisure!$AF$6:$AF$10</c:f>
              <c:numCache>
                <c:formatCode>General</c:formatCode>
                <c:ptCount val="5"/>
                <c:pt idx="0">
                  <c:v>0.0</c:v>
                </c:pt>
                <c:pt idx="1">
                  <c:v>7.0</c:v>
                </c:pt>
                <c:pt idx="2">
                  <c:v>14.0</c:v>
                </c:pt>
                <c:pt idx="3">
                  <c:v>21.0</c:v>
                </c:pt>
                <c:pt idx="4">
                  <c:v>28.0</c:v>
                </c:pt>
              </c:numCache>
            </c:numRef>
          </c:xVal>
          <c:yVal>
            <c:numRef>
              <c:f>Colisure!$AT$6:$AT$10</c:f>
              <c:numCache>
                <c:formatCode>0.0000</c:formatCode>
                <c:ptCount val="5"/>
                <c:pt idx="0">
                  <c:v>5.162666666666666</c:v>
                </c:pt>
                <c:pt idx="1">
                  <c:v>3.223</c:v>
                </c:pt>
                <c:pt idx="2">
                  <c:v>3.271</c:v>
                </c:pt>
                <c:pt idx="3">
                  <c:v>3.127</c:v>
                </c:pt>
                <c:pt idx="4">
                  <c:v>2.133333333333333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929624"/>
        <c:axId val="-2064924248"/>
      </c:scatterChart>
      <c:valAx>
        <c:axId val="-2064929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4924248"/>
        <c:crosses val="autoZero"/>
        <c:crossBetween val="midCat"/>
      </c:valAx>
      <c:valAx>
        <c:axId val="-2064924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 10 cfu/g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-2064929624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i="0"/>
            </a:pPr>
            <a:endParaRPr lang="en-US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</a:t>
            </a:r>
            <a:r>
              <a:rPr lang="en-US" baseline="0"/>
              <a:t> l vs 50 ml </a:t>
            </a:r>
            <a:r>
              <a:rPr lang="en-US"/>
              <a:t>Coliforms and </a:t>
            </a:r>
            <a:r>
              <a:rPr lang="en-US" i="1"/>
              <a:t>E.</a:t>
            </a:r>
            <a:r>
              <a:rPr lang="en-US" i="1" baseline="0"/>
              <a:t> coli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Colisure!$AG$5</c:f>
              <c:strCache>
                <c:ptCount val="1"/>
                <c:pt idx="0">
                  <c:v>10L Coliforms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Colisure!$AD$37:$AD$41</c:f>
                <c:numCache>
                  <c:formatCode>General</c:formatCode>
                  <c:ptCount val="5"/>
                  <c:pt idx="0">
                    <c:v>0.243913463707475</c:v>
                  </c:pt>
                  <c:pt idx="1">
                    <c:v>0.257703533369473</c:v>
                  </c:pt>
                  <c:pt idx="2">
                    <c:v>0.0333333333333332</c:v>
                  </c:pt>
                  <c:pt idx="3">
                    <c:v>0.0333333333333334</c:v>
                  </c:pt>
                  <c:pt idx="4">
                    <c:v>0.0</c:v>
                  </c:pt>
                </c:numCache>
              </c:numRef>
            </c:plus>
            <c:minus>
              <c:numRef>
                <c:f>Colisure!$AD$37:$AD$41</c:f>
                <c:numCache>
                  <c:formatCode>General</c:formatCode>
                  <c:ptCount val="5"/>
                  <c:pt idx="0">
                    <c:v>0.243913463707475</c:v>
                  </c:pt>
                  <c:pt idx="1">
                    <c:v>0.257703533369473</c:v>
                  </c:pt>
                  <c:pt idx="2">
                    <c:v>0.0333333333333332</c:v>
                  </c:pt>
                  <c:pt idx="3">
                    <c:v>0.0333333333333334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Colisure!$AF$6:$AF$10</c:f>
              <c:numCache>
                <c:formatCode>General</c:formatCode>
                <c:ptCount val="5"/>
                <c:pt idx="0">
                  <c:v>0.0</c:v>
                </c:pt>
                <c:pt idx="1">
                  <c:v>7.0</c:v>
                </c:pt>
                <c:pt idx="2">
                  <c:v>14.0</c:v>
                </c:pt>
                <c:pt idx="3">
                  <c:v>21.0</c:v>
                </c:pt>
                <c:pt idx="4">
                  <c:v>28.0</c:v>
                </c:pt>
              </c:numCache>
            </c:numRef>
          </c:xVal>
          <c:yVal>
            <c:numRef>
              <c:f>Colisure!$AG$6:$AG$10</c:f>
              <c:numCache>
                <c:formatCode>0.000</c:formatCode>
                <c:ptCount val="5"/>
                <c:pt idx="0">
                  <c:v>6.221666666666666</c:v>
                </c:pt>
                <c:pt idx="1">
                  <c:v>2.563333333333333</c:v>
                </c:pt>
                <c:pt idx="2">
                  <c:v>2.366666666666667</c:v>
                </c:pt>
                <c:pt idx="3">
                  <c:v>2.633333333333333</c:v>
                </c:pt>
                <c:pt idx="4">
                  <c:v>2.166666666666666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Colisure!$AH$5</c:f>
              <c:strCache>
                <c:ptCount val="1"/>
                <c:pt idx="0">
                  <c:v>50 mL Coliforms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Colisure!$Z$44:$Z$48</c:f>
                <c:numCache>
                  <c:formatCode>General</c:formatCode>
                  <c:ptCount val="5"/>
                  <c:pt idx="0">
                    <c:v>0.0528814187068052</c:v>
                  </c:pt>
                  <c:pt idx="1">
                    <c:v>0.313666666666666</c:v>
                  </c:pt>
                  <c:pt idx="2">
                    <c:v>0.0666666666666667</c:v>
                  </c:pt>
                  <c:pt idx="3">
                    <c:v>0.197585705735792</c:v>
                  </c:pt>
                  <c:pt idx="4">
                    <c:v>0.235333333333332</c:v>
                  </c:pt>
                </c:numCache>
              </c:numRef>
            </c:plus>
            <c:minus>
              <c:numRef>
                <c:f>Colisure!$Z$44:$Z$48</c:f>
                <c:numCache>
                  <c:formatCode>General</c:formatCode>
                  <c:ptCount val="5"/>
                  <c:pt idx="0">
                    <c:v>0.0528814187068052</c:v>
                  </c:pt>
                  <c:pt idx="1">
                    <c:v>0.313666666666666</c:v>
                  </c:pt>
                  <c:pt idx="2">
                    <c:v>0.0666666666666667</c:v>
                  </c:pt>
                  <c:pt idx="3">
                    <c:v>0.197585705735792</c:v>
                  </c:pt>
                  <c:pt idx="4">
                    <c:v>0.235333333333332</c:v>
                  </c:pt>
                </c:numCache>
              </c:numRef>
            </c:minus>
          </c:errBars>
          <c:xVal>
            <c:numRef>
              <c:f>Colisure!$AF$6:$AF$10</c:f>
              <c:numCache>
                <c:formatCode>General</c:formatCode>
                <c:ptCount val="5"/>
                <c:pt idx="0">
                  <c:v>0.0</c:v>
                </c:pt>
                <c:pt idx="1">
                  <c:v>7.0</c:v>
                </c:pt>
                <c:pt idx="2">
                  <c:v>14.0</c:v>
                </c:pt>
                <c:pt idx="3">
                  <c:v>21.0</c:v>
                </c:pt>
                <c:pt idx="4">
                  <c:v>28.0</c:v>
                </c:pt>
              </c:numCache>
            </c:numRef>
          </c:xVal>
          <c:yVal>
            <c:numRef>
              <c:f>Colisure!$AH$6:$AH$10</c:f>
              <c:numCache>
                <c:formatCode>0.000</c:formatCode>
                <c:ptCount val="5"/>
                <c:pt idx="0">
                  <c:v>6.256666666666666</c:v>
                </c:pt>
                <c:pt idx="1">
                  <c:v>2.613666666666666</c:v>
                </c:pt>
                <c:pt idx="2">
                  <c:v>2.466666666666667</c:v>
                </c:pt>
                <c:pt idx="3">
                  <c:v>2.860333333333333</c:v>
                </c:pt>
                <c:pt idx="4">
                  <c:v>2.635333333333333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Colisure!$AM$5</c:f>
              <c:strCache>
                <c:ptCount val="1"/>
                <c:pt idx="0">
                  <c:v>10l E. coli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Colisure!$AD$37:$AD$41</c:f>
                <c:numCache>
                  <c:formatCode>General</c:formatCode>
                  <c:ptCount val="5"/>
                  <c:pt idx="0">
                    <c:v>0.243913463707475</c:v>
                  </c:pt>
                  <c:pt idx="1">
                    <c:v>0.257703533369473</c:v>
                  </c:pt>
                  <c:pt idx="2">
                    <c:v>0.0333333333333332</c:v>
                  </c:pt>
                  <c:pt idx="3">
                    <c:v>0.0333333333333334</c:v>
                  </c:pt>
                  <c:pt idx="4">
                    <c:v>0.0</c:v>
                  </c:pt>
                </c:numCache>
              </c:numRef>
            </c:plus>
            <c:minus>
              <c:numRef>
                <c:f>Colisure!$AD$37:$AD$41</c:f>
                <c:numCache>
                  <c:formatCode>General</c:formatCode>
                  <c:ptCount val="5"/>
                  <c:pt idx="0">
                    <c:v>0.243913463707475</c:v>
                  </c:pt>
                  <c:pt idx="1">
                    <c:v>0.257703533369473</c:v>
                  </c:pt>
                  <c:pt idx="2">
                    <c:v>0.0333333333333332</c:v>
                  </c:pt>
                  <c:pt idx="3">
                    <c:v>0.0333333333333334</c:v>
                  </c:pt>
                  <c:pt idx="4">
                    <c:v>0.0</c:v>
                  </c:pt>
                </c:numCache>
              </c:numRef>
            </c:minus>
          </c:errBars>
          <c:xVal>
            <c:numRef>
              <c:f>Colisure!$AF$6:$AF$10</c:f>
              <c:numCache>
                <c:formatCode>General</c:formatCode>
                <c:ptCount val="5"/>
                <c:pt idx="0">
                  <c:v>0.0</c:v>
                </c:pt>
                <c:pt idx="1">
                  <c:v>7.0</c:v>
                </c:pt>
                <c:pt idx="2">
                  <c:v>14.0</c:v>
                </c:pt>
                <c:pt idx="3">
                  <c:v>21.0</c:v>
                </c:pt>
                <c:pt idx="4">
                  <c:v>28.0</c:v>
                </c:pt>
              </c:numCache>
            </c:numRef>
          </c:xVal>
          <c:yVal>
            <c:numRef>
              <c:f>Colisure!$AM$6:$AM$10</c:f>
              <c:numCache>
                <c:formatCode>0.000</c:formatCode>
                <c:ptCount val="5"/>
                <c:pt idx="0">
                  <c:v>5.897333333333333</c:v>
                </c:pt>
                <c:pt idx="1">
                  <c:v>2.496666666666667</c:v>
                </c:pt>
                <c:pt idx="2">
                  <c:v>2.233333333333333</c:v>
                </c:pt>
                <c:pt idx="3">
                  <c:v>2.133333333333333</c:v>
                </c:pt>
                <c:pt idx="4">
                  <c:v>0.0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Colisure!$AN$5</c:f>
              <c:strCache>
                <c:ptCount val="1"/>
                <c:pt idx="0">
                  <c:v>50 mL E. coli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Colisure!$AA$44:$AA$48</c:f>
                <c:numCache>
                  <c:formatCode>General</c:formatCode>
                  <c:ptCount val="5"/>
                  <c:pt idx="0">
                    <c:v>0.227608093978322</c:v>
                  </c:pt>
                  <c:pt idx="1">
                    <c:v>0.314999999999999</c:v>
                  </c:pt>
                  <c:pt idx="2">
                    <c:v>0.0666666666666666</c:v>
                  </c:pt>
                  <c:pt idx="3">
                    <c:v>0.0666666666666667</c:v>
                  </c:pt>
                  <c:pt idx="4">
                    <c:v>0.0333333333333334</c:v>
                  </c:pt>
                </c:numCache>
              </c:numRef>
            </c:plus>
            <c:minus>
              <c:numRef>
                <c:f>Colisure!$AA$44:$AA$48</c:f>
                <c:numCache>
                  <c:formatCode>General</c:formatCode>
                  <c:ptCount val="5"/>
                  <c:pt idx="0">
                    <c:v>0.227608093978322</c:v>
                  </c:pt>
                  <c:pt idx="1">
                    <c:v>0.314999999999999</c:v>
                  </c:pt>
                  <c:pt idx="2">
                    <c:v>0.0666666666666666</c:v>
                  </c:pt>
                  <c:pt idx="3">
                    <c:v>0.0666666666666667</c:v>
                  </c:pt>
                  <c:pt idx="4">
                    <c:v>0.0333333333333334</c:v>
                  </c:pt>
                </c:numCache>
              </c:numRef>
            </c:minus>
          </c:errBars>
          <c:xVal>
            <c:numRef>
              <c:f>Colisure!$AF$6:$AF$10</c:f>
              <c:numCache>
                <c:formatCode>General</c:formatCode>
                <c:ptCount val="5"/>
                <c:pt idx="0">
                  <c:v>0.0</c:v>
                </c:pt>
                <c:pt idx="1">
                  <c:v>7.0</c:v>
                </c:pt>
                <c:pt idx="2">
                  <c:v>14.0</c:v>
                </c:pt>
                <c:pt idx="3">
                  <c:v>21.0</c:v>
                </c:pt>
                <c:pt idx="4">
                  <c:v>28.0</c:v>
                </c:pt>
              </c:numCache>
            </c:numRef>
          </c:xVal>
          <c:yVal>
            <c:numRef>
              <c:f>Colisure!$AN$6:$AN$10</c:f>
              <c:numCache>
                <c:formatCode>0.000</c:formatCode>
                <c:ptCount val="5"/>
                <c:pt idx="0">
                  <c:v>5.947666666666666</c:v>
                </c:pt>
                <c:pt idx="1">
                  <c:v>2.515</c:v>
                </c:pt>
                <c:pt idx="2">
                  <c:v>2.333333333333333</c:v>
                </c:pt>
                <c:pt idx="3">
                  <c:v>2.433333333333333</c:v>
                </c:pt>
                <c:pt idx="4">
                  <c:v>2.166666666666666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567720"/>
        <c:axId val="-2115636104"/>
      </c:scatterChart>
      <c:valAx>
        <c:axId val="-211556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636104"/>
        <c:crosses val="autoZero"/>
        <c:crossBetween val="midCat"/>
      </c:valAx>
      <c:valAx>
        <c:axId val="-211563610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15567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Colisure!$R$4</c:f>
              <c:strCache>
                <c:ptCount val="1"/>
                <c:pt idx="0">
                  <c:v>Coliforms</c:v>
                </c:pt>
              </c:strCache>
            </c:strRef>
          </c:tx>
          <c:errBars>
            <c:errDir val="y"/>
            <c:errBarType val="both"/>
            <c:errValType val="cust"/>
            <c:noEndCap val="1"/>
            <c:plus>
              <c:numRef>
                <c:f>Colisure!$Z$5:$Z$12</c:f>
                <c:numCache>
                  <c:formatCode>General</c:formatCode>
                  <c:ptCount val="8"/>
                  <c:pt idx="0">
                    <c:v>0.141676862378207</c:v>
                  </c:pt>
                  <c:pt idx="1">
                    <c:v>0.337786915081091</c:v>
                  </c:pt>
                  <c:pt idx="2">
                    <c:v>0.0999999999999998</c:v>
                  </c:pt>
                  <c:pt idx="3">
                    <c:v>0.365011415346607</c:v>
                  </c:pt>
                  <c:pt idx="4">
                    <c:v>0.387857362097632</c:v>
                  </c:pt>
                  <c:pt idx="5">
                    <c:v>0.152752523165195</c:v>
                  </c:pt>
                  <c:pt idx="6">
                    <c:v>0.152752523165195</c:v>
                  </c:pt>
                  <c:pt idx="7">
                    <c:v>0.0577350269189626</c:v>
                  </c:pt>
                </c:numCache>
              </c:numRef>
            </c:plus>
            <c:minus>
              <c:numRef>
                <c:f>Colisure!$Z$5:$Z$12</c:f>
                <c:numCache>
                  <c:formatCode>General</c:formatCode>
                  <c:ptCount val="8"/>
                  <c:pt idx="0">
                    <c:v>0.141676862378207</c:v>
                  </c:pt>
                  <c:pt idx="1">
                    <c:v>0.337786915081091</c:v>
                  </c:pt>
                  <c:pt idx="2">
                    <c:v>0.0999999999999998</c:v>
                  </c:pt>
                  <c:pt idx="3">
                    <c:v>0.365011415346607</c:v>
                  </c:pt>
                  <c:pt idx="4">
                    <c:v>0.387857362097632</c:v>
                  </c:pt>
                  <c:pt idx="5">
                    <c:v>0.152752523165195</c:v>
                  </c:pt>
                  <c:pt idx="6">
                    <c:v>0.152752523165195</c:v>
                  </c:pt>
                  <c:pt idx="7">
                    <c:v>0.0577350269189626</c:v>
                  </c:pt>
                </c:numCache>
              </c:numRef>
            </c:minus>
          </c:errBars>
          <c:xVal>
            <c:numRef>
              <c:f>Colisure!$Q$5:$Q$12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Colisure!$R$5:$R$12</c:f>
              <c:numCache>
                <c:formatCode>0.000</c:formatCode>
                <c:ptCount val="8"/>
                <c:pt idx="0">
                  <c:v>6.221666666666666</c:v>
                </c:pt>
                <c:pt idx="1">
                  <c:v>4.91</c:v>
                </c:pt>
                <c:pt idx="2">
                  <c:v>3.200000000000001</c:v>
                </c:pt>
                <c:pt idx="3">
                  <c:v>2.563333333333333</c:v>
                </c:pt>
                <c:pt idx="4">
                  <c:v>2.643333333333333</c:v>
                </c:pt>
                <c:pt idx="5">
                  <c:v>2.366666666666667</c:v>
                </c:pt>
                <c:pt idx="6">
                  <c:v>2.633333333333333</c:v>
                </c:pt>
                <c:pt idx="7">
                  <c:v>2.166666666666666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Colisure!$S$4</c:f>
              <c:strCache>
                <c:ptCount val="1"/>
                <c:pt idx="0">
                  <c:v>E. coli</c:v>
                </c:pt>
              </c:strCache>
            </c:strRef>
          </c:tx>
          <c:errBars>
            <c:errDir val="y"/>
            <c:errBarType val="both"/>
            <c:errValType val="cust"/>
            <c:noEndCap val="1"/>
            <c:plus>
              <c:numRef>
                <c:f>Colisure!$AA$5:$AA$12</c:f>
                <c:numCache>
                  <c:formatCode>General</c:formatCode>
                  <c:ptCount val="8"/>
                  <c:pt idx="0">
                    <c:v>0.422470511791454</c:v>
                  </c:pt>
                  <c:pt idx="1">
                    <c:v>0.398371685740841</c:v>
                  </c:pt>
                  <c:pt idx="2">
                    <c:v>0.0577350269189626</c:v>
                  </c:pt>
                  <c:pt idx="3">
                    <c:v>0.446355613085949</c:v>
                  </c:pt>
                  <c:pt idx="4">
                    <c:v>0.387857362097632</c:v>
                  </c:pt>
                  <c:pt idx="5">
                    <c:v>0.0577350269189624</c:v>
                  </c:pt>
                  <c:pt idx="6">
                    <c:v>0.0577350269189626</c:v>
                  </c:pt>
                  <c:pt idx="7">
                    <c:v>0.0</c:v>
                  </c:pt>
                </c:numCache>
              </c:numRef>
            </c:plus>
            <c:minus>
              <c:numRef>
                <c:f>Colisure!$AA$5:$AA$12</c:f>
                <c:numCache>
                  <c:formatCode>General</c:formatCode>
                  <c:ptCount val="8"/>
                  <c:pt idx="0">
                    <c:v>0.422470511791454</c:v>
                  </c:pt>
                  <c:pt idx="1">
                    <c:v>0.398371685740841</c:v>
                  </c:pt>
                  <c:pt idx="2">
                    <c:v>0.0577350269189626</c:v>
                  </c:pt>
                  <c:pt idx="3">
                    <c:v>0.446355613085949</c:v>
                  </c:pt>
                  <c:pt idx="4">
                    <c:v>0.387857362097632</c:v>
                  </c:pt>
                  <c:pt idx="5">
                    <c:v>0.0577350269189624</c:v>
                  </c:pt>
                  <c:pt idx="6">
                    <c:v>0.0577350269189626</c:v>
                  </c:pt>
                  <c:pt idx="7">
                    <c:v>0.0</c:v>
                  </c:pt>
                </c:numCache>
              </c:numRef>
            </c:minus>
          </c:errBars>
          <c:xVal>
            <c:numRef>
              <c:f>Colisure!$Q$5:$Q$12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Colisure!$S$5:$S$12</c:f>
              <c:numCache>
                <c:formatCode>0.000</c:formatCode>
                <c:ptCount val="8"/>
                <c:pt idx="0">
                  <c:v>5.897333333333333</c:v>
                </c:pt>
                <c:pt idx="1">
                  <c:v>4.87</c:v>
                </c:pt>
                <c:pt idx="2">
                  <c:v>3.133333333333333</c:v>
                </c:pt>
                <c:pt idx="3">
                  <c:v>2.496666666666667</c:v>
                </c:pt>
                <c:pt idx="4">
                  <c:v>2.643333333333333</c:v>
                </c:pt>
                <c:pt idx="5">
                  <c:v>2.233333333333333</c:v>
                </c:pt>
                <c:pt idx="6">
                  <c:v>2.133333333333333</c:v>
                </c:pt>
                <c:pt idx="7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Colisure!$T$4</c:f>
              <c:strCache>
                <c:ptCount val="1"/>
                <c:pt idx="0">
                  <c:v>Enterococci</c:v>
                </c:pt>
              </c:strCache>
            </c:strRef>
          </c:tx>
          <c:errBars>
            <c:errDir val="y"/>
            <c:errBarType val="both"/>
            <c:errValType val="cust"/>
            <c:noEndCap val="1"/>
            <c:plus>
              <c:numRef>
                <c:f>Colisure!$AB$5:$AB$12</c:f>
                <c:numCache>
                  <c:formatCode>General</c:formatCode>
                  <c:ptCount val="8"/>
                  <c:pt idx="0">
                    <c:v>0.0428835632847834</c:v>
                  </c:pt>
                  <c:pt idx="1">
                    <c:v>0.310435715299212</c:v>
                  </c:pt>
                  <c:pt idx="2">
                    <c:v>0.0809958846691195</c:v>
                  </c:pt>
                  <c:pt idx="3">
                    <c:v>0.408628192859965</c:v>
                  </c:pt>
                  <c:pt idx="5">
                    <c:v>0.460869829778429</c:v>
                  </c:pt>
                  <c:pt idx="6">
                    <c:v>0.0230651251893417</c:v>
                  </c:pt>
                  <c:pt idx="7">
                    <c:v>1.331665623695879</c:v>
                  </c:pt>
                </c:numCache>
              </c:numRef>
            </c:plus>
            <c:minus>
              <c:numRef>
                <c:f>Colisure!$AB$5:$AB$12</c:f>
                <c:numCache>
                  <c:formatCode>General</c:formatCode>
                  <c:ptCount val="8"/>
                  <c:pt idx="0">
                    <c:v>0.0428835632847834</c:v>
                  </c:pt>
                  <c:pt idx="1">
                    <c:v>0.310435715299212</c:v>
                  </c:pt>
                  <c:pt idx="2">
                    <c:v>0.0809958846691195</c:v>
                  </c:pt>
                  <c:pt idx="3">
                    <c:v>0.408628192859965</c:v>
                  </c:pt>
                  <c:pt idx="5">
                    <c:v>0.460869829778429</c:v>
                  </c:pt>
                  <c:pt idx="6">
                    <c:v>0.0230651251893417</c:v>
                  </c:pt>
                  <c:pt idx="7">
                    <c:v>1.331665623695879</c:v>
                  </c:pt>
                </c:numCache>
              </c:numRef>
            </c:minus>
          </c:errBars>
          <c:xVal>
            <c:numRef>
              <c:f>Colisure!$Q$5:$Q$12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Colisure!$T$5:$T$12</c:f>
              <c:numCache>
                <c:formatCode>0.000</c:formatCode>
                <c:ptCount val="8"/>
                <c:pt idx="0">
                  <c:v>5.153</c:v>
                </c:pt>
                <c:pt idx="1">
                  <c:v>3.903666666666666</c:v>
                </c:pt>
                <c:pt idx="2">
                  <c:v>4.209333333333333</c:v>
                </c:pt>
                <c:pt idx="3">
                  <c:v>2.733</c:v>
                </c:pt>
                <c:pt idx="5">
                  <c:v>3.031</c:v>
                </c:pt>
                <c:pt idx="6">
                  <c:v>3.144</c:v>
                </c:pt>
                <c:pt idx="7">
                  <c:v>1.533333333333333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522248"/>
        <c:axId val="-2121549208"/>
      </c:scatterChart>
      <c:valAx>
        <c:axId val="-2115522248"/>
        <c:scaling>
          <c:orientation val="minMax"/>
          <c:max val="28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549208"/>
        <c:crosses val="autoZero"/>
        <c:crossBetween val="midCat"/>
        <c:majorUnit val="3.0"/>
      </c:valAx>
      <c:valAx>
        <c:axId val="-2121549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log 10 cfu/g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15522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Colisure!$AU$48</c:f>
              <c:strCache>
                <c:ptCount val="1"/>
                <c:pt idx="0">
                  <c:v>Digestate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Colisure!$BC$49:$BC$50</c:f>
                <c:numCache>
                  <c:formatCode>General</c:formatCode>
                  <c:ptCount val="2"/>
                  <c:pt idx="0">
                    <c:v>0.141676862378207</c:v>
                  </c:pt>
                  <c:pt idx="1">
                    <c:v>0.365011415346607</c:v>
                  </c:pt>
                </c:numCache>
              </c:numRef>
            </c:plus>
            <c:minus>
              <c:numRef>
                <c:f>Colisure!$BC$49:$BC$50</c:f>
                <c:numCache>
                  <c:formatCode>General</c:formatCode>
                  <c:ptCount val="2"/>
                  <c:pt idx="0">
                    <c:v>0.141676862378207</c:v>
                  </c:pt>
                  <c:pt idx="1">
                    <c:v>0.365011415346607</c:v>
                  </c:pt>
                </c:numCache>
              </c:numRef>
            </c:minus>
          </c:errBars>
          <c:cat>
            <c:numRef>
              <c:f>Colisure!$AT$49:$AT$51</c:f>
              <c:numCache>
                <c:formatCode>General</c:formatCode>
                <c:ptCount val="3"/>
                <c:pt idx="0">
                  <c:v>0.0</c:v>
                </c:pt>
                <c:pt idx="1">
                  <c:v>7.0</c:v>
                </c:pt>
                <c:pt idx="2">
                  <c:v>52.0</c:v>
                </c:pt>
              </c:numCache>
            </c:numRef>
          </c:cat>
          <c:val>
            <c:numRef>
              <c:f>Colisure!$AU$49:$AU$51</c:f>
              <c:numCache>
                <c:formatCode>General</c:formatCode>
                <c:ptCount val="3"/>
                <c:pt idx="0" formatCode="0.000">
                  <c:v>6.221666666666666</c:v>
                </c:pt>
                <c:pt idx="1">
                  <c:v>2.563</c:v>
                </c:pt>
              </c:numCache>
            </c:numRef>
          </c:val>
        </c:ser>
        <c:ser>
          <c:idx val="1"/>
          <c:order val="1"/>
          <c:tx>
            <c:strRef>
              <c:f>Colisure!$AV$48</c:f>
              <c:strCache>
                <c:ptCount val="1"/>
                <c:pt idx="0">
                  <c:v>Stored Slurry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Colisure!$BD$49:$BD$51</c:f>
                <c:numCache>
                  <c:formatCode>General</c:formatCode>
                  <c:ptCount val="3"/>
                  <c:pt idx="0">
                    <c:v>0.290509896561202</c:v>
                  </c:pt>
                  <c:pt idx="1">
                    <c:v>0.455276106701563</c:v>
                  </c:pt>
                  <c:pt idx="2">
                    <c:v>0.48656874966252</c:v>
                  </c:pt>
                </c:numCache>
              </c:numRef>
            </c:plus>
            <c:minus>
              <c:numRef>
                <c:f>Colisure!$BD$49:$BD$51</c:f>
                <c:numCache>
                  <c:formatCode>General</c:formatCode>
                  <c:ptCount val="3"/>
                  <c:pt idx="0">
                    <c:v>0.290509896561202</c:v>
                  </c:pt>
                  <c:pt idx="1">
                    <c:v>0.455276106701563</c:v>
                  </c:pt>
                  <c:pt idx="2">
                    <c:v>0.48656874966252</c:v>
                  </c:pt>
                </c:numCache>
              </c:numRef>
            </c:minus>
          </c:errBars>
          <c:cat>
            <c:numRef>
              <c:f>Colisure!$AT$49:$AT$51</c:f>
              <c:numCache>
                <c:formatCode>General</c:formatCode>
                <c:ptCount val="3"/>
                <c:pt idx="0">
                  <c:v>0.0</c:v>
                </c:pt>
                <c:pt idx="1">
                  <c:v>7.0</c:v>
                </c:pt>
                <c:pt idx="2">
                  <c:v>52.0</c:v>
                </c:pt>
              </c:numCache>
            </c:numRef>
          </c:cat>
          <c:val>
            <c:numRef>
              <c:f>Colisure!$AV$49:$AV$51</c:f>
              <c:numCache>
                <c:formatCode>General</c:formatCode>
                <c:ptCount val="3"/>
                <c:pt idx="0">
                  <c:v>7.301</c:v>
                </c:pt>
                <c:pt idx="1">
                  <c:v>6.977</c:v>
                </c:pt>
                <c:pt idx="2">
                  <c:v>4.758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219048"/>
        <c:axId val="-2115496440"/>
      </c:barChart>
      <c:catAx>
        <c:axId val="-211621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496440"/>
        <c:crosses val="autoZero"/>
        <c:auto val="1"/>
        <c:lblAlgn val="ctr"/>
        <c:lblOffset val="100"/>
        <c:noMultiLvlLbl val="0"/>
      </c:catAx>
      <c:valAx>
        <c:axId val="-2115496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Log10  cfu g</a:t>
                </a:r>
                <a:r>
                  <a:rPr lang="en-GB"/>
                  <a:t>-</a:t>
                </a:r>
                <a:r>
                  <a:rPr lang="mr-IN"/>
                  <a:t>1 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16219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38100</xdr:colOff>
      <xdr:row>17</xdr:row>
      <xdr:rowOff>88900</xdr:rowOff>
    </xdr:from>
    <xdr:to>
      <xdr:col>38</xdr:col>
      <xdr:colOff>482600</xdr:colOff>
      <xdr:row>30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406400</xdr:colOff>
      <xdr:row>17</xdr:row>
      <xdr:rowOff>50800</xdr:rowOff>
    </xdr:from>
    <xdr:to>
      <xdr:col>46</xdr:col>
      <xdr:colOff>25400</xdr:colOff>
      <xdr:row>29</xdr:row>
      <xdr:rowOff>177800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762000</xdr:colOff>
      <xdr:row>15</xdr:row>
      <xdr:rowOff>76200</xdr:rowOff>
    </xdr:from>
    <xdr:to>
      <xdr:col>52</xdr:col>
      <xdr:colOff>152400</xdr:colOff>
      <xdr:row>27</xdr:row>
      <xdr:rowOff>63500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736600</xdr:colOff>
      <xdr:row>28</xdr:row>
      <xdr:rowOff>114300</xdr:rowOff>
    </xdr:from>
    <xdr:to>
      <xdr:col>45</xdr:col>
      <xdr:colOff>355600</xdr:colOff>
      <xdr:row>42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88900</xdr:colOff>
      <xdr:row>29</xdr:row>
      <xdr:rowOff>12700</xdr:rowOff>
    </xdr:from>
    <xdr:to>
      <xdr:col>38</xdr:col>
      <xdr:colOff>533400</xdr:colOff>
      <xdr:row>43</xdr:row>
      <xdr:rowOff>50800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495300</xdr:colOff>
      <xdr:row>28</xdr:row>
      <xdr:rowOff>114300</xdr:rowOff>
    </xdr:from>
    <xdr:to>
      <xdr:col>51</xdr:col>
      <xdr:colOff>114300</xdr:colOff>
      <xdr:row>42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228600</xdr:colOff>
      <xdr:row>40</xdr:row>
      <xdr:rowOff>69850</xdr:rowOff>
    </xdr:from>
    <xdr:to>
      <xdr:col>38</xdr:col>
      <xdr:colOff>673100</xdr:colOff>
      <xdr:row>54</xdr:row>
      <xdr:rowOff>146050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431800</xdr:colOff>
      <xdr:row>12</xdr:row>
      <xdr:rowOff>139700</xdr:rowOff>
    </xdr:from>
    <xdr:to>
      <xdr:col>20</xdr:col>
      <xdr:colOff>723900</xdr:colOff>
      <xdr:row>30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431800</xdr:colOff>
      <xdr:row>54</xdr:row>
      <xdr:rowOff>44450</xdr:rowOff>
    </xdr:from>
    <xdr:to>
      <xdr:col>48</xdr:col>
      <xdr:colOff>50800</xdr:colOff>
      <xdr:row>68</xdr:row>
      <xdr:rowOff>120650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228600</xdr:colOff>
      <xdr:row>53</xdr:row>
      <xdr:rowOff>184150</xdr:rowOff>
    </xdr:from>
    <xdr:to>
      <xdr:col>53</xdr:col>
      <xdr:colOff>673100</xdr:colOff>
      <xdr:row>68</xdr:row>
      <xdr:rowOff>69850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54</xdr:col>
      <xdr:colOff>25400</xdr:colOff>
      <xdr:row>78</xdr:row>
      <xdr:rowOff>19050</xdr:rowOff>
    </xdr:from>
    <xdr:to>
      <xdr:col>59</xdr:col>
      <xdr:colOff>469900</xdr:colOff>
      <xdr:row>92</xdr:row>
      <xdr:rowOff>95250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64"/>
  <sheetViews>
    <sheetView tabSelected="1" topLeftCell="AQ1" workbookViewId="0">
      <selection activeCell="R38" sqref="R38"/>
    </sheetView>
  </sheetViews>
  <sheetFormatPr baseColWidth="10" defaultRowHeight="15" x14ac:dyDescent="0"/>
  <cols>
    <col min="1" max="16384" width="10.83203125" style="8"/>
  </cols>
  <sheetData>
    <row r="2" spans="1:53">
      <c r="A2" s="40" t="s">
        <v>19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</row>
    <row r="3" spans="1:53">
      <c r="A3" s="11" t="s">
        <v>2</v>
      </c>
      <c r="B3" s="11"/>
      <c r="C3" s="11"/>
      <c r="D3" s="11"/>
      <c r="E3" s="11" t="s">
        <v>2</v>
      </c>
      <c r="F3" s="11"/>
      <c r="G3" s="11"/>
      <c r="H3" s="11"/>
      <c r="I3" s="11" t="s">
        <v>3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 t="s">
        <v>7</v>
      </c>
      <c r="AA3" s="11"/>
      <c r="AB3" s="11"/>
      <c r="AO3" s="27">
        <f>AQ6-AO6</f>
        <v>1.2286666666666672</v>
      </c>
      <c r="AP3" s="27">
        <f>AR6-AP6</f>
        <v>0.65466666666666651</v>
      </c>
    </row>
    <row r="4" spans="1:53">
      <c r="A4" s="11" t="s">
        <v>8</v>
      </c>
      <c r="B4" s="9">
        <v>100</v>
      </c>
      <c r="C4" s="9">
        <v>1000</v>
      </c>
      <c r="D4" s="9">
        <v>10000</v>
      </c>
      <c r="E4" s="9">
        <v>100000</v>
      </c>
      <c r="F4" s="9">
        <v>1000000</v>
      </c>
      <c r="G4" s="21" t="s">
        <v>5</v>
      </c>
      <c r="H4" s="11"/>
      <c r="I4" s="11" t="s">
        <v>8</v>
      </c>
      <c r="J4" s="9">
        <v>100</v>
      </c>
      <c r="K4" s="9">
        <v>1000</v>
      </c>
      <c r="L4" s="9">
        <v>10000</v>
      </c>
      <c r="M4" s="9">
        <v>100000</v>
      </c>
      <c r="N4" s="9">
        <v>1000000</v>
      </c>
      <c r="O4" s="21" t="s">
        <v>5</v>
      </c>
      <c r="P4" s="11"/>
      <c r="Q4" s="11" t="s">
        <v>4</v>
      </c>
      <c r="R4" s="11" t="s">
        <v>2</v>
      </c>
      <c r="S4" s="22" t="s">
        <v>3</v>
      </c>
      <c r="T4" s="22" t="s">
        <v>6</v>
      </c>
      <c r="U4" s="11"/>
      <c r="V4" s="11" t="s">
        <v>2</v>
      </c>
      <c r="W4" s="22" t="s">
        <v>3</v>
      </c>
      <c r="X4" s="22" t="s">
        <v>6</v>
      </c>
      <c r="Y4" s="11"/>
      <c r="Z4" s="11" t="s">
        <v>2</v>
      </c>
      <c r="AA4" s="22" t="s">
        <v>3</v>
      </c>
      <c r="AB4" s="22" t="s">
        <v>6</v>
      </c>
      <c r="AF4" s="8" t="s">
        <v>38</v>
      </c>
    </row>
    <row r="5" spans="1:53">
      <c r="A5" s="11" t="s">
        <v>0</v>
      </c>
      <c r="B5" s="11"/>
      <c r="C5" s="11"/>
      <c r="D5" s="11"/>
      <c r="E5" s="11">
        <v>6.3</v>
      </c>
      <c r="F5" s="11">
        <v>2</v>
      </c>
      <c r="G5" s="6">
        <f>(E5*10^5+F5*10^6)/2</f>
        <v>1315000</v>
      </c>
      <c r="H5" s="12">
        <v>6.1319999999999997</v>
      </c>
      <c r="I5" s="11" t="s">
        <v>0</v>
      </c>
      <c r="J5" s="11"/>
      <c r="K5" s="11"/>
      <c r="L5" s="11"/>
      <c r="M5" s="11">
        <v>4.0999999999999996</v>
      </c>
      <c r="N5" s="11">
        <v>0</v>
      </c>
      <c r="O5" s="6">
        <f>(M5*10^5)</f>
        <v>409999.99999999994</v>
      </c>
      <c r="P5" s="12">
        <v>5.41</v>
      </c>
      <c r="Q5" s="11">
        <v>0</v>
      </c>
      <c r="R5" s="12">
        <f>AVERAGE(V5,V15,V25)</f>
        <v>6.2216666666666667</v>
      </c>
      <c r="S5" s="12">
        <f>AVERAGE(W5,W15,W25)</f>
        <v>5.8973333333333331</v>
      </c>
      <c r="T5" s="12">
        <f>AVERAGE(X5,X15,X25)</f>
        <v>5.1529999999999996</v>
      </c>
      <c r="U5" s="11"/>
      <c r="V5" s="12">
        <f>H5</f>
        <v>6.1319999999999997</v>
      </c>
      <c r="W5" s="12">
        <f>P5</f>
        <v>5.41</v>
      </c>
      <c r="X5" s="10">
        <f>Enterolert!G4</f>
        <v>5.1159999999999997</v>
      </c>
      <c r="Y5" s="11"/>
      <c r="Z5" s="10">
        <f>STDEV(V5,V15,V25)</f>
        <v>0.14167686237820681</v>
      </c>
      <c r="AA5" s="10">
        <f>STDEV(W5,W15,W25)</f>
        <v>0.42247051179145428</v>
      </c>
      <c r="AB5" s="10">
        <f>STDEV(X5,X15,X25)</f>
        <v>4.2883563284783398E-2</v>
      </c>
      <c r="AG5" s="8" t="s">
        <v>54</v>
      </c>
      <c r="AH5" s="8" t="s">
        <v>57</v>
      </c>
      <c r="AI5" s="8" t="s">
        <v>58</v>
      </c>
      <c r="AJ5" s="8" t="s">
        <v>36</v>
      </c>
      <c r="AK5" s="8" t="s">
        <v>37</v>
      </c>
      <c r="AL5" s="8" t="s">
        <v>53</v>
      </c>
      <c r="AM5" s="8" t="s">
        <v>55</v>
      </c>
      <c r="AN5" s="8" t="s">
        <v>59</v>
      </c>
      <c r="AO5" s="8" t="s">
        <v>58</v>
      </c>
      <c r="AP5" s="8" t="s">
        <v>36</v>
      </c>
      <c r="AQ5" s="8" t="s">
        <v>37</v>
      </c>
      <c r="AR5" s="8" t="s">
        <v>53</v>
      </c>
      <c r="AS5" s="8" t="s">
        <v>56</v>
      </c>
      <c r="AT5" s="8" t="s">
        <v>60</v>
      </c>
      <c r="AU5" s="8" t="s">
        <v>58</v>
      </c>
      <c r="AV5" s="8" t="s">
        <v>36</v>
      </c>
      <c r="AW5" s="8" t="s">
        <v>37</v>
      </c>
      <c r="AX5" s="8" t="s">
        <v>53</v>
      </c>
    </row>
    <row r="6" spans="1:53">
      <c r="A6" s="11" t="s">
        <v>1</v>
      </c>
      <c r="B6" s="11"/>
      <c r="C6" s="11"/>
      <c r="D6" s="11">
        <v>2</v>
      </c>
      <c r="E6" s="11">
        <v>2</v>
      </c>
      <c r="F6" s="11"/>
      <c r="G6" s="6">
        <f>(E6*10^5+D6*10^4)/2</f>
        <v>110000</v>
      </c>
      <c r="H6" s="12">
        <v>5.1100000000000003</v>
      </c>
      <c r="I6" s="11" t="s">
        <v>1</v>
      </c>
      <c r="J6" s="11"/>
      <c r="K6" s="11"/>
      <c r="L6" s="11"/>
      <c r="M6" s="11">
        <v>1</v>
      </c>
      <c r="N6" s="11"/>
      <c r="O6" s="6">
        <f>(M6*10^5)</f>
        <v>100000</v>
      </c>
      <c r="P6" s="12">
        <v>5.0999999999999996</v>
      </c>
      <c r="Q6" s="11">
        <v>2</v>
      </c>
      <c r="R6" s="12">
        <f t="shared" ref="R6:R12" si="0">AVERAGE(V6,V16,V26)</f>
        <v>4.9099999999999993</v>
      </c>
      <c r="S6" s="12">
        <f t="shared" ref="S6:S11" si="1">AVERAGE(W6,W16,W26)</f>
        <v>4.87</v>
      </c>
      <c r="T6" s="12">
        <f t="shared" ref="T6:T7" si="2">AVERAGE(X6,X16,X26)</f>
        <v>3.9036666666666662</v>
      </c>
      <c r="U6" s="11"/>
      <c r="V6" s="12">
        <f t="shared" ref="V6:V12" si="3">H6</f>
        <v>5.1100000000000003</v>
      </c>
      <c r="W6" s="12">
        <f t="shared" ref="W6:W11" si="4">P6</f>
        <v>5.0999999999999996</v>
      </c>
      <c r="X6" s="10">
        <f>Enterolert!G5</f>
        <v>4.2409999999999997</v>
      </c>
      <c r="Y6" s="11"/>
      <c r="Z6" s="10">
        <f t="shared" ref="Z6:Z12" si="5">STDEV(V6,V16,V26)</f>
        <v>0.33778691508109099</v>
      </c>
      <c r="AA6" s="10">
        <f t="shared" ref="AA6:AA12" si="6">STDEV(W6,W16,W26)</f>
        <v>0.39837168574084147</v>
      </c>
      <c r="AB6" s="10">
        <f t="shared" ref="AB6:AB12" si="7">STDEV(X6,X16,X26)</f>
        <v>0.31043571529921177</v>
      </c>
      <c r="AF6" s="8">
        <v>0</v>
      </c>
      <c r="AG6" s="10">
        <f>R5</f>
        <v>6.2216666666666667</v>
      </c>
      <c r="AH6" s="10">
        <f>R37</f>
        <v>6.2566666666666668</v>
      </c>
      <c r="AI6" s="10">
        <f>R58</f>
        <v>6.2486666666666677</v>
      </c>
      <c r="AJ6" s="10">
        <f>R78</f>
        <v>6.2206666666666663</v>
      </c>
      <c r="AK6" s="10">
        <f>R99</f>
        <v>6.2453333333333338</v>
      </c>
      <c r="AL6" s="10">
        <f>R120</f>
        <v>5.851</v>
      </c>
      <c r="AM6" s="10">
        <f>S5</f>
        <v>5.8973333333333331</v>
      </c>
      <c r="AN6" s="10">
        <f>S37</f>
        <v>5.9476666666666667</v>
      </c>
      <c r="AO6" s="10">
        <f>S58</f>
        <v>4.9463333333333326</v>
      </c>
      <c r="AP6" s="10">
        <f>S78</f>
        <v>5.157</v>
      </c>
      <c r="AQ6" s="10">
        <f>S99</f>
        <v>6.1749999999999998</v>
      </c>
      <c r="AR6" s="10">
        <f>S120</f>
        <v>5.8116666666666665</v>
      </c>
      <c r="AS6" s="28">
        <f>T5</f>
        <v>5.1529999999999996</v>
      </c>
      <c r="AT6" s="28">
        <f>T37</f>
        <v>5.1626666666666665</v>
      </c>
      <c r="AU6" s="28">
        <f>T58</f>
        <v>4.5933333333333328</v>
      </c>
      <c r="AV6" s="28">
        <f>T78</f>
        <v>4.9319999999999995</v>
      </c>
      <c r="AW6" s="28">
        <f>T99</f>
        <v>5.1496666666666666</v>
      </c>
      <c r="AX6" s="28">
        <f>T120</f>
        <v>5.1896666666666667</v>
      </c>
      <c r="AZ6" s="28">
        <f>AW6-AU6</f>
        <v>0.55633333333333379</v>
      </c>
      <c r="BA6" s="28">
        <f>AX6-AV6</f>
        <v>0.25766666666666715</v>
      </c>
    </row>
    <row r="7" spans="1:53">
      <c r="A7" s="11" t="s">
        <v>15</v>
      </c>
      <c r="B7" s="11"/>
      <c r="C7" s="11">
        <v>3</v>
      </c>
      <c r="D7" s="11"/>
      <c r="E7" s="11"/>
      <c r="F7" s="11"/>
      <c r="G7" s="6">
        <f>(C7*10^3)</f>
        <v>3000</v>
      </c>
      <c r="H7" s="12">
        <v>3.3</v>
      </c>
      <c r="I7" s="11" t="s">
        <v>15</v>
      </c>
      <c r="J7" s="11"/>
      <c r="K7" s="11">
        <v>1</v>
      </c>
      <c r="L7" s="11"/>
      <c r="M7" s="11"/>
      <c r="N7" s="11"/>
      <c r="O7" s="6">
        <f>(K7*10^3)</f>
        <v>1000</v>
      </c>
      <c r="P7" s="12">
        <v>3.1</v>
      </c>
      <c r="Q7" s="11">
        <v>5</v>
      </c>
      <c r="R7" s="12">
        <f t="shared" si="0"/>
        <v>3.2000000000000006</v>
      </c>
      <c r="S7" s="12">
        <f t="shared" si="1"/>
        <v>3.1333333333333333</v>
      </c>
      <c r="T7" s="12">
        <f t="shared" si="2"/>
        <v>4.2093333333333334</v>
      </c>
      <c r="U7" s="11"/>
      <c r="V7" s="12">
        <f t="shared" si="3"/>
        <v>3.3</v>
      </c>
      <c r="W7" s="12">
        <f t="shared" si="4"/>
        <v>3.1</v>
      </c>
      <c r="X7" s="10">
        <f>Enterolert!G6</f>
        <v>4.2949999999999999</v>
      </c>
      <c r="Y7" s="11"/>
      <c r="Z7" s="10">
        <f t="shared" si="5"/>
        <v>9.9999999999999867E-2</v>
      </c>
      <c r="AA7" s="10">
        <f t="shared" si="6"/>
        <v>5.773502691896263E-2</v>
      </c>
      <c r="AB7" s="10">
        <f t="shared" si="7"/>
        <v>8.0995884669119472E-2</v>
      </c>
      <c r="AF7" s="8">
        <v>7</v>
      </c>
      <c r="AG7" s="10">
        <f>R8</f>
        <v>2.563333333333333</v>
      </c>
      <c r="AH7" s="10">
        <f t="shared" ref="AH7:AH10" si="8">R38</f>
        <v>2.6136666666666666</v>
      </c>
      <c r="AI7" s="10">
        <f t="shared" ref="AI7:AI10" si="9">R59</f>
        <v>2.5396666666666667</v>
      </c>
      <c r="AJ7" s="10">
        <f t="shared" ref="AJ7:AJ10" si="10">R79</f>
        <v>2.8263333333333329</v>
      </c>
      <c r="AK7" s="10">
        <f t="shared" ref="AK7:AK10" si="11">R100</f>
        <v>0</v>
      </c>
      <c r="AL7" s="10">
        <f t="shared" ref="AL7:AL10" si="12">R121</f>
        <v>0.70000000000000007</v>
      </c>
      <c r="AM7" s="10">
        <f>S8</f>
        <v>2.4966666666666666</v>
      </c>
      <c r="AN7" s="10">
        <f t="shared" ref="AN7:AN10" si="13">S38</f>
        <v>2.5150000000000001</v>
      </c>
      <c r="AO7" s="10">
        <f t="shared" ref="AO7:AO10" si="14">S59</f>
        <v>1.4000000000000001</v>
      </c>
      <c r="AP7" s="10">
        <f t="shared" ref="AP7:AP10" si="15">S79</f>
        <v>2.2666666666666666</v>
      </c>
      <c r="AQ7" s="10">
        <f t="shared" ref="AQ7:AQ10" si="16">S100</f>
        <v>0</v>
      </c>
      <c r="AR7" s="10">
        <f t="shared" ref="AR7:AR10" si="17">S121</f>
        <v>0.70000000000000007</v>
      </c>
      <c r="AS7" s="28">
        <f>T8</f>
        <v>2.7330000000000001</v>
      </c>
      <c r="AT7" s="28">
        <f t="shared" ref="AT7:AT10" si="18">T38</f>
        <v>3.2230000000000003</v>
      </c>
      <c r="AU7" s="28">
        <f t="shared" ref="AU7:AU10" si="19">T59</f>
        <v>2.9586666666666663</v>
      </c>
      <c r="AV7" s="28">
        <f t="shared" ref="AV7:AV10" si="20">T79</f>
        <v>3.0223333333333335</v>
      </c>
      <c r="AW7" s="28">
        <f t="shared" ref="AW7:AW10" si="21">T100</f>
        <v>2.2666666666666666</v>
      </c>
      <c r="AX7" s="28">
        <f t="shared" ref="AX7:AX10" si="22">T121</f>
        <v>2.61</v>
      </c>
      <c r="AY7" s="10"/>
      <c r="AZ7" s="10"/>
    </row>
    <row r="8" spans="1:53">
      <c r="A8" s="11" t="s">
        <v>11</v>
      </c>
      <c r="B8" s="11">
        <v>3</v>
      </c>
      <c r="C8" s="11"/>
      <c r="D8" s="11"/>
      <c r="E8" s="11"/>
      <c r="F8" s="11"/>
      <c r="G8" s="6">
        <f>(B8*10^2)</f>
        <v>300</v>
      </c>
      <c r="H8" s="12">
        <v>2.2999999999999998</v>
      </c>
      <c r="I8" s="11" t="s">
        <v>11</v>
      </c>
      <c r="J8" s="11">
        <v>1</v>
      </c>
      <c r="K8" s="11"/>
      <c r="L8" s="11"/>
      <c r="M8" s="11"/>
      <c r="N8" s="11"/>
      <c r="O8" s="6">
        <f>(J8*10^2)</f>
        <v>100</v>
      </c>
      <c r="P8" s="12">
        <v>2.1</v>
      </c>
      <c r="Q8" s="11">
        <v>7</v>
      </c>
      <c r="R8" s="12">
        <f t="shared" si="0"/>
        <v>2.563333333333333</v>
      </c>
      <c r="S8" s="12">
        <f t="shared" si="1"/>
        <v>2.4966666666666666</v>
      </c>
      <c r="T8" s="12">
        <f>AVERAGE(X8,X18,X28)</f>
        <v>2.7330000000000001</v>
      </c>
      <c r="U8" s="11"/>
      <c r="V8" s="12">
        <f t="shared" si="3"/>
        <v>2.2999999999999998</v>
      </c>
      <c r="W8" s="12">
        <f t="shared" si="4"/>
        <v>2.1</v>
      </c>
      <c r="X8" s="10">
        <f>Enterolert!G7</f>
        <v>2.61</v>
      </c>
      <c r="Y8" s="11"/>
      <c r="Z8" s="10">
        <f t="shared" si="5"/>
        <v>0.3650114153466068</v>
      </c>
      <c r="AA8" s="10">
        <f t="shared" si="6"/>
        <v>0.44635561308594945</v>
      </c>
      <c r="AB8" s="10">
        <f>STDEV(X8,X18,X28)</f>
        <v>0.40862819285996538</v>
      </c>
      <c r="AD8" s="10">
        <f>T5-T8</f>
        <v>2.4199999999999995</v>
      </c>
      <c r="AF8" s="8">
        <v>14</v>
      </c>
      <c r="AG8" s="10">
        <f>R10</f>
        <v>2.3666666666666667</v>
      </c>
      <c r="AH8" s="10">
        <f t="shared" si="8"/>
        <v>2.4666666666666668</v>
      </c>
      <c r="AI8" s="10">
        <f t="shared" si="9"/>
        <v>2.7666666666666671</v>
      </c>
      <c r="AJ8" s="10">
        <f t="shared" si="10"/>
        <v>2.9516666666666667</v>
      </c>
      <c r="AK8" s="10">
        <f t="shared" si="11"/>
        <v>0.70000000000000007</v>
      </c>
      <c r="AL8" s="10">
        <f t="shared" si="12"/>
        <v>0</v>
      </c>
      <c r="AM8" s="10">
        <f>S10</f>
        <v>2.2333333333333334</v>
      </c>
      <c r="AN8" s="10">
        <f t="shared" si="13"/>
        <v>2.3333333333333335</v>
      </c>
      <c r="AO8" s="10">
        <f t="shared" si="14"/>
        <v>1.5</v>
      </c>
      <c r="AP8" s="10">
        <f t="shared" si="15"/>
        <v>1.4666666666666668</v>
      </c>
      <c r="AQ8" s="10">
        <f t="shared" si="16"/>
        <v>0</v>
      </c>
      <c r="AR8" s="10">
        <f t="shared" si="17"/>
        <v>0</v>
      </c>
      <c r="AS8" s="28">
        <f>T10</f>
        <v>3.0310000000000001</v>
      </c>
      <c r="AT8" s="28">
        <f t="shared" si="18"/>
        <v>3.2710000000000004</v>
      </c>
      <c r="AU8" s="28">
        <f t="shared" si="19"/>
        <v>2.9299999999999997</v>
      </c>
      <c r="AV8" s="28">
        <f>T80</f>
        <v>3.004</v>
      </c>
      <c r="AW8" s="28">
        <f t="shared" si="21"/>
        <v>2.44</v>
      </c>
      <c r="AX8" s="28">
        <f t="shared" si="22"/>
        <v>2.57</v>
      </c>
    </row>
    <row r="9" spans="1:53">
      <c r="A9" s="11" t="s">
        <v>12</v>
      </c>
      <c r="B9" s="11">
        <v>2</v>
      </c>
      <c r="C9" s="11"/>
      <c r="D9" s="11"/>
      <c r="E9" s="11"/>
      <c r="F9" s="11"/>
      <c r="G9" s="6">
        <f>(B9*10^2)</f>
        <v>200</v>
      </c>
      <c r="H9" s="12">
        <v>2.2000000000000002</v>
      </c>
      <c r="I9" s="11" t="s">
        <v>12</v>
      </c>
      <c r="J9" s="11">
        <v>2</v>
      </c>
      <c r="K9" s="11"/>
      <c r="L9" s="11"/>
      <c r="M9" s="11"/>
      <c r="N9" s="9"/>
      <c r="O9" s="6">
        <f>(J9*10^2)</f>
        <v>200</v>
      </c>
      <c r="P9" s="12">
        <v>2.2000000000000002</v>
      </c>
      <c r="Q9" s="11">
        <v>9</v>
      </c>
      <c r="R9" s="12">
        <f t="shared" si="0"/>
        <v>2.6433333333333331</v>
      </c>
      <c r="S9" s="12">
        <f>AVERAGE(W9,W19,W29)</f>
        <v>2.6433333333333331</v>
      </c>
      <c r="T9" s="12"/>
      <c r="U9" s="11"/>
      <c r="V9" s="12">
        <f t="shared" si="3"/>
        <v>2.2000000000000002</v>
      </c>
      <c r="W9" s="12">
        <f t="shared" si="4"/>
        <v>2.2000000000000002</v>
      </c>
      <c r="Y9" s="11"/>
      <c r="Z9" s="10">
        <f t="shared" si="5"/>
        <v>0.38785736209763233</v>
      </c>
      <c r="AA9" s="10">
        <f t="shared" si="6"/>
        <v>0.38785736209763233</v>
      </c>
      <c r="AB9" s="10"/>
      <c r="AF9" s="8">
        <v>21</v>
      </c>
      <c r="AG9" s="10">
        <f>R11</f>
        <v>2.6333333333333333</v>
      </c>
      <c r="AH9" s="10">
        <f t="shared" si="8"/>
        <v>2.8603333333333332</v>
      </c>
      <c r="AI9" s="10">
        <f t="shared" si="9"/>
        <v>2.9</v>
      </c>
      <c r="AJ9" s="10">
        <f t="shared" si="10"/>
        <v>3.0853333333333333</v>
      </c>
      <c r="AK9" s="10">
        <f t="shared" si="11"/>
        <v>0.70000000000000007</v>
      </c>
      <c r="AL9" s="10">
        <f t="shared" si="12"/>
        <v>0</v>
      </c>
      <c r="AM9" s="10">
        <f>S11</f>
        <v>2.1333333333333333</v>
      </c>
      <c r="AN9" s="10">
        <f t="shared" si="13"/>
        <v>2.4333333333333331</v>
      </c>
      <c r="AO9" s="10">
        <f t="shared" si="14"/>
        <v>2.2000000000000002</v>
      </c>
      <c r="AP9" s="10">
        <f t="shared" si="15"/>
        <v>2.2333333333333334</v>
      </c>
      <c r="AQ9" s="10">
        <f t="shared" si="16"/>
        <v>0</v>
      </c>
      <c r="AR9" s="10">
        <f t="shared" si="17"/>
        <v>0</v>
      </c>
      <c r="AS9" s="28">
        <f>T11</f>
        <v>3.1440000000000001</v>
      </c>
      <c r="AT9" s="28">
        <f t="shared" si="18"/>
        <v>3.1270000000000002</v>
      </c>
      <c r="AU9" s="28">
        <f t="shared" si="19"/>
        <v>2.5400000000000005</v>
      </c>
      <c r="AV9" s="28">
        <f>T81</f>
        <v>2.706666666666667</v>
      </c>
      <c r="AW9" s="28">
        <f t="shared" si="21"/>
        <v>1.5999999999999999</v>
      </c>
      <c r="AX9" s="28">
        <f t="shared" si="22"/>
        <v>2.37</v>
      </c>
      <c r="AZ9" s="28">
        <f>AS9-AU9</f>
        <v>0.60399999999999965</v>
      </c>
      <c r="BA9" s="28">
        <f>AT9-AV9</f>
        <v>0.42033333333333323</v>
      </c>
    </row>
    <row r="10" spans="1:53">
      <c r="A10" s="11" t="s">
        <v>16</v>
      </c>
      <c r="B10" s="11">
        <v>4</v>
      </c>
      <c r="C10" s="11"/>
      <c r="D10" s="11"/>
      <c r="E10" s="11"/>
      <c r="F10" s="11"/>
      <c r="G10" s="6">
        <f>(B10*10^2)</f>
        <v>400</v>
      </c>
      <c r="H10" s="12">
        <v>2.4</v>
      </c>
      <c r="I10" s="11" t="s">
        <v>16</v>
      </c>
      <c r="J10" s="11">
        <v>2</v>
      </c>
      <c r="K10" s="11">
        <v>0</v>
      </c>
      <c r="L10" s="11"/>
      <c r="M10" s="11"/>
      <c r="N10" s="9"/>
      <c r="O10" s="6">
        <f>(J10*10^2)</f>
        <v>200</v>
      </c>
      <c r="P10" s="12">
        <v>2.2000000000000002</v>
      </c>
      <c r="Q10" s="11">
        <v>14</v>
      </c>
      <c r="R10" s="12">
        <f t="shared" si="0"/>
        <v>2.3666666666666667</v>
      </c>
      <c r="S10" s="12">
        <f t="shared" si="1"/>
        <v>2.2333333333333334</v>
      </c>
      <c r="T10" s="12">
        <f>AVERAGE(X10,X20,X30)</f>
        <v>3.0310000000000001</v>
      </c>
      <c r="U10" s="11"/>
      <c r="V10" s="12">
        <f t="shared" si="3"/>
        <v>2.4</v>
      </c>
      <c r="W10" s="12">
        <f t="shared" si="4"/>
        <v>2.2000000000000002</v>
      </c>
      <c r="X10" s="10">
        <f>Enterolert!G8</f>
        <v>2.5</v>
      </c>
      <c r="Y10" s="11"/>
      <c r="Z10" s="10">
        <f t="shared" si="5"/>
        <v>0.15275252316519458</v>
      </c>
      <c r="AA10" s="10">
        <f t="shared" si="6"/>
        <v>5.7735026918962373E-2</v>
      </c>
      <c r="AB10" s="10">
        <f t="shared" si="7"/>
        <v>0.46086982977842894</v>
      </c>
      <c r="AF10" s="8">
        <v>28</v>
      </c>
      <c r="AG10" s="10">
        <f>R12</f>
        <v>2.1666666666666665</v>
      </c>
      <c r="AH10" s="10">
        <f t="shared" si="8"/>
        <v>2.6353333333333335</v>
      </c>
      <c r="AI10" s="10">
        <f t="shared" si="9"/>
        <v>2.3366666666666669</v>
      </c>
      <c r="AJ10" s="10">
        <f t="shared" si="10"/>
        <v>2.57</v>
      </c>
      <c r="AK10" s="10">
        <f t="shared" si="11"/>
        <v>0</v>
      </c>
      <c r="AL10" s="10">
        <f t="shared" si="12"/>
        <v>0</v>
      </c>
      <c r="AM10" s="10">
        <f>S12</f>
        <v>0</v>
      </c>
      <c r="AN10" s="10">
        <f t="shared" si="13"/>
        <v>2.1666666666666665</v>
      </c>
      <c r="AO10" s="10">
        <f t="shared" si="14"/>
        <v>1.4000000000000001</v>
      </c>
      <c r="AP10" s="10">
        <f t="shared" si="15"/>
        <v>1.4666666666666668</v>
      </c>
      <c r="AQ10" s="10">
        <f t="shared" si="16"/>
        <v>0</v>
      </c>
      <c r="AR10" s="10">
        <f t="shared" si="17"/>
        <v>0</v>
      </c>
      <c r="AS10" s="28">
        <f>T12</f>
        <v>1.5333333333333332</v>
      </c>
      <c r="AT10" s="28">
        <f t="shared" si="18"/>
        <v>2.1333333333333333</v>
      </c>
      <c r="AU10" s="28">
        <f t="shared" si="19"/>
        <v>2.1999999999999997</v>
      </c>
      <c r="AV10" s="28">
        <f t="shared" si="20"/>
        <v>2.2666666666666666</v>
      </c>
      <c r="AW10" s="28">
        <f t="shared" si="21"/>
        <v>2.166666666666667</v>
      </c>
      <c r="AX10" s="28">
        <f t="shared" si="22"/>
        <v>2.27</v>
      </c>
    </row>
    <row r="11" spans="1:53">
      <c r="A11" s="11" t="s">
        <v>17</v>
      </c>
      <c r="B11" s="11">
        <v>6</v>
      </c>
      <c r="C11" s="11"/>
      <c r="D11" s="11"/>
      <c r="E11" s="11"/>
      <c r="F11" s="11"/>
      <c r="G11" s="6">
        <f>(B11*10^2)</f>
        <v>600</v>
      </c>
      <c r="H11" s="12">
        <v>2.6</v>
      </c>
      <c r="I11" s="11" t="s">
        <v>17</v>
      </c>
      <c r="J11" s="11">
        <v>1</v>
      </c>
      <c r="K11" s="11"/>
      <c r="L11" s="11"/>
      <c r="M11" s="11"/>
      <c r="N11" s="9"/>
      <c r="O11" s="6">
        <f>(J11*10^2)</f>
        <v>100</v>
      </c>
      <c r="P11" s="12">
        <v>2.1</v>
      </c>
      <c r="Q11" s="11">
        <v>21</v>
      </c>
      <c r="R11" s="12">
        <f t="shared" si="0"/>
        <v>2.6333333333333333</v>
      </c>
      <c r="S11" s="12">
        <f t="shared" si="1"/>
        <v>2.1333333333333333</v>
      </c>
      <c r="T11" s="12">
        <f>AVERAGE(X11,X21,X31)</f>
        <v>3.1440000000000001</v>
      </c>
      <c r="U11" s="11"/>
      <c r="V11" s="12">
        <f t="shared" si="3"/>
        <v>2.6</v>
      </c>
      <c r="W11" s="12">
        <f t="shared" si="4"/>
        <v>2.1</v>
      </c>
      <c r="X11" s="10">
        <f>Enterolert!G9</f>
        <v>3.1219999999999999</v>
      </c>
      <c r="Y11" s="11"/>
      <c r="Z11" s="10">
        <f t="shared" si="5"/>
        <v>0.15275252316519458</v>
      </c>
      <c r="AA11" s="10">
        <f t="shared" si="6"/>
        <v>5.773502691896263E-2</v>
      </c>
      <c r="AB11" s="10">
        <f t="shared" si="7"/>
        <v>2.3065125189341729E-2</v>
      </c>
      <c r="AE11" s="8" t="s">
        <v>51</v>
      </c>
      <c r="AF11" s="8">
        <v>0</v>
      </c>
      <c r="AG11" s="10">
        <f>Z15</f>
        <v>8.1797174631999273E-2</v>
      </c>
      <c r="AH11" s="10">
        <f>Z44</f>
        <v>5.2881418706805183E-2</v>
      </c>
      <c r="AI11" s="10">
        <f>Z64</f>
        <v>5.2590662458061793E-2</v>
      </c>
      <c r="AJ11" s="10">
        <f>Z84</f>
        <v>2.8485863940636253E-2</v>
      </c>
      <c r="AK11" s="10">
        <f>Z105</f>
        <v>1.1836853936376577E-2</v>
      </c>
      <c r="AL11" s="10">
        <f>Z126</f>
        <v>0.36598907087507399</v>
      </c>
      <c r="AM11" s="10">
        <f>AA15</f>
        <v>0.2439134637074751</v>
      </c>
      <c r="AN11" s="10">
        <f>AA44</f>
        <v>0.22760809397832157</v>
      </c>
      <c r="AO11" s="10">
        <f>AA64</f>
        <v>0.21330911320845589</v>
      </c>
      <c r="AP11" s="10">
        <f>AA84</f>
        <v>4.2099089459670239E-2</v>
      </c>
      <c r="AQ11" s="10">
        <f>AA105</f>
        <v>2.4999999999999765E-2</v>
      </c>
      <c r="AR11" s="10">
        <f>AA126</f>
        <v>0.34705539103210065</v>
      </c>
      <c r="AS11" s="10">
        <f>AB15</f>
        <v>2.4758836806280049E-2</v>
      </c>
      <c r="AT11" s="10">
        <f>AB44</f>
        <v>2.7545921254838721E-2</v>
      </c>
      <c r="AU11" s="10">
        <f>AB64</f>
        <v>0.15409232441768303</v>
      </c>
      <c r="AV11" s="10">
        <f>AB84</f>
        <v>0.10025467570143543</v>
      </c>
      <c r="AW11" s="10">
        <f>AB105</f>
        <v>1.4051492605572039E-2</v>
      </c>
      <c r="AX11" s="10">
        <f>AB126</f>
        <v>3.2502991315330437E-2</v>
      </c>
    </row>
    <row r="12" spans="1:53">
      <c r="A12" s="11" t="s">
        <v>18</v>
      </c>
      <c r="B12" s="11">
        <v>2</v>
      </c>
      <c r="C12" s="11"/>
      <c r="D12" s="11"/>
      <c r="E12" s="11"/>
      <c r="F12" s="11"/>
      <c r="G12" s="6">
        <f>(B12*10^2)</f>
        <v>200</v>
      </c>
      <c r="H12" s="12">
        <v>2.2000000000000002</v>
      </c>
      <c r="I12" s="11" t="s">
        <v>18</v>
      </c>
      <c r="J12" s="11">
        <v>0</v>
      </c>
      <c r="K12" s="11"/>
      <c r="L12" s="11"/>
      <c r="M12" s="11"/>
      <c r="N12" s="9"/>
      <c r="O12" s="6">
        <f>(J12*10^2)</f>
        <v>0</v>
      </c>
      <c r="P12" s="12">
        <v>0</v>
      </c>
      <c r="Q12" s="11">
        <v>28</v>
      </c>
      <c r="R12" s="12">
        <f t="shared" si="0"/>
        <v>2.1666666666666665</v>
      </c>
      <c r="S12" s="12">
        <f>AVERAGE(W12,W22,W32)</f>
        <v>0</v>
      </c>
      <c r="T12" s="12">
        <f>AVERAGE(X12,X22,X32)</f>
        <v>1.5333333333333332</v>
      </c>
      <c r="U12" s="11"/>
      <c r="V12" s="12">
        <f t="shared" si="3"/>
        <v>2.2000000000000002</v>
      </c>
      <c r="W12" s="12">
        <f>P12</f>
        <v>0</v>
      </c>
      <c r="X12" s="10">
        <f>Enterolert!G10</f>
        <v>0</v>
      </c>
      <c r="Y12" s="11"/>
      <c r="Z12" s="10">
        <f t="shared" si="5"/>
        <v>5.773502691896263E-2</v>
      </c>
      <c r="AA12" s="10">
        <f t="shared" si="6"/>
        <v>0</v>
      </c>
      <c r="AB12" s="10">
        <f t="shared" si="7"/>
        <v>1.331665623695879</v>
      </c>
      <c r="AF12" s="8">
        <v>7</v>
      </c>
      <c r="AG12" s="10">
        <f>Z18</f>
        <v>0.21073943890764973</v>
      </c>
      <c r="AH12" s="10">
        <f t="shared" ref="AH12:AH15" si="23">Z45</f>
        <v>0.31366666666666587</v>
      </c>
      <c r="AI12" s="10">
        <f t="shared" ref="AI12:AI15" si="24">Z65</f>
        <v>0.29110154776488473</v>
      </c>
      <c r="AJ12" s="10">
        <f t="shared" ref="AJ12:AJ15" si="25">Z85</f>
        <v>0.17868065865610003</v>
      </c>
      <c r="AK12" s="10">
        <f t="shared" ref="AK12:AK15" si="26">Z106</f>
        <v>0</v>
      </c>
      <c r="AL12" s="10">
        <f t="shared" ref="AL12:AL15" si="27">Z127</f>
        <v>0.70000000000000007</v>
      </c>
      <c r="AM12" s="10">
        <f>AA18</f>
        <v>0.25770353336947338</v>
      </c>
      <c r="AN12" s="10">
        <f t="shared" ref="AN12:AN15" si="28">AA45</f>
        <v>0.31499999999999906</v>
      </c>
      <c r="AO12" s="10">
        <f t="shared" ref="AO12:AO15" si="29">AA65</f>
        <v>0.70000000000000007</v>
      </c>
      <c r="AP12" s="10">
        <f t="shared" ref="AP12:AP15" si="30">AA85</f>
        <v>3.3333333333333215E-2</v>
      </c>
      <c r="AQ12" s="10">
        <f t="shared" ref="AQ12:AQ15" si="31">AA106</f>
        <v>0</v>
      </c>
      <c r="AR12" s="10">
        <f t="shared" ref="AR12:AR15" si="32">AA127</f>
        <v>0.70000000000000007</v>
      </c>
      <c r="AS12" s="10">
        <f>AB18</f>
        <v>0.23592159714617134</v>
      </c>
      <c r="AT12" s="10">
        <f t="shared" ref="AT12:AT15" si="33">AB45</f>
        <v>4.4094595284834365E-2</v>
      </c>
      <c r="AU12" s="10">
        <f t="shared" ref="AU12:AU15" si="34">AB65</f>
        <v>0.11481192350003451</v>
      </c>
      <c r="AV12" s="10">
        <f t="shared" ref="AV12:AV15" si="35">AB85</f>
        <v>0.25130614353369324</v>
      </c>
      <c r="AW12" s="10">
        <f t="shared" ref="AW12:AW15" si="36">AB106</f>
        <v>3.3333333333333215E-2</v>
      </c>
      <c r="AX12" s="10">
        <f t="shared" ref="AX12:AX15" si="37">AB127</f>
        <v>0.1571623364550172</v>
      </c>
    </row>
    <row r="13" spans="1:53">
      <c r="A13" s="11"/>
      <c r="B13" s="11"/>
      <c r="C13" s="11"/>
      <c r="D13" s="11"/>
      <c r="E13" s="11"/>
      <c r="F13" s="11"/>
      <c r="G13" s="6"/>
      <c r="H13" s="12"/>
      <c r="I13" s="11"/>
      <c r="J13" s="11"/>
      <c r="K13" s="11"/>
      <c r="L13" s="11"/>
      <c r="M13" s="11"/>
      <c r="N13" s="9"/>
      <c r="O13" s="6"/>
      <c r="P13" s="12"/>
      <c r="Q13" s="11"/>
      <c r="R13" s="12"/>
      <c r="S13" s="12"/>
      <c r="T13" s="12"/>
      <c r="U13" s="11"/>
      <c r="V13" s="12"/>
      <c r="W13" s="12"/>
      <c r="X13" s="10"/>
      <c r="Y13" s="11"/>
      <c r="Z13" s="10"/>
      <c r="AA13" s="10"/>
      <c r="AB13" s="10"/>
      <c r="AF13" s="8">
        <v>14</v>
      </c>
      <c r="AG13" s="10">
        <f>Z20</f>
        <v>8.8191710368819648E-2</v>
      </c>
      <c r="AH13" s="10">
        <f t="shared" si="23"/>
        <v>6.6666666666666735E-2</v>
      </c>
      <c r="AI13" s="10">
        <f t="shared" si="24"/>
        <v>0.17638342073763941</v>
      </c>
      <c r="AJ13" s="10">
        <f t="shared" si="25"/>
        <v>0.1765487027549181</v>
      </c>
      <c r="AK13" s="10">
        <f t="shared" si="26"/>
        <v>0.70000000000000007</v>
      </c>
      <c r="AL13" s="10">
        <f t="shared" si="27"/>
        <v>0</v>
      </c>
      <c r="AM13" s="10">
        <f>AA20</f>
        <v>3.3333333333333215E-2</v>
      </c>
      <c r="AN13" s="10">
        <f t="shared" si="28"/>
        <v>6.6666666666666582E-2</v>
      </c>
      <c r="AO13" s="10">
        <f t="shared" si="29"/>
        <v>0.75498344352707503</v>
      </c>
      <c r="AP13" s="10">
        <f t="shared" si="30"/>
        <v>0.73560254969046357</v>
      </c>
      <c r="AQ13" s="10">
        <f t="shared" si="31"/>
        <v>0</v>
      </c>
      <c r="AR13" s="10">
        <f t="shared" si="32"/>
        <v>0</v>
      </c>
      <c r="AS13" s="10">
        <f>AB20</f>
        <v>0.26608332028395298</v>
      </c>
      <c r="AT13" s="10">
        <f t="shared" si="33"/>
        <v>5.1390660630118448E-2</v>
      </c>
      <c r="AU13" s="10">
        <f t="shared" si="34"/>
        <v>1.5275252316519432E-2</v>
      </c>
      <c r="AV13" s="10">
        <f t="shared" si="35"/>
        <v>0.17129214809792073</v>
      </c>
      <c r="AW13" s="10">
        <f t="shared" si="36"/>
        <v>7.0237691685684986E-2</v>
      </c>
      <c r="AX13" s="10">
        <f t="shared" si="37"/>
        <v>0.23501772982763172</v>
      </c>
    </row>
    <row r="14" spans="1:53">
      <c r="A14" s="11" t="s">
        <v>9</v>
      </c>
      <c r="B14" s="11"/>
      <c r="C14" s="11"/>
      <c r="D14" s="11"/>
      <c r="E14" s="11"/>
      <c r="F14" s="11"/>
      <c r="G14" s="11"/>
      <c r="H14" s="12"/>
      <c r="I14" s="11" t="s">
        <v>9</v>
      </c>
      <c r="J14" s="11"/>
      <c r="K14" s="11"/>
      <c r="L14" s="11"/>
      <c r="M14" s="11"/>
      <c r="N14" s="11"/>
      <c r="O14" s="11"/>
      <c r="P14" s="12"/>
      <c r="Q14" s="11"/>
      <c r="R14" s="11"/>
      <c r="S14" s="11"/>
      <c r="T14" s="11"/>
      <c r="U14" s="11"/>
      <c r="V14" s="12"/>
      <c r="W14" s="12"/>
      <c r="X14" s="11"/>
      <c r="Y14" s="11"/>
      <c r="Z14" s="11" t="s">
        <v>13</v>
      </c>
      <c r="AA14" s="11"/>
      <c r="AB14" s="11"/>
      <c r="AF14" s="8">
        <v>21</v>
      </c>
      <c r="AG14" s="10">
        <f>Z21</f>
        <v>8.8191710368819648E-2</v>
      </c>
      <c r="AH14" s="10">
        <f t="shared" si="23"/>
        <v>0.19758570573579234</v>
      </c>
      <c r="AI14" s="10">
        <f t="shared" si="24"/>
        <v>0.11547005383792514</v>
      </c>
      <c r="AJ14" s="10">
        <f t="shared" si="25"/>
        <v>0.10302966131707464</v>
      </c>
      <c r="AK14" s="10">
        <f t="shared" si="26"/>
        <v>0.70000000000000007</v>
      </c>
      <c r="AL14" s="10">
        <f t="shared" si="27"/>
        <v>0</v>
      </c>
      <c r="AM14" s="10">
        <f t="shared" ref="AM14:AM15" si="38">AA21</f>
        <v>3.3333333333333368E-2</v>
      </c>
      <c r="AN14" s="10">
        <f t="shared" si="28"/>
        <v>6.6666666666666735E-2</v>
      </c>
      <c r="AO14" s="10">
        <f t="shared" si="29"/>
        <v>0</v>
      </c>
      <c r="AP14" s="10">
        <f t="shared" si="30"/>
        <v>3.3333333333333215E-2</v>
      </c>
      <c r="AQ14" s="10">
        <f t="shared" si="31"/>
        <v>0</v>
      </c>
      <c r="AR14" s="10">
        <f t="shared" si="32"/>
        <v>0</v>
      </c>
      <c r="AS14" s="10">
        <f>AB21</f>
        <v>1.3316656236958865E-2</v>
      </c>
      <c r="AT14" s="10">
        <f t="shared" si="33"/>
        <v>1.3892443989449822E-2</v>
      </c>
      <c r="AU14" s="10">
        <f t="shared" si="34"/>
        <v>9.4516312525052257E-2</v>
      </c>
      <c r="AV14" s="10">
        <f t="shared" si="35"/>
        <v>5.2068331172710945E-2</v>
      </c>
      <c r="AW14" s="10">
        <f t="shared" si="36"/>
        <v>0.80208062770106425</v>
      </c>
      <c r="AX14" s="10">
        <f t="shared" si="37"/>
        <v>0.1795364401266033</v>
      </c>
    </row>
    <row r="15" spans="1:53">
      <c r="A15" s="11" t="s">
        <v>0</v>
      </c>
      <c r="B15" s="11"/>
      <c r="C15" s="11"/>
      <c r="D15" s="11"/>
      <c r="E15" s="11">
        <v>14.8</v>
      </c>
      <c r="F15" s="11">
        <v>0</v>
      </c>
      <c r="G15" s="6">
        <f>(E15*10^5)</f>
        <v>1480000</v>
      </c>
      <c r="H15" s="12">
        <v>6.1479999999999997</v>
      </c>
      <c r="I15" s="11" t="s">
        <v>0</v>
      </c>
      <c r="J15" s="11"/>
      <c r="K15" s="11"/>
      <c r="L15" s="11"/>
      <c r="M15" s="11">
        <v>12.2</v>
      </c>
      <c r="N15" s="11">
        <v>0</v>
      </c>
      <c r="O15" s="6">
        <f>(M15*10^5)</f>
        <v>1220000</v>
      </c>
      <c r="P15" s="12">
        <v>6.1219999999999999</v>
      </c>
      <c r="T15" s="11"/>
      <c r="U15" s="11"/>
      <c r="V15" s="12">
        <f>H15</f>
        <v>6.1479999999999997</v>
      </c>
      <c r="W15" s="12">
        <f>P15</f>
        <v>6.1219999999999999</v>
      </c>
      <c r="X15" s="10">
        <f>Enterolert!G12</f>
        <v>5.2</v>
      </c>
      <c r="Y15" s="11"/>
      <c r="Z15" s="10">
        <f>STDEV(V5,V15,V25)/SQRT(3)</f>
        <v>8.1797174631999273E-2</v>
      </c>
      <c r="AA15" s="10">
        <f>STDEV(W5,W15,W25)/SQRT(3)</f>
        <v>0.2439134637074751</v>
      </c>
      <c r="AB15" s="10">
        <f>STDEV(X5,X15,X25)/SQRT(3)</f>
        <v>2.4758836806280049E-2</v>
      </c>
      <c r="AF15" s="8">
        <v>28</v>
      </c>
      <c r="AG15" s="10">
        <f>Z22</f>
        <v>3.3333333333333368E-2</v>
      </c>
      <c r="AH15" s="10">
        <f t="shared" si="23"/>
        <v>0.23533333333333165</v>
      </c>
      <c r="AI15" s="10">
        <f t="shared" si="24"/>
        <v>6.8394281762277256E-2</v>
      </c>
      <c r="AJ15" s="10">
        <f t="shared" si="25"/>
        <v>0.14798648586948751</v>
      </c>
      <c r="AK15" s="10">
        <f t="shared" si="26"/>
        <v>0</v>
      </c>
      <c r="AL15" s="10">
        <f t="shared" si="27"/>
        <v>0</v>
      </c>
      <c r="AM15" s="10">
        <f t="shared" si="38"/>
        <v>0</v>
      </c>
      <c r="AN15" s="10">
        <f t="shared" si="28"/>
        <v>3.3333333333333368E-2</v>
      </c>
      <c r="AO15" s="10">
        <f t="shared" si="29"/>
        <v>0.70000000000000007</v>
      </c>
      <c r="AP15" s="10">
        <f t="shared" si="30"/>
        <v>0.7333333333333335</v>
      </c>
      <c r="AQ15" s="10">
        <f t="shared" si="31"/>
        <v>0</v>
      </c>
      <c r="AR15" s="10">
        <f t="shared" si="32"/>
        <v>0</v>
      </c>
      <c r="AS15" s="10">
        <f>AB22</f>
        <v>0.7688375063113867</v>
      </c>
      <c r="AT15" s="10">
        <f t="shared" si="33"/>
        <v>3.3333333333333368E-2</v>
      </c>
      <c r="AU15" s="10">
        <f t="shared" si="34"/>
        <v>9.9999999999999936E-2</v>
      </c>
      <c r="AV15" s="10">
        <f t="shared" si="35"/>
        <v>6.6666666666666582E-2</v>
      </c>
      <c r="AW15" s="10">
        <f t="shared" si="36"/>
        <v>3.3333333333333368E-2</v>
      </c>
      <c r="AX15" s="10">
        <f t="shared" si="37"/>
        <v>9.0737717258774678E-2</v>
      </c>
    </row>
    <row r="16" spans="1:53">
      <c r="A16" s="11" t="s">
        <v>1</v>
      </c>
      <c r="B16" s="11"/>
      <c r="C16" s="11"/>
      <c r="D16" s="11">
        <v>5.2</v>
      </c>
      <c r="E16" s="11">
        <v>0</v>
      </c>
      <c r="F16" s="11"/>
      <c r="G16" s="6">
        <f>(D16*10^4)</f>
        <v>52000</v>
      </c>
      <c r="H16" s="12">
        <v>4.5199999999999996</v>
      </c>
      <c r="I16" s="11" t="s">
        <v>1</v>
      </c>
      <c r="J16" s="11"/>
      <c r="K16" s="11"/>
      <c r="L16" s="11">
        <v>4.0999999999999996</v>
      </c>
      <c r="M16" s="11"/>
      <c r="N16" s="11"/>
      <c r="O16" s="6">
        <f>(L16*10^4)</f>
        <v>41000</v>
      </c>
      <c r="P16" s="12">
        <v>4.41</v>
      </c>
      <c r="T16" s="11"/>
      <c r="U16" s="11"/>
      <c r="V16" s="12">
        <f t="shared" ref="V16:V22" si="39">H16</f>
        <v>4.5199999999999996</v>
      </c>
      <c r="W16" s="12">
        <f t="shared" ref="W16:W22" si="40">P16</f>
        <v>4.41</v>
      </c>
      <c r="X16" s="10">
        <f>Enterolert!G13</f>
        <v>3.84</v>
      </c>
      <c r="Y16" s="11"/>
      <c r="Z16" s="10">
        <f t="shared" ref="Z16:Z22" si="41">STDEV(V6,V16,V26)/SQRT(3)</f>
        <v>0.19502136635080114</v>
      </c>
      <c r="AA16" s="10">
        <f t="shared" ref="AA16:AA22" si="42">STDEV(W6,W16,W26)/SQRT(3)</f>
        <v>0.22999999999999984</v>
      </c>
      <c r="AB16" s="10">
        <f t="shared" ref="AB16:AB22" si="43">STDEV(X6,X16,X26)/SQRT(3)</f>
        <v>0.17923014379407395</v>
      </c>
      <c r="AG16" s="10">
        <f>AG6-AG7</f>
        <v>3.6583333333333337</v>
      </c>
      <c r="AH16" s="10">
        <f>AH6-AH7</f>
        <v>3.6430000000000002</v>
      </c>
      <c r="AM16" s="10">
        <f>AM6-AM7</f>
        <v>3.4006666666666665</v>
      </c>
      <c r="AN16" s="10">
        <f>AN6-AN7</f>
        <v>3.4326666666666665</v>
      </c>
      <c r="AS16" s="10">
        <f>AS6-AS7</f>
        <v>2.4199999999999995</v>
      </c>
      <c r="AT16" s="10">
        <f>AT6-AT7</f>
        <v>1.9396666666666662</v>
      </c>
    </row>
    <row r="17" spans="1:53">
      <c r="A17" s="11" t="s">
        <v>15</v>
      </c>
      <c r="B17" s="11"/>
      <c r="C17" s="8">
        <v>1</v>
      </c>
      <c r="E17" s="11"/>
      <c r="F17" s="11"/>
      <c r="G17" s="6">
        <f>(C17*10^3)</f>
        <v>1000</v>
      </c>
      <c r="H17" s="12">
        <v>3.1</v>
      </c>
      <c r="I17" s="11" t="s">
        <v>15</v>
      </c>
      <c r="J17" s="11"/>
      <c r="K17" s="11">
        <v>1</v>
      </c>
      <c r="L17" s="11"/>
      <c r="M17" s="11"/>
      <c r="N17" s="11"/>
      <c r="O17" s="6">
        <f>(K17*10^3)</f>
        <v>1000</v>
      </c>
      <c r="P17" s="12">
        <v>3.1</v>
      </c>
      <c r="T17" s="11"/>
      <c r="U17" s="11"/>
      <c r="V17" s="12">
        <f t="shared" si="39"/>
        <v>3.1</v>
      </c>
      <c r="W17" s="12">
        <f t="shared" si="40"/>
        <v>3.1</v>
      </c>
      <c r="X17" s="10">
        <f>Enterolert!G14</f>
        <v>4.1340000000000003</v>
      </c>
      <c r="Y17" s="11"/>
      <c r="Z17" s="10">
        <f t="shared" si="41"/>
        <v>5.7735026918962505E-2</v>
      </c>
      <c r="AA17" s="10">
        <f t="shared" si="42"/>
        <v>3.3333333333333368E-2</v>
      </c>
      <c r="AB17" s="10">
        <f t="shared" si="43"/>
        <v>4.6762995816968016E-2</v>
      </c>
      <c r="AG17" s="10">
        <f>AG6-AG10</f>
        <v>4.0549999999999997</v>
      </c>
      <c r="AH17" s="10">
        <f>AH6-AH10</f>
        <v>3.6213333333333333</v>
      </c>
      <c r="AM17" s="10">
        <f>AM6-AM10</f>
        <v>5.8973333333333331</v>
      </c>
      <c r="AN17" s="10">
        <f>AN6-AN10</f>
        <v>3.7810000000000001</v>
      </c>
      <c r="AS17" s="10">
        <f>AS6-AS10</f>
        <v>3.6196666666666664</v>
      </c>
      <c r="AT17" s="10">
        <f>AT6-AT10</f>
        <v>3.0293333333333332</v>
      </c>
    </row>
    <row r="18" spans="1:53">
      <c r="A18" s="11" t="s">
        <v>11</v>
      </c>
      <c r="B18" s="11">
        <v>4.0999999999999996</v>
      </c>
      <c r="C18" s="11"/>
      <c r="D18" s="11"/>
      <c r="E18" s="11"/>
      <c r="F18" s="11"/>
      <c r="G18" s="6">
        <f>(B18*10^2)</f>
        <v>409.99999999999994</v>
      </c>
      <c r="H18" s="12">
        <v>2.41</v>
      </c>
      <c r="I18" s="11" t="s">
        <v>11</v>
      </c>
      <c r="J18" s="11">
        <v>4.0999999999999996</v>
      </c>
      <c r="K18" s="11"/>
      <c r="L18" s="11"/>
      <c r="M18" s="11"/>
      <c r="N18" s="11"/>
      <c r="O18" s="6">
        <f>(J18*10^2)</f>
        <v>409.99999999999994</v>
      </c>
      <c r="P18" s="12">
        <v>2.41</v>
      </c>
      <c r="T18" s="11"/>
      <c r="U18" s="11"/>
      <c r="V18" s="12">
        <f t="shared" si="39"/>
        <v>2.41</v>
      </c>
      <c r="W18" s="12">
        <f t="shared" si="40"/>
        <v>2.41</v>
      </c>
      <c r="X18" s="10">
        <f>Enterolert!G15</f>
        <v>3.1890000000000001</v>
      </c>
      <c r="Y18" s="11"/>
      <c r="Z18" s="10">
        <f t="shared" si="41"/>
        <v>0.21073943890764973</v>
      </c>
      <c r="AA18" s="10">
        <f t="shared" si="42"/>
        <v>0.25770353336947338</v>
      </c>
      <c r="AB18" s="10">
        <f t="shared" si="43"/>
        <v>0.23592159714617134</v>
      </c>
    </row>
    <row r="19" spans="1:53">
      <c r="A19" s="11" t="s">
        <v>12</v>
      </c>
      <c r="B19" s="11">
        <v>8.1</v>
      </c>
      <c r="C19" s="11"/>
      <c r="D19" s="11"/>
      <c r="E19" s="11"/>
      <c r="F19" s="11"/>
      <c r="G19" s="6">
        <f>(B19*10^2)</f>
        <v>810</v>
      </c>
      <c r="H19" s="12">
        <v>2.81</v>
      </c>
      <c r="I19" s="11" t="s">
        <v>12</v>
      </c>
      <c r="J19" s="11">
        <v>8.1</v>
      </c>
      <c r="K19" s="11"/>
      <c r="L19" s="11"/>
      <c r="M19" s="11"/>
      <c r="N19" s="11"/>
      <c r="O19" s="6">
        <f>(J19*10^2)</f>
        <v>810</v>
      </c>
      <c r="P19" s="12">
        <v>2.81</v>
      </c>
      <c r="T19" s="11"/>
      <c r="U19" s="11"/>
      <c r="V19" s="12">
        <f t="shared" si="39"/>
        <v>2.81</v>
      </c>
      <c r="W19" s="12">
        <f t="shared" si="40"/>
        <v>2.81</v>
      </c>
      <c r="Y19" s="11"/>
      <c r="Z19" s="10">
        <f t="shared" si="41"/>
        <v>0.2239295524142462</v>
      </c>
      <c r="AA19" s="10">
        <f t="shared" si="42"/>
        <v>0.2239295524142462</v>
      </c>
      <c r="AB19" s="10"/>
    </row>
    <row r="20" spans="1:53">
      <c r="A20" s="11" t="s">
        <v>16</v>
      </c>
      <c r="B20" s="11">
        <v>2</v>
      </c>
      <c r="C20" s="11"/>
      <c r="D20" s="11"/>
      <c r="E20" s="11"/>
      <c r="F20" s="11"/>
      <c r="G20" s="6">
        <f>(B20*10^2)</f>
        <v>200</v>
      </c>
      <c r="H20" s="12">
        <v>2.2000000000000002</v>
      </c>
      <c r="I20" s="11" t="s">
        <v>16</v>
      </c>
      <c r="J20" s="11">
        <v>2</v>
      </c>
      <c r="K20" s="11"/>
      <c r="L20" s="11"/>
      <c r="M20" s="11"/>
      <c r="N20" s="11"/>
      <c r="O20" s="6">
        <f>(J20*10^2)</f>
        <v>200</v>
      </c>
      <c r="P20" s="12">
        <v>2.2000000000000002</v>
      </c>
      <c r="T20" s="11"/>
      <c r="U20" s="11"/>
      <c r="V20" s="12">
        <f t="shared" si="39"/>
        <v>2.2000000000000002</v>
      </c>
      <c r="W20" s="12">
        <f t="shared" si="40"/>
        <v>2.2000000000000002</v>
      </c>
      <c r="X20" s="10">
        <f>Enterolert!G16</f>
        <v>3.266</v>
      </c>
      <c r="Y20" s="11"/>
      <c r="Z20" s="10">
        <f t="shared" si="41"/>
        <v>8.8191710368819648E-2</v>
      </c>
      <c r="AA20" s="10">
        <f t="shared" si="42"/>
        <v>3.3333333333333215E-2</v>
      </c>
      <c r="AB20" s="10">
        <f t="shared" si="43"/>
        <v>0.26608332028395298</v>
      </c>
    </row>
    <row r="21" spans="1:53">
      <c r="A21" s="11" t="s">
        <v>17</v>
      </c>
      <c r="B21" s="11">
        <v>8</v>
      </c>
      <c r="C21" s="11"/>
      <c r="D21" s="11"/>
      <c r="E21" s="11"/>
      <c r="F21" s="11"/>
      <c r="G21" s="6">
        <f>(B21*10^2)</f>
        <v>800</v>
      </c>
      <c r="H21" s="12">
        <v>2.8</v>
      </c>
      <c r="I21" s="11" t="s">
        <v>17</v>
      </c>
      <c r="J21" s="11">
        <v>2</v>
      </c>
      <c r="K21" s="11"/>
      <c r="L21" s="11"/>
      <c r="M21" s="11"/>
      <c r="N21" s="11"/>
      <c r="O21" s="6">
        <f>(J21*10^2)</f>
        <v>200</v>
      </c>
      <c r="P21" s="12">
        <v>2.2000000000000002</v>
      </c>
      <c r="T21" s="11"/>
      <c r="U21" s="11"/>
      <c r="V21" s="12">
        <f t="shared" si="39"/>
        <v>2.8</v>
      </c>
      <c r="W21" s="12">
        <f t="shared" si="40"/>
        <v>2.2000000000000002</v>
      </c>
      <c r="X21" s="10">
        <f>Enterolert!G17</f>
        <v>3.1680000000000001</v>
      </c>
      <c r="Y21" s="11"/>
      <c r="Z21" s="10">
        <f t="shared" si="41"/>
        <v>8.8191710368819648E-2</v>
      </c>
      <c r="AA21" s="10">
        <f t="shared" si="42"/>
        <v>3.3333333333333368E-2</v>
      </c>
      <c r="AB21" s="10">
        <f t="shared" si="43"/>
        <v>1.3316656236958865E-2</v>
      </c>
    </row>
    <row r="22" spans="1:53">
      <c r="A22" s="11" t="s">
        <v>18</v>
      </c>
      <c r="B22" s="11">
        <v>2</v>
      </c>
      <c r="C22" s="11"/>
      <c r="D22" s="11"/>
      <c r="E22" s="11"/>
      <c r="F22" s="11"/>
      <c r="G22" s="6">
        <f>(B22*10^2)</f>
        <v>200</v>
      </c>
      <c r="H22" s="12">
        <v>2.2000000000000002</v>
      </c>
      <c r="I22" s="11" t="s">
        <v>18</v>
      </c>
      <c r="J22" s="11">
        <v>0</v>
      </c>
      <c r="K22" s="11"/>
      <c r="L22" s="11"/>
      <c r="M22" s="11"/>
      <c r="N22" s="11"/>
      <c r="O22" s="6">
        <f>(J22*10^2)</f>
        <v>0</v>
      </c>
      <c r="P22" s="12">
        <v>0</v>
      </c>
      <c r="T22" s="11"/>
      <c r="U22" s="11"/>
      <c r="V22" s="12">
        <f t="shared" si="39"/>
        <v>2.2000000000000002</v>
      </c>
      <c r="W22" s="12">
        <f t="shared" si="40"/>
        <v>0</v>
      </c>
      <c r="X22" s="10">
        <f>Enterolert!G18</f>
        <v>2.4</v>
      </c>
      <c r="Y22" s="11"/>
      <c r="Z22" s="10">
        <f t="shared" si="41"/>
        <v>3.3333333333333368E-2</v>
      </c>
      <c r="AA22" s="10">
        <f t="shared" si="42"/>
        <v>0</v>
      </c>
      <c r="AB22" s="10">
        <f t="shared" si="43"/>
        <v>0.7688375063113867</v>
      </c>
    </row>
    <row r="23" spans="1:53">
      <c r="A23" s="11"/>
      <c r="B23" s="11"/>
      <c r="C23" s="11"/>
      <c r="D23" s="11"/>
      <c r="E23" s="11"/>
      <c r="F23" s="11"/>
      <c r="G23" s="11"/>
      <c r="H23" s="12"/>
      <c r="I23" s="11"/>
      <c r="J23" s="11"/>
      <c r="K23" s="11"/>
      <c r="L23" s="11"/>
      <c r="M23" s="11"/>
      <c r="N23" s="11"/>
      <c r="O23" s="11"/>
      <c r="P23" s="12"/>
      <c r="T23" s="11"/>
      <c r="U23" s="11"/>
      <c r="V23" s="12"/>
      <c r="W23" s="12"/>
      <c r="X23" s="11"/>
      <c r="Y23" s="11"/>
      <c r="Z23" s="11"/>
      <c r="AA23" s="11"/>
      <c r="AB23" s="11"/>
    </row>
    <row r="24" spans="1:53">
      <c r="A24" s="11" t="s">
        <v>10</v>
      </c>
      <c r="B24" s="11"/>
      <c r="C24" s="11"/>
      <c r="D24" s="11"/>
      <c r="E24" s="11"/>
      <c r="F24" s="11"/>
      <c r="G24" s="11"/>
      <c r="H24" s="12"/>
      <c r="I24" s="11" t="s">
        <v>10</v>
      </c>
      <c r="J24" s="11"/>
      <c r="K24" s="11"/>
      <c r="L24" s="11"/>
      <c r="M24" s="11"/>
      <c r="N24" s="11"/>
      <c r="O24" s="11"/>
      <c r="P24" s="12"/>
      <c r="T24" s="11"/>
      <c r="U24" s="11"/>
      <c r="V24" s="12"/>
      <c r="W24" s="12"/>
      <c r="X24" s="11"/>
      <c r="Y24" s="11"/>
      <c r="Z24" s="11" t="s">
        <v>14</v>
      </c>
      <c r="AA24" s="11"/>
      <c r="AB24" s="11"/>
    </row>
    <row r="25" spans="1:53">
      <c r="A25" s="11" t="s">
        <v>0</v>
      </c>
      <c r="B25" s="11"/>
      <c r="C25" s="11"/>
      <c r="D25" s="11"/>
      <c r="E25" s="11">
        <v>3</v>
      </c>
      <c r="F25" s="11">
        <v>7.4</v>
      </c>
      <c r="G25" s="6">
        <f>(E25*10^5+F25*10^6)/2</f>
        <v>3850000</v>
      </c>
      <c r="H25" s="12">
        <v>6.3849999999999998</v>
      </c>
      <c r="I25" s="11" t="s">
        <v>0</v>
      </c>
      <c r="J25" s="11"/>
      <c r="K25" s="11"/>
      <c r="L25" s="11"/>
      <c r="M25" s="11">
        <v>1</v>
      </c>
      <c r="N25" s="11">
        <v>3.1</v>
      </c>
      <c r="O25" s="6">
        <f>(M25*10^5+N25*10^6)/2</f>
        <v>1600000</v>
      </c>
      <c r="P25" s="12">
        <v>6.16</v>
      </c>
      <c r="T25" s="11"/>
      <c r="U25" s="11"/>
      <c r="V25" s="12">
        <f>H25</f>
        <v>6.3849999999999998</v>
      </c>
      <c r="W25" s="12">
        <f>P25</f>
        <v>6.16</v>
      </c>
      <c r="X25" s="10">
        <f>Enterolert!G20</f>
        <v>5.1429999999999998</v>
      </c>
      <c r="Y25" s="11"/>
      <c r="Z25" s="10">
        <f>Z15*2</f>
        <v>0.16359434926399855</v>
      </c>
      <c r="AA25" s="10">
        <f>AA15*2</f>
        <v>0.48782692741495021</v>
      </c>
      <c r="AB25" s="10">
        <f>AB15*2</f>
        <v>4.9517673612560098E-2</v>
      </c>
    </row>
    <row r="26" spans="1:53">
      <c r="A26" s="11" t="s">
        <v>1</v>
      </c>
      <c r="B26" s="11"/>
      <c r="C26" s="11"/>
      <c r="D26" s="11"/>
      <c r="E26" s="11">
        <v>1</v>
      </c>
      <c r="F26" s="11"/>
      <c r="G26" s="6">
        <f>(E26*10^5)</f>
        <v>100000</v>
      </c>
      <c r="H26" s="12">
        <v>5.0999999999999996</v>
      </c>
      <c r="I26" s="11" t="s">
        <v>1</v>
      </c>
      <c r="J26" s="11"/>
      <c r="K26" s="11"/>
      <c r="L26" s="11"/>
      <c r="M26" s="11">
        <v>1</v>
      </c>
      <c r="N26" s="11"/>
      <c r="O26" s="6">
        <f>(M26*10^5)</f>
        <v>100000</v>
      </c>
      <c r="P26" s="12">
        <v>5.0999999999999996</v>
      </c>
      <c r="T26" s="11"/>
      <c r="U26" s="11"/>
      <c r="V26" s="12">
        <f t="shared" ref="V26:V32" si="44">H26</f>
        <v>5.0999999999999996</v>
      </c>
      <c r="W26" s="12">
        <f t="shared" ref="W26:W32" si="45">P26</f>
        <v>5.0999999999999996</v>
      </c>
      <c r="X26" s="10">
        <f>Enterolert!G21</f>
        <v>3.63</v>
      </c>
      <c r="Y26" s="11"/>
      <c r="Z26" s="10">
        <f t="shared" ref="Z26:AB32" si="46">Z16*2</f>
        <v>0.39004273270160228</v>
      </c>
      <c r="AA26" s="10">
        <f t="shared" si="46"/>
        <v>0.45999999999999969</v>
      </c>
      <c r="AB26" s="10">
        <f t="shared" si="46"/>
        <v>0.35846028758814791</v>
      </c>
    </row>
    <row r="27" spans="1:53">
      <c r="A27" s="11" t="s">
        <v>15</v>
      </c>
      <c r="B27" s="11"/>
      <c r="C27" s="11">
        <v>2</v>
      </c>
      <c r="D27" s="11"/>
      <c r="E27" s="11"/>
      <c r="F27" s="11"/>
      <c r="G27" s="6">
        <f>(C27*10^3)</f>
        <v>2000</v>
      </c>
      <c r="H27" s="12">
        <v>3.2</v>
      </c>
      <c r="I27" s="11" t="s">
        <v>15</v>
      </c>
      <c r="J27" s="11"/>
      <c r="K27" s="11">
        <v>2</v>
      </c>
      <c r="L27" s="11"/>
      <c r="M27" s="11"/>
      <c r="N27" s="11"/>
      <c r="O27" s="6">
        <f>(K27*10^3)</f>
        <v>2000</v>
      </c>
      <c r="P27" s="12">
        <v>3.2</v>
      </c>
      <c r="T27" s="11"/>
      <c r="U27" s="11"/>
      <c r="V27" s="12">
        <f t="shared" si="44"/>
        <v>3.2</v>
      </c>
      <c r="W27" s="12">
        <f t="shared" si="45"/>
        <v>3.2</v>
      </c>
      <c r="X27" s="10">
        <f>Enterolert!G22</f>
        <v>4.1989999999999998</v>
      </c>
      <c r="Y27" s="11"/>
      <c r="Z27" s="10">
        <f t="shared" si="46"/>
        <v>0.11547005383792501</v>
      </c>
      <c r="AA27" s="10">
        <f t="shared" si="46"/>
        <v>6.6666666666666735E-2</v>
      </c>
      <c r="AB27" s="10">
        <f t="shared" si="46"/>
        <v>9.3525991633936031E-2</v>
      </c>
      <c r="BA27" s="29"/>
    </row>
    <row r="28" spans="1:53">
      <c r="A28" s="11" t="s">
        <v>11</v>
      </c>
      <c r="B28" s="11">
        <v>9.8000000000000007</v>
      </c>
      <c r="C28" s="11"/>
      <c r="D28" s="11"/>
      <c r="E28" s="11"/>
      <c r="F28" s="11"/>
      <c r="G28" s="6">
        <f>(B28*10^2)</f>
        <v>980.00000000000011</v>
      </c>
      <c r="H28" s="12">
        <v>2.98</v>
      </c>
      <c r="I28" s="11" t="s">
        <v>11</v>
      </c>
      <c r="J28" s="11">
        <v>9.8000000000000007</v>
      </c>
      <c r="K28" s="11"/>
      <c r="L28" s="11"/>
      <c r="M28" s="11"/>
      <c r="N28" s="11"/>
      <c r="O28" s="6">
        <f>(J28*10^2)</f>
        <v>980.00000000000011</v>
      </c>
      <c r="P28" s="12">
        <v>2.98</v>
      </c>
      <c r="T28" s="11"/>
      <c r="U28" s="11"/>
      <c r="V28" s="12">
        <f t="shared" si="44"/>
        <v>2.98</v>
      </c>
      <c r="W28" s="12">
        <f t="shared" si="45"/>
        <v>2.98</v>
      </c>
      <c r="X28" s="10">
        <f>Enterolert!G23</f>
        <v>2.4</v>
      </c>
      <c r="Y28" s="11"/>
      <c r="Z28" s="10">
        <f t="shared" si="46"/>
        <v>0.42147887781529947</v>
      </c>
      <c r="AA28" s="10">
        <f t="shared" si="46"/>
        <v>0.51540706673894676</v>
      </c>
      <c r="AB28" s="10">
        <f t="shared" si="46"/>
        <v>0.47184319429234267</v>
      </c>
    </row>
    <row r="29" spans="1:53">
      <c r="A29" s="11" t="s">
        <v>12</v>
      </c>
      <c r="B29" s="11">
        <v>9.1999999999999993</v>
      </c>
      <c r="C29" s="11"/>
      <c r="D29" s="11"/>
      <c r="E29" s="11"/>
      <c r="F29" s="11"/>
      <c r="G29" s="6">
        <f>(B29*10^2)</f>
        <v>919.99999999999989</v>
      </c>
      <c r="H29" s="12">
        <v>2.92</v>
      </c>
      <c r="I29" s="11" t="s">
        <v>12</v>
      </c>
      <c r="J29" s="11">
        <v>9.1999999999999993</v>
      </c>
      <c r="K29" s="11"/>
      <c r="L29" s="11"/>
      <c r="M29" s="11"/>
      <c r="N29" s="11"/>
      <c r="O29" s="6">
        <f>(J29*10^2)</f>
        <v>919.99999999999989</v>
      </c>
      <c r="P29" s="12">
        <v>2.92</v>
      </c>
      <c r="T29" s="11"/>
      <c r="U29" s="11"/>
      <c r="V29" s="12">
        <f t="shared" si="44"/>
        <v>2.92</v>
      </c>
      <c r="W29" s="12">
        <f t="shared" si="45"/>
        <v>2.92</v>
      </c>
      <c r="Y29" s="11"/>
      <c r="Z29" s="10">
        <f t="shared" si="46"/>
        <v>0.44785910482849239</v>
      </c>
      <c r="AA29" s="10">
        <f t="shared" si="46"/>
        <v>0.44785910482849239</v>
      </c>
      <c r="AB29" s="10"/>
    </row>
    <row r="30" spans="1:53">
      <c r="A30" s="11" t="s">
        <v>16</v>
      </c>
      <c r="B30" s="11">
        <v>5</v>
      </c>
      <c r="C30" s="11"/>
      <c r="D30" s="11"/>
      <c r="E30" s="11"/>
      <c r="F30" s="11"/>
      <c r="G30" s="6">
        <f>(B30*10^2)</f>
        <v>500</v>
      </c>
      <c r="H30" s="12">
        <v>2.5</v>
      </c>
      <c r="I30" s="11" t="s">
        <v>16</v>
      </c>
      <c r="J30" s="11">
        <v>3</v>
      </c>
      <c r="K30" s="11"/>
      <c r="L30" s="11"/>
      <c r="M30" s="11"/>
      <c r="N30" s="11"/>
      <c r="O30" s="6">
        <f>(J30*10^2)</f>
        <v>300</v>
      </c>
      <c r="P30" s="12">
        <v>2.2999999999999998</v>
      </c>
      <c r="T30" s="11"/>
      <c r="U30" s="11"/>
      <c r="V30" s="12">
        <f t="shared" si="44"/>
        <v>2.5</v>
      </c>
      <c r="W30" s="12">
        <f t="shared" si="45"/>
        <v>2.2999999999999998</v>
      </c>
      <c r="X30" s="10">
        <f>Enterolert!G24</f>
        <v>3.327</v>
      </c>
      <c r="Y30" s="11"/>
      <c r="Z30" s="10">
        <f t="shared" si="46"/>
        <v>0.1763834207376393</v>
      </c>
      <c r="AA30" s="10">
        <f t="shared" si="46"/>
        <v>6.666666666666643E-2</v>
      </c>
      <c r="AB30" s="10">
        <f t="shared" si="46"/>
        <v>0.53216664056790597</v>
      </c>
    </row>
    <row r="31" spans="1:53">
      <c r="A31" s="11" t="s">
        <v>17</v>
      </c>
      <c r="B31" s="11">
        <v>5</v>
      </c>
      <c r="C31" s="11"/>
      <c r="D31" s="11"/>
      <c r="E31" s="11"/>
      <c r="F31" s="11"/>
      <c r="G31" s="6">
        <f>(B31*10^2)</f>
        <v>500</v>
      </c>
      <c r="H31" s="12">
        <v>2.5</v>
      </c>
      <c r="I31" s="11" t="s">
        <v>17</v>
      </c>
      <c r="J31" s="11">
        <v>1</v>
      </c>
      <c r="K31" s="11"/>
      <c r="L31" s="11"/>
      <c r="M31" s="11"/>
      <c r="N31" s="11"/>
      <c r="O31" s="6">
        <f>(J31*10^2)</f>
        <v>100</v>
      </c>
      <c r="P31" s="12">
        <v>2.1</v>
      </c>
      <c r="T31" s="11"/>
      <c r="U31" s="11"/>
      <c r="V31" s="12">
        <f t="shared" si="44"/>
        <v>2.5</v>
      </c>
      <c r="W31" s="12">
        <f t="shared" si="45"/>
        <v>2.1</v>
      </c>
      <c r="X31" s="10">
        <f>Enterolert!G25</f>
        <v>3.1419999999999999</v>
      </c>
      <c r="Y31" s="11"/>
      <c r="Z31" s="10">
        <f t="shared" si="46"/>
        <v>0.1763834207376393</v>
      </c>
      <c r="AA31" s="10">
        <f t="shared" si="46"/>
        <v>6.6666666666666735E-2</v>
      </c>
      <c r="AB31" s="10">
        <f t="shared" si="46"/>
        <v>2.6633312473917731E-2</v>
      </c>
    </row>
    <row r="32" spans="1:53">
      <c r="A32" s="11" t="s">
        <v>18</v>
      </c>
      <c r="B32" s="11">
        <v>1</v>
      </c>
      <c r="C32" s="11"/>
      <c r="D32" s="11"/>
      <c r="E32" s="11"/>
      <c r="F32" s="11"/>
      <c r="G32" s="6">
        <f>(B32*10^2)</f>
        <v>100</v>
      </c>
      <c r="H32" s="12">
        <v>2.1</v>
      </c>
      <c r="I32" s="11" t="s">
        <v>18</v>
      </c>
      <c r="J32" s="11">
        <v>0</v>
      </c>
      <c r="K32" s="11"/>
      <c r="L32" s="11"/>
      <c r="M32" s="11"/>
      <c r="N32" s="11"/>
      <c r="O32" s="6">
        <f t="shared" ref="O32" si="47">(K32*10^3+J32*10^2)/2</f>
        <v>0</v>
      </c>
      <c r="P32" s="12">
        <v>0</v>
      </c>
      <c r="T32" s="11"/>
      <c r="U32" s="11"/>
      <c r="V32" s="12">
        <f t="shared" si="44"/>
        <v>2.1</v>
      </c>
      <c r="W32" s="12">
        <f t="shared" si="45"/>
        <v>0</v>
      </c>
      <c r="X32" s="10">
        <f>Enterolert!G26</f>
        <v>2.2000000000000002</v>
      </c>
      <c r="Y32" s="11"/>
      <c r="Z32" s="10">
        <f t="shared" si="46"/>
        <v>6.6666666666666735E-2</v>
      </c>
      <c r="AA32" s="10">
        <f t="shared" si="46"/>
        <v>0</v>
      </c>
      <c r="AB32" s="10">
        <f t="shared" si="46"/>
        <v>1.5376750126227734</v>
      </c>
    </row>
    <row r="33" spans="1:58">
      <c r="A33" s="30" t="s">
        <v>52</v>
      </c>
    </row>
    <row r="34" spans="1:58">
      <c r="A34" s="23" t="s">
        <v>20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</row>
    <row r="35" spans="1:58">
      <c r="A35" s="11" t="s">
        <v>2</v>
      </c>
      <c r="B35" s="11"/>
      <c r="C35" s="11"/>
      <c r="D35" s="11" t="s">
        <v>2</v>
      </c>
      <c r="E35" s="11"/>
      <c r="F35" s="11"/>
      <c r="G35" s="11"/>
      <c r="H35" s="11"/>
      <c r="I35" s="11" t="s">
        <v>3</v>
      </c>
      <c r="J35" s="11"/>
      <c r="K35" s="11"/>
      <c r="L35" s="11"/>
      <c r="M35" s="11"/>
      <c r="N35" s="11"/>
      <c r="O35" s="11"/>
      <c r="P35" s="11"/>
      <c r="Q35" s="11" t="s">
        <v>35</v>
      </c>
      <c r="R35" s="11"/>
      <c r="S35" s="11"/>
      <c r="T35" s="11"/>
      <c r="U35" s="11"/>
      <c r="V35" s="11"/>
      <c r="W35" s="11"/>
      <c r="X35" s="11"/>
      <c r="Y35" s="11"/>
      <c r="Z35" s="11" t="s">
        <v>7</v>
      </c>
      <c r="AA35" s="11"/>
      <c r="AB35" s="11"/>
      <c r="AC35" s="8" t="s">
        <v>42</v>
      </c>
    </row>
    <row r="36" spans="1:58">
      <c r="A36" s="11" t="s">
        <v>61</v>
      </c>
      <c r="B36" s="9">
        <v>100</v>
      </c>
      <c r="C36" s="9">
        <v>1000</v>
      </c>
      <c r="D36" s="9">
        <v>10000</v>
      </c>
      <c r="E36" s="9">
        <v>100000</v>
      </c>
      <c r="F36" s="9">
        <v>1000000</v>
      </c>
      <c r="G36" s="21" t="s">
        <v>5</v>
      </c>
      <c r="H36" s="11"/>
      <c r="I36" s="11" t="s">
        <v>61</v>
      </c>
      <c r="J36" s="9">
        <v>100</v>
      </c>
      <c r="K36" s="9">
        <v>1000</v>
      </c>
      <c r="L36" s="9">
        <v>10000</v>
      </c>
      <c r="M36" s="9">
        <v>100000</v>
      </c>
      <c r="N36" s="9">
        <v>1000000</v>
      </c>
      <c r="O36" s="21" t="s">
        <v>5</v>
      </c>
      <c r="P36" s="11"/>
      <c r="Q36" s="11" t="s">
        <v>4</v>
      </c>
      <c r="R36" s="11" t="s">
        <v>2</v>
      </c>
      <c r="S36" s="22" t="s">
        <v>3</v>
      </c>
      <c r="T36" s="22" t="s">
        <v>6</v>
      </c>
      <c r="U36" s="11"/>
      <c r="V36" s="11" t="s">
        <v>2</v>
      </c>
      <c r="W36" s="22" t="s">
        <v>3</v>
      </c>
      <c r="X36" s="22" t="s">
        <v>6</v>
      </c>
      <c r="Y36" s="11"/>
      <c r="Z36" s="11" t="s">
        <v>2</v>
      </c>
      <c r="AA36" s="22" t="s">
        <v>3</v>
      </c>
      <c r="AB36" s="22" t="s">
        <v>6</v>
      </c>
      <c r="AC36" s="11" t="s">
        <v>2</v>
      </c>
      <c r="AD36" s="22" t="s">
        <v>3</v>
      </c>
      <c r="AE36" s="22" t="s">
        <v>6</v>
      </c>
    </row>
    <row r="37" spans="1:58">
      <c r="A37" s="11" t="s">
        <v>0</v>
      </c>
      <c r="B37" s="11"/>
      <c r="C37" s="11"/>
      <c r="D37" s="11"/>
      <c r="E37" s="11">
        <v>24.9</v>
      </c>
      <c r="F37" s="11">
        <v>4.0999999999999996</v>
      </c>
      <c r="G37" s="6">
        <f>(E37*10^5+F37*10^6)/2</f>
        <v>3295000</v>
      </c>
      <c r="H37" s="12">
        <v>6.33</v>
      </c>
      <c r="I37" s="11" t="s">
        <v>0</v>
      </c>
      <c r="J37" s="11"/>
      <c r="K37" s="11"/>
      <c r="L37" s="11"/>
      <c r="M37" s="11">
        <v>0</v>
      </c>
      <c r="N37" s="11">
        <v>2</v>
      </c>
      <c r="O37" s="6">
        <f>(M37*10^5+N37*10^6)/2</f>
        <v>1000000</v>
      </c>
      <c r="P37" s="12">
        <v>6.1</v>
      </c>
      <c r="Q37" s="11">
        <v>0</v>
      </c>
      <c r="R37" s="12">
        <f>AVERAGE(V37,V44,V51)</f>
        <v>6.2566666666666668</v>
      </c>
      <c r="S37" s="12">
        <f>AVERAGE(W37,W44,W51)</f>
        <v>5.9476666666666667</v>
      </c>
      <c r="T37" s="12">
        <f>AVERAGE(X37,X44,X51)</f>
        <v>5.1626666666666665</v>
      </c>
      <c r="U37" s="11"/>
      <c r="V37" s="12">
        <f>H37</f>
        <v>6.33</v>
      </c>
      <c r="W37" s="12">
        <f>P37</f>
        <v>6.1</v>
      </c>
      <c r="X37" s="10">
        <f>Enterolert!N4</f>
        <v>5.1100000000000003</v>
      </c>
      <c r="Y37" s="11"/>
      <c r="Z37" s="10">
        <f>STDEV(V37,V44,V51)</f>
        <v>9.1593303976509846E-2</v>
      </c>
      <c r="AA37" s="10">
        <f t="shared" ref="AA37:AB37" si="48">STDEV(W37,W44,W51)</f>
        <v>0.39422878298436476</v>
      </c>
      <c r="AB37" s="10">
        <f t="shared" si="48"/>
        <v>4.7710935154672104E-2</v>
      </c>
      <c r="AC37" s="10">
        <f>Z15</f>
        <v>8.1797174631999273E-2</v>
      </c>
      <c r="AD37" s="10">
        <f t="shared" ref="AD37:AE37" si="49">AA15</f>
        <v>0.2439134637074751</v>
      </c>
      <c r="AE37" s="10">
        <f t="shared" si="49"/>
        <v>2.4758836806280049E-2</v>
      </c>
    </row>
    <row r="38" spans="1:58">
      <c r="A38" s="11" t="s">
        <v>11</v>
      </c>
      <c r="B38" s="11">
        <v>3</v>
      </c>
      <c r="C38" s="11"/>
      <c r="D38" s="11"/>
      <c r="E38" s="11"/>
      <c r="F38" s="11"/>
      <c r="G38" s="6">
        <f>(B38*10^2)</f>
        <v>300</v>
      </c>
      <c r="H38" s="12">
        <v>2.2999999999999998</v>
      </c>
      <c r="I38" s="11" t="s">
        <v>11</v>
      </c>
      <c r="J38" s="11">
        <v>2</v>
      </c>
      <c r="K38" s="11"/>
      <c r="L38" s="11"/>
      <c r="M38" s="11"/>
      <c r="N38" s="11"/>
      <c r="O38" s="6">
        <f>(J38*10^2)</f>
        <v>200</v>
      </c>
      <c r="P38" s="12">
        <v>2.2000000000000002</v>
      </c>
      <c r="Q38" s="11">
        <v>7</v>
      </c>
      <c r="R38" s="12">
        <f>AVERAGE(V38,V45,V52)</f>
        <v>2.6136666666666666</v>
      </c>
      <c r="S38" s="12">
        <f>AVERAGE(W38,W45,W52)</f>
        <v>2.5150000000000001</v>
      </c>
      <c r="T38" s="12">
        <f>AVERAGE(X38,X45,X52)</f>
        <v>3.2230000000000003</v>
      </c>
      <c r="U38" s="11"/>
      <c r="V38" s="12">
        <f t="shared" ref="V38:V41" si="50">H38</f>
        <v>2.2999999999999998</v>
      </c>
      <c r="W38" s="12">
        <f>P38</f>
        <v>2.2000000000000002</v>
      </c>
      <c r="X38" s="10">
        <f>Enterolert!N5</f>
        <v>3.2719999999999998</v>
      </c>
      <c r="Y38" s="11"/>
      <c r="Z38" s="10">
        <f>STDEV(V38,V45,V52)</f>
        <v>0.54328660330743639</v>
      </c>
      <c r="AA38" s="10">
        <f t="shared" ref="AA38:AB38" si="51">STDEV(W38,W45,W52)</f>
        <v>0.54559600438419464</v>
      </c>
      <c r="AB38" s="10">
        <f t="shared" si="51"/>
        <v>7.6374079372520165E-2</v>
      </c>
      <c r="AC38" s="10">
        <f>Z18</f>
        <v>0.21073943890764973</v>
      </c>
      <c r="AD38" s="10">
        <f t="shared" ref="AD38:AE38" si="52">AA18</f>
        <v>0.25770353336947338</v>
      </c>
      <c r="AE38" s="10">
        <f t="shared" si="52"/>
        <v>0.23592159714617134</v>
      </c>
    </row>
    <row r="39" spans="1:58">
      <c r="A39" s="11" t="s">
        <v>16</v>
      </c>
      <c r="B39" s="11">
        <v>6</v>
      </c>
      <c r="C39" s="11"/>
      <c r="D39" s="11"/>
      <c r="E39" s="11"/>
      <c r="F39" s="11"/>
      <c r="G39" s="6">
        <f>(B39*10^2)</f>
        <v>600</v>
      </c>
      <c r="H39" s="12">
        <v>2.6</v>
      </c>
      <c r="I39" s="11" t="s">
        <v>16</v>
      </c>
      <c r="J39" s="11">
        <v>4</v>
      </c>
      <c r="K39" s="11"/>
      <c r="L39" s="11"/>
      <c r="M39" s="11"/>
      <c r="N39" s="11"/>
      <c r="O39" s="6">
        <f>(J39*10^2)</f>
        <v>400</v>
      </c>
      <c r="P39" s="12">
        <v>2.4</v>
      </c>
      <c r="Q39" s="11">
        <v>14</v>
      </c>
      <c r="R39" s="12">
        <f>AVERAGE(V39,V46,V53)</f>
        <v>2.4666666666666668</v>
      </c>
      <c r="S39" s="12">
        <f t="shared" ref="S39:T39" si="53">AVERAGE(W39,W46,W53)</f>
        <v>2.3333333333333335</v>
      </c>
      <c r="T39" s="12">
        <f t="shared" si="53"/>
        <v>3.2710000000000004</v>
      </c>
      <c r="U39" s="11"/>
      <c r="V39" s="12">
        <f t="shared" si="50"/>
        <v>2.6</v>
      </c>
      <c r="W39" s="12">
        <f t="shared" ref="W39:W41" si="54">P39</f>
        <v>2.4</v>
      </c>
      <c r="X39" s="10">
        <f>Enterolert!N6</f>
        <v>3.3380000000000001</v>
      </c>
      <c r="Y39" s="11"/>
      <c r="Z39" s="10">
        <f>STDEV(V39,V46,V53)</f>
        <v>0.11547005383792526</v>
      </c>
      <c r="AA39" s="10">
        <f t="shared" ref="AA39:AB39" si="55">STDEV(W39,W46,W53)</f>
        <v>0.11547005383792501</v>
      </c>
      <c r="AB39" s="10">
        <f t="shared" si="55"/>
        <v>8.9011235245894757E-2</v>
      </c>
      <c r="AC39" s="10">
        <f>Z20</f>
        <v>8.8191710368819648E-2</v>
      </c>
      <c r="AD39" s="10">
        <f t="shared" ref="AD39:AE41" si="56">AA20</f>
        <v>3.3333333333333215E-2</v>
      </c>
      <c r="AE39" s="10">
        <f t="shared" si="56"/>
        <v>0.26608332028395298</v>
      </c>
    </row>
    <row r="40" spans="1:58">
      <c r="A40" s="11" t="s">
        <v>17</v>
      </c>
      <c r="B40" s="11">
        <v>18.100000000000001</v>
      </c>
      <c r="C40" s="11"/>
      <c r="D40" s="11"/>
      <c r="E40" s="11"/>
      <c r="F40" s="11"/>
      <c r="G40" s="6">
        <f>(B40*10^2)</f>
        <v>1810.0000000000002</v>
      </c>
      <c r="H40" s="12">
        <v>3.181</v>
      </c>
      <c r="I40" s="11" t="s">
        <v>17</v>
      </c>
      <c r="J40" s="11">
        <v>3</v>
      </c>
      <c r="K40" s="11"/>
      <c r="L40" s="11"/>
      <c r="M40" s="11"/>
      <c r="N40" s="11"/>
      <c r="O40" s="6">
        <f>(J40*10^2)</f>
        <v>300</v>
      </c>
      <c r="P40" s="12">
        <v>2.2999999999999998</v>
      </c>
      <c r="Q40" s="11">
        <v>21</v>
      </c>
      <c r="R40" s="12">
        <f>AVERAGE(V40,V47,V54)</f>
        <v>2.8603333333333332</v>
      </c>
      <c r="S40" s="12">
        <f t="shared" ref="S40:T40" si="57">AVERAGE(W40,W47,W54)</f>
        <v>2.4333333333333331</v>
      </c>
      <c r="T40" s="12">
        <f t="shared" si="57"/>
        <v>3.1270000000000002</v>
      </c>
      <c r="U40" s="11"/>
      <c r="V40" s="12">
        <f t="shared" si="50"/>
        <v>3.181</v>
      </c>
      <c r="W40" s="12">
        <f t="shared" si="54"/>
        <v>2.2999999999999998</v>
      </c>
      <c r="X40" s="10">
        <f>Enterolert!N7</f>
        <v>3.1019999999999999</v>
      </c>
      <c r="Y40" s="11"/>
      <c r="Z40" s="10">
        <f>STDEV(V40,V47,V54)</f>
        <v>0.34222848118374566</v>
      </c>
      <c r="AA40" s="10">
        <f t="shared" ref="AA40:AB40" si="58">STDEV(W40,W47,W54)</f>
        <v>0.11547005383792526</v>
      </c>
      <c r="AB40" s="10">
        <f t="shared" si="58"/>
        <v>2.4062418831031957E-2</v>
      </c>
      <c r="AC40" s="10">
        <f t="shared" ref="AC40:AC41" si="59">Z21</f>
        <v>8.8191710368819648E-2</v>
      </c>
      <c r="AD40" s="10">
        <f t="shared" si="56"/>
        <v>3.3333333333333368E-2</v>
      </c>
      <c r="AE40" s="10">
        <f t="shared" si="56"/>
        <v>1.3316656236958865E-2</v>
      </c>
    </row>
    <row r="41" spans="1:58">
      <c r="A41" s="11" t="s">
        <v>18</v>
      </c>
      <c r="B41" s="11">
        <v>10.6</v>
      </c>
      <c r="C41" s="11"/>
      <c r="D41" s="11"/>
      <c r="E41" s="11"/>
      <c r="F41" s="11"/>
      <c r="G41" s="6">
        <f>(B41*10^2)</f>
        <v>1060</v>
      </c>
      <c r="H41" s="12">
        <v>3.1059999999999999</v>
      </c>
      <c r="I41" s="11" t="s">
        <v>18</v>
      </c>
      <c r="J41" s="11">
        <v>2</v>
      </c>
      <c r="K41" s="11"/>
      <c r="L41" s="11"/>
      <c r="M41" s="11"/>
      <c r="N41" s="9"/>
      <c r="O41" s="6">
        <f>(J41*10^2)</f>
        <v>200</v>
      </c>
      <c r="P41" s="12">
        <v>2.2000000000000002</v>
      </c>
      <c r="Q41" s="11">
        <v>28</v>
      </c>
      <c r="R41" s="12">
        <f>AVERAGE(V41,V48,V55)</f>
        <v>2.6353333333333335</v>
      </c>
      <c r="S41" s="12">
        <f>AVERAGE(W41,W48,W55)</f>
        <v>2.1666666666666665</v>
      </c>
      <c r="T41" s="12">
        <f t="shared" ref="T41" si="60">AVERAGE(X41,X48,X55)</f>
        <v>2.1333333333333333</v>
      </c>
      <c r="U41" s="11"/>
      <c r="V41" s="12">
        <f t="shared" si="50"/>
        <v>3.1059999999999999</v>
      </c>
      <c r="W41" s="12">
        <f t="shared" si="54"/>
        <v>2.2000000000000002</v>
      </c>
      <c r="X41" s="10">
        <f>Enterolert!N8</f>
        <v>2.2000000000000002</v>
      </c>
      <c r="Y41" s="11"/>
      <c r="Z41" s="10">
        <f>STDEV(V41,V48,V55)</f>
        <v>0.40760929004787283</v>
      </c>
      <c r="AA41" s="10">
        <f t="shared" ref="AA41:AB41" si="61">STDEV(W41,W48,W55)</f>
        <v>5.773502691896263E-2</v>
      </c>
      <c r="AB41" s="10">
        <f t="shared" si="61"/>
        <v>5.773502691896263E-2</v>
      </c>
      <c r="AC41" s="10">
        <f t="shared" si="59"/>
        <v>3.3333333333333368E-2</v>
      </c>
      <c r="AD41" s="10">
        <f t="shared" si="56"/>
        <v>0</v>
      </c>
      <c r="AE41" s="10">
        <f t="shared" si="56"/>
        <v>0.7688375063113867</v>
      </c>
    </row>
    <row r="42" spans="1:58">
      <c r="A42" s="11"/>
      <c r="B42" s="11"/>
      <c r="C42" s="11"/>
      <c r="D42" s="11"/>
      <c r="E42" s="11"/>
      <c r="F42" s="11"/>
      <c r="G42" s="6"/>
      <c r="H42" s="12"/>
      <c r="I42" s="11"/>
      <c r="J42" s="11"/>
      <c r="K42" s="11"/>
      <c r="L42" s="11"/>
      <c r="M42" s="11"/>
      <c r="N42" s="9"/>
      <c r="O42" s="6"/>
      <c r="P42" s="12"/>
      <c r="Q42" s="11"/>
      <c r="R42" s="12"/>
      <c r="S42" s="12"/>
      <c r="T42" s="12"/>
      <c r="U42" s="11"/>
      <c r="V42" s="12"/>
      <c r="W42" s="12"/>
      <c r="X42" s="10"/>
      <c r="Y42" s="11"/>
      <c r="Z42" s="10"/>
      <c r="AA42" s="10"/>
      <c r="AB42" s="10"/>
    </row>
    <row r="43" spans="1:58">
      <c r="A43" s="11" t="s">
        <v>62</v>
      </c>
      <c r="B43" s="11"/>
      <c r="C43" s="11"/>
      <c r="D43" s="11"/>
      <c r="E43" s="11"/>
      <c r="F43" s="11"/>
      <c r="G43" s="11"/>
      <c r="H43" s="12"/>
      <c r="I43" s="11" t="s">
        <v>62</v>
      </c>
      <c r="J43" s="11"/>
      <c r="K43" s="11"/>
      <c r="L43" s="11"/>
      <c r="M43" s="11"/>
      <c r="N43" s="11"/>
      <c r="O43" s="11"/>
      <c r="P43" s="12"/>
      <c r="Q43" s="11"/>
      <c r="R43" s="11"/>
      <c r="S43" s="11"/>
      <c r="T43" s="11"/>
      <c r="U43" s="11"/>
      <c r="V43" s="12"/>
      <c r="W43" s="12"/>
      <c r="X43" s="11"/>
      <c r="Y43" s="11"/>
      <c r="Z43" s="11" t="s">
        <v>13</v>
      </c>
      <c r="AA43" s="11"/>
      <c r="AB43" s="11"/>
    </row>
    <row r="44" spans="1:58">
      <c r="A44" s="11" t="s">
        <v>0</v>
      </c>
      <c r="B44" s="11"/>
      <c r="C44" s="11"/>
      <c r="D44" s="11"/>
      <c r="E44" s="11">
        <v>10.8</v>
      </c>
      <c r="F44" s="11">
        <v>2</v>
      </c>
      <c r="G44" s="6">
        <f>(E44*10^5+F44*10^6)/2</f>
        <v>1540000</v>
      </c>
      <c r="H44" s="12">
        <v>6.1539999999999999</v>
      </c>
      <c r="I44" s="11" t="s">
        <v>0</v>
      </c>
      <c r="J44" s="11"/>
      <c r="K44" s="11"/>
      <c r="L44" s="11"/>
      <c r="M44" s="11">
        <v>0</v>
      </c>
      <c r="N44" s="11">
        <v>1</v>
      </c>
      <c r="O44" s="6">
        <f>(M44*10^5+N44*10^6)/2</f>
        <v>500000</v>
      </c>
      <c r="P44" s="12">
        <v>5.5</v>
      </c>
      <c r="T44" s="11"/>
      <c r="U44" s="11"/>
      <c r="V44" s="12">
        <f>H44</f>
        <v>6.1539999999999999</v>
      </c>
      <c r="W44" s="12">
        <f>P44</f>
        <v>5.5</v>
      </c>
      <c r="X44" s="10">
        <f>Enterolert!N11</f>
        <v>5.2030000000000003</v>
      </c>
      <c r="Y44" s="11"/>
      <c r="Z44" s="10">
        <f>STDEV(V37,V44,V51)/SQRT(3)</f>
        <v>5.2881418706805183E-2</v>
      </c>
      <c r="AA44" s="10">
        <f t="shared" ref="AA44:AB44" si="62">STDEV(W37,W44,W51)/SQRT(3)</f>
        <v>0.22760809397832157</v>
      </c>
      <c r="AB44" s="10">
        <f t="shared" si="62"/>
        <v>2.7545921254838721E-2</v>
      </c>
    </row>
    <row r="45" spans="1:58">
      <c r="A45" s="11" t="s">
        <v>11</v>
      </c>
      <c r="B45" s="11">
        <v>24.1</v>
      </c>
      <c r="C45" s="11"/>
      <c r="D45" s="11"/>
      <c r="E45" s="11"/>
      <c r="F45" s="11"/>
      <c r="G45" s="6">
        <f>(B45*10^2)</f>
        <v>2410</v>
      </c>
      <c r="H45" s="12">
        <v>3.2410000000000001</v>
      </c>
      <c r="I45" s="11" t="s">
        <v>11</v>
      </c>
      <c r="J45" s="11">
        <v>14.5</v>
      </c>
      <c r="K45" s="11"/>
      <c r="L45" s="11"/>
      <c r="M45" s="11"/>
      <c r="N45" s="11"/>
      <c r="O45" s="6">
        <f>(J45*10^2)</f>
        <v>1450</v>
      </c>
      <c r="P45" s="12">
        <v>3.145</v>
      </c>
      <c r="T45" s="11"/>
      <c r="U45" s="11"/>
      <c r="V45" s="12">
        <f t="shared" ref="V45:V48" si="63">H45</f>
        <v>3.2410000000000001</v>
      </c>
      <c r="W45" s="12">
        <f t="shared" ref="W45:W48" si="64">P45</f>
        <v>3.145</v>
      </c>
      <c r="X45" s="10">
        <f>Enterolert!N12</f>
        <v>3.262</v>
      </c>
      <c r="Y45" s="11"/>
      <c r="Z45" s="10">
        <f>STDEV(V38,V45,V52)/SQRT(3)</f>
        <v>0.31366666666666587</v>
      </c>
      <c r="AA45" s="10">
        <f t="shared" ref="AA45:AB45" si="65">STDEV(W38,W45,W52)/SQRT(3)</f>
        <v>0.31499999999999906</v>
      </c>
      <c r="AB45" s="10">
        <f t="shared" si="65"/>
        <v>4.4094595284834365E-2</v>
      </c>
    </row>
    <row r="46" spans="1:58">
      <c r="A46" s="11" t="s">
        <v>16</v>
      </c>
      <c r="B46" s="11">
        <v>4</v>
      </c>
      <c r="E46" s="11"/>
      <c r="F46" s="11"/>
      <c r="G46" s="6">
        <f>(B46*10^2)</f>
        <v>400</v>
      </c>
      <c r="H46" s="12">
        <v>2.4</v>
      </c>
      <c r="I46" s="11" t="s">
        <v>16</v>
      </c>
      <c r="J46" s="11">
        <v>2</v>
      </c>
      <c r="K46" s="11"/>
      <c r="L46" s="11"/>
      <c r="M46" s="11"/>
      <c r="N46" s="11"/>
      <c r="O46" s="6">
        <f>(J46*10^2)</f>
        <v>200</v>
      </c>
      <c r="P46" s="12">
        <v>2.2000000000000002</v>
      </c>
      <c r="T46" s="11"/>
      <c r="U46" s="11"/>
      <c r="V46" s="12">
        <f t="shared" si="63"/>
        <v>2.4</v>
      </c>
      <c r="W46" s="12">
        <f t="shared" si="64"/>
        <v>2.2000000000000002</v>
      </c>
      <c r="X46" s="10">
        <f>Enterolert!N13</f>
        <v>3.3050000000000002</v>
      </c>
      <c r="Y46" s="11"/>
      <c r="Z46" s="10">
        <f>STDEV(V39,V46,V53)/SQRT(3)</f>
        <v>6.6666666666666735E-2</v>
      </c>
      <c r="AA46" s="10">
        <f t="shared" ref="AA46:AB46" si="66">STDEV(W39,W46,W53)/SQRT(3)</f>
        <v>6.6666666666666582E-2</v>
      </c>
      <c r="AB46" s="10">
        <f t="shared" si="66"/>
        <v>5.1390660630118448E-2</v>
      </c>
    </row>
    <row r="47" spans="1:58">
      <c r="A47" s="11" t="s">
        <v>17</v>
      </c>
      <c r="B47" s="11">
        <v>9</v>
      </c>
      <c r="C47" s="11"/>
      <c r="D47" s="11"/>
      <c r="E47" s="11"/>
      <c r="F47" s="11"/>
      <c r="G47" s="6">
        <f>(B47*10^2)</f>
        <v>900</v>
      </c>
      <c r="H47" s="12">
        <v>2.9</v>
      </c>
      <c r="I47" s="11" t="s">
        <v>17</v>
      </c>
      <c r="J47" s="11">
        <v>5</v>
      </c>
      <c r="K47" s="11"/>
      <c r="L47" s="11"/>
      <c r="M47" s="11"/>
      <c r="N47" s="11"/>
      <c r="O47" s="6">
        <f>(J47*10^2)</f>
        <v>500</v>
      </c>
      <c r="P47" s="12">
        <v>2.5</v>
      </c>
      <c r="T47" s="11"/>
      <c r="U47" s="11"/>
      <c r="V47" s="12">
        <f t="shared" si="63"/>
        <v>2.9</v>
      </c>
      <c r="W47" s="12">
        <f t="shared" si="64"/>
        <v>2.5</v>
      </c>
      <c r="X47" s="10">
        <f>Enterolert!N14</f>
        <v>3.15</v>
      </c>
      <c r="Y47" s="11"/>
      <c r="Z47" s="10">
        <f>STDEV(V40,V47,V54)/SQRT(3)</f>
        <v>0.19758570573579234</v>
      </c>
      <c r="AA47" s="10">
        <f t="shared" ref="AA47:AB47" si="67">STDEV(W40,W47,W54)/SQRT(3)</f>
        <v>6.6666666666666735E-2</v>
      </c>
      <c r="AB47" s="10">
        <f t="shared" si="67"/>
        <v>1.3892443989449822E-2</v>
      </c>
      <c r="AT47" s="8" t="s">
        <v>2</v>
      </c>
      <c r="AW47" s="31" t="s">
        <v>3</v>
      </c>
      <c r="AZ47" s="8" t="s">
        <v>6</v>
      </c>
    </row>
    <row r="48" spans="1:58" ht="15" customHeight="1">
      <c r="A48" s="11" t="s">
        <v>18</v>
      </c>
      <c r="B48" s="11">
        <v>4</v>
      </c>
      <c r="C48" s="11"/>
      <c r="D48" s="11"/>
      <c r="E48" s="11"/>
      <c r="F48" s="11"/>
      <c r="G48" s="6">
        <f>(B48*10^2)</f>
        <v>400</v>
      </c>
      <c r="H48" s="12">
        <v>2.4</v>
      </c>
      <c r="I48" s="11" t="s">
        <v>18</v>
      </c>
      <c r="J48" s="11">
        <v>2</v>
      </c>
      <c r="K48" s="11"/>
      <c r="L48" s="11"/>
      <c r="M48" s="11"/>
      <c r="N48" s="11"/>
      <c r="O48" s="6">
        <f>(J48*10^2)</f>
        <v>200</v>
      </c>
      <c r="P48" s="12">
        <v>2.2000000000000002</v>
      </c>
      <c r="T48" s="11"/>
      <c r="U48" s="11"/>
      <c r="V48" s="12">
        <f t="shared" si="63"/>
        <v>2.4</v>
      </c>
      <c r="W48" s="12">
        <f t="shared" si="64"/>
        <v>2.2000000000000002</v>
      </c>
      <c r="X48" s="10">
        <f>Enterolert!N15</f>
        <v>2.1</v>
      </c>
      <c r="Y48" s="11"/>
      <c r="Z48" s="10">
        <f>STDEV(V41,V48,V55)/SQRT(3)</f>
        <v>0.23533333333333165</v>
      </c>
      <c r="AA48" s="10">
        <f t="shared" ref="AA48:AB48" si="68">STDEV(W41,W48,W55)/SQRT(3)</f>
        <v>3.3333333333333368E-2</v>
      </c>
      <c r="AB48" s="10">
        <f t="shared" si="68"/>
        <v>3.3333333333333368E-2</v>
      </c>
      <c r="AT48" s="32"/>
      <c r="AU48" s="33" t="s">
        <v>44</v>
      </c>
      <c r="AV48" s="33" t="s">
        <v>43</v>
      </c>
      <c r="AW48" s="32"/>
      <c r="AX48" s="33" t="s">
        <v>44</v>
      </c>
      <c r="AY48" s="33" t="s">
        <v>43</v>
      </c>
      <c r="AZ48" s="32"/>
      <c r="BA48" s="33" t="s">
        <v>44</v>
      </c>
      <c r="BB48" s="33" t="s">
        <v>43</v>
      </c>
      <c r="BC48" s="8" t="s">
        <v>45</v>
      </c>
      <c r="BD48" s="8" t="s">
        <v>46</v>
      </c>
      <c r="BE48" s="8" t="s">
        <v>47</v>
      </c>
      <c r="BF48" s="11" t="s">
        <v>48</v>
      </c>
    </row>
    <row r="49" spans="1:58">
      <c r="A49" s="11"/>
      <c r="B49" s="11"/>
      <c r="C49" s="11"/>
      <c r="D49" s="11"/>
      <c r="E49" s="11"/>
      <c r="F49" s="11"/>
      <c r="G49" s="11"/>
      <c r="H49" s="12"/>
      <c r="I49" s="11"/>
      <c r="J49" s="11"/>
      <c r="K49" s="11"/>
      <c r="L49" s="11"/>
      <c r="M49" s="11"/>
      <c r="N49" s="11"/>
      <c r="O49" s="11"/>
      <c r="P49" s="12"/>
      <c r="T49" s="11"/>
      <c r="U49" s="11"/>
      <c r="V49" s="12"/>
      <c r="W49" s="12"/>
      <c r="X49" s="11"/>
      <c r="Y49" s="11"/>
      <c r="Z49" s="11"/>
      <c r="AA49" s="11"/>
      <c r="AB49" s="11"/>
      <c r="AT49" s="34">
        <v>0</v>
      </c>
      <c r="AU49" s="35">
        <v>6.2216666666666667</v>
      </c>
      <c r="AV49" s="36">
        <v>7.3010000000000002</v>
      </c>
      <c r="AW49" s="34">
        <v>0</v>
      </c>
      <c r="AX49" s="10">
        <v>5.8973333333333331</v>
      </c>
      <c r="AY49" s="10">
        <v>7.1327499999999997</v>
      </c>
      <c r="AZ49" s="34">
        <v>0</v>
      </c>
      <c r="BA49" s="10">
        <v>4.0999999999999996</v>
      </c>
      <c r="BB49" s="12">
        <v>5.628000000000001</v>
      </c>
      <c r="BC49" s="10">
        <f>Z5</f>
        <v>0.14167686237820681</v>
      </c>
      <c r="BD49" s="12">
        <v>0.29050989656120174</v>
      </c>
      <c r="BE49" s="10">
        <f>AA5</f>
        <v>0.42247051179145428</v>
      </c>
      <c r="BF49" s="12">
        <v>0.47353176591790858</v>
      </c>
    </row>
    <row r="50" spans="1:58">
      <c r="A50" s="11" t="s">
        <v>63</v>
      </c>
      <c r="B50" s="11"/>
      <c r="C50" s="11"/>
      <c r="D50" s="11"/>
      <c r="E50" s="11"/>
      <c r="F50" s="11"/>
      <c r="G50" s="11"/>
      <c r="H50" s="12"/>
      <c r="I50" s="11" t="s">
        <v>63</v>
      </c>
      <c r="J50" s="11"/>
      <c r="K50" s="11"/>
      <c r="L50" s="11"/>
      <c r="M50" s="11"/>
      <c r="N50" s="11"/>
      <c r="O50" s="11"/>
      <c r="P50" s="12"/>
      <c r="T50" s="11"/>
      <c r="U50" s="11"/>
      <c r="V50" s="12"/>
      <c r="W50" s="12"/>
      <c r="X50" s="11"/>
      <c r="Y50" s="11"/>
      <c r="Z50" s="11" t="s">
        <v>14</v>
      </c>
      <c r="AA50" s="11"/>
      <c r="AB50" s="11"/>
      <c r="AT50" s="37">
        <v>7</v>
      </c>
      <c r="AU50" s="38">
        <v>2.5630000000000002</v>
      </c>
      <c r="AV50" s="38">
        <v>6.9770000000000003</v>
      </c>
      <c r="AW50" s="37">
        <v>7</v>
      </c>
      <c r="AX50" s="10">
        <v>2.4966666666666666</v>
      </c>
      <c r="AY50" s="10">
        <v>6.7703333333333333</v>
      </c>
      <c r="AZ50" s="37">
        <v>7</v>
      </c>
      <c r="BA50" s="10">
        <v>2.7330000000000001</v>
      </c>
      <c r="BB50" s="12">
        <v>5.7217499999999992</v>
      </c>
      <c r="BC50" s="10">
        <f>Z8</f>
        <v>0.3650114153466068</v>
      </c>
      <c r="BD50" s="12">
        <v>0.45527610670156315</v>
      </c>
      <c r="BE50" s="10">
        <f>AA8</f>
        <v>0.44635561308594945</v>
      </c>
      <c r="BF50" s="12">
        <v>0.50426326898203189</v>
      </c>
    </row>
    <row r="51" spans="1:58">
      <c r="A51" s="11" t="s">
        <v>0</v>
      </c>
      <c r="B51" s="11"/>
      <c r="C51" s="11"/>
      <c r="D51" s="11"/>
      <c r="E51" s="11">
        <v>26.1</v>
      </c>
      <c r="F51" s="11">
        <v>3.1</v>
      </c>
      <c r="G51" s="6">
        <f>(E51*10^5+F51*10^6)/2</f>
        <v>2855000</v>
      </c>
      <c r="H51" s="12">
        <v>6.2859999999999996</v>
      </c>
      <c r="I51" s="11" t="s">
        <v>0</v>
      </c>
      <c r="J51" s="11"/>
      <c r="K51" s="11"/>
      <c r="L51" s="11"/>
      <c r="M51" s="11">
        <v>24.3</v>
      </c>
      <c r="N51" s="11"/>
      <c r="O51" s="6">
        <f>(M51*10^5)</f>
        <v>2430000</v>
      </c>
      <c r="P51" s="12">
        <v>6.2430000000000003</v>
      </c>
      <c r="T51" s="11"/>
      <c r="U51" s="11"/>
      <c r="V51" s="12">
        <f>H51</f>
        <v>6.2859999999999996</v>
      </c>
      <c r="W51" s="12">
        <f>P51</f>
        <v>6.2430000000000003</v>
      </c>
      <c r="X51" s="10">
        <f>Enterolert!N18</f>
        <v>5.1749999999999998</v>
      </c>
      <c r="Y51" s="11"/>
      <c r="Z51" s="10">
        <f t="shared" ref="Z51:AB53" si="69">Z44*2</f>
        <v>0.10576283741361037</v>
      </c>
      <c r="AA51" s="10">
        <f>AA44*2</f>
        <v>0.45521618795664315</v>
      </c>
      <c r="AB51" s="10">
        <f t="shared" si="69"/>
        <v>5.5091842509677441E-2</v>
      </c>
      <c r="AT51" s="37">
        <v>52</v>
      </c>
      <c r="AU51" s="39"/>
      <c r="AV51" s="38">
        <v>4.758</v>
      </c>
      <c r="AW51" s="37">
        <v>52</v>
      </c>
      <c r="AY51" s="10">
        <v>3.8445833333333335</v>
      </c>
      <c r="AZ51" s="37">
        <v>52</v>
      </c>
      <c r="BB51" s="12">
        <v>4.1999166666666667</v>
      </c>
      <c r="BC51" s="12"/>
      <c r="BD51" s="12">
        <v>0.48656874966252001</v>
      </c>
      <c r="BE51" s="12"/>
      <c r="BF51" s="12">
        <v>0.98795711407897602</v>
      </c>
    </row>
    <row r="52" spans="1:58">
      <c r="A52" s="11" t="s">
        <v>11</v>
      </c>
      <c r="B52" s="11">
        <v>3</v>
      </c>
      <c r="C52" s="11"/>
      <c r="D52" s="11"/>
      <c r="E52" s="11"/>
      <c r="F52" s="11"/>
      <c r="G52" s="6">
        <f>(B52*10^2)</f>
        <v>300</v>
      </c>
      <c r="H52" s="12">
        <v>2.2999999999999998</v>
      </c>
      <c r="I52" s="11" t="s">
        <v>11</v>
      </c>
      <c r="J52" s="11">
        <v>2</v>
      </c>
      <c r="K52" s="11"/>
      <c r="L52" s="11"/>
      <c r="M52" s="11"/>
      <c r="N52" s="11"/>
      <c r="O52" s="6">
        <f>(J52*10^2)</f>
        <v>200</v>
      </c>
      <c r="P52" s="12">
        <v>2.2000000000000002</v>
      </c>
      <c r="T52" s="11"/>
      <c r="U52" s="11"/>
      <c r="V52" s="12">
        <f t="shared" ref="V52:V55" si="70">H52</f>
        <v>2.2999999999999998</v>
      </c>
      <c r="W52" s="12">
        <f t="shared" ref="W52:W55" si="71">P52</f>
        <v>2.2000000000000002</v>
      </c>
      <c r="X52" s="10">
        <f>Enterolert!N19</f>
        <v>3.1349999999999998</v>
      </c>
      <c r="Y52" s="11"/>
      <c r="Z52" s="10">
        <f t="shared" si="69"/>
        <v>0.62733333333333174</v>
      </c>
      <c r="AA52" s="10">
        <f t="shared" si="69"/>
        <v>0.62999999999999812</v>
      </c>
      <c r="AB52" s="10">
        <f t="shared" ref="AB52" si="72">AB45*2</f>
        <v>8.8189190569668729E-2</v>
      </c>
    </row>
    <row r="53" spans="1:58">
      <c r="A53" s="11" t="s">
        <v>16</v>
      </c>
      <c r="B53" s="11">
        <v>4</v>
      </c>
      <c r="C53" s="11"/>
      <c r="D53" s="11"/>
      <c r="E53" s="11"/>
      <c r="F53" s="11"/>
      <c r="G53" s="6">
        <f>(B53*10^2)</f>
        <v>400</v>
      </c>
      <c r="H53" s="12">
        <v>2.4</v>
      </c>
      <c r="I53" s="11" t="s">
        <v>16</v>
      </c>
      <c r="J53" s="11">
        <v>4</v>
      </c>
      <c r="K53" s="11"/>
      <c r="L53" s="11"/>
      <c r="M53" s="11"/>
      <c r="N53" s="11"/>
      <c r="O53" s="6">
        <f>(J53*10^2)</f>
        <v>400</v>
      </c>
      <c r="P53" s="12">
        <v>2.4</v>
      </c>
      <c r="T53" s="11"/>
      <c r="U53" s="11"/>
      <c r="V53" s="12">
        <f t="shared" si="70"/>
        <v>2.4</v>
      </c>
      <c r="W53" s="12">
        <f t="shared" si="71"/>
        <v>2.4</v>
      </c>
      <c r="X53" s="10">
        <f>Enterolert!N20</f>
        <v>3.17</v>
      </c>
      <c r="Y53" s="11"/>
      <c r="Z53" s="10">
        <f t="shared" si="69"/>
        <v>0.13333333333333347</v>
      </c>
      <c r="AA53" s="10">
        <f t="shared" si="69"/>
        <v>0.13333333333333316</v>
      </c>
      <c r="AB53" s="10">
        <f t="shared" ref="AB53" si="73">AB46*2</f>
        <v>0.1027813212602369</v>
      </c>
    </row>
    <row r="54" spans="1:58">
      <c r="A54" s="11" t="s">
        <v>17</v>
      </c>
      <c r="B54" s="11">
        <v>5</v>
      </c>
      <c r="C54" s="11"/>
      <c r="D54" s="11"/>
      <c r="E54" s="11"/>
      <c r="F54" s="11"/>
      <c r="G54" s="6">
        <f>(B54*10^2)</f>
        <v>500</v>
      </c>
      <c r="H54" s="12">
        <v>2.5</v>
      </c>
      <c r="I54" s="11" t="s">
        <v>17</v>
      </c>
      <c r="J54" s="11">
        <v>5</v>
      </c>
      <c r="K54" s="11"/>
      <c r="L54" s="11"/>
      <c r="M54" s="11"/>
      <c r="N54" s="11"/>
      <c r="O54" s="6">
        <f>(J54*10^2)</f>
        <v>500</v>
      </c>
      <c r="P54" s="12">
        <v>2.5</v>
      </c>
      <c r="T54" s="11"/>
      <c r="U54" s="11"/>
      <c r="V54" s="12">
        <f>H54</f>
        <v>2.5</v>
      </c>
      <c r="W54" s="12">
        <f t="shared" si="71"/>
        <v>2.5</v>
      </c>
      <c r="X54" s="10">
        <f>Enterolert!N21</f>
        <v>3.129</v>
      </c>
      <c r="Y54" s="11"/>
      <c r="Z54" s="10">
        <f>Z47*2</f>
        <v>0.39517141147158469</v>
      </c>
      <c r="AA54" s="10">
        <f>AA47*2</f>
        <v>0.13333333333333347</v>
      </c>
      <c r="AB54" s="10">
        <f t="shared" ref="AB54" si="74">AB47*2</f>
        <v>2.7784887978899643E-2</v>
      </c>
    </row>
    <row r="55" spans="1:58">
      <c r="A55" s="11" t="s">
        <v>18</v>
      </c>
      <c r="B55" s="11">
        <v>4</v>
      </c>
      <c r="C55" s="11"/>
      <c r="D55" s="11"/>
      <c r="E55" s="11"/>
      <c r="F55" s="11"/>
      <c r="G55" s="6">
        <f>(B55*10^2)</f>
        <v>400</v>
      </c>
      <c r="H55" s="12">
        <v>2.4</v>
      </c>
      <c r="I55" s="11" t="s">
        <v>18</v>
      </c>
      <c r="J55" s="11">
        <v>1</v>
      </c>
      <c r="K55" s="11"/>
      <c r="L55" s="11"/>
      <c r="M55" s="11"/>
      <c r="N55" s="11"/>
      <c r="O55" s="6">
        <f>(J55*10^2)</f>
        <v>100</v>
      </c>
      <c r="P55" s="12">
        <v>2.1</v>
      </c>
      <c r="T55" s="11"/>
      <c r="U55" s="11"/>
      <c r="V55" s="12">
        <f t="shared" si="70"/>
        <v>2.4</v>
      </c>
      <c r="W55" s="12">
        <f t="shared" si="71"/>
        <v>2.1</v>
      </c>
      <c r="X55" s="10">
        <f>Enterolert!N22</f>
        <v>2.1</v>
      </c>
      <c r="Y55" s="11"/>
      <c r="Z55" s="10">
        <f>Z48*2</f>
        <v>0.47066666666666329</v>
      </c>
      <c r="AA55" s="10">
        <f>AA48*2</f>
        <v>6.6666666666666735E-2</v>
      </c>
      <c r="AB55" s="10">
        <f t="shared" ref="AB55" si="75">AB48*2</f>
        <v>6.6666666666666735E-2</v>
      </c>
    </row>
    <row r="56" spans="1:58">
      <c r="A56" s="11" t="s">
        <v>64</v>
      </c>
      <c r="B56" s="11"/>
      <c r="C56" s="11"/>
      <c r="D56" s="11"/>
      <c r="E56" s="11"/>
      <c r="F56" s="11"/>
      <c r="G56" s="6"/>
      <c r="H56" s="12"/>
      <c r="I56" s="11" t="s">
        <v>64</v>
      </c>
      <c r="J56" s="11"/>
      <c r="K56" s="11"/>
      <c r="L56" s="11"/>
      <c r="M56" s="11"/>
      <c r="N56" s="11"/>
      <c r="O56" s="6"/>
      <c r="P56" s="12"/>
      <c r="Q56" s="8" t="s">
        <v>58</v>
      </c>
      <c r="T56" s="11"/>
      <c r="U56" s="11"/>
      <c r="V56" s="12"/>
      <c r="W56" s="12"/>
      <c r="X56" s="10"/>
      <c r="Y56" s="11"/>
      <c r="Z56" s="10"/>
      <c r="AA56" s="10"/>
      <c r="AB56" s="10"/>
    </row>
    <row r="57" spans="1:58">
      <c r="A57" s="11" t="s">
        <v>21</v>
      </c>
      <c r="B57" s="9">
        <v>100</v>
      </c>
      <c r="C57" s="9">
        <v>1000</v>
      </c>
      <c r="D57" s="9">
        <v>10000</v>
      </c>
      <c r="E57" s="9">
        <v>100000</v>
      </c>
      <c r="F57" s="9">
        <v>1000000</v>
      </c>
      <c r="G57" s="21" t="s">
        <v>5</v>
      </c>
      <c r="H57" s="11"/>
      <c r="I57" s="11" t="s">
        <v>21</v>
      </c>
      <c r="J57" s="9">
        <v>100</v>
      </c>
      <c r="K57" s="9">
        <v>1000</v>
      </c>
      <c r="L57" s="9">
        <v>10000</v>
      </c>
      <c r="M57" s="9">
        <v>100000</v>
      </c>
      <c r="N57" s="9">
        <v>1000000</v>
      </c>
      <c r="O57" s="21" t="s">
        <v>5</v>
      </c>
      <c r="P57" s="11"/>
      <c r="Q57" s="11" t="s">
        <v>4</v>
      </c>
      <c r="R57" s="11" t="s">
        <v>2</v>
      </c>
      <c r="S57" s="22" t="s">
        <v>3</v>
      </c>
      <c r="T57" s="22" t="s">
        <v>6</v>
      </c>
      <c r="U57" s="11"/>
      <c r="V57" s="11" t="s">
        <v>2</v>
      </c>
      <c r="W57" s="22" t="s">
        <v>3</v>
      </c>
      <c r="X57" s="22" t="s">
        <v>6</v>
      </c>
      <c r="Y57" s="11"/>
      <c r="Z57" s="11" t="s">
        <v>2</v>
      </c>
      <c r="AA57" s="22" t="s">
        <v>3</v>
      </c>
      <c r="AB57" s="22" t="s">
        <v>6</v>
      </c>
    </row>
    <row r="58" spans="1:58">
      <c r="A58" s="11" t="s">
        <v>0</v>
      </c>
      <c r="B58" s="11"/>
      <c r="C58" s="11"/>
      <c r="D58" s="11"/>
      <c r="E58" s="11">
        <v>22.8</v>
      </c>
      <c r="F58" s="11">
        <v>2</v>
      </c>
      <c r="G58" s="6">
        <f>(E58*10^5+F58*10^6)/2</f>
        <v>2140000</v>
      </c>
      <c r="H58" s="12">
        <v>6.2140000000000004</v>
      </c>
      <c r="I58" s="11" t="s">
        <v>0</v>
      </c>
      <c r="J58" s="11"/>
      <c r="K58" s="11"/>
      <c r="L58" s="11">
        <v>7.3</v>
      </c>
      <c r="M58" s="11">
        <v>1</v>
      </c>
      <c r="N58" s="11"/>
      <c r="O58" s="6">
        <f>(L58*10^4+M58*10^5)</f>
        <v>173000</v>
      </c>
      <c r="P58" s="12">
        <v>5.173</v>
      </c>
      <c r="Q58" s="11">
        <v>0</v>
      </c>
      <c r="R58" s="12">
        <f>AVERAGE(V58,V64,V70)</f>
        <v>6.2486666666666677</v>
      </c>
      <c r="S58" s="12">
        <f>AVERAGE(W58,W64,W70)</f>
        <v>4.9463333333333326</v>
      </c>
      <c r="T58" s="12">
        <f>AVERAGE(X58,X64,X70)</f>
        <v>4.5933333333333328</v>
      </c>
      <c r="U58" s="11"/>
      <c r="V58" s="12">
        <f>H58</f>
        <v>6.2140000000000004</v>
      </c>
      <c r="W58" s="12">
        <f>P58</f>
        <v>5.173</v>
      </c>
      <c r="X58" s="10">
        <f>Enterolert!N25</f>
        <v>4.84</v>
      </c>
      <c r="Y58" s="11"/>
      <c r="Z58" s="10">
        <f>STDEV(V58,V64,V70)</f>
        <v>9.1089699381068159E-2</v>
      </c>
      <c r="AA58" s="10">
        <f>STDEV(W58,W64,W70)</f>
        <v>0.36946222179450705</v>
      </c>
      <c r="AB58" s="10">
        <f>STDEV(X58,X64,X70)</f>
        <v>0.26689573494781332</v>
      </c>
    </row>
    <row r="59" spans="1:58">
      <c r="A59" s="11" t="s">
        <v>11</v>
      </c>
      <c r="B59" s="11">
        <v>2</v>
      </c>
      <c r="C59" s="11"/>
      <c r="D59" s="11"/>
      <c r="E59" s="11"/>
      <c r="F59" s="11"/>
      <c r="G59" s="6">
        <f>(B59*10^2)</f>
        <v>200</v>
      </c>
      <c r="H59" s="12">
        <v>2.2000000000000002</v>
      </c>
      <c r="I59" s="11" t="s">
        <v>11</v>
      </c>
      <c r="J59" s="11">
        <v>0</v>
      </c>
      <c r="K59" s="11"/>
      <c r="L59" s="11"/>
      <c r="M59" s="11"/>
      <c r="N59" s="11"/>
      <c r="O59" s="6">
        <f>(K59*10^3+L59*10^4)/2</f>
        <v>0</v>
      </c>
      <c r="P59" s="12">
        <v>0</v>
      </c>
      <c r="Q59" s="11">
        <v>7</v>
      </c>
      <c r="R59" s="12">
        <f t="shared" ref="R59:R62" si="76">AVERAGE(V59,V65,V71)</f>
        <v>2.5396666666666667</v>
      </c>
      <c r="S59" s="12">
        <f t="shared" ref="S59:S62" si="77">AVERAGE(W59,W65,W71)</f>
        <v>1.4000000000000001</v>
      </c>
      <c r="T59" s="12">
        <f t="shared" ref="T59:T62" si="78">AVERAGE(X59,X65,X71)</f>
        <v>2.9586666666666663</v>
      </c>
      <c r="U59" s="11"/>
      <c r="V59" s="12">
        <f>H59</f>
        <v>2.2000000000000002</v>
      </c>
      <c r="W59" s="12">
        <f>P59</f>
        <v>0</v>
      </c>
      <c r="X59" s="10">
        <f>Enterolert!N26</f>
        <v>3.1459999999999999</v>
      </c>
      <c r="Y59" s="11"/>
      <c r="Z59" s="10">
        <f t="shared" ref="Z59:Z62" si="79">STDEV(V59,V65,V71)</f>
        <v>0.50420267089071868</v>
      </c>
      <c r="AA59" s="10">
        <f t="shared" ref="AA59:AA62" si="80">STDEV(W59,W65,W71)</f>
        <v>1.2124355652982142</v>
      </c>
      <c r="AB59" s="10">
        <f t="shared" ref="AB59:AB62" si="81">STDEV(X59,X65,X71)</f>
        <v>0.19886008481677092</v>
      </c>
    </row>
    <row r="60" spans="1:58">
      <c r="A60" s="11" t="s">
        <v>16</v>
      </c>
      <c r="B60" s="11">
        <v>5</v>
      </c>
      <c r="C60" s="11"/>
      <c r="D60" s="11"/>
      <c r="E60" s="11"/>
      <c r="F60" s="11"/>
      <c r="G60" s="6">
        <f>(B60*10^2)</f>
        <v>500</v>
      </c>
      <c r="H60" s="12">
        <v>2.5</v>
      </c>
      <c r="I60" s="11" t="s">
        <v>16</v>
      </c>
      <c r="J60" s="11">
        <v>0</v>
      </c>
      <c r="K60" s="11"/>
      <c r="L60" s="11"/>
      <c r="M60" s="11"/>
      <c r="N60" s="11"/>
      <c r="O60" s="6">
        <f>(K60*10^3+L60*10^4)/2</f>
        <v>0</v>
      </c>
      <c r="P60" s="12">
        <v>0</v>
      </c>
      <c r="Q60" s="11">
        <v>14</v>
      </c>
      <c r="R60" s="12">
        <f t="shared" si="76"/>
        <v>2.7666666666666671</v>
      </c>
      <c r="S60" s="12">
        <f t="shared" si="77"/>
        <v>1.5</v>
      </c>
      <c r="T60" s="12">
        <f t="shared" si="78"/>
        <v>2.9299999999999997</v>
      </c>
      <c r="U60" s="11"/>
      <c r="V60" s="12">
        <f>H60</f>
        <v>2.5</v>
      </c>
      <c r="W60" s="12">
        <f>P60</f>
        <v>0</v>
      </c>
      <c r="X60" s="10">
        <f>Enterolert!N27</f>
        <v>2.91</v>
      </c>
      <c r="Y60" s="11"/>
      <c r="Z60" s="10">
        <f t="shared" si="79"/>
        <v>0.30550504633038938</v>
      </c>
      <c r="AA60" s="10">
        <f t="shared" si="80"/>
        <v>1.3076696830622021</v>
      </c>
      <c r="AB60" s="10">
        <f t="shared" si="81"/>
        <v>2.6457513110645845E-2</v>
      </c>
    </row>
    <row r="61" spans="1:58">
      <c r="A61" s="11" t="s">
        <v>17</v>
      </c>
      <c r="B61" s="11">
        <v>9</v>
      </c>
      <c r="C61" s="11"/>
      <c r="D61" s="11"/>
      <c r="E61" s="11"/>
      <c r="F61" s="11"/>
      <c r="G61" s="6">
        <f>(B61*10^2)</f>
        <v>900</v>
      </c>
      <c r="H61" s="12">
        <v>2.9</v>
      </c>
      <c r="I61" s="11" t="s">
        <v>17</v>
      </c>
      <c r="J61" s="11">
        <v>2</v>
      </c>
      <c r="K61" s="11"/>
      <c r="L61" s="11"/>
      <c r="M61" s="11"/>
      <c r="N61" s="11"/>
      <c r="O61" s="6">
        <f>(J61*10^2)</f>
        <v>200</v>
      </c>
      <c r="P61" s="12">
        <v>2.2000000000000002</v>
      </c>
      <c r="Q61" s="11">
        <v>21</v>
      </c>
      <c r="R61" s="12">
        <f t="shared" si="76"/>
        <v>2.9</v>
      </c>
      <c r="S61" s="12">
        <f t="shared" si="77"/>
        <v>2.2000000000000002</v>
      </c>
      <c r="T61" s="12">
        <f t="shared" si="78"/>
        <v>2.5400000000000005</v>
      </c>
      <c r="U61" s="11"/>
      <c r="V61" s="12">
        <f>H61</f>
        <v>2.9</v>
      </c>
      <c r="W61" s="12">
        <f>P61</f>
        <v>2.2000000000000002</v>
      </c>
      <c r="X61" s="10">
        <f>Enterolert!N28</f>
        <v>2.5</v>
      </c>
      <c r="Y61" s="11"/>
      <c r="Z61" s="10">
        <f t="shared" si="79"/>
        <v>0.19999999999999996</v>
      </c>
      <c r="AA61" s="10">
        <f>STDEV(W61,W67,W73)</f>
        <v>0</v>
      </c>
      <c r="AB61" s="10">
        <f t="shared" si="81"/>
        <v>0.16370705543744915</v>
      </c>
    </row>
    <row r="62" spans="1:58">
      <c r="A62" s="11" t="s">
        <v>18</v>
      </c>
      <c r="B62" s="11">
        <v>4.0999999999999996</v>
      </c>
      <c r="C62" s="11"/>
      <c r="D62" s="11"/>
      <c r="E62" s="11"/>
      <c r="F62" s="11"/>
      <c r="G62" s="6">
        <f>(B62*10^2)</f>
        <v>409.99999999999994</v>
      </c>
      <c r="H62" s="12">
        <v>2.41</v>
      </c>
      <c r="I62" s="11" t="s">
        <v>18</v>
      </c>
      <c r="J62" s="11">
        <v>1</v>
      </c>
      <c r="K62" s="11"/>
      <c r="L62" s="11"/>
      <c r="M62" s="11"/>
      <c r="N62" s="9"/>
      <c r="O62" s="6">
        <f>(J62*10^2)</f>
        <v>100</v>
      </c>
      <c r="P62" s="12">
        <v>2.1</v>
      </c>
      <c r="Q62" s="11">
        <v>28</v>
      </c>
      <c r="R62" s="12">
        <f t="shared" si="76"/>
        <v>2.3366666666666669</v>
      </c>
      <c r="S62" s="12">
        <f t="shared" si="77"/>
        <v>1.4000000000000001</v>
      </c>
      <c r="T62" s="12">
        <f t="shared" si="78"/>
        <v>2.1999999999999997</v>
      </c>
      <c r="U62" s="11"/>
      <c r="V62" s="12">
        <f>H62</f>
        <v>2.41</v>
      </c>
      <c r="W62" s="12">
        <f>P62</f>
        <v>2.1</v>
      </c>
      <c r="X62" s="10">
        <f>Enterolert!N29</f>
        <v>2.1</v>
      </c>
      <c r="Y62" s="11"/>
      <c r="Z62" s="10">
        <f t="shared" si="79"/>
        <v>0.11846237095944565</v>
      </c>
      <c r="AA62" s="10">
        <f t="shared" si="80"/>
        <v>1.2124355652982142</v>
      </c>
      <c r="AB62" s="10">
        <f t="shared" si="81"/>
        <v>0.17320508075688762</v>
      </c>
    </row>
    <row r="63" spans="1:58">
      <c r="A63" s="11"/>
      <c r="B63" s="11"/>
      <c r="C63" s="11"/>
      <c r="D63" s="11"/>
      <c r="E63" s="11"/>
      <c r="F63" s="11"/>
      <c r="G63" s="6"/>
      <c r="H63" s="12"/>
      <c r="I63" s="11"/>
      <c r="J63" s="11"/>
      <c r="K63" s="11"/>
      <c r="L63" s="11"/>
      <c r="M63" s="11"/>
      <c r="N63" s="11"/>
      <c r="O63" s="6"/>
      <c r="P63" s="12"/>
      <c r="T63" s="11"/>
      <c r="U63" s="11"/>
      <c r="V63" s="12"/>
      <c r="W63" s="12"/>
      <c r="X63" s="10"/>
      <c r="Y63" s="11"/>
      <c r="Z63" s="11" t="s">
        <v>13</v>
      </c>
      <c r="AA63" s="11"/>
      <c r="AB63" s="11"/>
    </row>
    <row r="64" spans="1:58">
      <c r="A64" s="11" t="s">
        <v>22</v>
      </c>
      <c r="B64" s="11"/>
      <c r="C64" s="11"/>
      <c r="D64" s="11"/>
      <c r="E64" s="11"/>
      <c r="F64" s="11"/>
      <c r="G64" s="6"/>
      <c r="H64" s="12"/>
      <c r="I64" s="11" t="s">
        <v>22</v>
      </c>
      <c r="J64" s="11"/>
      <c r="K64" s="11"/>
      <c r="L64" s="11"/>
      <c r="M64" s="11"/>
      <c r="N64" s="11"/>
      <c r="O64" s="6"/>
      <c r="P64" s="12"/>
      <c r="T64" s="11"/>
      <c r="U64" s="11"/>
      <c r="V64" s="12">
        <f>H65</f>
        <v>6.18</v>
      </c>
      <c r="W64" s="12">
        <f>P65</f>
        <v>4.5199999999999996</v>
      </c>
      <c r="X64" s="10">
        <f>Enterolert!N32</f>
        <v>4.3099999999999996</v>
      </c>
      <c r="Y64" s="11"/>
      <c r="Z64" s="10">
        <f>STDEV(V58,V64,V70)/SQRT(3)</f>
        <v>5.2590662458061793E-2</v>
      </c>
      <c r="AA64" s="10">
        <f>STDEV(W58,W64,W70)/SQRT(3)</f>
        <v>0.21330911320845589</v>
      </c>
      <c r="AB64" s="10">
        <f>STDEV(X58,X64,X70)/SQRT(3)</f>
        <v>0.15409232441768303</v>
      </c>
    </row>
    <row r="65" spans="1:60">
      <c r="A65" s="11" t="s">
        <v>0</v>
      </c>
      <c r="B65" s="11"/>
      <c r="C65" s="11"/>
      <c r="D65" s="11"/>
      <c r="E65" s="11">
        <v>16</v>
      </c>
      <c r="F65" s="11">
        <v>2</v>
      </c>
      <c r="G65" s="6">
        <f>(E65*10^5+F65*10^6)/2</f>
        <v>1800000</v>
      </c>
      <c r="H65" s="12">
        <v>6.18</v>
      </c>
      <c r="I65" s="11" t="s">
        <v>0</v>
      </c>
      <c r="J65" s="11"/>
      <c r="K65" s="11"/>
      <c r="L65" s="11">
        <v>5.2</v>
      </c>
      <c r="M65" s="11">
        <v>0</v>
      </c>
      <c r="N65" s="11"/>
      <c r="O65" s="6">
        <f>(L65*10^4)</f>
        <v>52000</v>
      </c>
      <c r="P65" s="12">
        <v>4.5199999999999996</v>
      </c>
      <c r="T65" s="11"/>
      <c r="U65" s="11"/>
      <c r="V65" s="12">
        <f>H66</f>
        <v>2.2999999999999998</v>
      </c>
      <c r="W65" s="12">
        <f>P66</f>
        <v>2.1</v>
      </c>
      <c r="X65" s="10">
        <f>Enterolert!N33</f>
        <v>2.75</v>
      </c>
      <c r="Y65" s="11"/>
      <c r="Z65" s="10">
        <f t="shared" ref="Z65:Z68" si="82">STDEV(V59,V65,V71)/SQRT(3)</f>
        <v>0.29110154776488473</v>
      </c>
      <c r="AA65" s="10">
        <f t="shared" ref="AA65:AA68" si="83">STDEV(W59,W65,W71)/SQRT(3)</f>
        <v>0.70000000000000007</v>
      </c>
      <c r="AB65" s="10">
        <f t="shared" ref="AB65:AB68" si="84">STDEV(X59,X65,X71)/SQRT(3)</f>
        <v>0.11481192350003451</v>
      </c>
    </row>
    <row r="66" spans="1:60">
      <c r="A66" s="11" t="s">
        <v>11</v>
      </c>
      <c r="B66" s="11">
        <v>3</v>
      </c>
      <c r="C66" s="11"/>
      <c r="D66" s="11"/>
      <c r="E66" s="11"/>
      <c r="F66" s="11"/>
      <c r="G66" s="6">
        <f>(B66*10^2)</f>
        <v>300</v>
      </c>
      <c r="H66" s="12">
        <v>2.2999999999999998</v>
      </c>
      <c r="I66" s="11" t="s">
        <v>11</v>
      </c>
      <c r="J66" s="11">
        <v>1</v>
      </c>
      <c r="K66" s="11"/>
      <c r="L66" s="11"/>
      <c r="M66" s="11"/>
      <c r="N66" s="11"/>
      <c r="O66" s="6">
        <f>(J66*10^2)</f>
        <v>100</v>
      </c>
      <c r="P66" s="12">
        <v>2.1</v>
      </c>
      <c r="T66" s="11"/>
      <c r="U66" s="11"/>
      <c r="V66" s="12">
        <f>H67</f>
        <v>2.7</v>
      </c>
      <c r="W66" s="12">
        <f>P67</f>
        <v>2.1</v>
      </c>
      <c r="X66" s="10">
        <f>Enterolert!N34</f>
        <v>2.96</v>
      </c>
      <c r="Y66" s="11"/>
      <c r="Z66" s="10">
        <f t="shared" si="82"/>
        <v>0.17638342073763941</v>
      </c>
      <c r="AA66" s="10">
        <f t="shared" si="83"/>
        <v>0.75498344352707503</v>
      </c>
      <c r="AB66" s="10">
        <f t="shared" si="84"/>
        <v>1.5275252316519432E-2</v>
      </c>
    </row>
    <row r="67" spans="1:60">
      <c r="A67" s="11" t="s">
        <v>16</v>
      </c>
      <c r="B67" s="11">
        <v>7</v>
      </c>
      <c r="C67" s="11"/>
      <c r="D67" s="11"/>
      <c r="E67" s="11"/>
      <c r="F67" s="11"/>
      <c r="G67" s="6">
        <f t="shared" ref="G67:G69" si="85">(B67*10^2)</f>
        <v>700</v>
      </c>
      <c r="H67" s="12">
        <v>2.7</v>
      </c>
      <c r="I67" s="11" t="s">
        <v>16</v>
      </c>
      <c r="J67" s="11">
        <v>1</v>
      </c>
      <c r="K67" s="11"/>
      <c r="L67" s="11"/>
      <c r="M67" s="11"/>
      <c r="N67" s="11"/>
      <c r="O67" s="6">
        <f t="shared" ref="O67:O69" si="86">(J67*10^2)</f>
        <v>100</v>
      </c>
      <c r="P67" s="12">
        <v>2.1</v>
      </c>
      <c r="T67" s="11"/>
      <c r="U67" s="11"/>
      <c r="V67" s="12">
        <f>H68</f>
        <v>3.1</v>
      </c>
      <c r="W67" s="12">
        <f>P68</f>
        <v>2.2000000000000002</v>
      </c>
      <c r="X67" s="10">
        <f>Enterolert!N35</f>
        <v>2.72</v>
      </c>
      <c r="Y67" s="11"/>
      <c r="Z67" s="10">
        <f t="shared" si="82"/>
        <v>0.11547005383792514</v>
      </c>
      <c r="AA67" s="10">
        <f t="shared" si="83"/>
        <v>0</v>
      </c>
      <c r="AB67" s="10">
        <f t="shared" si="84"/>
        <v>9.4516312525052257E-2</v>
      </c>
    </row>
    <row r="68" spans="1:60">
      <c r="A68" s="11" t="s">
        <v>17</v>
      </c>
      <c r="B68" s="11">
        <v>10</v>
      </c>
      <c r="C68" s="11"/>
      <c r="D68" s="11"/>
      <c r="E68" s="11"/>
      <c r="F68" s="11"/>
      <c r="G68" s="6">
        <f t="shared" si="85"/>
        <v>1000</v>
      </c>
      <c r="H68" s="12">
        <v>3.1</v>
      </c>
      <c r="I68" s="11" t="s">
        <v>17</v>
      </c>
      <c r="J68" s="11">
        <v>2</v>
      </c>
      <c r="K68" s="11"/>
      <c r="L68" s="11"/>
      <c r="M68" s="11"/>
      <c r="N68" s="11"/>
      <c r="O68" s="6">
        <f t="shared" si="86"/>
        <v>200</v>
      </c>
      <c r="P68" s="12">
        <v>2.2000000000000002</v>
      </c>
      <c r="T68" s="11"/>
      <c r="U68" s="11"/>
      <c r="V68" s="12">
        <f>H69</f>
        <v>2.4</v>
      </c>
      <c r="W68" s="12">
        <f>P69</f>
        <v>0</v>
      </c>
      <c r="X68" s="10">
        <f>Enterolert!N36</f>
        <v>2.4</v>
      </c>
      <c r="Y68" s="11"/>
      <c r="Z68" s="10">
        <f t="shared" si="82"/>
        <v>6.8394281762277256E-2</v>
      </c>
      <c r="AA68" s="10">
        <f t="shared" si="83"/>
        <v>0.70000000000000007</v>
      </c>
      <c r="AB68" s="10">
        <f t="shared" si="84"/>
        <v>9.9999999999999936E-2</v>
      </c>
    </row>
    <row r="69" spans="1:60">
      <c r="A69" s="11" t="s">
        <v>18</v>
      </c>
      <c r="B69" s="11">
        <v>4</v>
      </c>
      <c r="C69" s="11"/>
      <c r="D69" s="11"/>
      <c r="E69" s="11"/>
      <c r="F69" s="11"/>
      <c r="G69" s="6">
        <f t="shared" si="85"/>
        <v>400</v>
      </c>
      <c r="H69" s="12">
        <v>2.4</v>
      </c>
      <c r="I69" s="11" t="s">
        <v>18</v>
      </c>
      <c r="J69" s="11">
        <v>0</v>
      </c>
      <c r="K69" s="11"/>
      <c r="L69" s="11"/>
      <c r="M69" s="11"/>
      <c r="N69" s="9"/>
      <c r="O69" s="6">
        <f t="shared" si="86"/>
        <v>0</v>
      </c>
      <c r="P69" s="12">
        <v>0</v>
      </c>
      <c r="T69" s="11"/>
      <c r="U69" s="11"/>
      <c r="V69" s="12"/>
      <c r="W69" s="12"/>
      <c r="X69" s="10"/>
      <c r="Y69" s="11"/>
      <c r="Z69" s="11" t="s">
        <v>14</v>
      </c>
      <c r="AA69" s="11"/>
      <c r="AB69" s="11"/>
    </row>
    <row r="70" spans="1:60">
      <c r="A70" s="11"/>
      <c r="B70" s="11"/>
      <c r="C70" s="11"/>
      <c r="D70" s="11"/>
      <c r="E70" s="11"/>
      <c r="F70" s="11"/>
      <c r="G70" s="6"/>
      <c r="H70" s="12"/>
      <c r="I70" s="11"/>
      <c r="J70" s="11"/>
      <c r="K70" s="11"/>
      <c r="L70" s="11"/>
      <c r="M70" s="11"/>
      <c r="N70" s="11"/>
      <c r="O70" s="6"/>
      <c r="P70" s="12"/>
      <c r="T70" s="11"/>
      <c r="U70" s="11"/>
      <c r="V70" s="12">
        <f>H72</f>
        <v>6.3520000000000003</v>
      </c>
      <c r="W70" s="12">
        <f>P72</f>
        <v>5.1459999999999999</v>
      </c>
      <c r="X70" s="10">
        <f>Enterolert!N39</f>
        <v>4.63</v>
      </c>
      <c r="Y70" s="11"/>
      <c r="Z70" s="10">
        <f t="shared" ref="Z70:AB72" si="87">Z64*2</f>
        <v>0.10518132491612359</v>
      </c>
      <c r="AA70" s="10">
        <f t="shared" si="87"/>
        <v>0.42661822641691177</v>
      </c>
      <c r="AB70" s="10">
        <f t="shared" si="87"/>
        <v>0.30818464883536606</v>
      </c>
    </row>
    <row r="71" spans="1:60">
      <c r="A71" s="11" t="s">
        <v>23</v>
      </c>
      <c r="B71" s="11"/>
      <c r="C71" s="11"/>
      <c r="D71" s="11"/>
      <c r="E71" s="11"/>
      <c r="F71" s="11"/>
      <c r="G71" s="6"/>
      <c r="H71" s="12"/>
      <c r="I71" s="11" t="s">
        <v>23</v>
      </c>
      <c r="J71" s="11"/>
      <c r="K71" s="11"/>
      <c r="L71" s="11"/>
      <c r="M71" s="11"/>
      <c r="N71" s="11"/>
      <c r="O71" s="6"/>
      <c r="P71" s="12"/>
      <c r="T71" s="11"/>
      <c r="U71" s="11"/>
      <c r="V71" s="12">
        <f>H73</f>
        <v>3.1190000000000002</v>
      </c>
      <c r="W71" s="12">
        <f>P73</f>
        <v>2.1</v>
      </c>
      <c r="X71" s="10">
        <f>Enterolert!N40</f>
        <v>2.98</v>
      </c>
      <c r="Y71" s="11"/>
      <c r="Z71" s="10">
        <f t="shared" si="87"/>
        <v>0.58220309552976945</v>
      </c>
      <c r="AA71" s="10">
        <f t="shared" si="87"/>
        <v>1.4000000000000001</v>
      </c>
      <c r="AB71" s="10">
        <f t="shared" ref="AB71" si="88">AB65*2</f>
        <v>0.22962384700006902</v>
      </c>
    </row>
    <row r="72" spans="1:60">
      <c r="A72" s="11" t="s">
        <v>0</v>
      </c>
      <c r="B72" s="11"/>
      <c r="C72" s="11"/>
      <c r="D72" s="11"/>
      <c r="E72" s="11">
        <v>7.4</v>
      </c>
      <c r="F72" s="11">
        <v>6.3</v>
      </c>
      <c r="G72" s="6">
        <f>(E72*10^5+F72*10^6)/2</f>
        <v>3520000</v>
      </c>
      <c r="H72" s="12">
        <v>6.3520000000000003</v>
      </c>
      <c r="I72" s="11" t="s">
        <v>0</v>
      </c>
      <c r="J72" s="11"/>
      <c r="K72" s="11"/>
      <c r="L72" s="11">
        <v>14.6</v>
      </c>
      <c r="M72" s="11">
        <v>0</v>
      </c>
      <c r="N72" s="11"/>
      <c r="O72" s="6">
        <f>(L72*10^4)</f>
        <v>146000</v>
      </c>
      <c r="P72" s="12">
        <v>5.1459999999999999</v>
      </c>
      <c r="T72" s="11"/>
      <c r="U72" s="11"/>
      <c r="V72" s="12">
        <f>H74</f>
        <v>3.1</v>
      </c>
      <c r="W72" s="12">
        <f>P74</f>
        <v>2.4</v>
      </c>
      <c r="X72" s="10">
        <f>Enterolert!N41</f>
        <v>2.92</v>
      </c>
      <c r="Y72" s="11"/>
      <c r="Z72" s="10">
        <f t="shared" si="87"/>
        <v>0.35276684147527881</v>
      </c>
      <c r="AA72" s="10">
        <f t="shared" si="87"/>
        <v>1.5099668870541501</v>
      </c>
      <c r="AB72" s="10">
        <f t="shared" ref="AB72" si="89">AB66*2</f>
        <v>3.0550504633038864E-2</v>
      </c>
      <c r="BG72" s="8" t="s">
        <v>49</v>
      </c>
      <c r="BH72" s="8" t="s">
        <v>50</v>
      </c>
    </row>
    <row r="73" spans="1:60">
      <c r="A73" s="11" t="s">
        <v>11</v>
      </c>
      <c r="B73" s="11">
        <v>11.9</v>
      </c>
      <c r="C73" s="11"/>
      <c r="D73" s="11"/>
      <c r="E73" s="11"/>
      <c r="F73" s="11"/>
      <c r="G73" s="6">
        <f>(B73*10^2)</f>
        <v>1190</v>
      </c>
      <c r="H73" s="12">
        <v>3.1190000000000002</v>
      </c>
      <c r="I73" s="11" t="s">
        <v>11</v>
      </c>
      <c r="J73" s="11">
        <v>1</v>
      </c>
      <c r="K73" s="11"/>
      <c r="L73" s="11"/>
      <c r="M73" s="11"/>
      <c r="N73" s="11"/>
      <c r="O73" s="6">
        <f>(J73*10^2)</f>
        <v>100</v>
      </c>
      <c r="P73" s="12">
        <v>2.1</v>
      </c>
      <c r="T73" s="11"/>
      <c r="U73" s="11"/>
      <c r="V73" s="12">
        <f>H75</f>
        <v>2.7</v>
      </c>
      <c r="W73" s="12">
        <f>P75</f>
        <v>2.2000000000000002</v>
      </c>
      <c r="X73" s="10">
        <f>Enterolert!N42</f>
        <v>2.4</v>
      </c>
      <c r="Y73" s="11"/>
      <c r="Z73" s="10">
        <f>Z67*2</f>
        <v>0.23094010767585027</v>
      </c>
      <c r="AA73" s="10">
        <f>AA67*2</f>
        <v>0</v>
      </c>
      <c r="AB73" s="10">
        <f t="shared" ref="AB73" si="90">AB67*2</f>
        <v>0.18903262505010451</v>
      </c>
      <c r="BG73" s="10">
        <f>AB5</f>
        <v>4.2883563284783398E-2</v>
      </c>
      <c r="BH73" s="10">
        <v>0.40421075360921949</v>
      </c>
    </row>
    <row r="74" spans="1:60">
      <c r="A74" s="11" t="s">
        <v>16</v>
      </c>
      <c r="B74" s="11">
        <v>10</v>
      </c>
      <c r="C74" s="11"/>
      <c r="D74" s="11"/>
      <c r="E74" s="11"/>
      <c r="F74" s="11"/>
      <c r="G74" s="6">
        <f t="shared" ref="G74:G75" si="91">(B74*10^2)</f>
        <v>1000</v>
      </c>
      <c r="H74" s="12">
        <v>3.1</v>
      </c>
      <c r="I74" s="11" t="s">
        <v>16</v>
      </c>
      <c r="J74" s="11">
        <v>4</v>
      </c>
      <c r="K74" s="11"/>
      <c r="L74" s="11"/>
      <c r="M74" s="11"/>
      <c r="N74" s="11"/>
      <c r="O74" s="6">
        <f>(J74*10^2)</f>
        <v>400</v>
      </c>
      <c r="P74" s="12">
        <v>2.4</v>
      </c>
      <c r="T74" s="11"/>
      <c r="U74" s="11"/>
      <c r="V74" s="12">
        <f>H76</f>
        <v>2.2000000000000002</v>
      </c>
      <c r="W74" s="12">
        <f>P76</f>
        <v>2.1</v>
      </c>
      <c r="X74" s="10">
        <f>Enterolert!N43</f>
        <v>2.1</v>
      </c>
      <c r="Y74" s="11"/>
      <c r="Z74" s="10">
        <f>Z68*2</f>
        <v>0.13678856352455451</v>
      </c>
      <c r="AA74" s="10">
        <f>AA68*2</f>
        <v>1.4000000000000001</v>
      </c>
      <c r="AB74" s="10">
        <f t="shared" ref="AB74" si="92">AB68*2</f>
        <v>0.19999999999999987</v>
      </c>
      <c r="BG74" s="10">
        <f>AB8</f>
        <v>0.40862819285996538</v>
      </c>
      <c r="BH74" s="10">
        <v>0.52537841741118518</v>
      </c>
    </row>
    <row r="75" spans="1:60">
      <c r="A75" s="11" t="s">
        <v>17</v>
      </c>
      <c r="B75" s="11">
        <v>7</v>
      </c>
      <c r="C75" s="11"/>
      <c r="D75" s="11"/>
      <c r="E75" s="11"/>
      <c r="F75" s="11"/>
      <c r="G75" s="6">
        <f t="shared" si="91"/>
        <v>700</v>
      </c>
      <c r="H75" s="12">
        <v>2.7</v>
      </c>
      <c r="I75" s="11" t="s">
        <v>17</v>
      </c>
      <c r="J75" s="11">
        <v>2</v>
      </c>
      <c r="K75" s="11"/>
      <c r="L75" s="11"/>
      <c r="M75" s="11"/>
      <c r="N75" s="11"/>
      <c r="O75" s="6">
        <f t="shared" ref="O75:O76" si="93">(J75*10^2)</f>
        <v>200</v>
      </c>
      <c r="P75" s="12">
        <v>2.2000000000000002</v>
      </c>
      <c r="T75" s="11"/>
      <c r="U75" s="11"/>
      <c r="V75" s="12"/>
      <c r="W75" s="12"/>
      <c r="X75" s="10"/>
      <c r="Y75" s="11"/>
      <c r="BG75" s="10"/>
      <c r="BH75" s="10">
        <v>0.44335304885150573</v>
      </c>
    </row>
    <row r="76" spans="1:60">
      <c r="A76" s="11" t="s">
        <v>18</v>
      </c>
      <c r="B76" s="11">
        <v>2</v>
      </c>
      <c r="C76" s="11"/>
      <c r="D76" s="11"/>
      <c r="E76" s="11"/>
      <c r="F76" s="11"/>
      <c r="G76" s="6">
        <f>(B76*10^2)</f>
        <v>200</v>
      </c>
      <c r="H76" s="12">
        <v>2.2000000000000002</v>
      </c>
      <c r="I76" s="11" t="s">
        <v>18</v>
      </c>
      <c r="J76" s="11">
        <v>1</v>
      </c>
      <c r="K76" s="11"/>
      <c r="L76" s="11"/>
      <c r="M76" s="11"/>
      <c r="N76" s="9"/>
      <c r="O76" s="6">
        <f t="shared" si="93"/>
        <v>100</v>
      </c>
      <c r="P76" s="12">
        <v>2.1</v>
      </c>
      <c r="Q76" s="8" t="s">
        <v>36</v>
      </c>
      <c r="T76" s="11"/>
      <c r="U76" s="11"/>
      <c r="V76" s="12"/>
      <c r="W76" s="12"/>
      <c r="X76" s="10"/>
      <c r="Y76" s="11"/>
      <c r="Z76" s="10"/>
      <c r="AA76" s="10"/>
      <c r="AB76" s="10"/>
    </row>
    <row r="77" spans="1:60">
      <c r="A77" s="11" t="s">
        <v>65</v>
      </c>
      <c r="B77" s="11"/>
      <c r="C77" s="11"/>
      <c r="D77" s="11"/>
      <c r="E77" s="11"/>
      <c r="F77" s="11"/>
      <c r="G77" s="6"/>
      <c r="H77" s="12"/>
      <c r="I77" s="11" t="s">
        <v>65</v>
      </c>
      <c r="J77" s="11"/>
      <c r="K77" s="11"/>
      <c r="L77" s="11"/>
      <c r="M77" s="11"/>
      <c r="N77" s="11"/>
      <c r="O77" s="6"/>
      <c r="P77" s="12"/>
      <c r="Q77" s="11" t="s">
        <v>4</v>
      </c>
      <c r="R77" s="11" t="s">
        <v>2</v>
      </c>
      <c r="S77" s="22" t="s">
        <v>3</v>
      </c>
      <c r="T77" s="22" t="s">
        <v>6</v>
      </c>
      <c r="U77" s="11"/>
      <c r="V77" s="11" t="s">
        <v>2</v>
      </c>
      <c r="W77" s="22" t="s">
        <v>3</v>
      </c>
      <c r="X77" s="22" t="s">
        <v>6</v>
      </c>
      <c r="Y77" s="11"/>
      <c r="Z77" s="11" t="s">
        <v>2</v>
      </c>
      <c r="AA77" s="22" t="s">
        <v>3</v>
      </c>
      <c r="AB77" s="22" t="s">
        <v>6</v>
      </c>
    </row>
    <row r="78" spans="1:60">
      <c r="A78" s="11" t="s">
        <v>24</v>
      </c>
      <c r="B78" s="9">
        <v>100</v>
      </c>
      <c r="C78" s="9">
        <v>1000</v>
      </c>
      <c r="D78" s="9">
        <v>10000</v>
      </c>
      <c r="E78" s="9">
        <v>100000</v>
      </c>
      <c r="F78" s="9">
        <v>1000000</v>
      </c>
      <c r="G78" s="21" t="s">
        <v>5</v>
      </c>
      <c r="H78" s="11"/>
      <c r="I78" s="11" t="s">
        <v>24</v>
      </c>
      <c r="J78" s="9">
        <v>100</v>
      </c>
      <c r="K78" s="9">
        <v>1000</v>
      </c>
      <c r="L78" s="9">
        <v>10000</v>
      </c>
      <c r="M78" s="9">
        <v>100000</v>
      </c>
      <c r="N78" s="9">
        <v>1000000</v>
      </c>
      <c r="O78" s="21" t="s">
        <v>5</v>
      </c>
      <c r="P78" s="11"/>
      <c r="Q78" s="11">
        <v>0</v>
      </c>
      <c r="R78" s="12">
        <f>AVERAGE(V78,V84,V90)</f>
        <v>6.2206666666666663</v>
      </c>
      <c r="S78" s="12">
        <f t="shared" ref="S78:T82" si="94">AVERAGE(W78,W84,W90)</f>
        <v>5.157</v>
      </c>
      <c r="T78" s="12">
        <f t="shared" si="94"/>
        <v>4.9319999999999995</v>
      </c>
      <c r="U78" s="11"/>
      <c r="V78" s="12">
        <f>H79</f>
        <v>6.2140000000000004</v>
      </c>
      <c r="W78" s="12">
        <f>P79</f>
        <v>5.12</v>
      </c>
      <c r="X78" s="10">
        <f>Enterolert!N46</f>
        <v>5.1159999999999997</v>
      </c>
      <c r="Y78" s="11"/>
      <c r="Z78" s="10">
        <f>STDEV(V78,V84,V90)</f>
        <v>4.9338963642676183E-2</v>
      </c>
      <c r="AA78" s="10">
        <f t="shared" ref="AA78:AB82" si="95">STDEV(W78,W84,W90)</f>
        <v>7.2917761896536246E-2</v>
      </c>
      <c r="AB78" s="10">
        <f t="shared" si="95"/>
        <v>0.17364619201122711</v>
      </c>
    </row>
    <row r="79" spans="1:60">
      <c r="A79" s="11" t="s">
        <v>0</v>
      </c>
      <c r="B79" s="11"/>
      <c r="E79" s="11">
        <v>22.8</v>
      </c>
      <c r="F79" s="11">
        <v>2</v>
      </c>
      <c r="G79" s="6">
        <f>(E79*10^5+F79*10^6)/2</f>
        <v>2140000</v>
      </c>
      <c r="H79" s="12">
        <v>6.2140000000000004</v>
      </c>
      <c r="I79" s="11" t="s">
        <v>0</v>
      </c>
      <c r="J79" s="11"/>
      <c r="K79" s="11"/>
      <c r="L79" s="11">
        <v>2</v>
      </c>
      <c r="M79" s="11">
        <v>1</v>
      </c>
      <c r="N79" s="11"/>
      <c r="O79" s="6">
        <f>(L79*10^4+M79*10^5)</f>
        <v>120000</v>
      </c>
      <c r="P79" s="12">
        <v>5.12</v>
      </c>
      <c r="Q79" s="11">
        <v>7</v>
      </c>
      <c r="R79" s="12">
        <f t="shared" ref="R79:R82" si="96">AVERAGE(V79,V85,V91)</f>
        <v>2.8263333333333329</v>
      </c>
      <c r="S79" s="12">
        <f t="shared" si="94"/>
        <v>2.2666666666666666</v>
      </c>
      <c r="T79" s="12">
        <f t="shared" si="94"/>
        <v>3.0223333333333335</v>
      </c>
      <c r="U79" s="11"/>
      <c r="V79" s="12">
        <f>H80</f>
        <v>3.1789999999999998</v>
      </c>
      <c r="W79" s="12">
        <f>P80</f>
        <v>2.2999999999999998</v>
      </c>
      <c r="X79" s="10">
        <f>Enterolert!N47</f>
        <v>2.52</v>
      </c>
      <c r="Y79" s="11"/>
      <c r="Z79" s="10">
        <f t="shared" ref="Z79:Z82" si="97">STDEV(V79,V85,V91)</f>
        <v>0.30948397912223696</v>
      </c>
      <c r="AA79" s="10">
        <f t="shared" si="95"/>
        <v>5.7735026918962373E-2</v>
      </c>
      <c r="AB79" s="10">
        <f t="shared" si="95"/>
        <v>0.43527500885455356</v>
      </c>
    </row>
    <row r="80" spans="1:60">
      <c r="A80" s="11" t="s">
        <v>11</v>
      </c>
      <c r="B80" s="11">
        <v>17.899999999999999</v>
      </c>
      <c r="C80" s="11"/>
      <c r="D80" s="11"/>
      <c r="E80" s="11"/>
      <c r="F80" s="11"/>
      <c r="G80" s="6">
        <f>(B80*10^2)</f>
        <v>1789.9999999999998</v>
      </c>
      <c r="H80" s="12">
        <v>3.1789999999999998</v>
      </c>
      <c r="I80" s="11" t="s">
        <v>11</v>
      </c>
      <c r="J80" s="11">
        <v>3</v>
      </c>
      <c r="K80" s="11"/>
      <c r="L80" s="11"/>
      <c r="M80" s="11"/>
      <c r="N80" s="11"/>
      <c r="O80" s="6">
        <f>(J80*10^2)</f>
        <v>300</v>
      </c>
      <c r="P80" s="12">
        <v>2.2999999999999998</v>
      </c>
      <c r="Q80" s="11">
        <v>14</v>
      </c>
      <c r="R80" s="12">
        <f t="shared" si="96"/>
        <v>2.9516666666666667</v>
      </c>
      <c r="S80" s="12">
        <f t="shared" si="94"/>
        <v>1.4666666666666668</v>
      </c>
      <c r="T80" s="12">
        <f t="shared" si="94"/>
        <v>3.004</v>
      </c>
      <c r="U80" s="11"/>
      <c r="V80" s="12">
        <f>H81</f>
        <v>3.1549999999999998</v>
      </c>
      <c r="W80" s="12">
        <f>P81</f>
        <v>2.1</v>
      </c>
      <c r="X80" s="10">
        <f>Enterolert!N48</f>
        <v>3.1459999999999999</v>
      </c>
      <c r="Y80" s="11"/>
      <c r="Z80" s="10">
        <f t="shared" si="97"/>
        <v>0.30579132318189356</v>
      </c>
      <c r="AA80" s="10">
        <f t="shared" si="95"/>
        <v>1.2741009902410925</v>
      </c>
      <c r="AB80" s="10">
        <f t="shared" si="95"/>
        <v>0.2966867034432113</v>
      </c>
    </row>
    <row r="81" spans="1:28">
      <c r="A81" s="11" t="s">
        <v>16</v>
      </c>
      <c r="B81" s="11">
        <v>15.5</v>
      </c>
      <c r="C81" s="11"/>
      <c r="D81" s="11"/>
      <c r="E81" s="11"/>
      <c r="F81" s="11"/>
      <c r="G81" s="6">
        <f>(B81*10^2)</f>
        <v>1550</v>
      </c>
      <c r="H81" s="12">
        <v>3.1549999999999998</v>
      </c>
      <c r="I81" s="11" t="s">
        <v>16</v>
      </c>
      <c r="J81" s="11">
        <v>1</v>
      </c>
      <c r="K81" s="11"/>
      <c r="L81" s="11"/>
      <c r="M81" s="11"/>
      <c r="N81" s="11"/>
      <c r="O81" s="6">
        <f>(J81*10^2)</f>
        <v>100</v>
      </c>
      <c r="P81" s="12">
        <v>2.1</v>
      </c>
      <c r="Q81" s="11">
        <v>21</v>
      </c>
      <c r="R81" s="12">
        <f t="shared" si="96"/>
        <v>3.0853333333333333</v>
      </c>
      <c r="S81" s="12">
        <f t="shared" si="94"/>
        <v>2.2333333333333334</v>
      </c>
      <c r="T81" s="12">
        <f t="shared" si="94"/>
        <v>2.706666666666667</v>
      </c>
      <c r="U81" s="11"/>
      <c r="V81" s="12">
        <f>H82</f>
        <v>2.9</v>
      </c>
      <c r="W81" s="12">
        <f>P82</f>
        <v>2.2000000000000002</v>
      </c>
      <c r="X81" s="10">
        <f>Enterolert!N49</f>
        <v>2.62</v>
      </c>
      <c r="Y81" s="11"/>
      <c r="Z81" s="10">
        <f t="shared" si="97"/>
        <v>0.17845260808778704</v>
      </c>
      <c r="AA81" s="10">
        <f t="shared" si="95"/>
        <v>5.7735026918962373E-2</v>
      </c>
      <c r="AB81" s="10">
        <f t="shared" si="95"/>
        <v>9.0184995056457731E-2</v>
      </c>
    </row>
    <row r="82" spans="1:28">
      <c r="A82" s="11" t="s">
        <v>17</v>
      </c>
      <c r="B82" s="11">
        <v>9</v>
      </c>
      <c r="C82" s="11"/>
      <c r="D82" s="11"/>
      <c r="E82" s="11"/>
      <c r="F82" s="11"/>
      <c r="G82" s="6">
        <f t="shared" ref="G82:G83" si="98">(B82*10^2)</f>
        <v>900</v>
      </c>
      <c r="H82" s="12">
        <v>2.9</v>
      </c>
      <c r="I82" s="11" t="s">
        <v>17</v>
      </c>
      <c r="J82" s="11">
        <v>2</v>
      </c>
      <c r="K82" s="11"/>
      <c r="L82" s="11"/>
      <c r="M82" s="11"/>
      <c r="N82" s="11"/>
      <c r="O82" s="6">
        <f>(J82*10^2)</f>
        <v>200</v>
      </c>
      <c r="P82" s="12">
        <v>2.2000000000000002</v>
      </c>
      <c r="Q82" s="11">
        <v>28</v>
      </c>
      <c r="R82" s="12">
        <f t="shared" si="96"/>
        <v>2.57</v>
      </c>
      <c r="S82" s="12">
        <f t="shared" si="94"/>
        <v>1.4666666666666668</v>
      </c>
      <c r="T82" s="12">
        <f t="shared" si="94"/>
        <v>2.2666666666666666</v>
      </c>
      <c r="U82" s="11"/>
      <c r="V82" s="12">
        <f>H83</f>
        <v>2.6</v>
      </c>
      <c r="W82" s="12">
        <f>P83</f>
        <v>2.2000000000000002</v>
      </c>
      <c r="X82" s="10">
        <f>Enterolert!N50</f>
        <v>2.4</v>
      </c>
      <c r="Y82" s="11"/>
      <c r="Z82" s="10">
        <f t="shared" si="97"/>
        <v>0.25632011235952606</v>
      </c>
      <c r="AA82" s="10">
        <f t="shared" si="95"/>
        <v>1.2701705922171769</v>
      </c>
      <c r="AB82" s="10">
        <f t="shared" si="95"/>
        <v>0.11547005383792501</v>
      </c>
    </row>
    <row r="83" spans="1:28">
      <c r="A83" s="11" t="s">
        <v>18</v>
      </c>
      <c r="B83" s="11">
        <v>6</v>
      </c>
      <c r="C83" s="11"/>
      <c r="D83" s="11"/>
      <c r="E83" s="11"/>
      <c r="F83" s="11"/>
      <c r="G83" s="6">
        <f t="shared" si="98"/>
        <v>600</v>
      </c>
      <c r="H83" s="12">
        <v>2.6</v>
      </c>
      <c r="I83" s="11" t="s">
        <v>18</v>
      </c>
      <c r="J83" s="11">
        <v>2</v>
      </c>
      <c r="K83" s="11"/>
      <c r="L83" s="11"/>
      <c r="M83" s="11"/>
      <c r="N83" s="9"/>
      <c r="O83" s="6">
        <f>(J83*10^2)</f>
        <v>200</v>
      </c>
      <c r="P83" s="12">
        <v>2.2000000000000002</v>
      </c>
      <c r="T83" s="11"/>
      <c r="U83" s="11"/>
      <c r="V83" s="12"/>
      <c r="W83" s="12"/>
      <c r="X83" s="10"/>
      <c r="Y83" s="11"/>
      <c r="Z83" s="11" t="s">
        <v>13</v>
      </c>
      <c r="AA83" s="11"/>
      <c r="AB83" s="11"/>
    </row>
    <row r="84" spans="1:28">
      <c r="A84" s="11"/>
      <c r="B84" s="11"/>
      <c r="C84" s="11"/>
      <c r="D84" s="11"/>
      <c r="E84" s="11"/>
      <c r="F84" s="11"/>
      <c r="G84" s="6"/>
      <c r="H84" s="12"/>
      <c r="I84" s="11"/>
      <c r="J84" s="11"/>
      <c r="K84" s="11"/>
      <c r="L84" s="11"/>
      <c r="M84" s="11"/>
      <c r="N84" s="11"/>
      <c r="O84" s="6"/>
      <c r="P84" s="12"/>
      <c r="T84" s="11"/>
      <c r="U84" s="11"/>
      <c r="V84" s="12">
        <f>H86</f>
        <v>6.1749999999999998</v>
      </c>
      <c r="W84" s="12">
        <f>P86</f>
        <v>5.2409999999999997</v>
      </c>
      <c r="X84" s="10">
        <f>Enterolert!N53</f>
        <v>4.9089999999999998</v>
      </c>
      <c r="Y84" s="11"/>
      <c r="Z84" s="10">
        <f>STDEV(V78,V84,V90)/SQRT(3)</f>
        <v>2.8485863940636253E-2</v>
      </c>
      <c r="AA84" s="10">
        <f t="shared" ref="AA84:AB88" si="99">STDEV(W78,W84,W90)/SQRT(3)</f>
        <v>4.2099089459670239E-2</v>
      </c>
      <c r="AB84" s="10">
        <f t="shared" si="99"/>
        <v>0.10025467570143543</v>
      </c>
    </row>
    <row r="85" spans="1:28">
      <c r="A85" s="11" t="s">
        <v>25</v>
      </c>
      <c r="B85" s="11"/>
      <c r="C85" s="11"/>
      <c r="D85" s="11"/>
      <c r="E85" s="11"/>
      <c r="F85" s="11"/>
      <c r="G85" s="6"/>
      <c r="H85" s="12"/>
      <c r="I85" s="11" t="s">
        <v>25</v>
      </c>
      <c r="J85" s="11"/>
      <c r="K85" s="11"/>
      <c r="L85" s="11"/>
      <c r="M85" s="11"/>
      <c r="N85" s="11"/>
      <c r="O85" s="6"/>
      <c r="P85" s="12"/>
      <c r="T85" s="11"/>
      <c r="U85" s="11"/>
      <c r="V85" s="12">
        <f>H87</f>
        <v>2.7</v>
      </c>
      <c r="W85" s="12">
        <f>P87</f>
        <v>2.2999999999999998</v>
      </c>
      <c r="X85" s="10">
        <f>Enterolert!N54</f>
        <v>3.2879999999999998</v>
      </c>
      <c r="Y85" s="11"/>
      <c r="Z85" s="10">
        <f t="shared" ref="Z85:Z88" si="100">STDEV(V79,V85,V91)/SQRT(3)</f>
        <v>0.17868065865610003</v>
      </c>
      <c r="AA85" s="10">
        <f t="shared" si="99"/>
        <v>3.3333333333333215E-2</v>
      </c>
      <c r="AB85" s="10">
        <f t="shared" si="99"/>
        <v>0.25130614353369324</v>
      </c>
    </row>
    <row r="86" spans="1:28">
      <c r="A86" s="11" t="s">
        <v>0</v>
      </c>
      <c r="B86" s="11"/>
      <c r="E86" s="11">
        <v>15</v>
      </c>
      <c r="F86" s="11">
        <v>2</v>
      </c>
      <c r="G86" s="6">
        <f>(E86*10^5+F86*10^6)/2</f>
        <v>1750000</v>
      </c>
      <c r="H86" s="12">
        <v>6.1749999999999998</v>
      </c>
      <c r="I86" s="11" t="s">
        <v>0</v>
      </c>
      <c r="J86" s="11"/>
      <c r="K86" s="11"/>
      <c r="L86" s="11">
        <v>4.0999999999999996</v>
      </c>
      <c r="M86" s="11">
        <v>2</v>
      </c>
      <c r="N86" s="11"/>
      <c r="O86" s="6">
        <f>(L86*10^4+M86*10^5)</f>
        <v>241000</v>
      </c>
      <c r="P86" s="12">
        <v>5.2409999999999997</v>
      </c>
      <c r="T86" s="11"/>
      <c r="U86" s="11"/>
      <c r="V86" s="12">
        <f>H88</f>
        <v>2.6</v>
      </c>
      <c r="W86" s="12">
        <f>P88</f>
        <v>0</v>
      </c>
      <c r="X86" s="10">
        <f>Enterolert!N55</f>
        <v>3.2029999999999998</v>
      </c>
      <c r="Y86" s="11"/>
      <c r="Z86" s="10">
        <f t="shared" si="100"/>
        <v>0.1765487027549181</v>
      </c>
      <c r="AA86" s="10">
        <f t="shared" si="99"/>
        <v>0.73560254969046357</v>
      </c>
      <c r="AB86" s="10">
        <f t="shared" si="99"/>
        <v>0.17129214809792073</v>
      </c>
    </row>
    <row r="87" spans="1:28">
      <c r="A87" s="11" t="s">
        <v>11</v>
      </c>
      <c r="B87" s="11">
        <v>7</v>
      </c>
      <c r="C87" s="11"/>
      <c r="D87" s="11"/>
      <c r="E87" s="11"/>
      <c r="F87" s="11"/>
      <c r="G87" s="6">
        <f>(B87*10^2)</f>
        <v>700</v>
      </c>
      <c r="H87" s="12">
        <v>2.7</v>
      </c>
      <c r="I87" s="11" t="s">
        <v>11</v>
      </c>
      <c r="J87" s="11">
        <v>3</v>
      </c>
      <c r="K87" s="11"/>
      <c r="L87" s="11"/>
      <c r="M87" s="11"/>
      <c r="N87" s="11"/>
      <c r="O87" s="6">
        <f>(J87*10^2)</f>
        <v>300</v>
      </c>
      <c r="P87" s="12">
        <v>2.2999999999999998</v>
      </c>
      <c r="T87" s="11"/>
      <c r="U87" s="11"/>
      <c r="V87" s="12">
        <f>H89</f>
        <v>3.1</v>
      </c>
      <c r="W87" s="12">
        <f>P89</f>
        <v>2.2999999999999998</v>
      </c>
      <c r="X87" s="10">
        <f>Enterolert!N56</f>
        <v>2.7</v>
      </c>
      <c r="Y87" s="11"/>
      <c r="Z87" s="10">
        <f t="shared" si="100"/>
        <v>0.10302966131707464</v>
      </c>
      <c r="AA87" s="10">
        <f t="shared" si="99"/>
        <v>3.3333333333333215E-2</v>
      </c>
      <c r="AB87" s="10">
        <f t="shared" si="99"/>
        <v>5.2068331172710945E-2</v>
      </c>
    </row>
    <row r="88" spans="1:28">
      <c r="A88" s="11" t="s">
        <v>16</v>
      </c>
      <c r="B88" s="11">
        <v>6</v>
      </c>
      <c r="C88" s="11"/>
      <c r="D88" s="11"/>
      <c r="E88" s="11"/>
      <c r="F88" s="11"/>
      <c r="G88" s="6">
        <f>(B88*10^2)</f>
        <v>600</v>
      </c>
      <c r="H88" s="12">
        <v>2.6</v>
      </c>
      <c r="I88" s="11" t="s">
        <v>16</v>
      </c>
      <c r="J88" s="11">
        <v>0</v>
      </c>
      <c r="K88" s="11"/>
      <c r="L88" s="11"/>
      <c r="M88" s="11"/>
      <c r="N88" s="11"/>
      <c r="O88" s="6">
        <f>(J88*10^2)</f>
        <v>0</v>
      </c>
      <c r="P88" s="12">
        <v>0</v>
      </c>
      <c r="T88" s="11"/>
      <c r="U88" s="11"/>
      <c r="V88" s="12">
        <f>H90</f>
        <v>2.81</v>
      </c>
      <c r="W88" s="12">
        <f>P90</f>
        <v>0</v>
      </c>
      <c r="X88" s="10">
        <f>Enterolert!N57</f>
        <v>2.2000000000000002</v>
      </c>
      <c r="Y88" s="11"/>
      <c r="Z88" s="10">
        <f t="shared" si="100"/>
        <v>0.14798648586948751</v>
      </c>
      <c r="AA88" s="10">
        <f t="shared" si="99"/>
        <v>0.7333333333333335</v>
      </c>
      <c r="AB88" s="10">
        <f t="shared" si="99"/>
        <v>6.6666666666666582E-2</v>
      </c>
    </row>
    <row r="89" spans="1:28">
      <c r="A89" s="11" t="s">
        <v>17</v>
      </c>
      <c r="B89" s="11">
        <v>10</v>
      </c>
      <c r="C89" s="11"/>
      <c r="D89" s="11"/>
      <c r="E89" s="11"/>
      <c r="F89" s="11"/>
      <c r="G89" s="6">
        <f t="shared" ref="G89:G90" si="101">(B89*10^2)</f>
        <v>1000</v>
      </c>
      <c r="H89" s="12">
        <v>3.1</v>
      </c>
      <c r="I89" s="11" t="s">
        <v>17</v>
      </c>
      <c r="J89" s="11">
        <v>3</v>
      </c>
      <c r="K89" s="11"/>
      <c r="L89" s="11"/>
      <c r="M89" s="11"/>
      <c r="N89" s="11"/>
      <c r="O89" s="6">
        <f t="shared" ref="O89:O90" si="102">(J89*10^2)</f>
        <v>300</v>
      </c>
      <c r="P89" s="12">
        <v>2.2999999999999998</v>
      </c>
      <c r="T89" s="11"/>
      <c r="U89" s="11"/>
      <c r="V89" s="12"/>
      <c r="W89" s="12"/>
      <c r="X89" s="10"/>
      <c r="Y89" s="11"/>
      <c r="Z89" s="11" t="s">
        <v>14</v>
      </c>
      <c r="AA89" s="11"/>
      <c r="AB89" s="11"/>
    </row>
    <row r="90" spans="1:28">
      <c r="A90" s="11" t="s">
        <v>18</v>
      </c>
      <c r="B90" s="11">
        <v>8.1</v>
      </c>
      <c r="C90" s="11"/>
      <c r="D90" s="11"/>
      <c r="E90" s="11"/>
      <c r="F90" s="11"/>
      <c r="G90" s="6">
        <f t="shared" si="101"/>
        <v>810</v>
      </c>
      <c r="H90" s="12">
        <v>2.81</v>
      </c>
      <c r="I90" s="11" t="s">
        <v>18</v>
      </c>
      <c r="J90" s="11">
        <v>0</v>
      </c>
      <c r="K90" s="11"/>
      <c r="L90" s="11"/>
      <c r="M90" s="11"/>
      <c r="N90" s="9"/>
      <c r="O90" s="6">
        <f t="shared" si="102"/>
        <v>0</v>
      </c>
      <c r="P90" s="12">
        <v>0</v>
      </c>
      <c r="T90" s="11"/>
      <c r="U90" s="11"/>
      <c r="V90" s="12">
        <f>H93</f>
        <v>6.2729999999999997</v>
      </c>
      <c r="W90" s="12">
        <f>P93</f>
        <v>5.1100000000000003</v>
      </c>
      <c r="X90" s="10">
        <f>Enterolert!N60</f>
        <v>4.7709999999999999</v>
      </c>
      <c r="Y90" s="11"/>
      <c r="Z90" s="10">
        <f t="shared" ref="Z90:AA92" si="103">Z84*2</f>
        <v>5.6971727881272506E-2</v>
      </c>
      <c r="AA90" s="10">
        <f t="shared" si="103"/>
        <v>8.4198178919340477E-2</v>
      </c>
      <c r="AB90" s="10">
        <f>AB84*2</f>
        <v>0.20050935140287085</v>
      </c>
    </row>
    <row r="91" spans="1:28">
      <c r="A91" s="11"/>
      <c r="B91" s="11"/>
      <c r="C91" s="11"/>
      <c r="D91" s="11"/>
      <c r="E91" s="11"/>
      <c r="F91" s="11"/>
      <c r="G91" s="6"/>
      <c r="H91" s="12"/>
      <c r="I91" s="11"/>
      <c r="J91" s="11"/>
      <c r="K91" s="11"/>
      <c r="L91" s="11"/>
      <c r="M91" s="11"/>
      <c r="N91" s="11"/>
      <c r="O91" s="6"/>
      <c r="P91" s="12"/>
      <c r="T91" s="11"/>
      <c r="U91" s="11"/>
      <c r="V91" s="12">
        <f>H94</f>
        <v>2.6</v>
      </c>
      <c r="W91" s="12">
        <f>P94</f>
        <v>2.2000000000000002</v>
      </c>
      <c r="X91" s="10">
        <f>Enterolert!N61</f>
        <v>3.2589999999999999</v>
      </c>
      <c r="Y91" s="11"/>
      <c r="Z91" s="10">
        <f t="shared" si="103"/>
        <v>0.35736131731220006</v>
      </c>
      <c r="AA91" s="10">
        <f t="shared" si="103"/>
        <v>6.666666666666643E-2</v>
      </c>
      <c r="AB91" s="10">
        <f t="shared" ref="AB91" si="104">AB85*2</f>
        <v>0.50261228706738648</v>
      </c>
    </row>
    <row r="92" spans="1:28">
      <c r="A92" s="11" t="s">
        <v>26</v>
      </c>
      <c r="B92" s="11"/>
      <c r="C92" s="11"/>
      <c r="D92" s="11"/>
      <c r="E92" s="11"/>
      <c r="F92" s="11"/>
      <c r="G92" s="6"/>
      <c r="H92" s="12"/>
      <c r="I92" s="11" t="s">
        <v>26</v>
      </c>
      <c r="J92" s="11"/>
      <c r="K92" s="11"/>
      <c r="L92" s="11"/>
      <c r="M92" s="11"/>
      <c r="N92" s="11"/>
      <c r="O92" s="6"/>
      <c r="P92" s="12"/>
      <c r="T92" s="11"/>
      <c r="U92" s="11"/>
      <c r="V92" s="12">
        <f>H95</f>
        <v>3.1</v>
      </c>
      <c r="W92" s="12">
        <f>P95</f>
        <v>2.2999999999999998</v>
      </c>
      <c r="X92" s="10">
        <f>Enterolert!N62</f>
        <v>2.6629999999999998</v>
      </c>
      <c r="Y92" s="11"/>
      <c r="Z92" s="10">
        <f t="shared" si="103"/>
        <v>0.3530974055098362</v>
      </c>
      <c r="AA92" s="10">
        <f t="shared" si="103"/>
        <v>1.4712050993809271</v>
      </c>
      <c r="AB92" s="10">
        <f t="shared" ref="AB92" si="105">AB86*2</f>
        <v>0.34258429619584146</v>
      </c>
    </row>
    <row r="93" spans="1:28">
      <c r="A93" s="11" t="s">
        <v>0</v>
      </c>
      <c r="B93" s="11"/>
      <c r="E93" s="11">
        <v>24.6</v>
      </c>
      <c r="F93" s="11">
        <v>3</v>
      </c>
      <c r="G93" s="6">
        <f>(E93*10^5+F93*10^6)/2</f>
        <v>2730000</v>
      </c>
      <c r="H93" s="12">
        <v>6.2729999999999997</v>
      </c>
      <c r="I93" s="11" t="s">
        <v>0</v>
      </c>
      <c r="J93" s="11"/>
      <c r="K93" s="11"/>
      <c r="L93" s="11">
        <v>1</v>
      </c>
      <c r="M93" s="11">
        <v>1</v>
      </c>
      <c r="N93" s="11"/>
      <c r="O93" s="6">
        <f>(L93*10^4+M93*10^5)</f>
        <v>110000</v>
      </c>
      <c r="P93" s="12">
        <v>5.1100000000000003</v>
      </c>
      <c r="T93" s="11"/>
      <c r="U93" s="11"/>
      <c r="V93" s="12">
        <f>H96</f>
        <v>3.2559999999999998</v>
      </c>
      <c r="W93" s="12">
        <f>P96</f>
        <v>2.2000000000000002</v>
      </c>
      <c r="X93" s="10">
        <f>Enterolert!N63</f>
        <v>2.8</v>
      </c>
      <c r="Y93" s="11"/>
      <c r="Z93" s="10">
        <f>Z87*2</f>
        <v>0.20605932263414928</v>
      </c>
      <c r="AA93" s="10">
        <f>AA87*2</f>
        <v>6.666666666666643E-2</v>
      </c>
      <c r="AB93" s="10">
        <f t="shared" ref="AB93" si="106">AB87*2</f>
        <v>0.10413666234542189</v>
      </c>
    </row>
    <row r="94" spans="1:28">
      <c r="A94" s="11" t="s">
        <v>11</v>
      </c>
      <c r="B94" s="11">
        <v>6</v>
      </c>
      <c r="C94" s="11"/>
      <c r="D94" s="11"/>
      <c r="E94" s="11"/>
      <c r="F94" s="11"/>
      <c r="G94" s="6">
        <f>(B94*10^2)</f>
        <v>600</v>
      </c>
      <c r="H94" s="12">
        <v>2.6</v>
      </c>
      <c r="I94" s="11" t="s">
        <v>11</v>
      </c>
      <c r="J94" s="11">
        <v>2</v>
      </c>
      <c r="K94" s="11"/>
      <c r="L94" s="11"/>
      <c r="M94" s="11"/>
      <c r="N94" s="11"/>
      <c r="O94" s="6">
        <f>(J94*10^2)</f>
        <v>200</v>
      </c>
      <c r="P94" s="12">
        <v>2.2000000000000002</v>
      </c>
      <c r="T94" s="11"/>
      <c r="U94" s="11"/>
      <c r="V94" s="12">
        <f>H97</f>
        <v>2.2999999999999998</v>
      </c>
      <c r="W94" s="12">
        <f>P97</f>
        <v>2.2000000000000002</v>
      </c>
      <c r="X94" s="10">
        <f>Enterolert!N64</f>
        <v>2.2000000000000002</v>
      </c>
      <c r="Y94" s="11"/>
      <c r="Z94" s="10">
        <f>Z88*2</f>
        <v>0.29597297173897502</v>
      </c>
      <c r="AA94" s="10">
        <f>AA88*2</f>
        <v>1.466666666666667</v>
      </c>
      <c r="AB94" s="10">
        <f t="shared" ref="AB94" si="107">AB88*2</f>
        <v>0.13333333333333316</v>
      </c>
    </row>
    <row r="95" spans="1:28">
      <c r="A95" s="11" t="s">
        <v>16</v>
      </c>
      <c r="B95" s="11">
        <v>10</v>
      </c>
      <c r="C95" s="11"/>
      <c r="D95" s="11"/>
      <c r="E95" s="11"/>
      <c r="F95" s="11"/>
      <c r="G95" s="6">
        <f>(B95*10^2)</f>
        <v>1000</v>
      </c>
      <c r="H95" s="12">
        <v>3.1</v>
      </c>
      <c r="I95" s="11" t="s">
        <v>16</v>
      </c>
      <c r="J95" s="11">
        <v>3</v>
      </c>
      <c r="K95" s="11"/>
      <c r="L95" s="11"/>
      <c r="M95" s="11"/>
      <c r="N95" s="11"/>
      <c r="O95" s="6">
        <f>(J95*10^2)</f>
        <v>300</v>
      </c>
      <c r="P95" s="12">
        <v>2.2999999999999998</v>
      </c>
      <c r="T95" s="11"/>
      <c r="U95" s="11"/>
      <c r="V95" s="12"/>
      <c r="W95" s="12"/>
      <c r="X95" s="10"/>
      <c r="Y95" s="11"/>
      <c r="Z95" s="10"/>
      <c r="AA95" s="10"/>
      <c r="AB95" s="10"/>
    </row>
    <row r="96" spans="1:28">
      <c r="A96" s="11" t="s">
        <v>17</v>
      </c>
      <c r="B96" s="11">
        <v>25.6</v>
      </c>
      <c r="C96" s="11"/>
      <c r="D96" s="11"/>
      <c r="E96" s="11"/>
      <c r="F96" s="11"/>
      <c r="G96" s="6">
        <f t="shared" ref="G96:G97" si="108">(B96*10^2)</f>
        <v>2560</v>
      </c>
      <c r="H96" s="12">
        <v>3.2559999999999998</v>
      </c>
      <c r="I96" s="11" t="s">
        <v>17</v>
      </c>
      <c r="J96" s="11">
        <v>2</v>
      </c>
      <c r="K96" s="11"/>
      <c r="L96" s="11"/>
      <c r="M96" s="11"/>
      <c r="N96" s="11"/>
      <c r="O96" s="6">
        <f t="shared" ref="O96:O97" si="109">(J96*10^2)</f>
        <v>200</v>
      </c>
      <c r="P96" s="12">
        <v>2.2000000000000002</v>
      </c>
      <c r="T96" s="11"/>
      <c r="U96" s="11"/>
      <c r="V96" s="12"/>
      <c r="W96" s="12"/>
      <c r="X96" s="10"/>
      <c r="Y96" s="11"/>
      <c r="Z96" s="10"/>
      <c r="AA96" s="10"/>
      <c r="AB96" s="10"/>
    </row>
    <row r="97" spans="1:28">
      <c r="A97" s="11" t="s">
        <v>18</v>
      </c>
      <c r="B97" s="11">
        <v>3</v>
      </c>
      <c r="C97" s="11"/>
      <c r="D97" s="11"/>
      <c r="E97" s="11"/>
      <c r="F97" s="11"/>
      <c r="G97" s="6">
        <f t="shared" si="108"/>
        <v>300</v>
      </c>
      <c r="H97" s="12">
        <v>2.2999999999999998</v>
      </c>
      <c r="I97" s="11" t="s">
        <v>18</v>
      </c>
      <c r="J97" s="11">
        <v>2</v>
      </c>
      <c r="K97" s="11"/>
      <c r="L97" s="11"/>
      <c r="M97" s="11"/>
      <c r="N97" s="9"/>
      <c r="O97" s="6">
        <f t="shared" si="109"/>
        <v>200</v>
      </c>
      <c r="P97" s="12">
        <v>2.2000000000000002</v>
      </c>
      <c r="Q97" s="8" t="s">
        <v>37</v>
      </c>
      <c r="T97" s="11"/>
      <c r="U97" s="11"/>
      <c r="V97" s="12"/>
      <c r="W97" s="12"/>
      <c r="X97" s="10"/>
      <c r="Y97" s="11"/>
      <c r="Z97" s="10"/>
      <c r="AA97" s="10"/>
      <c r="AB97" s="10"/>
    </row>
    <row r="98" spans="1:28">
      <c r="A98" s="11" t="s">
        <v>66</v>
      </c>
      <c r="B98" s="11"/>
      <c r="C98" s="11"/>
      <c r="D98" s="11"/>
      <c r="E98" s="11"/>
      <c r="F98" s="11"/>
      <c r="G98" s="6"/>
      <c r="H98" s="12"/>
      <c r="I98" s="11" t="s">
        <v>66</v>
      </c>
      <c r="J98" s="11"/>
      <c r="K98" s="11"/>
      <c r="L98" s="11"/>
      <c r="M98" s="11"/>
      <c r="N98" s="11"/>
      <c r="O98" s="6"/>
      <c r="P98" s="12"/>
      <c r="Q98" s="11" t="s">
        <v>4</v>
      </c>
      <c r="R98" s="11" t="s">
        <v>2</v>
      </c>
      <c r="S98" s="22" t="s">
        <v>3</v>
      </c>
      <c r="T98" s="22" t="s">
        <v>6</v>
      </c>
      <c r="U98" s="11"/>
      <c r="V98" s="11" t="s">
        <v>2</v>
      </c>
      <c r="W98" s="22" t="s">
        <v>3</v>
      </c>
      <c r="X98" s="22" t="s">
        <v>6</v>
      </c>
      <c r="Y98" s="11"/>
      <c r="Z98" s="11" t="s">
        <v>2</v>
      </c>
      <c r="AA98" s="22" t="s">
        <v>3</v>
      </c>
      <c r="AB98" s="22" t="s">
        <v>6</v>
      </c>
    </row>
    <row r="99" spans="1:28">
      <c r="A99" s="11" t="s">
        <v>27</v>
      </c>
      <c r="B99" s="9">
        <v>100</v>
      </c>
      <c r="C99" s="9">
        <v>1000</v>
      </c>
      <c r="D99" s="9">
        <v>10000</v>
      </c>
      <c r="E99" s="9">
        <v>100000</v>
      </c>
      <c r="F99" s="9">
        <v>1000000</v>
      </c>
      <c r="G99" s="21" t="s">
        <v>5</v>
      </c>
      <c r="H99" s="11"/>
      <c r="I99" s="11" t="s">
        <v>27</v>
      </c>
      <c r="J99" s="9">
        <v>100</v>
      </c>
      <c r="K99" s="9">
        <v>1000</v>
      </c>
      <c r="L99" s="9">
        <v>10000</v>
      </c>
      <c r="M99" s="9">
        <v>100000</v>
      </c>
      <c r="N99" s="9">
        <v>1000000</v>
      </c>
      <c r="O99" s="21" t="s">
        <v>5</v>
      </c>
      <c r="P99" s="11"/>
      <c r="Q99" s="11">
        <v>0</v>
      </c>
      <c r="R99" s="12">
        <f>AVERAGE(V99,V105,V111)</f>
        <v>6.2453333333333338</v>
      </c>
      <c r="S99" s="12">
        <f t="shared" ref="S99:S103" si="110">AVERAGE(W99,W105,W111)</f>
        <v>6.1749999999999998</v>
      </c>
      <c r="T99" s="12">
        <f t="shared" ref="T99:T103" si="111">AVERAGE(X99,X105,X111)</f>
        <v>5.1496666666666666</v>
      </c>
      <c r="U99" s="11"/>
      <c r="V99" s="12">
        <f>H100</f>
        <v>6.2249999999999996</v>
      </c>
      <c r="W99" s="12">
        <f>P100</f>
        <v>6.15</v>
      </c>
      <c r="X99" s="10">
        <f>Enterolert!N67</f>
        <v>5.1449999999999996</v>
      </c>
      <c r="Y99" s="11"/>
      <c r="Z99" s="10">
        <f>STDEV(V99,V105,V111)</f>
        <v>2.0502032419575891E-2</v>
      </c>
      <c r="AA99" s="10">
        <f t="shared" ref="AA99:AA103" si="112">STDEV(W99,W105,W111)</f>
        <v>4.3301270189221523E-2</v>
      </c>
      <c r="AB99" s="10">
        <f t="shared" ref="AB99:AB102" si="113">STDEV(X99,X105,X111)</f>
        <v>2.4337899115029156E-2</v>
      </c>
    </row>
    <row r="100" spans="1:28">
      <c r="A100" s="11" t="s">
        <v>0</v>
      </c>
      <c r="B100" s="11"/>
      <c r="C100" s="11"/>
      <c r="D100" s="11"/>
      <c r="E100" s="11">
        <v>24.9</v>
      </c>
      <c r="F100" s="11">
        <v>2</v>
      </c>
      <c r="G100" s="6">
        <f>(E100*10^5+F100*10^6)/2</f>
        <v>2245000</v>
      </c>
      <c r="H100" s="12">
        <v>6.2249999999999996</v>
      </c>
      <c r="I100" s="11" t="s">
        <v>0</v>
      </c>
      <c r="J100" s="11"/>
      <c r="K100" s="11"/>
      <c r="L100" s="11"/>
      <c r="M100" s="11">
        <v>20</v>
      </c>
      <c r="N100" s="11">
        <v>1</v>
      </c>
      <c r="O100" s="6">
        <f>(M100*10^5+N100*10^6)/2</f>
        <v>1500000</v>
      </c>
      <c r="P100" s="12">
        <v>6.15</v>
      </c>
      <c r="Q100" s="11">
        <v>7</v>
      </c>
      <c r="R100" s="12">
        <f t="shared" ref="R100:R103" si="114">AVERAGE(V100,V106,V112)</f>
        <v>0</v>
      </c>
      <c r="S100" s="12">
        <f>AVERAGE(W100,W106,W112)</f>
        <v>0</v>
      </c>
      <c r="T100" s="12">
        <f t="shared" si="111"/>
        <v>2.2666666666666666</v>
      </c>
      <c r="U100" s="11"/>
      <c r="V100" s="12">
        <f>H101</f>
        <v>0</v>
      </c>
      <c r="W100" s="12">
        <f>P101</f>
        <v>0</v>
      </c>
      <c r="X100" s="10">
        <f>Enterolert!N68</f>
        <v>2.2999999999999998</v>
      </c>
      <c r="Y100" s="11"/>
      <c r="Z100" s="10">
        <f t="shared" ref="Z100:Z103" si="115">STDEV(V100,V106,V112)</f>
        <v>0</v>
      </c>
      <c r="AA100" s="10">
        <f t="shared" si="112"/>
        <v>0</v>
      </c>
      <c r="AB100" s="10">
        <f t="shared" si="113"/>
        <v>5.7735026918962373E-2</v>
      </c>
    </row>
    <row r="101" spans="1:28">
      <c r="A101" s="11" t="s">
        <v>11</v>
      </c>
      <c r="B101" s="11">
        <v>0</v>
      </c>
      <c r="C101" s="11"/>
      <c r="D101" s="11"/>
      <c r="E101" s="11"/>
      <c r="F101" s="11"/>
      <c r="G101" s="6">
        <f>(B101*10^2)</f>
        <v>0</v>
      </c>
      <c r="H101" s="12">
        <v>0</v>
      </c>
      <c r="I101" s="11" t="s">
        <v>11</v>
      </c>
      <c r="J101" s="11">
        <v>0</v>
      </c>
      <c r="K101" s="11"/>
      <c r="L101" s="11"/>
      <c r="M101" s="11"/>
      <c r="N101" s="11"/>
      <c r="O101" s="6">
        <f>(J101*10^2)</f>
        <v>0</v>
      </c>
      <c r="P101" s="12">
        <v>0</v>
      </c>
      <c r="Q101" s="11">
        <v>14</v>
      </c>
      <c r="R101" s="12">
        <f>AVERAGE(V101,V107,V113)</f>
        <v>0.70000000000000007</v>
      </c>
      <c r="S101" s="12">
        <f t="shared" si="110"/>
        <v>0</v>
      </c>
      <c r="T101" s="12">
        <f t="shared" si="111"/>
        <v>2.44</v>
      </c>
      <c r="U101" s="11"/>
      <c r="V101" s="12">
        <f>H102</f>
        <v>0</v>
      </c>
      <c r="W101" s="12">
        <f>P102</f>
        <v>0</v>
      </c>
      <c r="X101" s="10">
        <f>Enterolert!N69</f>
        <v>2.52</v>
      </c>
      <c r="Y101" s="11"/>
      <c r="Z101" s="10">
        <f t="shared" si="115"/>
        <v>1.2124355652982142</v>
      </c>
      <c r="AA101" s="10">
        <f t="shared" si="112"/>
        <v>0</v>
      </c>
      <c r="AB101" s="10">
        <f t="shared" si="113"/>
        <v>0.12165525060596449</v>
      </c>
    </row>
    <row r="102" spans="1:28">
      <c r="A102" s="11" t="s">
        <v>16</v>
      </c>
      <c r="B102" s="11">
        <v>0</v>
      </c>
      <c r="C102" s="11"/>
      <c r="D102" s="11"/>
      <c r="E102" s="11"/>
      <c r="F102" s="11"/>
      <c r="G102" s="6">
        <f>(B102*10^2)</f>
        <v>0</v>
      </c>
      <c r="H102" s="12">
        <v>0</v>
      </c>
      <c r="I102" s="11" t="s">
        <v>16</v>
      </c>
      <c r="J102" s="11">
        <v>0</v>
      </c>
      <c r="K102" s="11"/>
      <c r="L102" s="11"/>
      <c r="M102" s="11"/>
      <c r="N102" s="11"/>
      <c r="O102" s="6">
        <f>(J102*10^2)</f>
        <v>0</v>
      </c>
      <c r="P102" s="12">
        <v>0</v>
      </c>
      <c r="Q102" s="11">
        <v>21</v>
      </c>
      <c r="R102" s="12">
        <f t="shared" si="114"/>
        <v>0.70000000000000007</v>
      </c>
      <c r="S102" s="12">
        <f>AVERAGE(W102,W108,W114)</f>
        <v>0</v>
      </c>
      <c r="T102" s="12">
        <f t="shared" si="111"/>
        <v>1.5999999999999999</v>
      </c>
      <c r="U102" s="11"/>
      <c r="V102" s="12">
        <f>H103</f>
        <v>2.1</v>
      </c>
      <c r="W102" s="12">
        <f>P103</f>
        <v>0</v>
      </c>
      <c r="X102" s="10">
        <f>Enterolert!N70</f>
        <v>2.5</v>
      </c>
      <c r="Y102" s="11"/>
      <c r="Z102" s="10">
        <f t="shared" si="115"/>
        <v>1.2124355652982142</v>
      </c>
      <c r="AA102" s="10">
        <f t="shared" si="112"/>
        <v>0</v>
      </c>
      <c r="AB102" s="10">
        <f t="shared" si="113"/>
        <v>1.3892443989449803</v>
      </c>
    </row>
    <row r="103" spans="1:28">
      <c r="A103" s="11" t="s">
        <v>17</v>
      </c>
      <c r="B103" s="11">
        <v>1</v>
      </c>
      <c r="C103" s="11"/>
      <c r="D103" s="11"/>
      <c r="E103" s="11"/>
      <c r="F103" s="11"/>
      <c r="G103" s="6">
        <f t="shared" ref="G103:G104" si="116">(B103*10^2)</f>
        <v>100</v>
      </c>
      <c r="H103" s="12">
        <v>2.1</v>
      </c>
      <c r="I103" s="11" t="s">
        <v>17</v>
      </c>
      <c r="J103" s="11">
        <v>0</v>
      </c>
      <c r="K103" s="11"/>
      <c r="L103" s="11"/>
      <c r="M103" s="11"/>
      <c r="N103" s="11"/>
      <c r="O103" s="6">
        <f>(J103*10^2)</f>
        <v>0</v>
      </c>
      <c r="P103" s="12">
        <v>0</v>
      </c>
      <c r="Q103" s="11">
        <v>28</v>
      </c>
      <c r="R103" s="12">
        <f t="shared" si="114"/>
        <v>0</v>
      </c>
      <c r="S103" s="12">
        <f t="shared" si="110"/>
        <v>0</v>
      </c>
      <c r="T103" s="12">
        <f t="shared" si="111"/>
        <v>2.166666666666667</v>
      </c>
      <c r="U103" s="11"/>
      <c r="V103" s="12">
        <f>H104</f>
        <v>0</v>
      </c>
      <c r="W103" s="12">
        <f>P104</f>
        <v>0</v>
      </c>
      <c r="X103" s="10">
        <f>Enterolert!N71</f>
        <v>2.2000000000000002</v>
      </c>
      <c r="Y103" s="11"/>
      <c r="Z103" s="10">
        <f t="shared" si="115"/>
        <v>0</v>
      </c>
      <c r="AA103" s="10">
        <f t="shared" si="112"/>
        <v>0</v>
      </c>
      <c r="AB103" s="10">
        <f>STDEV(X103,X109,X115)</f>
        <v>5.773502691896263E-2</v>
      </c>
    </row>
    <row r="104" spans="1:28">
      <c r="A104" s="11" t="s">
        <v>18</v>
      </c>
      <c r="B104" s="11">
        <v>0</v>
      </c>
      <c r="C104" s="11"/>
      <c r="D104" s="11"/>
      <c r="E104" s="11"/>
      <c r="F104" s="11"/>
      <c r="G104" s="6">
        <f t="shared" si="116"/>
        <v>0</v>
      </c>
      <c r="H104" s="12">
        <v>0</v>
      </c>
      <c r="I104" s="11" t="s">
        <v>18</v>
      </c>
      <c r="J104" s="11">
        <v>0</v>
      </c>
      <c r="K104" s="11"/>
      <c r="L104" s="11"/>
      <c r="M104" s="11"/>
      <c r="N104" s="9"/>
      <c r="O104" s="6">
        <f>(J104*10^2)</f>
        <v>0</v>
      </c>
      <c r="P104" s="12">
        <v>0</v>
      </c>
      <c r="T104" s="11"/>
      <c r="U104" s="11"/>
      <c r="V104" s="12"/>
      <c r="W104" s="12"/>
      <c r="X104" s="10"/>
      <c r="Y104" s="11"/>
      <c r="Z104" s="11" t="s">
        <v>13</v>
      </c>
      <c r="AA104" s="11"/>
      <c r="AB104" s="11"/>
    </row>
    <row r="105" spans="1:28">
      <c r="A105" s="11"/>
      <c r="B105" s="11"/>
      <c r="C105" s="11"/>
      <c r="D105" s="11"/>
      <c r="E105" s="11"/>
      <c r="F105" s="11"/>
      <c r="G105" s="6"/>
      <c r="H105" s="12"/>
      <c r="I105" s="11"/>
      <c r="J105" s="11"/>
      <c r="K105" s="11"/>
      <c r="L105" s="11"/>
      <c r="M105" s="11"/>
      <c r="N105" s="11"/>
      <c r="O105" s="6"/>
      <c r="P105" s="12"/>
      <c r="T105" s="11"/>
      <c r="U105" s="11"/>
      <c r="V105" s="12">
        <f>H107</f>
        <v>6.266</v>
      </c>
      <c r="W105" s="12">
        <f>P107</f>
        <v>6.2249999999999996</v>
      </c>
      <c r="X105" s="10">
        <f>Enterolert!N74</f>
        <v>5.1280000000000001</v>
      </c>
      <c r="Y105" s="11"/>
      <c r="Z105" s="10">
        <f>STDEV(V99,V105,V111)/SQRT(3)</f>
        <v>1.1836853936376577E-2</v>
      </c>
      <c r="AA105" s="10">
        <f t="shared" ref="AA105:AA109" si="117">STDEV(W99,W105,W111)/SQRT(3)</f>
        <v>2.4999999999999765E-2</v>
      </c>
      <c r="AB105" s="10">
        <f t="shared" ref="AB105:AB109" si="118">STDEV(X99,X105,X111)/SQRT(3)</f>
        <v>1.4051492605572039E-2</v>
      </c>
    </row>
    <row r="106" spans="1:28">
      <c r="A106" s="11" t="s">
        <v>28</v>
      </c>
      <c r="B106" s="11"/>
      <c r="C106" s="11"/>
      <c r="D106" s="11"/>
      <c r="E106" s="11"/>
      <c r="F106" s="11"/>
      <c r="G106" s="6"/>
      <c r="H106" s="12"/>
      <c r="I106" s="11" t="s">
        <v>28</v>
      </c>
      <c r="J106" s="11"/>
      <c r="K106" s="11"/>
      <c r="L106" s="11"/>
      <c r="M106" s="11"/>
      <c r="N106" s="11"/>
      <c r="O106" s="6"/>
      <c r="P106" s="12"/>
      <c r="T106" s="11"/>
      <c r="U106" s="11"/>
      <c r="V106" s="12">
        <f>H108</f>
        <v>0</v>
      </c>
      <c r="W106" s="12">
        <f>P108</f>
        <v>0</v>
      </c>
      <c r="X106" s="10">
        <f>Enterolert!N75</f>
        <v>2.2000000000000002</v>
      </c>
      <c r="Y106" s="11"/>
      <c r="Z106" s="10">
        <f t="shared" ref="Z106:Z109" si="119">STDEV(V100,V106,V112)/SQRT(3)</f>
        <v>0</v>
      </c>
      <c r="AA106" s="10">
        <f t="shared" si="117"/>
        <v>0</v>
      </c>
      <c r="AB106" s="10">
        <f t="shared" si="118"/>
        <v>3.3333333333333215E-2</v>
      </c>
    </row>
    <row r="107" spans="1:28">
      <c r="A107" s="11" t="s">
        <v>0</v>
      </c>
      <c r="B107" s="11"/>
      <c r="C107" s="11"/>
      <c r="D107" s="11"/>
      <c r="E107" s="11">
        <v>23.2</v>
      </c>
      <c r="F107" s="11">
        <v>3</v>
      </c>
      <c r="G107" s="6">
        <f>(E107*10^5+F107*10^6)/2</f>
        <v>2660000</v>
      </c>
      <c r="H107" s="12">
        <v>6.266</v>
      </c>
      <c r="I107" s="11" t="s">
        <v>0</v>
      </c>
      <c r="J107" s="11"/>
      <c r="K107" s="11"/>
      <c r="L107" s="11"/>
      <c r="M107" s="11">
        <v>15</v>
      </c>
      <c r="N107" s="11">
        <v>3</v>
      </c>
      <c r="O107" s="6">
        <f>(M107*10^5+N107*10^6)/2</f>
        <v>2250000</v>
      </c>
      <c r="P107" s="12">
        <v>6.2249999999999996</v>
      </c>
      <c r="T107" s="11"/>
      <c r="U107" s="11"/>
      <c r="V107" s="12">
        <f>H109</f>
        <v>2.1</v>
      </c>
      <c r="W107" s="12">
        <f>P109</f>
        <v>0</v>
      </c>
      <c r="X107" s="10">
        <f>Enterolert!N76</f>
        <v>2.5</v>
      </c>
      <c r="Y107" s="11"/>
      <c r="Z107" s="10">
        <f t="shared" si="119"/>
        <v>0.70000000000000007</v>
      </c>
      <c r="AA107" s="10">
        <f t="shared" si="117"/>
        <v>0</v>
      </c>
      <c r="AB107" s="10">
        <f t="shared" si="118"/>
        <v>7.0237691685684986E-2</v>
      </c>
    </row>
    <row r="108" spans="1:28">
      <c r="A108" s="11" t="s">
        <v>11</v>
      </c>
      <c r="B108" s="11">
        <v>0</v>
      </c>
      <c r="C108" s="11"/>
      <c r="D108" s="11"/>
      <c r="E108" s="11"/>
      <c r="F108" s="11"/>
      <c r="G108" s="6">
        <f>(B108*10^2)</f>
        <v>0</v>
      </c>
      <c r="H108" s="12">
        <v>0</v>
      </c>
      <c r="I108" s="11" t="s">
        <v>11</v>
      </c>
      <c r="J108" s="11">
        <v>0</v>
      </c>
      <c r="K108" s="11"/>
      <c r="L108" s="11"/>
      <c r="M108" s="11"/>
      <c r="N108" s="11"/>
      <c r="O108" s="6">
        <f>(J108*10^2)</f>
        <v>0</v>
      </c>
      <c r="P108" s="12">
        <v>0</v>
      </c>
      <c r="T108" s="11"/>
      <c r="U108" s="11"/>
      <c r="V108" s="12">
        <f>H110</f>
        <v>0</v>
      </c>
      <c r="W108" s="12">
        <f>P110</f>
        <v>0</v>
      </c>
      <c r="X108" s="10">
        <f>Enterolert!N77</f>
        <v>2.2999999999999998</v>
      </c>
      <c r="Y108" s="11"/>
      <c r="Z108" s="10">
        <f t="shared" si="119"/>
        <v>0.70000000000000007</v>
      </c>
      <c r="AA108" s="10">
        <f t="shared" si="117"/>
        <v>0</v>
      </c>
      <c r="AB108" s="10">
        <f t="shared" si="118"/>
        <v>0.80208062770106425</v>
      </c>
    </row>
    <row r="109" spans="1:28">
      <c r="A109" s="11" t="s">
        <v>16</v>
      </c>
      <c r="B109" s="11">
        <v>1</v>
      </c>
      <c r="C109" s="11"/>
      <c r="D109" s="11"/>
      <c r="E109" s="11"/>
      <c r="F109" s="11"/>
      <c r="G109" s="6">
        <f>(B109*10^2)</f>
        <v>100</v>
      </c>
      <c r="H109" s="12">
        <v>2.1</v>
      </c>
      <c r="I109" s="11" t="s">
        <v>16</v>
      </c>
      <c r="J109" s="11">
        <v>0</v>
      </c>
      <c r="K109" s="11"/>
      <c r="L109" s="11"/>
      <c r="M109" s="11"/>
      <c r="N109" s="11"/>
      <c r="O109" s="6">
        <f>(J109*10^2)</f>
        <v>0</v>
      </c>
      <c r="P109" s="12">
        <v>0</v>
      </c>
      <c r="T109" s="11"/>
      <c r="U109" s="11"/>
      <c r="V109" s="12">
        <f>H111</f>
        <v>0</v>
      </c>
      <c r="W109" s="12">
        <f>P111</f>
        <v>0</v>
      </c>
      <c r="X109" s="10">
        <f>Enterolert!N78</f>
        <v>2.1</v>
      </c>
      <c r="Y109" s="11"/>
      <c r="Z109" s="10">
        <f t="shared" si="119"/>
        <v>0</v>
      </c>
      <c r="AA109" s="10">
        <f t="shared" si="117"/>
        <v>0</v>
      </c>
      <c r="AB109" s="10">
        <f t="shared" si="118"/>
        <v>3.3333333333333368E-2</v>
      </c>
    </row>
    <row r="110" spans="1:28">
      <c r="A110" s="11" t="s">
        <v>17</v>
      </c>
      <c r="B110" s="11">
        <v>0</v>
      </c>
      <c r="C110" s="11"/>
      <c r="D110" s="11"/>
      <c r="E110" s="11"/>
      <c r="F110" s="11"/>
      <c r="G110" s="6">
        <f t="shared" ref="G110:G111" si="120">(B110*10^2)</f>
        <v>0</v>
      </c>
      <c r="H110" s="12">
        <v>0</v>
      </c>
      <c r="I110" s="11" t="s">
        <v>17</v>
      </c>
      <c r="J110" s="11">
        <v>0</v>
      </c>
      <c r="K110" s="11"/>
      <c r="L110" s="11"/>
      <c r="M110" s="11"/>
      <c r="N110" s="11"/>
      <c r="O110" s="6">
        <f t="shared" ref="O110:O111" si="121">(J110*10^2)</f>
        <v>0</v>
      </c>
      <c r="P110" s="12">
        <v>0</v>
      </c>
      <c r="T110" s="11"/>
      <c r="U110" s="11"/>
      <c r="V110" s="12"/>
      <c r="W110" s="12"/>
      <c r="X110" s="10"/>
      <c r="Y110" s="11"/>
      <c r="Z110" s="11" t="s">
        <v>14</v>
      </c>
      <c r="AA110" s="11"/>
      <c r="AB110" s="11"/>
    </row>
    <row r="111" spans="1:28">
      <c r="A111" s="11" t="s">
        <v>18</v>
      </c>
      <c r="B111" s="11">
        <v>0</v>
      </c>
      <c r="C111" s="11"/>
      <c r="D111" s="11"/>
      <c r="E111" s="11"/>
      <c r="F111" s="11"/>
      <c r="G111" s="6">
        <f t="shared" si="120"/>
        <v>0</v>
      </c>
      <c r="H111" s="12">
        <v>0</v>
      </c>
      <c r="I111" s="11" t="s">
        <v>18</v>
      </c>
      <c r="J111" s="11">
        <v>0</v>
      </c>
      <c r="K111" s="11"/>
      <c r="L111" s="11"/>
      <c r="M111" s="11"/>
      <c r="N111" s="9"/>
      <c r="O111" s="6">
        <f t="shared" si="121"/>
        <v>0</v>
      </c>
      <c r="P111" s="12">
        <v>0</v>
      </c>
      <c r="T111" s="11"/>
      <c r="U111" s="11"/>
      <c r="V111" s="12">
        <f>H114</f>
        <v>6.2450000000000001</v>
      </c>
      <c r="W111" s="12">
        <f>P114</f>
        <v>6.15</v>
      </c>
      <c r="X111" s="10">
        <f>Enterolert!N81</f>
        <v>5.1760000000000002</v>
      </c>
      <c r="Y111" s="11"/>
      <c r="Z111" s="10">
        <f t="shared" ref="Z111:AB111" si="122">Z105*2</f>
        <v>2.3673707872753153E-2</v>
      </c>
      <c r="AA111" s="10">
        <f t="shared" si="122"/>
        <v>4.9999999999999531E-2</v>
      </c>
      <c r="AB111" s="10">
        <f t="shared" si="122"/>
        <v>2.8102985211144078E-2</v>
      </c>
    </row>
    <row r="112" spans="1:28">
      <c r="A112" s="11"/>
      <c r="B112" s="11"/>
      <c r="C112" s="11"/>
      <c r="D112" s="11"/>
      <c r="E112" s="11"/>
      <c r="F112" s="11"/>
      <c r="G112" s="6"/>
      <c r="H112" s="12"/>
      <c r="I112" s="11"/>
      <c r="J112" s="11"/>
      <c r="K112" s="11"/>
      <c r="L112" s="11"/>
      <c r="M112" s="11"/>
      <c r="N112" s="11"/>
      <c r="O112" s="6"/>
      <c r="P112" s="12"/>
      <c r="T112" s="11"/>
      <c r="U112" s="11"/>
      <c r="V112" s="12">
        <f>H115</f>
        <v>0</v>
      </c>
      <c r="W112" s="12">
        <f>P115</f>
        <v>0</v>
      </c>
      <c r="X112" s="10">
        <f>Enterolert!N82</f>
        <v>2.2999999999999998</v>
      </c>
      <c r="Y112" s="11"/>
      <c r="Z112" s="10">
        <f t="shared" ref="Z112:AB112" si="123">Z106*2</f>
        <v>0</v>
      </c>
      <c r="AA112" s="10">
        <f t="shared" si="123"/>
        <v>0</v>
      </c>
      <c r="AB112" s="10">
        <f t="shared" si="123"/>
        <v>6.666666666666643E-2</v>
      </c>
    </row>
    <row r="113" spans="1:28">
      <c r="A113" s="11" t="s">
        <v>29</v>
      </c>
      <c r="B113" s="11"/>
      <c r="C113" s="11"/>
      <c r="D113" s="11"/>
      <c r="E113" s="11"/>
      <c r="F113" s="11"/>
      <c r="G113" s="6"/>
      <c r="H113" s="12"/>
      <c r="I113" s="11" t="s">
        <v>29</v>
      </c>
      <c r="J113" s="11"/>
      <c r="K113" s="11"/>
      <c r="L113" s="11"/>
      <c r="M113" s="11"/>
      <c r="N113" s="11"/>
      <c r="O113" s="6"/>
      <c r="P113" s="12"/>
      <c r="T113" s="11"/>
      <c r="U113" s="11"/>
      <c r="V113" s="12">
        <f>H116</f>
        <v>0</v>
      </c>
      <c r="W113" s="12">
        <f>P116</f>
        <v>0</v>
      </c>
      <c r="X113" s="10">
        <f>Enterolert!N83</f>
        <v>2.2999999999999998</v>
      </c>
      <c r="Y113" s="11"/>
      <c r="Z113" s="10">
        <f t="shared" ref="Z113:AB113" si="124">Z107*2</f>
        <v>1.4000000000000001</v>
      </c>
      <c r="AA113" s="10">
        <f t="shared" si="124"/>
        <v>0</v>
      </c>
      <c r="AB113" s="10">
        <f t="shared" si="124"/>
        <v>0.14047538337136997</v>
      </c>
    </row>
    <row r="114" spans="1:28">
      <c r="A114" s="11" t="s">
        <v>0</v>
      </c>
      <c r="B114" s="11"/>
      <c r="C114" s="11"/>
      <c r="D114" s="11"/>
      <c r="E114" s="11">
        <v>18</v>
      </c>
      <c r="F114" s="11">
        <v>3.1</v>
      </c>
      <c r="G114" s="6">
        <f>(E114*10^5+F114*10^6)/2</f>
        <v>2450000</v>
      </c>
      <c r="H114" s="12">
        <v>6.2450000000000001</v>
      </c>
      <c r="I114" s="11" t="s">
        <v>0</v>
      </c>
      <c r="J114" s="11"/>
      <c r="K114" s="11"/>
      <c r="L114" s="11"/>
      <c r="M114" s="11">
        <v>10</v>
      </c>
      <c r="N114" s="11">
        <v>2</v>
      </c>
      <c r="O114" s="6">
        <f>(M114*10^5+N114*10^6)/2</f>
        <v>1500000</v>
      </c>
      <c r="P114" s="12">
        <v>6.15</v>
      </c>
      <c r="T114" s="11"/>
      <c r="U114" s="11"/>
      <c r="V114" s="12">
        <f>H117</f>
        <v>0</v>
      </c>
      <c r="W114" s="12">
        <f>P117</f>
        <v>0</v>
      </c>
      <c r="X114" s="10">
        <f>Enterolert!N84</f>
        <v>0</v>
      </c>
      <c r="Y114" s="11"/>
      <c r="Z114" s="10">
        <f>Z108*2</f>
        <v>1.4000000000000001</v>
      </c>
      <c r="AA114" s="10">
        <f>AA108*2</f>
        <v>0</v>
      </c>
      <c r="AB114" s="10">
        <f t="shared" ref="AB114" si="125">AB108*2</f>
        <v>1.6041612554021285</v>
      </c>
    </row>
    <row r="115" spans="1:28">
      <c r="A115" s="11" t="s">
        <v>11</v>
      </c>
      <c r="B115" s="11">
        <v>0</v>
      </c>
      <c r="C115" s="11"/>
      <c r="D115" s="11"/>
      <c r="E115" s="11"/>
      <c r="F115" s="11"/>
      <c r="G115" s="6">
        <f>(B115*10^2)</f>
        <v>0</v>
      </c>
      <c r="H115" s="12">
        <v>0</v>
      </c>
      <c r="I115" s="11" t="s">
        <v>11</v>
      </c>
      <c r="J115" s="11">
        <v>0</v>
      </c>
      <c r="K115" s="11"/>
      <c r="L115" s="11"/>
      <c r="M115" s="11"/>
      <c r="N115" s="11"/>
      <c r="O115" s="6">
        <f>(J115*10^2)</f>
        <v>0</v>
      </c>
      <c r="P115" s="12">
        <v>0</v>
      </c>
      <c r="T115" s="11"/>
      <c r="U115" s="11"/>
      <c r="V115" s="12">
        <f>H118</f>
        <v>0</v>
      </c>
      <c r="W115" s="12">
        <f>P118</f>
        <v>0</v>
      </c>
      <c r="X115" s="10">
        <f>Enterolert!N85</f>
        <v>2.2000000000000002</v>
      </c>
      <c r="Y115" s="11"/>
      <c r="Z115" s="10">
        <f>Z109*2</f>
        <v>0</v>
      </c>
      <c r="AA115" s="10">
        <f>AA109*2</f>
        <v>0</v>
      </c>
      <c r="AB115" s="10">
        <f t="shared" ref="AB115" si="126">AB109*2</f>
        <v>6.6666666666666735E-2</v>
      </c>
    </row>
    <row r="116" spans="1:28">
      <c r="A116" s="11" t="s">
        <v>16</v>
      </c>
      <c r="B116" s="11">
        <v>0</v>
      </c>
      <c r="C116" s="11"/>
      <c r="D116" s="11"/>
      <c r="E116" s="11"/>
      <c r="F116" s="11"/>
      <c r="G116" s="6">
        <f>(B116*10^2)</f>
        <v>0</v>
      </c>
      <c r="H116" s="12">
        <v>0</v>
      </c>
      <c r="I116" s="11" t="s">
        <v>16</v>
      </c>
      <c r="J116" s="11">
        <v>0</v>
      </c>
      <c r="K116" s="11"/>
      <c r="L116" s="11"/>
      <c r="M116" s="11"/>
      <c r="N116" s="11"/>
      <c r="O116" s="6">
        <f>(J116*10^2)</f>
        <v>0</v>
      </c>
      <c r="P116" s="12">
        <v>0</v>
      </c>
      <c r="T116" s="11"/>
      <c r="U116" s="11"/>
      <c r="V116" s="12"/>
      <c r="W116" s="12"/>
      <c r="X116" s="10"/>
      <c r="Y116" s="11"/>
      <c r="Z116" s="10"/>
      <c r="AA116" s="10"/>
      <c r="AB116" s="10"/>
    </row>
    <row r="117" spans="1:28">
      <c r="A117" s="11" t="s">
        <v>17</v>
      </c>
      <c r="B117" s="11">
        <v>0</v>
      </c>
      <c r="C117" s="11"/>
      <c r="D117" s="11"/>
      <c r="E117" s="11"/>
      <c r="F117" s="11"/>
      <c r="G117" s="6">
        <f t="shared" ref="G117:G118" si="127">(B117*10^2)</f>
        <v>0</v>
      </c>
      <c r="H117" s="12">
        <v>0</v>
      </c>
      <c r="I117" s="11" t="s">
        <v>17</v>
      </c>
      <c r="J117" s="11">
        <v>0</v>
      </c>
      <c r="K117" s="11"/>
      <c r="L117" s="11"/>
      <c r="M117" s="11"/>
      <c r="N117" s="11"/>
      <c r="O117" s="6">
        <f>(J117*10^2)</f>
        <v>0</v>
      </c>
      <c r="P117" s="12">
        <v>0</v>
      </c>
      <c r="T117" s="11"/>
      <c r="U117" s="11"/>
      <c r="V117" s="12"/>
      <c r="W117" s="12"/>
      <c r="X117" s="10"/>
      <c r="Y117" s="11"/>
      <c r="Z117" s="10"/>
      <c r="AA117" s="10"/>
      <c r="AB117" s="10"/>
    </row>
    <row r="118" spans="1:28">
      <c r="A118" s="11" t="s">
        <v>18</v>
      </c>
      <c r="B118" s="11">
        <v>0</v>
      </c>
      <c r="C118" s="11"/>
      <c r="D118" s="11"/>
      <c r="E118" s="11"/>
      <c r="F118" s="11"/>
      <c r="G118" s="6">
        <f t="shared" si="127"/>
        <v>0</v>
      </c>
      <c r="H118" s="12">
        <v>0</v>
      </c>
      <c r="I118" s="11" t="s">
        <v>18</v>
      </c>
      <c r="J118" s="11">
        <v>0</v>
      </c>
      <c r="K118" s="11"/>
      <c r="L118" s="11"/>
      <c r="M118" s="11"/>
      <c r="N118" s="9"/>
      <c r="O118" s="6">
        <f t="shared" ref="O118" si="128">(J118*10^2)</f>
        <v>0</v>
      </c>
      <c r="P118" s="12">
        <v>0</v>
      </c>
      <c r="Q118" s="8" t="s">
        <v>53</v>
      </c>
      <c r="T118" s="11"/>
      <c r="U118" s="11"/>
      <c r="V118" s="12"/>
      <c r="W118" s="12"/>
      <c r="X118" s="10"/>
      <c r="Y118" s="11"/>
      <c r="Z118" s="10"/>
      <c r="AA118" s="10"/>
      <c r="AB118" s="10"/>
    </row>
    <row r="119" spans="1:28">
      <c r="A119" s="11" t="s">
        <v>67</v>
      </c>
      <c r="B119" s="11"/>
      <c r="C119" s="11"/>
      <c r="D119" s="11"/>
      <c r="E119" s="11"/>
      <c r="F119" s="11"/>
      <c r="G119" s="6"/>
      <c r="H119" s="12"/>
      <c r="I119" s="11" t="s">
        <v>67</v>
      </c>
      <c r="J119" s="11"/>
      <c r="K119" s="11"/>
      <c r="L119" s="11"/>
      <c r="M119" s="11"/>
      <c r="N119" s="11"/>
      <c r="O119" s="6"/>
      <c r="P119" s="12"/>
      <c r="Q119" s="11" t="s">
        <v>4</v>
      </c>
      <c r="R119" s="11" t="s">
        <v>2</v>
      </c>
      <c r="S119" s="22" t="s">
        <v>3</v>
      </c>
      <c r="T119" s="22" t="s">
        <v>6</v>
      </c>
      <c r="U119" s="11"/>
      <c r="V119" s="11" t="s">
        <v>2</v>
      </c>
      <c r="W119" s="22" t="s">
        <v>3</v>
      </c>
      <c r="X119" s="22" t="s">
        <v>6</v>
      </c>
      <c r="Y119" s="11"/>
      <c r="Z119" s="11" t="s">
        <v>2</v>
      </c>
      <c r="AA119" s="22" t="s">
        <v>3</v>
      </c>
      <c r="AB119" s="22" t="s">
        <v>6</v>
      </c>
    </row>
    <row r="120" spans="1:28">
      <c r="A120" s="11" t="s">
        <v>30</v>
      </c>
      <c r="B120" s="11"/>
      <c r="C120" s="11"/>
      <c r="D120" s="11"/>
      <c r="E120" s="11"/>
      <c r="F120" s="11"/>
      <c r="G120" s="6"/>
      <c r="H120" s="12"/>
      <c r="I120" s="11" t="s">
        <v>30</v>
      </c>
      <c r="J120" s="11"/>
      <c r="K120" s="11"/>
      <c r="L120" s="11"/>
      <c r="M120" s="11"/>
      <c r="N120" s="11"/>
      <c r="O120" s="6"/>
      <c r="P120" s="12"/>
      <c r="Q120" s="11">
        <v>0</v>
      </c>
      <c r="R120" s="12">
        <f>AVERAGE(V120,V126,V132)</f>
        <v>5.851</v>
      </c>
      <c r="S120" s="12">
        <f t="shared" ref="S120:S122" si="129">AVERAGE(W120,W126,W132)</f>
        <v>5.8116666666666665</v>
      </c>
      <c r="T120" s="12">
        <f t="shared" ref="T120:T124" si="130">AVERAGE(X120,X126,X132)</f>
        <v>5.1896666666666667</v>
      </c>
      <c r="U120" s="11"/>
      <c r="V120" s="12">
        <f>H121</f>
        <v>5.1230000000000002</v>
      </c>
      <c r="W120" s="12">
        <f>P121</f>
        <v>5.1180000000000003</v>
      </c>
      <c r="X120" s="10">
        <f>Enterolert!N88</f>
        <v>5.1369999999999996</v>
      </c>
      <c r="Y120" s="11"/>
      <c r="Z120" s="10">
        <f>STDEV(V120,V126,V132)</f>
        <v>0.63391166577055491</v>
      </c>
      <c r="AA120" s="10">
        <f t="shared" ref="AA120:AA124" si="131">STDEV(W120,W126,W132)</f>
        <v>0.60111757030828239</v>
      </c>
      <c r="AB120" s="10">
        <f t="shared" ref="AB120:AB124" si="132">STDEV(X120,X126,X132)</f>
        <v>5.6296832356122289E-2</v>
      </c>
    </row>
    <row r="121" spans="1:28">
      <c r="A121" s="11" t="s">
        <v>0</v>
      </c>
      <c r="B121" s="11"/>
      <c r="C121" s="11"/>
      <c r="D121" s="11">
        <v>14.6</v>
      </c>
      <c r="E121" s="11">
        <v>1</v>
      </c>
      <c r="F121" s="11"/>
      <c r="G121" s="6">
        <f>(E121*10^5+D121*10^4)/2</f>
        <v>123000</v>
      </c>
      <c r="H121" s="12">
        <v>5.1230000000000002</v>
      </c>
      <c r="I121" s="11" t="s">
        <v>0</v>
      </c>
      <c r="J121" s="11"/>
      <c r="K121" s="11"/>
      <c r="L121" s="11">
        <v>13.6</v>
      </c>
      <c r="M121" s="11">
        <v>1</v>
      </c>
      <c r="N121" s="11"/>
      <c r="O121" s="6">
        <f>(M121*10^5+L121*10^4)/2</f>
        <v>118000</v>
      </c>
      <c r="P121" s="12">
        <v>5.1180000000000003</v>
      </c>
      <c r="Q121" s="11">
        <v>7</v>
      </c>
      <c r="R121" s="12">
        <f t="shared" ref="R121:R124" si="133">AVERAGE(V121,V127,V133)</f>
        <v>0.70000000000000007</v>
      </c>
      <c r="S121" s="12">
        <f t="shared" si="129"/>
        <v>0.70000000000000007</v>
      </c>
      <c r="T121" s="12">
        <f t="shared" si="130"/>
        <v>2.61</v>
      </c>
      <c r="U121" s="11"/>
      <c r="V121" s="12">
        <f>H122</f>
        <v>2.1</v>
      </c>
      <c r="W121" s="12">
        <f>P122</f>
        <v>2.1</v>
      </c>
      <c r="X121" s="10">
        <f>Enterolert!N89</f>
        <v>2.72</v>
      </c>
      <c r="Y121" s="11"/>
      <c r="Z121" s="10">
        <f t="shared" ref="Z121:Z124" si="134">STDEV(V121,V127,V133)</f>
        <v>1.2124355652982142</v>
      </c>
      <c r="AA121" s="10">
        <f t="shared" si="131"/>
        <v>1.2124355652982142</v>
      </c>
      <c r="AB121" s="10">
        <f t="shared" si="132"/>
        <v>0.27221315177632416</v>
      </c>
    </row>
    <row r="122" spans="1:28">
      <c r="A122" s="11" t="s">
        <v>11</v>
      </c>
      <c r="B122" s="11">
        <v>1</v>
      </c>
      <c r="C122" s="11"/>
      <c r="D122" s="11"/>
      <c r="E122" s="11"/>
      <c r="F122" s="11"/>
      <c r="G122" s="6">
        <f t="shared" ref="G122:G125" si="135">(B122*10^2)</f>
        <v>100</v>
      </c>
      <c r="H122" s="12">
        <v>2.1</v>
      </c>
      <c r="I122" s="11" t="s">
        <v>11</v>
      </c>
      <c r="J122" s="11">
        <v>1</v>
      </c>
      <c r="K122" s="11"/>
      <c r="L122" s="11"/>
      <c r="M122" s="11"/>
      <c r="N122" s="11"/>
      <c r="O122" s="6">
        <f t="shared" ref="O122:O125" si="136">(J122*10^2)</f>
        <v>100</v>
      </c>
      <c r="P122" s="12">
        <v>2.1</v>
      </c>
      <c r="Q122" s="11">
        <v>14</v>
      </c>
      <c r="R122" s="12">
        <f t="shared" si="133"/>
        <v>0</v>
      </c>
      <c r="S122" s="12">
        <f t="shared" si="129"/>
        <v>0</v>
      </c>
      <c r="T122" s="12">
        <f t="shared" si="130"/>
        <v>2.57</v>
      </c>
      <c r="U122" s="11"/>
      <c r="V122" s="12">
        <f>H123</f>
        <v>0</v>
      </c>
      <c r="W122" s="12">
        <f>P123</f>
        <v>0</v>
      </c>
      <c r="X122" s="10">
        <f>Enterolert!N90</f>
        <v>2.1</v>
      </c>
      <c r="Y122" s="11"/>
      <c r="Z122" s="10">
        <f t="shared" si="134"/>
        <v>0</v>
      </c>
      <c r="AA122" s="10">
        <f t="shared" si="131"/>
        <v>0</v>
      </c>
      <c r="AB122" s="10">
        <f t="shared" si="132"/>
        <v>0.40706264874095371</v>
      </c>
    </row>
    <row r="123" spans="1:28">
      <c r="A123" s="11" t="s">
        <v>16</v>
      </c>
      <c r="B123" s="11">
        <v>0</v>
      </c>
      <c r="C123" s="11"/>
      <c r="D123" s="11"/>
      <c r="E123" s="11"/>
      <c r="F123" s="11"/>
      <c r="G123" s="6">
        <f t="shared" si="135"/>
        <v>0</v>
      </c>
      <c r="H123" s="12">
        <v>0</v>
      </c>
      <c r="I123" s="11" t="s">
        <v>16</v>
      </c>
      <c r="J123" s="11">
        <v>0</v>
      </c>
      <c r="K123" s="11"/>
      <c r="L123" s="11"/>
      <c r="M123" s="11"/>
      <c r="N123" s="11"/>
      <c r="O123" s="6">
        <f t="shared" si="136"/>
        <v>0</v>
      </c>
      <c r="P123" s="12">
        <v>0</v>
      </c>
      <c r="Q123" s="11">
        <v>21</v>
      </c>
      <c r="R123" s="12">
        <f t="shared" si="133"/>
        <v>0</v>
      </c>
      <c r="S123" s="12">
        <f>AVERAGE(W123,W129,W135)</f>
        <v>0</v>
      </c>
      <c r="T123" s="12">
        <f t="shared" si="130"/>
        <v>2.37</v>
      </c>
      <c r="U123" s="11"/>
      <c r="V123" s="12">
        <f>H124</f>
        <v>0</v>
      </c>
      <c r="W123" s="12">
        <f>P124</f>
        <v>0</v>
      </c>
      <c r="X123" s="10">
        <f>Enterolert!N91</f>
        <v>2.2999999999999998</v>
      </c>
      <c r="Y123" s="11"/>
      <c r="Z123" s="10">
        <f t="shared" si="134"/>
        <v>0</v>
      </c>
      <c r="AA123" s="10">
        <f t="shared" si="131"/>
        <v>0</v>
      </c>
      <c r="AB123" s="10">
        <f t="shared" si="132"/>
        <v>0.31096623610932461</v>
      </c>
    </row>
    <row r="124" spans="1:28">
      <c r="A124" s="11" t="s">
        <v>17</v>
      </c>
      <c r="B124" s="11">
        <v>0</v>
      </c>
      <c r="C124" s="11"/>
      <c r="D124" s="11"/>
      <c r="E124" s="11"/>
      <c r="F124" s="11"/>
      <c r="G124" s="6">
        <f t="shared" si="135"/>
        <v>0</v>
      </c>
      <c r="H124" s="12">
        <v>0</v>
      </c>
      <c r="I124" s="11" t="s">
        <v>17</v>
      </c>
      <c r="J124" s="11">
        <v>0</v>
      </c>
      <c r="K124" s="11"/>
      <c r="L124" s="11"/>
      <c r="M124" s="11"/>
      <c r="N124" s="11"/>
      <c r="O124" s="6">
        <f t="shared" si="136"/>
        <v>0</v>
      </c>
      <c r="P124" s="12">
        <v>0</v>
      </c>
      <c r="Q124" s="11">
        <v>28</v>
      </c>
      <c r="R124" s="12">
        <f t="shared" si="133"/>
        <v>0</v>
      </c>
      <c r="S124" s="12">
        <f t="shared" ref="S124" si="137">AVERAGE(W124,W130,W136)</f>
        <v>0</v>
      </c>
      <c r="T124" s="12">
        <f t="shared" si="130"/>
        <v>2.27</v>
      </c>
      <c r="U124" s="11"/>
      <c r="V124" s="12">
        <f>H125</f>
        <v>0</v>
      </c>
      <c r="W124" s="12">
        <f>P125</f>
        <v>0</v>
      </c>
      <c r="X124" s="10">
        <f>Enterolert!N92</f>
        <v>2.1</v>
      </c>
      <c r="Y124" s="11"/>
      <c r="Z124" s="10">
        <f t="shared" si="134"/>
        <v>0</v>
      </c>
      <c r="AA124" s="10">
        <f t="shared" si="131"/>
        <v>0</v>
      </c>
      <c r="AB124" s="10">
        <f t="shared" si="132"/>
        <v>0.15716233645501712</v>
      </c>
    </row>
    <row r="125" spans="1:28">
      <c r="A125" s="11" t="s">
        <v>18</v>
      </c>
      <c r="B125" s="11">
        <v>0</v>
      </c>
      <c r="C125" s="11"/>
      <c r="D125" s="11"/>
      <c r="E125" s="11"/>
      <c r="F125" s="11"/>
      <c r="G125" s="6">
        <f t="shared" si="135"/>
        <v>0</v>
      </c>
      <c r="H125" s="12">
        <v>0</v>
      </c>
      <c r="I125" s="11" t="s">
        <v>18</v>
      </c>
      <c r="J125" s="11">
        <v>0</v>
      </c>
      <c r="K125" s="11"/>
      <c r="L125" s="11"/>
      <c r="M125" s="11"/>
      <c r="N125" s="11"/>
      <c r="O125" s="6">
        <f t="shared" si="136"/>
        <v>0</v>
      </c>
      <c r="P125" s="12">
        <v>0</v>
      </c>
      <c r="T125" s="11"/>
      <c r="U125" s="11"/>
      <c r="V125" s="12"/>
      <c r="W125" s="12"/>
      <c r="X125" s="10"/>
      <c r="Y125" s="11"/>
      <c r="Z125" s="11" t="s">
        <v>13</v>
      </c>
      <c r="AA125" s="11"/>
      <c r="AB125" s="11"/>
    </row>
    <row r="126" spans="1:28">
      <c r="A126" s="11"/>
      <c r="B126" s="11"/>
      <c r="C126" s="11"/>
      <c r="D126" s="11"/>
      <c r="E126" s="11"/>
      <c r="F126" s="11"/>
      <c r="G126" s="6"/>
      <c r="H126" s="12"/>
      <c r="I126" s="11"/>
      <c r="J126" s="11"/>
      <c r="K126" s="11"/>
      <c r="L126" s="11"/>
      <c r="M126" s="11"/>
      <c r="N126" s="11"/>
      <c r="O126" s="6"/>
      <c r="P126" s="12"/>
      <c r="T126" s="11"/>
      <c r="U126" s="11"/>
      <c r="V126" s="12">
        <f>H128</f>
        <v>6.149</v>
      </c>
      <c r="W126" s="12">
        <f>P128</f>
        <v>6.1369999999999996</v>
      </c>
      <c r="X126" s="10">
        <f>Enterolert!N95</f>
        <v>5.2489999999999997</v>
      </c>
      <c r="Y126" s="11"/>
      <c r="Z126" s="10">
        <f>STDEV(V120,V126,V132)/SQRT(3)</f>
        <v>0.36598907087507399</v>
      </c>
      <c r="AA126" s="10">
        <f t="shared" ref="AA126:AA130" si="138">STDEV(W120,W126,W132)/SQRT(3)</f>
        <v>0.34705539103210065</v>
      </c>
      <c r="AB126" s="10">
        <f t="shared" ref="AB126:AB130" si="139">STDEV(X120,X126,X132)/SQRT(3)</f>
        <v>3.2502991315330437E-2</v>
      </c>
    </row>
    <row r="127" spans="1:28">
      <c r="A127" s="11" t="s">
        <v>31</v>
      </c>
      <c r="B127" s="11"/>
      <c r="C127" s="11"/>
      <c r="D127" s="11"/>
      <c r="H127" s="12"/>
      <c r="I127" s="11" t="s">
        <v>31</v>
      </c>
      <c r="J127" s="11"/>
      <c r="K127" s="11"/>
      <c r="L127" s="11"/>
      <c r="M127" s="11"/>
      <c r="N127" s="11"/>
      <c r="O127" s="6"/>
      <c r="P127" s="12"/>
      <c r="T127" s="11"/>
      <c r="U127" s="11"/>
      <c r="V127" s="12">
        <f>H129</f>
        <v>0</v>
      </c>
      <c r="W127" s="12">
        <f>P129</f>
        <v>0</v>
      </c>
      <c r="X127" s="10">
        <f>Enterolert!N96</f>
        <v>2.81</v>
      </c>
      <c r="Y127" s="11"/>
      <c r="Z127" s="10">
        <f t="shared" ref="Z127:Z130" si="140">STDEV(V121,V127,V133)/SQRT(3)</f>
        <v>0.70000000000000007</v>
      </c>
      <c r="AA127" s="10">
        <f t="shared" si="138"/>
        <v>0.70000000000000007</v>
      </c>
      <c r="AB127" s="10">
        <f t="shared" si="139"/>
        <v>0.1571623364550172</v>
      </c>
    </row>
    <row r="128" spans="1:28">
      <c r="A128" s="11" t="s">
        <v>0</v>
      </c>
      <c r="B128" s="11"/>
      <c r="C128" s="11"/>
      <c r="D128" s="11"/>
      <c r="E128" s="11">
        <v>9.8000000000000007</v>
      </c>
      <c r="F128" s="11">
        <v>2</v>
      </c>
      <c r="G128" s="6">
        <f>(E128*10^5+F128*10^6)/2</f>
        <v>1490000</v>
      </c>
      <c r="H128" s="12">
        <v>6.149</v>
      </c>
      <c r="I128" s="11" t="s">
        <v>0</v>
      </c>
      <c r="J128" s="11"/>
      <c r="K128" s="11"/>
      <c r="L128" s="11"/>
      <c r="M128" s="11">
        <v>7.4</v>
      </c>
      <c r="N128" s="11">
        <v>2</v>
      </c>
      <c r="O128" s="6">
        <f>(M128*10^5+N128*10^6)/2</f>
        <v>1370000</v>
      </c>
      <c r="P128" s="12">
        <v>6.1369999999999996</v>
      </c>
      <c r="T128" s="11"/>
      <c r="U128" s="11"/>
      <c r="V128" s="12">
        <f>H130</f>
        <v>0</v>
      </c>
      <c r="W128" s="12">
        <f>P130</f>
        <v>0</v>
      </c>
      <c r="X128" s="10">
        <f>Enterolert!N97</f>
        <v>2.81</v>
      </c>
      <c r="Y128" s="11"/>
      <c r="Z128" s="10">
        <f t="shared" si="140"/>
        <v>0</v>
      </c>
      <c r="AA128" s="10">
        <f t="shared" si="138"/>
        <v>0</v>
      </c>
      <c r="AB128" s="10">
        <f t="shared" si="139"/>
        <v>0.23501772982763172</v>
      </c>
    </row>
    <row r="129" spans="1:28">
      <c r="A129" s="11" t="s">
        <v>11</v>
      </c>
      <c r="B129" s="11">
        <v>0</v>
      </c>
      <c r="C129" s="11"/>
      <c r="D129" s="11"/>
      <c r="E129" s="11"/>
      <c r="F129" s="11"/>
      <c r="G129" s="6">
        <f t="shared" ref="G129:G132" si="141">(B129*10^2)</f>
        <v>0</v>
      </c>
      <c r="H129" s="12">
        <v>0</v>
      </c>
      <c r="I129" s="11" t="s">
        <v>11</v>
      </c>
      <c r="J129" s="11">
        <v>0</v>
      </c>
      <c r="K129" s="11"/>
      <c r="L129" s="11"/>
      <c r="M129" s="11"/>
      <c r="N129" s="11"/>
      <c r="O129" s="6">
        <f t="shared" ref="O129:O132" si="142">(J129*10^2)</f>
        <v>0</v>
      </c>
      <c r="P129" s="12">
        <v>0</v>
      </c>
      <c r="T129" s="11"/>
      <c r="U129" s="11"/>
      <c r="V129" s="12">
        <f>H131</f>
        <v>0</v>
      </c>
      <c r="W129" s="12">
        <f>P131</f>
        <v>0</v>
      </c>
      <c r="X129" s="10">
        <f>Enterolert!N98</f>
        <v>2.1</v>
      </c>
      <c r="Y129" s="11"/>
      <c r="Z129" s="10">
        <f t="shared" si="140"/>
        <v>0</v>
      </c>
      <c r="AA129" s="10">
        <f t="shared" si="138"/>
        <v>0</v>
      </c>
      <c r="AB129" s="10">
        <f t="shared" si="139"/>
        <v>0.1795364401266033</v>
      </c>
    </row>
    <row r="130" spans="1:28">
      <c r="A130" s="11" t="s">
        <v>16</v>
      </c>
      <c r="B130" s="11">
        <v>0</v>
      </c>
      <c r="C130" s="11"/>
      <c r="D130" s="11"/>
      <c r="E130" s="11"/>
      <c r="F130" s="11"/>
      <c r="G130" s="6">
        <f t="shared" si="141"/>
        <v>0</v>
      </c>
      <c r="H130" s="12">
        <v>0</v>
      </c>
      <c r="I130" s="11" t="s">
        <v>16</v>
      </c>
      <c r="J130" s="11">
        <v>0</v>
      </c>
      <c r="K130" s="11"/>
      <c r="L130" s="11"/>
      <c r="M130" s="11"/>
      <c r="N130" s="11"/>
      <c r="O130" s="6">
        <f t="shared" si="142"/>
        <v>0</v>
      </c>
      <c r="P130" s="12">
        <v>0</v>
      </c>
      <c r="T130" s="11"/>
      <c r="U130" s="11"/>
      <c r="V130" s="12">
        <f>H132</f>
        <v>0</v>
      </c>
      <c r="W130" s="12">
        <f>P132</f>
        <v>0</v>
      </c>
      <c r="X130" s="10">
        <f>Enterolert!N99</f>
        <v>2.41</v>
      </c>
      <c r="Y130" s="11"/>
      <c r="Z130" s="10">
        <f t="shared" si="140"/>
        <v>0</v>
      </c>
      <c r="AA130" s="10">
        <f t="shared" si="138"/>
        <v>0</v>
      </c>
      <c r="AB130" s="10">
        <f t="shared" si="139"/>
        <v>9.0737717258774678E-2</v>
      </c>
    </row>
    <row r="131" spans="1:28">
      <c r="A131" s="11" t="s">
        <v>17</v>
      </c>
      <c r="B131" s="11">
        <v>0</v>
      </c>
      <c r="C131" s="11"/>
      <c r="D131" s="11"/>
      <c r="E131" s="11"/>
      <c r="F131" s="11"/>
      <c r="G131" s="6">
        <f t="shared" si="141"/>
        <v>0</v>
      </c>
      <c r="H131" s="12">
        <v>0</v>
      </c>
      <c r="I131" s="11" t="s">
        <v>17</v>
      </c>
      <c r="J131" s="11">
        <v>0</v>
      </c>
      <c r="K131" s="11"/>
      <c r="L131" s="11"/>
      <c r="M131" s="11"/>
      <c r="N131" s="11"/>
      <c r="O131" s="6">
        <f t="shared" si="142"/>
        <v>0</v>
      </c>
      <c r="P131" s="12">
        <v>0</v>
      </c>
      <c r="T131" s="11"/>
      <c r="U131" s="11"/>
      <c r="V131" s="12"/>
      <c r="W131" s="12"/>
      <c r="X131" s="10"/>
      <c r="Y131" s="11"/>
      <c r="Z131" s="11" t="s">
        <v>14</v>
      </c>
      <c r="AA131" s="11"/>
      <c r="AB131" s="11"/>
    </row>
    <row r="132" spans="1:28">
      <c r="A132" s="11" t="s">
        <v>18</v>
      </c>
      <c r="B132" s="11">
        <v>0</v>
      </c>
      <c r="C132" s="11"/>
      <c r="D132" s="11"/>
      <c r="E132" s="11"/>
      <c r="F132" s="11"/>
      <c r="G132" s="6">
        <f t="shared" si="141"/>
        <v>0</v>
      </c>
      <c r="H132" s="12">
        <v>0</v>
      </c>
      <c r="I132" s="11" t="s">
        <v>18</v>
      </c>
      <c r="J132" s="11">
        <v>0</v>
      </c>
      <c r="K132" s="11"/>
      <c r="L132" s="11"/>
      <c r="M132" s="11"/>
      <c r="N132" s="11"/>
      <c r="O132" s="6">
        <f t="shared" si="142"/>
        <v>0</v>
      </c>
      <c r="P132" s="12">
        <v>0</v>
      </c>
      <c r="T132" s="11"/>
      <c r="U132" s="11"/>
      <c r="V132" s="12">
        <f>H135</f>
        <v>6.2809999999999997</v>
      </c>
      <c r="W132" s="12">
        <f>P135</f>
        <v>6.18</v>
      </c>
      <c r="X132" s="10">
        <f>Enterolert!N102</f>
        <v>5.1829999999999998</v>
      </c>
      <c r="Y132" s="11"/>
      <c r="Z132" s="10">
        <f t="shared" ref="Z132:AB132" si="143">Z126*2</f>
        <v>0.73197814175014797</v>
      </c>
      <c r="AA132" s="10">
        <f t="shared" si="143"/>
        <v>0.69411078206420129</v>
      </c>
      <c r="AB132" s="10">
        <f t="shared" si="143"/>
        <v>6.5005982630660875E-2</v>
      </c>
    </row>
    <row r="133" spans="1:28">
      <c r="A133" s="11"/>
      <c r="B133" s="11"/>
      <c r="C133" s="11"/>
      <c r="D133" s="11"/>
      <c r="E133" s="11"/>
      <c r="F133" s="11"/>
      <c r="G133" s="6"/>
      <c r="H133" s="12"/>
      <c r="I133" s="11"/>
      <c r="J133" s="11"/>
      <c r="K133" s="11"/>
      <c r="L133" s="11"/>
      <c r="M133" s="11"/>
      <c r="N133" s="11"/>
      <c r="O133" s="6"/>
      <c r="P133" s="12"/>
      <c r="T133" s="11"/>
      <c r="U133" s="11"/>
      <c r="V133" s="12">
        <f>H136</f>
        <v>0</v>
      </c>
      <c r="W133" s="12">
        <f>P136</f>
        <v>0</v>
      </c>
      <c r="X133" s="10">
        <f>Enterolert!N103</f>
        <v>2.2999999999999998</v>
      </c>
      <c r="Y133" s="11"/>
      <c r="Z133" s="10">
        <f t="shared" ref="Z133:AB133" si="144">Z127*2</f>
        <v>1.4000000000000001</v>
      </c>
      <c r="AA133" s="10">
        <f t="shared" si="144"/>
        <v>1.4000000000000001</v>
      </c>
      <c r="AB133" s="10">
        <f t="shared" si="144"/>
        <v>0.31432467291003441</v>
      </c>
    </row>
    <row r="134" spans="1:28">
      <c r="A134" s="11" t="s">
        <v>32</v>
      </c>
      <c r="B134" s="11"/>
      <c r="C134" s="11"/>
      <c r="D134" s="11"/>
      <c r="E134" s="11"/>
      <c r="F134" s="11"/>
      <c r="G134" s="6"/>
      <c r="H134" s="12"/>
      <c r="I134" s="11" t="s">
        <v>32</v>
      </c>
      <c r="J134" s="11"/>
      <c r="K134" s="11"/>
      <c r="L134" s="11"/>
      <c r="M134" s="11"/>
      <c r="N134" s="11"/>
      <c r="O134" s="6"/>
      <c r="P134" s="12"/>
      <c r="T134" s="11"/>
      <c r="U134" s="11"/>
      <c r="V134" s="12">
        <f>H137</f>
        <v>0</v>
      </c>
      <c r="W134" s="12">
        <f>P137</f>
        <v>0</v>
      </c>
      <c r="X134" s="10">
        <f>Enterolert!N104</f>
        <v>2.8</v>
      </c>
      <c r="Y134" s="11"/>
      <c r="Z134" s="10">
        <f t="shared" ref="Z134:AB134" si="145">Z128*2</f>
        <v>0</v>
      </c>
      <c r="AA134" s="10">
        <f t="shared" si="145"/>
        <v>0</v>
      </c>
      <c r="AB134" s="10">
        <f t="shared" si="145"/>
        <v>0.47003545965526344</v>
      </c>
    </row>
    <row r="135" spans="1:28">
      <c r="A135" s="11" t="s">
        <v>0</v>
      </c>
      <c r="B135" s="11"/>
      <c r="C135" s="11"/>
      <c r="D135" s="11"/>
      <c r="E135" s="11">
        <v>26.1</v>
      </c>
      <c r="F135" s="11">
        <v>3</v>
      </c>
      <c r="G135" s="6">
        <f>(E135*10^5+F135*10^6)/2</f>
        <v>2805000</v>
      </c>
      <c r="H135" s="12">
        <v>6.2809999999999997</v>
      </c>
      <c r="I135" s="11" t="s">
        <v>0</v>
      </c>
      <c r="J135" s="11"/>
      <c r="K135" s="11"/>
      <c r="L135" s="11"/>
      <c r="M135" s="11">
        <v>6</v>
      </c>
      <c r="N135" s="11">
        <v>3</v>
      </c>
      <c r="O135" s="6">
        <f>(M135*10^5+N135*10^6)/2</f>
        <v>1800000</v>
      </c>
      <c r="P135" s="12">
        <v>6.18</v>
      </c>
      <c r="T135" s="11"/>
      <c r="U135" s="11"/>
      <c r="V135" s="12">
        <f>H138</f>
        <v>0</v>
      </c>
      <c r="W135" s="12">
        <f>P138</f>
        <v>0</v>
      </c>
      <c r="X135" s="10">
        <f>Enterolert!N105</f>
        <v>2.71</v>
      </c>
      <c r="Y135" s="11"/>
      <c r="Z135" s="10">
        <f>Z129*2</f>
        <v>0</v>
      </c>
      <c r="AA135" s="10">
        <f>AA129*2</f>
        <v>0</v>
      </c>
      <c r="AB135" s="10">
        <f t="shared" ref="AB135" si="146">AB129*2</f>
        <v>0.35907288025320661</v>
      </c>
    </row>
    <row r="136" spans="1:28">
      <c r="A136" s="11" t="s">
        <v>11</v>
      </c>
      <c r="B136" s="11">
        <v>0</v>
      </c>
      <c r="C136" s="11"/>
      <c r="D136" s="11"/>
      <c r="E136" s="11"/>
      <c r="F136" s="11"/>
      <c r="G136" s="6">
        <f t="shared" ref="G136:G139" si="147">(B136*10^2)</f>
        <v>0</v>
      </c>
      <c r="H136" s="12">
        <v>0</v>
      </c>
      <c r="I136" s="11" t="s">
        <v>11</v>
      </c>
      <c r="J136" s="11">
        <v>0</v>
      </c>
      <c r="K136" s="11"/>
      <c r="L136" s="11"/>
      <c r="M136" s="11"/>
      <c r="N136" s="11"/>
      <c r="O136" s="6">
        <f t="shared" ref="O136:O139" si="148">(J136*10^2)</f>
        <v>0</v>
      </c>
      <c r="P136" s="12">
        <v>0</v>
      </c>
      <c r="T136" s="11"/>
      <c r="U136" s="11"/>
      <c r="V136" s="12">
        <f>H139</f>
        <v>0</v>
      </c>
      <c r="W136" s="12">
        <f>P139</f>
        <v>0</v>
      </c>
      <c r="X136" s="10">
        <f>Enterolert!N106</f>
        <v>2.2999999999999998</v>
      </c>
      <c r="Y136" s="11"/>
      <c r="Z136" s="10">
        <f>Z130*2</f>
        <v>0</v>
      </c>
      <c r="AA136" s="10">
        <f>AA130*2</f>
        <v>0</v>
      </c>
      <c r="AB136" s="10">
        <f t="shared" ref="AB136" si="149">AB130*2</f>
        <v>0.18147543451754936</v>
      </c>
    </row>
    <row r="137" spans="1:28">
      <c r="A137" s="11" t="s">
        <v>16</v>
      </c>
      <c r="B137" s="11">
        <v>0</v>
      </c>
      <c r="C137" s="11"/>
      <c r="D137" s="11"/>
      <c r="E137" s="11"/>
      <c r="F137" s="11"/>
      <c r="G137" s="6">
        <f t="shared" si="147"/>
        <v>0</v>
      </c>
      <c r="H137" s="12">
        <v>0</v>
      </c>
      <c r="I137" s="11" t="s">
        <v>16</v>
      </c>
      <c r="J137" s="11">
        <v>0</v>
      </c>
      <c r="K137" s="11"/>
      <c r="L137" s="11"/>
      <c r="M137" s="11"/>
      <c r="N137" s="11"/>
      <c r="O137" s="6">
        <f t="shared" si="148"/>
        <v>0</v>
      </c>
      <c r="P137" s="12">
        <v>0</v>
      </c>
      <c r="T137" s="11"/>
      <c r="U137" s="11"/>
      <c r="V137" s="12"/>
      <c r="W137" s="12"/>
      <c r="X137" s="10"/>
      <c r="Y137" s="11"/>
      <c r="Z137" s="10"/>
      <c r="AA137" s="10"/>
      <c r="AB137" s="10"/>
    </row>
    <row r="138" spans="1:28">
      <c r="A138" s="11" t="s">
        <v>17</v>
      </c>
      <c r="B138" s="11">
        <v>0</v>
      </c>
      <c r="C138" s="11"/>
      <c r="D138" s="11"/>
      <c r="E138" s="11"/>
      <c r="F138" s="11"/>
      <c r="G138" s="6">
        <f t="shared" si="147"/>
        <v>0</v>
      </c>
      <c r="H138" s="12">
        <v>0</v>
      </c>
      <c r="I138" s="11" t="s">
        <v>17</v>
      </c>
      <c r="J138" s="11">
        <v>0</v>
      </c>
      <c r="K138" s="11"/>
      <c r="L138" s="11"/>
      <c r="M138" s="11"/>
      <c r="N138" s="11"/>
      <c r="O138" s="6">
        <f t="shared" si="148"/>
        <v>0</v>
      </c>
      <c r="P138" s="12">
        <v>0</v>
      </c>
      <c r="T138" s="11"/>
      <c r="U138" s="11"/>
      <c r="V138" s="12"/>
      <c r="W138" s="12"/>
      <c r="X138" s="10"/>
      <c r="Y138" s="11"/>
      <c r="Z138" s="10"/>
      <c r="AA138" s="10"/>
      <c r="AB138" s="10"/>
    </row>
    <row r="139" spans="1:28">
      <c r="A139" s="11" t="s">
        <v>18</v>
      </c>
      <c r="B139" s="11">
        <v>0</v>
      </c>
      <c r="C139" s="11"/>
      <c r="D139" s="11"/>
      <c r="E139" s="11"/>
      <c r="F139" s="11"/>
      <c r="G139" s="6">
        <f t="shared" si="147"/>
        <v>0</v>
      </c>
      <c r="H139" s="12">
        <v>0</v>
      </c>
      <c r="I139" s="11" t="s">
        <v>18</v>
      </c>
      <c r="J139" s="11">
        <v>0</v>
      </c>
      <c r="K139" s="11"/>
      <c r="L139" s="11"/>
      <c r="M139" s="11"/>
      <c r="N139" s="11"/>
      <c r="O139" s="6">
        <f t="shared" si="148"/>
        <v>0</v>
      </c>
      <c r="P139" s="12">
        <v>0</v>
      </c>
      <c r="T139" s="11"/>
      <c r="U139" s="11"/>
      <c r="V139" s="12"/>
      <c r="W139" s="12"/>
      <c r="X139" s="10"/>
      <c r="Y139" s="11"/>
      <c r="Z139" s="10"/>
      <c r="AA139" s="10"/>
      <c r="AB139" s="10"/>
    </row>
    <row r="140" spans="1:28">
      <c r="A140" s="11"/>
      <c r="B140" s="11"/>
      <c r="C140" s="11"/>
      <c r="D140" s="11"/>
      <c r="E140" s="11"/>
      <c r="F140" s="11"/>
      <c r="G140" s="6"/>
      <c r="H140" s="12"/>
      <c r="I140" s="11"/>
      <c r="J140" s="11"/>
      <c r="K140" s="11"/>
      <c r="L140" s="11"/>
      <c r="M140" s="11"/>
      <c r="N140" s="11"/>
      <c r="O140" s="6"/>
      <c r="P140" s="12"/>
      <c r="T140" s="11"/>
      <c r="U140" s="11"/>
      <c r="V140" s="12"/>
      <c r="W140" s="12"/>
      <c r="X140" s="10"/>
      <c r="Y140" s="11"/>
      <c r="Z140" s="10"/>
      <c r="AA140" s="10"/>
      <c r="AB140" s="10"/>
    </row>
    <row r="141" spans="1:28">
      <c r="A141" s="11"/>
      <c r="B141" s="11"/>
      <c r="C141" s="11"/>
      <c r="D141" s="11"/>
      <c r="E141" s="11"/>
      <c r="F141" s="11"/>
      <c r="G141" s="6"/>
      <c r="H141" s="12"/>
      <c r="I141" s="11"/>
      <c r="J141" s="11"/>
      <c r="K141" s="11"/>
      <c r="L141" s="11"/>
      <c r="M141" s="11"/>
      <c r="N141" s="11"/>
      <c r="O141" s="6"/>
      <c r="P141" s="12"/>
      <c r="T141" s="11"/>
      <c r="U141" s="11"/>
      <c r="V141" s="12"/>
      <c r="W141" s="12"/>
      <c r="X141" s="10"/>
      <c r="Y141" s="11"/>
      <c r="Z141" s="10"/>
      <c r="AA141" s="10"/>
      <c r="AB141" s="10"/>
    </row>
    <row r="142" spans="1:28">
      <c r="A142" s="11"/>
      <c r="B142" s="11"/>
      <c r="C142" s="11"/>
      <c r="D142" s="11"/>
      <c r="E142" s="11"/>
      <c r="F142" s="11"/>
      <c r="G142" s="6"/>
      <c r="H142" s="12"/>
      <c r="I142" s="11"/>
      <c r="J142" s="11"/>
      <c r="K142" s="11"/>
      <c r="L142" s="11"/>
      <c r="M142" s="11"/>
      <c r="N142" s="11"/>
      <c r="O142" s="6"/>
      <c r="P142" s="12"/>
      <c r="T142" s="11"/>
      <c r="U142" s="11"/>
      <c r="V142" s="12"/>
      <c r="W142" s="12"/>
      <c r="X142" s="10"/>
      <c r="Y142" s="11"/>
      <c r="Z142" s="10"/>
      <c r="AA142" s="10"/>
      <c r="AB142" s="10"/>
    </row>
    <row r="143" spans="1:28">
      <c r="A143" s="11"/>
      <c r="B143" s="11"/>
      <c r="C143" s="11"/>
      <c r="D143" s="11"/>
      <c r="E143" s="11"/>
      <c r="F143" s="11"/>
      <c r="G143" s="6"/>
      <c r="H143" s="12"/>
      <c r="I143" s="11"/>
      <c r="J143" s="11"/>
      <c r="K143" s="11"/>
      <c r="L143" s="11"/>
      <c r="M143" s="11"/>
      <c r="N143" s="11"/>
      <c r="O143" s="6"/>
      <c r="P143" s="12"/>
      <c r="T143" s="11"/>
      <c r="U143" s="11"/>
      <c r="V143" s="12"/>
      <c r="W143" s="12"/>
      <c r="X143" s="10"/>
      <c r="Y143" s="11"/>
      <c r="Z143" s="10"/>
      <c r="AA143" s="10"/>
      <c r="AB143" s="10"/>
    </row>
    <row r="144" spans="1:28">
      <c r="A144" s="11"/>
      <c r="B144" s="11"/>
      <c r="C144" s="11"/>
      <c r="D144" s="11"/>
      <c r="E144" s="11"/>
      <c r="F144" s="11"/>
      <c r="G144" s="6"/>
      <c r="H144" s="12"/>
      <c r="I144" s="11"/>
      <c r="J144" s="11"/>
      <c r="K144" s="11"/>
      <c r="L144" s="11"/>
      <c r="M144" s="11"/>
      <c r="N144" s="11"/>
      <c r="O144" s="6"/>
      <c r="P144" s="12"/>
      <c r="T144" s="11"/>
      <c r="U144" s="11"/>
      <c r="V144" s="12"/>
      <c r="W144" s="12"/>
      <c r="X144" s="10"/>
      <c r="Y144" s="11"/>
      <c r="Z144" s="10"/>
      <c r="AA144" s="10"/>
      <c r="AB144" s="10"/>
    </row>
    <row r="145" spans="1:28">
      <c r="A145" s="11"/>
      <c r="B145" s="11"/>
      <c r="C145" s="11"/>
      <c r="D145" s="11"/>
      <c r="E145" s="11"/>
      <c r="F145" s="11"/>
      <c r="G145" s="6"/>
      <c r="H145" s="12"/>
      <c r="I145" s="11"/>
      <c r="J145" s="11"/>
      <c r="K145" s="11"/>
      <c r="L145" s="11"/>
      <c r="M145" s="11"/>
      <c r="N145" s="11"/>
      <c r="O145" s="6"/>
      <c r="P145" s="12"/>
      <c r="T145" s="11"/>
      <c r="U145" s="11"/>
      <c r="V145" s="12"/>
      <c r="W145" s="12"/>
      <c r="X145" s="10"/>
      <c r="Y145" s="11"/>
      <c r="Z145" s="10"/>
      <c r="AA145" s="10"/>
      <c r="AB145" s="10"/>
    </row>
    <row r="146" spans="1:28">
      <c r="A146" s="11"/>
      <c r="B146" s="11"/>
      <c r="C146" s="11"/>
      <c r="D146" s="11"/>
      <c r="E146" s="11"/>
      <c r="F146" s="11"/>
      <c r="G146" s="6"/>
      <c r="H146" s="12"/>
      <c r="I146" s="11"/>
      <c r="J146" s="11"/>
      <c r="K146" s="11"/>
      <c r="L146" s="11"/>
      <c r="M146" s="11"/>
      <c r="N146" s="11"/>
      <c r="O146" s="6"/>
      <c r="P146" s="12"/>
      <c r="T146" s="11"/>
      <c r="U146" s="11"/>
      <c r="V146" s="12"/>
      <c r="W146" s="12"/>
      <c r="X146" s="10"/>
      <c r="Y146" s="11"/>
      <c r="Z146" s="10"/>
      <c r="AA146" s="10"/>
      <c r="AB146" s="10"/>
    </row>
    <row r="147" spans="1:28">
      <c r="A147" s="11"/>
      <c r="B147" s="11"/>
      <c r="C147" s="11"/>
      <c r="D147" s="11"/>
      <c r="E147" s="11"/>
      <c r="F147" s="11"/>
      <c r="G147" s="6"/>
      <c r="H147" s="12"/>
      <c r="I147" s="11"/>
      <c r="J147" s="11"/>
      <c r="K147" s="11"/>
      <c r="L147" s="11"/>
      <c r="M147" s="11"/>
      <c r="N147" s="11"/>
      <c r="O147" s="6"/>
      <c r="P147" s="12"/>
      <c r="T147" s="11"/>
      <c r="U147" s="11"/>
      <c r="V147" s="12"/>
      <c r="W147" s="12"/>
      <c r="X147" s="10"/>
      <c r="Y147" s="11"/>
      <c r="Z147" s="10"/>
      <c r="AA147" s="10"/>
      <c r="AB147" s="10"/>
    </row>
    <row r="148" spans="1:28">
      <c r="A148" s="11"/>
      <c r="B148" s="11"/>
      <c r="C148" s="11"/>
      <c r="D148" s="11"/>
      <c r="E148" s="11"/>
      <c r="F148" s="11"/>
      <c r="G148" s="6"/>
      <c r="H148" s="12"/>
      <c r="I148" s="11"/>
      <c r="J148" s="11"/>
      <c r="K148" s="11"/>
      <c r="L148" s="11"/>
      <c r="M148" s="11"/>
      <c r="N148" s="11"/>
      <c r="O148" s="6"/>
      <c r="P148" s="12"/>
      <c r="T148" s="11"/>
      <c r="U148" s="11"/>
      <c r="V148" s="12"/>
      <c r="W148" s="12"/>
      <c r="X148" s="10"/>
      <c r="Y148" s="11"/>
      <c r="Z148" s="10"/>
      <c r="AA148" s="10"/>
      <c r="AB148" s="10"/>
    </row>
    <row r="149" spans="1:28">
      <c r="A149" s="11"/>
      <c r="B149" s="11"/>
      <c r="C149" s="11"/>
      <c r="D149" s="11"/>
      <c r="E149" s="11"/>
      <c r="F149" s="11"/>
      <c r="G149" s="6"/>
      <c r="H149" s="12"/>
      <c r="I149" s="11"/>
      <c r="J149" s="11"/>
      <c r="K149" s="11"/>
      <c r="L149" s="11"/>
      <c r="M149" s="11"/>
      <c r="N149" s="11"/>
      <c r="O149" s="6"/>
      <c r="P149" s="12"/>
      <c r="T149" s="11"/>
      <c r="U149" s="11"/>
      <c r="V149" s="12"/>
      <c r="W149" s="12"/>
      <c r="X149" s="10"/>
      <c r="Y149" s="11"/>
      <c r="Z149" s="10"/>
      <c r="AA149" s="10"/>
      <c r="AB149" s="10"/>
    </row>
    <row r="150" spans="1:28">
      <c r="A150" s="11"/>
      <c r="B150" s="11"/>
      <c r="C150" s="11"/>
      <c r="D150" s="11"/>
      <c r="E150" s="11"/>
      <c r="F150" s="11"/>
      <c r="G150" s="6"/>
      <c r="H150" s="12"/>
      <c r="I150" s="11"/>
      <c r="J150" s="11"/>
      <c r="K150" s="11"/>
      <c r="L150" s="11"/>
      <c r="M150" s="11"/>
      <c r="N150" s="11"/>
      <c r="O150" s="6"/>
      <c r="P150" s="12"/>
      <c r="T150" s="11"/>
      <c r="U150" s="11"/>
      <c r="V150" s="12"/>
      <c r="W150" s="12"/>
      <c r="X150" s="10"/>
      <c r="Y150" s="11"/>
      <c r="Z150" s="10"/>
      <c r="AA150" s="10"/>
      <c r="AB150" s="10"/>
    </row>
    <row r="151" spans="1:28">
      <c r="A151" s="11"/>
      <c r="B151" s="11"/>
      <c r="C151" s="11"/>
      <c r="D151" s="11"/>
      <c r="E151" s="11"/>
      <c r="F151" s="11"/>
      <c r="G151" s="6"/>
      <c r="H151" s="12"/>
      <c r="I151" s="11"/>
      <c r="J151" s="11"/>
      <c r="K151" s="11"/>
      <c r="L151" s="11"/>
      <c r="M151" s="11"/>
      <c r="N151" s="11"/>
      <c r="O151" s="6"/>
      <c r="P151" s="12"/>
    </row>
    <row r="156" spans="1:28">
      <c r="C156" s="11"/>
      <c r="D156" s="22"/>
      <c r="E156" s="11"/>
    </row>
    <row r="157" spans="1:28">
      <c r="C157" s="10"/>
      <c r="D157" s="10"/>
      <c r="E157" s="10"/>
    </row>
    <row r="158" spans="1:28">
      <c r="C158" s="10"/>
      <c r="D158" s="10"/>
      <c r="E158" s="10"/>
    </row>
    <row r="159" spans="1:28">
      <c r="C159" s="10"/>
      <c r="D159" s="10"/>
      <c r="E159" s="10"/>
    </row>
    <row r="160" spans="1:28">
      <c r="C160" s="10"/>
      <c r="D160" s="10"/>
      <c r="E160" s="10"/>
    </row>
    <row r="161" spans="3:5">
      <c r="C161" s="10"/>
      <c r="D161" s="10"/>
      <c r="E161" s="10"/>
    </row>
    <row r="162" spans="3:5">
      <c r="C162" s="10"/>
      <c r="D162" s="10"/>
      <c r="E162" s="10"/>
    </row>
    <row r="163" spans="3:5">
      <c r="C163" s="10"/>
      <c r="D163" s="10"/>
      <c r="E163" s="10"/>
    </row>
    <row r="164" spans="3:5">
      <c r="C164" s="10"/>
      <c r="D164" s="10"/>
      <c r="E164" s="10"/>
    </row>
  </sheetData>
  <mergeCells count="1">
    <mergeCell ref="A2:AD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6"/>
  <sheetViews>
    <sheetView topLeftCell="B60" workbookViewId="0">
      <selection activeCell="N67" sqref="N67"/>
    </sheetView>
  </sheetViews>
  <sheetFormatPr baseColWidth="10" defaultRowHeight="15" x14ac:dyDescent="0"/>
  <sheetData>
    <row r="1" spans="1:23" ht="16" thickBot="1"/>
    <row r="2" spans="1:23">
      <c r="A2" s="3" t="s">
        <v>33</v>
      </c>
      <c r="B2" s="4"/>
      <c r="C2" s="4"/>
      <c r="D2" s="4"/>
      <c r="E2" s="4"/>
      <c r="F2" s="4"/>
      <c r="G2" s="5"/>
      <c r="I2" s="3" t="s">
        <v>34</v>
      </c>
      <c r="J2" s="4"/>
      <c r="K2" s="4"/>
      <c r="L2" s="4"/>
      <c r="M2" s="4"/>
      <c r="N2" s="5"/>
    </row>
    <row r="3" spans="1:23">
      <c r="A3" s="15" t="s">
        <v>8</v>
      </c>
      <c r="B3" s="6">
        <v>100</v>
      </c>
      <c r="C3" s="6">
        <v>1000</v>
      </c>
      <c r="D3" s="6">
        <v>10000</v>
      </c>
      <c r="E3" s="6">
        <v>100000</v>
      </c>
      <c r="F3" s="7" t="s">
        <v>5</v>
      </c>
      <c r="G3" s="14"/>
      <c r="I3" s="15" t="s">
        <v>61</v>
      </c>
      <c r="J3" s="6">
        <v>100</v>
      </c>
      <c r="K3" s="8"/>
      <c r="L3" s="6">
        <v>10000</v>
      </c>
      <c r="M3" s="7" t="s">
        <v>5</v>
      </c>
      <c r="N3" s="14"/>
      <c r="R3" t="s">
        <v>41</v>
      </c>
      <c r="S3" t="s">
        <v>39</v>
      </c>
      <c r="T3" t="s">
        <v>40</v>
      </c>
      <c r="U3" t="s">
        <v>68</v>
      </c>
      <c r="V3" t="s">
        <v>39</v>
      </c>
      <c r="W3" t="s">
        <v>40</v>
      </c>
    </row>
    <row r="4" spans="1:23">
      <c r="A4" s="15" t="s">
        <v>0</v>
      </c>
      <c r="B4" s="11"/>
      <c r="C4" s="8"/>
      <c r="D4" s="8">
        <v>3.1</v>
      </c>
      <c r="E4" s="8">
        <v>2</v>
      </c>
      <c r="F4" s="6">
        <f>(D4*10^4+E4*10^5)/2</f>
        <v>115500</v>
      </c>
      <c r="G4" s="13">
        <v>5.1159999999999997</v>
      </c>
      <c r="I4" s="15" t="s">
        <v>0</v>
      </c>
      <c r="J4" s="11"/>
      <c r="K4" s="8">
        <v>46.7</v>
      </c>
      <c r="L4" s="8">
        <v>17.3</v>
      </c>
      <c r="M4" s="6">
        <f>(K4*10^3+L4*10^4)/2</f>
        <v>109850</v>
      </c>
      <c r="N4" s="13">
        <v>5.1100000000000003</v>
      </c>
      <c r="Q4">
        <v>0</v>
      </c>
      <c r="R4" s="1">
        <f>AVERAGE(G4,G12,G20)</f>
        <v>5.1529999999999996</v>
      </c>
      <c r="S4">
        <f>STDEV(G4,G12,G20)</f>
        <v>4.2883563284783398E-2</v>
      </c>
      <c r="T4">
        <f>STDEV(G4,G12,G20)/SQRT(3)</f>
        <v>2.4758836806280049E-2</v>
      </c>
      <c r="U4" s="1">
        <f>AVERAGE(N4,N11,N18)</f>
        <v>5.1626666666666665</v>
      </c>
      <c r="V4" s="25">
        <f>STDEV(N4,N11,N18)</f>
        <v>4.7710935154672104E-2</v>
      </c>
      <c r="W4" s="25">
        <f>STDEV(N4,N11,N18)/SQRT(3)</f>
        <v>2.7545921254838721E-2</v>
      </c>
    </row>
    <row r="5" spans="1:23">
      <c r="A5" s="15" t="s">
        <v>1</v>
      </c>
      <c r="B5" s="11"/>
      <c r="C5" s="8">
        <v>24.1</v>
      </c>
      <c r="D5" s="8"/>
      <c r="E5" s="8"/>
      <c r="F5" s="6">
        <f>(C5*10^3)</f>
        <v>24100</v>
      </c>
      <c r="G5" s="13">
        <v>4.2409999999999997</v>
      </c>
      <c r="I5" s="15" t="s">
        <v>11</v>
      </c>
      <c r="J5" s="11">
        <v>27.2</v>
      </c>
      <c r="K5" s="8"/>
      <c r="L5" s="8"/>
      <c r="M5" s="6">
        <f>(J5*10^2)</f>
        <v>2720</v>
      </c>
      <c r="N5" s="13">
        <v>3.2719999999999998</v>
      </c>
      <c r="Q5">
        <v>7</v>
      </c>
      <c r="R5" s="1">
        <f>AVERAGE(G7,G15,G23)</f>
        <v>2.7330000000000001</v>
      </c>
      <c r="S5" s="25">
        <f>STDEV(G7,G15,G23)</f>
        <v>0.40862819285996538</v>
      </c>
      <c r="T5" s="25">
        <f>STDEV(G7,G15,G23)/SQRT(3)</f>
        <v>0.23592159714617134</v>
      </c>
      <c r="U5" s="1">
        <f>AVERAGE(N5,N12,N19)</f>
        <v>3.2230000000000003</v>
      </c>
      <c r="V5" s="25">
        <f t="shared" ref="V5:V8" si="0">STDEV(N5,N12,N19)</f>
        <v>7.6374079372520165E-2</v>
      </c>
      <c r="W5" s="25">
        <f t="shared" ref="W5:W8" si="1">STDEV(N5,N12,N19)/SQRT(3)</f>
        <v>4.4094595284834365E-2</v>
      </c>
    </row>
    <row r="6" spans="1:23">
      <c r="A6" s="15" t="s">
        <v>15</v>
      </c>
      <c r="B6" s="11"/>
      <c r="C6" s="8">
        <v>29.5</v>
      </c>
      <c r="D6" s="8">
        <v>0</v>
      </c>
      <c r="E6" s="8"/>
      <c r="F6" s="6">
        <f>(C6*10^3)</f>
        <v>29500</v>
      </c>
      <c r="G6" s="13">
        <v>4.2949999999999999</v>
      </c>
      <c r="I6" s="15" t="s">
        <v>16</v>
      </c>
      <c r="J6" s="24">
        <v>33.799999999999997</v>
      </c>
      <c r="K6" s="8"/>
      <c r="L6" s="8"/>
      <c r="M6" s="6">
        <f>(J6*10^2)</f>
        <v>3379.9999999999995</v>
      </c>
      <c r="N6" s="13">
        <v>3.3380000000000001</v>
      </c>
      <c r="P6" s="2"/>
      <c r="Q6">
        <v>14</v>
      </c>
      <c r="R6" s="1">
        <f>AVERAGE(G8,G16,G24)</f>
        <v>3.0310000000000001</v>
      </c>
      <c r="S6" s="25">
        <f t="shared" ref="S6:S8" si="2">STDEV(G8,G16,G24)</f>
        <v>0.46086982977842894</v>
      </c>
      <c r="T6" s="25">
        <f t="shared" ref="T6:T8" si="3">STDEV(G8,G16,G24)/SQRT(3)</f>
        <v>0.26608332028395298</v>
      </c>
      <c r="U6" s="1">
        <f>AVERAGE(N6,N13,N20)</f>
        <v>3.2710000000000004</v>
      </c>
      <c r="V6" s="25">
        <f t="shared" si="0"/>
        <v>8.9011235245894757E-2</v>
      </c>
      <c r="W6" s="25">
        <f t="shared" si="1"/>
        <v>5.1390660630118448E-2</v>
      </c>
    </row>
    <row r="7" spans="1:23">
      <c r="A7" s="15" t="s">
        <v>11</v>
      </c>
      <c r="B7" s="11">
        <v>6.1</v>
      </c>
      <c r="C7" s="8"/>
      <c r="D7" s="8"/>
      <c r="E7" s="8"/>
      <c r="F7" s="6">
        <f>(B7*10^2)</f>
        <v>610</v>
      </c>
      <c r="G7" s="13">
        <v>2.61</v>
      </c>
      <c r="I7" s="15" t="s">
        <v>17</v>
      </c>
      <c r="J7" s="24">
        <v>10.199999999999999</v>
      </c>
      <c r="K7" s="8"/>
      <c r="L7" s="8"/>
      <c r="M7" s="6">
        <f>(J7*10^2)</f>
        <v>1019.9999999999999</v>
      </c>
      <c r="N7" s="13">
        <v>3.1019999999999999</v>
      </c>
      <c r="P7" s="2"/>
      <c r="Q7">
        <v>21</v>
      </c>
      <c r="R7" s="1">
        <f>AVERAGE(G9,G17,G25)</f>
        <v>3.1440000000000001</v>
      </c>
      <c r="S7" s="25">
        <f t="shared" si="2"/>
        <v>2.3065125189341729E-2</v>
      </c>
      <c r="T7" s="25">
        <f t="shared" si="3"/>
        <v>1.3316656236958865E-2</v>
      </c>
      <c r="U7" s="1">
        <f>AVERAGE(N7,N14,N21)</f>
        <v>3.1270000000000002</v>
      </c>
      <c r="V7" s="25">
        <f t="shared" si="0"/>
        <v>2.4062418831031957E-2</v>
      </c>
      <c r="W7" s="25">
        <f t="shared" si="1"/>
        <v>1.3892443989449822E-2</v>
      </c>
    </row>
    <row r="8" spans="1:23">
      <c r="A8" s="15" t="s">
        <v>16</v>
      </c>
      <c r="B8" s="11">
        <v>5</v>
      </c>
      <c r="C8" s="8"/>
      <c r="D8" s="8"/>
      <c r="E8" s="8"/>
      <c r="F8" s="6">
        <f t="shared" ref="F8:F10" si="4">(B8*10^2)</f>
        <v>500</v>
      </c>
      <c r="G8" s="13">
        <v>2.5</v>
      </c>
      <c r="I8" s="15" t="s">
        <v>18</v>
      </c>
      <c r="J8" s="11">
        <v>2</v>
      </c>
      <c r="K8" s="8"/>
      <c r="L8" s="8"/>
      <c r="M8" s="6">
        <f>(J8*10^2)</f>
        <v>200</v>
      </c>
      <c r="N8" s="13">
        <v>2.2000000000000002</v>
      </c>
      <c r="Q8">
        <v>28</v>
      </c>
      <c r="R8" s="1">
        <f>AVERAGE(G10,G18,G26)</f>
        <v>1.5333333333333332</v>
      </c>
      <c r="S8" s="25">
        <f t="shared" si="2"/>
        <v>1.331665623695879</v>
      </c>
      <c r="T8" s="25">
        <f t="shared" si="3"/>
        <v>0.7688375063113867</v>
      </c>
      <c r="U8" s="1">
        <f>AVERAGE(N8,N15,N22)</f>
        <v>2.1333333333333333</v>
      </c>
      <c r="V8" s="25">
        <f t="shared" si="0"/>
        <v>5.773502691896263E-2</v>
      </c>
      <c r="W8" s="25">
        <f t="shared" si="1"/>
        <v>3.3333333333333368E-2</v>
      </c>
    </row>
    <row r="9" spans="1:23">
      <c r="A9" s="15" t="s">
        <v>17</v>
      </c>
      <c r="B9" s="11">
        <v>12.2</v>
      </c>
      <c r="C9" s="8"/>
      <c r="D9" s="8"/>
      <c r="E9" s="8"/>
      <c r="F9" s="6">
        <f t="shared" si="4"/>
        <v>1220</v>
      </c>
      <c r="G9" s="13">
        <v>3.1219999999999999</v>
      </c>
      <c r="I9" s="15"/>
      <c r="J9" s="11"/>
      <c r="K9" s="8"/>
      <c r="L9" s="8"/>
      <c r="M9" s="8"/>
      <c r="N9" s="13"/>
      <c r="R9" s="1"/>
    </row>
    <row r="10" spans="1:23">
      <c r="A10" s="15" t="s">
        <v>18</v>
      </c>
      <c r="B10" s="11">
        <v>0</v>
      </c>
      <c r="C10" s="8"/>
      <c r="D10" s="8"/>
      <c r="E10" s="8"/>
      <c r="F10" s="6">
        <f t="shared" si="4"/>
        <v>0</v>
      </c>
      <c r="G10" s="13">
        <v>0</v>
      </c>
      <c r="I10" s="15" t="s">
        <v>62</v>
      </c>
      <c r="J10" s="6">
        <v>100</v>
      </c>
      <c r="K10" s="6">
        <v>1000</v>
      </c>
      <c r="L10" s="6">
        <v>10000</v>
      </c>
      <c r="M10" s="7" t="s">
        <v>5</v>
      </c>
      <c r="N10" s="13"/>
    </row>
    <row r="11" spans="1:23">
      <c r="A11" s="15" t="s">
        <v>9</v>
      </c>
      <c r="B11" s="11"/>
      <c r="C11" s="6">
        <v>1000</v>
      </c>
      <c r="D11" s="6">
        <v>10000</v>
      </c>
      <c r="E11" s="6">
        <v>100000</v>
      </c>
      <c r="F11" s="7" t="s">
        <v>5</v>
      </c>
      <c r="G11" s="13"/>
      <c r="I11" s="15" t="s">
        <v>0</v>
      </c>
      <c r="J11" s="11"/>
      <c r="K11" s="8"/>
      <c r="L11" s="8">
        <v>20.3</v>
      </c>
      <c r="M11" s="6">
        <f>(L11*10^4)</f>
        <v>203000</v>
      </c>
      <c r="N11" s="13">
        <v>5.2030000000000003</v>
      </c>
    </row>
    <row r="12" spans="1:23">
      <c r="A12" s="15" t="s">
        <v>0</v>
      </c>
      <c r="B12" s="11"/>
      <c r="C12" s="8"/>
      <c r="D12" s="8">
        <v>19.899999999999999</v>
      </c>
      <c r="E12" s="8">
        <v>2</v>
      </c>
      <c r="F12" s="6">
        <f>(E12*10^5+D12*10^4)/2</f>
        <v>199500</v>
      </c>
      <c r="G12" s="13">
        <v>5.2</v>
      </c>
      <c r="I12" s="15" t="s">
        <v>11</v>
      </c>
      <c r="J12" s="11">
        <v>26.2</v>
      </c>
      <c r="K12" s="8"/>
      <c r="L12" s="8"/>
      <c r="M12" s="6">
        <f>(J12*10^2)</f>
        <v>2620</v>
      </c>
      <c r="N12" s="13">
        <v>3.262</v>
      </c>
    </row>
    <row r="13" spans="1:23">
      <c r="A13" s="15" t="s">
        <v>1</v>
      </c>
      <c r="B13" s="11"/>
      <c r="C13" s="8">
        <v>8.4</v>
      </c>
      <c r="D13" s="8"/>
      <c r="E13" s="8"/>
      <c r="F13" s="6">
        <f>(C13*10^3)</f>
        <v>8400</v>
      </c>
      <c r="G13" s="13">
        <v>3.84</v>
      </c>
      <c r="I13" s="15" t="s">
        <v>16</v>
      </c>
      <c r="J13" s="24">
        <v>30.5</v>
      </c>
      <c r="K13" s="8"/>
      <c r="L13" s="8"/>
      <c r="M13" s="6">
        <f t="shared" ref="M13:M14" si="5">(J13*10^2)</f>
        <v>3050</v>
      </c>
      <c r="N13" s="13">
        <v>3.3050000000000002</v>
      </c>
      <c r="P13" s="2"/>
    </row>
    <row r="14" spans="1:23">
      <c r="A14" s="15" t="s">
        <v>15</v>
      </c>
      <c r="B14" s="11"/>
      <c r="C14" s="8">
        <v>13.4</v>
      </c>
      <c r="D14" s="8"/>
      <c r="E14" s="8"/>
      <c r="F14" s="6">
        <f>(C14*10^3)</f>
        <v>13400</v>
      </c>
      <c r="G14" s="13">
        <v>4.1340000000000003</v>
      </c>
      <c r="I14" s="15" t="s">
        <v>17</v>
      </c>
      <c r="J14" s="11">
        <v>15</v>
      </c>
      <c r="K14" s="8"/>
      <c r="L14" s="8"/>
      <c r="M14" s="6">
        <f t="shared" si="5"/>
        <v>1500</v>
      </c>
      <c r="N14" s="13">
        <v>3.15</v>
      </c>
      <c r="P14" s="2"/>
    </row>
    <row r="15" spans="1:23">
      <c r="A15" s="15" t="s">
        <v>11</v>
      </c>
      <c r="B15" s="11">
        <v>18.899999999999999</v>
      </c>
      <c r="C15" s="8"/>
      <c r="D15" s="8"/>
      <c r="E15" s="8"/>
      <c r="F15" s="6">
        <f>(B15*10^2)</f>
        <v>1889.9999999999998</v>
      </c>
      <c r="G15" s="13">
        <v>3.1890000000000001</v>
      </c>
      <c r="I15" s="15" t="s">
        <v>18</v>
      </c>
      <c r="J15" s="11">
        <v>1</v>
      </c>
      <c r="K15" s="8"/>
      <c r="L15" s="8"/>
      <c r="M15" s="6">
        <f>(J15*10^2)</f>
        <v>100</v>
      </c>
      <c r="N15" s="13">
        <v>2.1</v>
      </c>
    </row>
    <row r="16" spans="1:23">
      <c r="A16" s="15" t="s">
        <v>16</v>
      </c>
      <c r="B16" s="11">
        <v>26.6</v>
      </c>
      <c r="C16" s="8"/>
      <c r="D16" s="8"/>
      <c r="E16" s="8"/>
      <c r="F16" s="6">
        <f t="shared" ref="F16:F18" si="6">(B16*10^2)</f>
        <v>2660</v>
      </c>
      <c r="G16" s="13">
        <v>3.266</v>
      </c>
      <c r="I16" s="15"/>
      <c r="J16" s="11"/>
      <c r="K16" s="8"/>
      <c r="L16" s="8"/>
      <c r="M16" s="8"/>
      <c r="N16" s="13"/>
    </row>
    <row r="17" spans="1:16">
      <c r="A17" s="15" t="s">
        <v>17</v>
      </c>
      <c r="B17" s="11">
        <v>16.8</v>
      </c>
      <c r="C17" s="8"/>
      <c r="D17" s="8"/>
      <c r="E17" s="8"/>
      <c r="F17" s="6">
        <f t="shared" si="6"/>
        <v>1680</v>
      </c>
      <c r="G17" s="13">
        <v>3.1680000000000001</v>
      </c>
      <c r="I17" s="15" t="s">
        <v>63</v>
      </c>
      <c r="J17" s="6">
        <v>100</v>
      </c>
      <c r="K17" s="6">
        <v>1000</v>
      </c>
      <c r="L17" s="6">
        <v>10000</v>
      </c>
      <c r="M17" s="7" t="s">
        <v>5</v>
      </c>
      <c r="N17" s="13"/>
    </row>
    <row r="18" spans="1:16">
      <c r="A18" s="15" t="s">
        <v>18</v>
      </c>
      <c r="B18" s="11">
        <v>4</v>
      </c>
      <c r="C18" s="8"/>
      <c r="D18" s="8"/>
      <c r="E18" s="8"/>
      <c r="F18" s="6">
        <f t="shared" si="6"/>
        <v>400</v>
      </c>
      <c r="G18" s="13">
        <v>2.4</v>
      </c>
      <c r="I18" s="15" t="s">
        <v>0</v>
      </c>
      <c r="J18" s="11"/>
      <c r="K18" s="8"/>
      <c r="L18" s="8">
        <v>17.5</v>
      </c>
      <c r="M18" s="6">
        <f>(L18*10^4)</f>
        <v>175000</v>
      </c>
      <c r="N18" s="13">
        <v>5.1749999999999998</v>
      </c>
    </row>
    <row r="19" spans="1:16">
      <c r="A19" s="15" t="s">
        <v>10</v>
      </c>
      <c r="B19" s="11"/>
      <c r="C19" s="6">
        <v>1000</v>
      </c>
      <c r="D19" s="6">
        <v>10000</v>
      </c>
      <c r="E19" s="6">
        <v>100000</v>
      </c>
      <c r="F19" s="7" t="s">
        <v>5</v>
      </c>
      <c r="G19" s="13"/>
      <c r="I19" s="15" t="s">
        <v>11</v>
      </c>
      <c r="J19" s="11">
        <v>13.5</v>
      </c>
      <c r="K19" s="8"/>
      <c r="L19" s="8"/>
      <c r="M19" s="6">
        <f>(J19*10^2)</f>
        <v>1350</v>
      </c>
      <c r="N19" s="13">
        <v>3.1349999999999998</v>
      </c>
    </row>
    <row r="20" spans="1:16">
      <c r="A20" s="15" t="s">
        <v>0</v>
      </c>
      <c r="B20" s="11"/>
      <c r="C20" s="8"/>
      <c r="D20" s="8">
        <v>8.5</v>
      </c>
      <c r="E20" s="8">
        <v>2</v>
      </c>
      <c r="F20" s="6">
        <f>(E20*10^5+D20*10^4)/2</f>
        <v>142500</v>
      </c>
      <c r="G20" s="13">
        <v>5.1429999999999998</v>
      </c>
      <c r="I20" s="15" t="s">
        <v>16</v>
      </c>
      <c r="J20" s="24">
        <v>17</v>
      </c>
      <c r="K20" s="8"/>
      <c r="L20" s="8"/>
      <c r="M20" s="6">
        <f t="shared" ref="M20:M21" si="7">(J20*10^2)</f>
        <v>1700</v>
      </c>
      <c r="N20" s="13">
        <v>3.17</v>
      </c>
      <c r="P20" s="2"/>
    </row>
    <row r="21" spans="1:16">
      <c r="A21" s="15" t="s">
        <v>1</v>
      </c>
      <c r="B21" s="11"/>
      <c r="C21" s="8">
        <v>6.3</v>
      </c>
      <c r="D21" s="8"/>
      <c r="E21" s="8"/>
      <c r="F21" s="6">
        <f>(C21*10^3)</f>
        <v>6300</v>
      </c>
      <c r="G21" s="13">
        <v>3.63</v>
      </c>
      <c r="I21" s="15" t="s">
        <v>17</v>
      </c>
      <c r="J21" s="24">
        <v>12.1</v>
      </c>
      <c r="K21" s="8"/>
      <c r="L21" s="8"/>
      <c r="M21" s="6">
        <f t="shared" si="7"/>
        <v>1210</v>
      </c>
      <c r="N21" s="13">
        <v>3.129</v>
      </c>
      <c r="P21" s="2"/>
    </row>
    <row r="22" spans="1:16">
      <c r="A22" s="15" t="s">
        <v>15</v>
      </c>
      <c r="B22" s="11"/>
      <c r="C22" s="8">
        <v>19.899999999999999</v>
      </c>
      <c r="D22" s="8"/>
      <c r="E22" s="8"/>
      <c r="F22" s="6">
        <f>(C22*10^3)</f>
        <v>19900</v>
      </c>
      <c r="G22" s="13">
        <v>4.1989999999999998</v>
      </c>
      <c r="I22" s="15" t="s">
        <v>18</v>
      </c>
      <c r="J22" s="11">
        <v>2</v>
      </c>
      <c r="K22" s="8"/>
      <c r="L22" s="8"/>
      <c r="M22" s="6">
        <f>(J22*10^2)</f>
        <v>200</v>
      </c>
      <c r="N22" s="13">
        <v>2.1</v>
      </c>
    </row>
    <row r="23" spans="1:16">
      <c r="A23" s="15" t="s">
        <v>11</v>
      </c>
      <c r="B23" s="11">
        <v>4</v>
      </c>
      <c r="C23" s="8"/>
      <c r="D23" s="8"/>
      <c r="E23" s="8"/>
      <c r="F23" s="6">
        <f>(B23*10^2)</f>
        <v>400</v>
      </c>
      <c r="G23" s="13">
        <v>2.4</v>
      </c>
      <c r="I23" s="15"/>
      <c r="J23" s="11"/>
      <c r="K23" s="8"/>
      <c r="L23" s="8"/>
      <c r="M23" s="8"/>
      <c r="N23" s="13"/>
    </row>
    <row r="24" spans="1:16">
      <c r="A24" s="15" t="s">
        <v>16</v>
      </c>
      <c r="B24" s="11">
        <v>32.700000000000003</v>
      </c>
      <c r="C24" s="8"/>
      <c r="D24" s="8"/>
      <c r="E24" s="8"/>
      <c r="F24" s="6">
        <f t="shared" ref="F24:F26" si="8">(B24*10^2)</f>
        <v>3270.0000000000005</v>
      </c>
      <c r="G24" s="13">
        <v>3.327</v>
      </c>
      <c r="I24" s="15" t="s">
        <v>21</v>
      </c>
      <c r="J24" s="6">
        <v>100</v>
      </c>
      <c r="K24" s="6">
        <v>1000</v>
      </c>
      <c r="L24" s="6">
        <v>10000</v>
      </c>
      <c r="M24" s="7" t="s">
        <v>5</v>
      </c>
      <c r="N24" s="13"/>
    </row>
    <row r="25" spans="1:16">
      <c r="A25" s="15" t="s">
        <v>17</v>
      </c>
      <c r="B25" s="11">
        <v>14.2</v>
      </c>
      <c r="C25" s="8"/>
      <c r="D25" s="8"/>
      <c r="E25" s="8"/>
      <c r="F25" s="6">
        <f t="shared" si="8"/>
        <v>1420</v>
      </c>
      <c r="G25" s="13">
        <v>3.1419999999999999</v>
      </c>
      <c r="I25" s="15" t="s">
        <v>0</v>
      </c>
      <c r="J25" s="11"/>
      <c r="K25" s="8"/>
      <c r="L25" s="8">
        <v>8.4</v>
      </c>
      <c r="M25" s="6">
        <f>(L25*10^4)</f>
        <v>84000</v>
      </c>
      <c r="N25" s="13">
        <v>4.84</v>
      </c>
    </row>
    <row r="26" spans="1:16" ht="16" thickBot="1">
      <c r="A26" s="20" t="s">
        <v>18</v>
      </c>
      <c r="B26" s="17">
        <v>2</v>
      </c>
      <c r="C26" s="16"/>
      <c r="D26" s="16"/>
      <c r="E26" s="16"/>
      <c r="F26" s="18">
        <f t="shared" si="8"/>
        <v>200</v>
      </c>
      <c r="G26" s="19">
        <v>2.2000000000000002</v>
      </c>
      <c r="I26" s="15" t="s">
        <v>11</v>
      </c>
      <c r="J26" s="11">
        <v>14.6</v>
      </c>
      <c r="K26" s="8"/>
      <c r="L26" s="8"/>
      <c r="M26" s="6">
        <f>(J26*10^2)</f>
        <v>1460</v>
      </c>
      <c r="N26" s="13">
        <v>3.1459999999999999</v>
      </c>
    </row>
    <row r="27" spans="1:16">
      <c r="I27" s="15" t="s">
        <v>16</v>
      </c>
      <c r="J27" s="11">
        <v>9.1</v>
      </c>
      <c r="K27" s="8"/>
      <c r="L27" s="8"/>
      <c r="M27" s="6">
        <f t="shared" ref="M27:M28" si="9">(J27*10^2)</f>
        <v>910</v>
      </c>
      <c r="N27" s="13">
        <v>2.91</v>
      </c>
    </row>
    <row r="28" spans="1:16">
      <c r="I28" s="15" t="s">
        <v>17</v>
      </c>
      <c r="J28" s="11">
        <v>5</v>
      </c>
      <c r="K28" s="8"/>
      <c r="L28" s="8"/>
      <c r="M28" s="6">
        <f t="shared" si="9"/>
        <v>500</v>
      </c>
      <c r="N28" s="13">
        <v>2.5</v>
      </c>
      <c r="P28" s="2"/>
    </row>
    <row r="29" spans="1:16">
      <c r="I29" s="15" t="s">
        <v>18</v>
      </c>
      <c r="J29" s="11">
        <v>1</v>
      </c>
      <c r="K29" s="8"/>
      <c r="L29" s="8"/>
      <c r="M29" s="6">
        <f>(J29*10^2)</f>
        <v>100</v>
      </c>
      <c r="N29" s="13">
        <v>2.1</v>
      </c>
    </row>
    <row r="30" spans="1:16">
      <c r="I30" s="15"/>
      <c r="J30" s="11"/>
      <c r="K30" s="8"/>
      <c r="L30" s="8"/>
      <c r="M30" s="8"/>
      <c r="N30" s="13"/>
    </row>
    <row r="31" spans="1:16">
      <c r="I31" s="15" t="s">
        <v>22</v>
      </c>
      <c r="J31" s="6">
        <v>100</v>
      </c>
      <c r="K31" s="6">
        <v>1000</v>
      </c>
      <c r="L31" s="6">
        <v>10000</v>
      </c>
      <c r="M31" s="7" t="s">
        <v>5</v>
      </c>
      <c r="N31" s="13"/>
    </row>
    <row r="32" spans="1:16">
      <c r="I32" s="15" t="s">
        <v>0</v>
      </c>
      <c r="J32" s="11"/>
      <c r="K32" s="8"/>
      <c r="L32" s="8">
        <v>3.1</v>
      </c>
      <c r="M32" s="6">
        <f>(L32*10^4)</f>
        <v>31000</v>
      </c>
      <c r="N32" s="13">
        <v>4.3099999999999996</v>
      </c>
    </row>
    <row r="33" spans="9:14">
      <c r="I33" s="15" t="s">
        <v>11</v>
      </c>
      <c r="J33" s="11">
        <v>7.5</v>
      </c>
      <c r="K33" s="8"/>
      <c r="L33" s="8"/>
      <c r="M33" s="6">
        <f>(J33*10^2)</f>
        <v>750</v>
      </c>
      <c r="N33" s="13">
        <v>2.75</v>
      </c>
    </row>
    <row r="34" spans="9:14">
      <c r="I34" s="15" t="s">
        <v>16</v>
      </c>
      <c r="J34" s="11">
        <v>9.6</v>
      </c>
      <c r="K34" s="8"/>
      <c r="L34" s="8"/>
      <c r="M34" s="6">
        <f t="shared" ref="M34:M35" si="10">(J34*10^2)</f>
        <v>960</v>
      </c>
      <c r="N34" s="13">
        <v>2.96</v>
      </c>
    </row>
    <row r="35" spans="9:14">
      <c r="I35" s="15" t="s">
        <v>17</v>
      </c>
      <c r="J35" s="11">
        <v>7.2</v>
      </c>
      <c r="K35" s="8"/>
      <c r="L35" s="8"/>
      <c r="M35" s="6">
        <f t="shared" si="10"/>
        <v>720</v>
      </c>
      <c r="N35" s="13">
        <v>2.72</v>
      </c>
    </row>
    <row r="36" spans="9:14">
      <c r="I36" s="15" t="s">
        <v>18</v>
      </c>
      <c r="J36" s="11">
        <v>4</v>
      </c>
      <c r="K36" s="8"/>
      <c r="L36" s="8"/>
      <c r="M36" s="6">
        <f>(J36*10^2)</f>
        <v>400</v>
      </c>
      <c r="N36" s="13">
        <v>2.4</v>
      </c>
    </row>
    <row r="37" spans="9:14">
      <c r="I37" s="15"/>
      <c r="J37" s="11"/>
      <c r="K37" s="8"/>
      <c r="L37" s="8"/>
      <c r="M37" s="8"/>
      <c r="N37" s="13"/>
    </row>
    <row r="38" spans="9:14">
      <c r="I38" s="15" t="s">
        <v>23</v>
      </c>
      <c r="J38" s="6">
        <v>100</v>
      </c>
      <c r="K38" s="6">
        <v>1000</v>
      </c>
      <c r="L38" s="6">
        <v>10000</v>
      </c>
      <c r="M38" s="7" t="s">
        <v>5</v>
      </c>
      <c r="N38" s="13"/>
    </row>
    <row r="39" spans="9:14">
      <c r="I39" s="15" t="s">
        <v>0</v>
      </c>
      <c r="J39" s="11"/>
      <c r="K39" s="8"/>
      <c r="L39" s="8">
        <v>6.3</v>
      </c>
      <c r="M39" s="6">
        <f>(L39*10^4)</f>
        <v>63000</v>
      </c>
      <c r="N39" s="13">
        <v>4.63</v>
      </c>
    </row>
    <row r="40" spans="9:14">
      <c r="I40" s="15" t="s">
        <v>11</v>
      </c>
      <c r="J40" s="11">
        <v>9.8000000000000007</v>
      </c>
      <c r="K40" s="8"/>
      <c r="L40" s="8"/>
      <c r="M40" s="6">
        <f>(J40*10^2)</f>
        <v>980.00000000000011</v>
      </c>
      <c r="N40" s="13">
        <v>2.98</v>
      </c>
    </row>
    <row r="41" spans="9:14">
      <c r="I41" s="15" t="s">
        <v>16</v>
      </c>
      <c r="J41" s="11">
        <v>9.1999999999999993</v>
      </c>
      <c r="K41" s="8"/>
      <c r="L41" s="8"/>
      <c r="M41" s="6">
        <f t="shared" ref="M41:M43" si="11">(J41*10^2)</f>
        <v>919.99999999999989</v>
      </c>
      <c r="N41" s="13">
        <v>2.92</v>
      </c>
    </row>
    <row r="42" spans="9:14">
      <c r="I42" s="15" t="s">
        <v>17</v>
      </c>
      <c r="J42" s="11">
        <v>4</v>
      </c>
      <c r="K42" s="8"/>
      <c r="L42" s="8"/>
      <c r="M42" s="6">
        <f t="shared" si="11"/>
        <v>400</v>
      </c>
      <c r="N42" s="13">
        <v>2.4</v>
      </c>
    </row>
    <row r="43" spans="9:14">
      <c r="I43" s="15" t="s">
        <v>18</v>
      </c>
      <c r="J43" s="11">
        <v>1</v>
      </c>
      <c r="K43" s="8"/>
      <c r="L43" s="8"/>
      <c r="M43" s="6">
        <f t="shared" si="11"/>
        <v>100</v>
      </c>
      <c r="N43" s="13">
        <v>2.1</v>
      </c>
    </row>
    <row r="44" spans="9:14">
      <c r="I44" s="15"/>
      <c r="J44" s="11"/>
      <c r="K44" s="8"/>
      <c r="L44" s="8"/>
      <c r="M44" s="8"/>
      <c r="N44" s="13"/>
    </row>
    <row r="45" spans="9:14">
      <c r="I45" s="15" t="s">
        <v>24</v>
      </c>
      <c r="J45" s="6">
        <v>100</v>
      </c>
      <c r="K45" s="6">
        <v>1000</v>
      </c>
      <c r="L45" s="6">
        <v>10000</v>
      </c>
      <c r="M45" s="7" t="s">
        <v>5</v>
      </c>
      <c r="N45" s="13"/>
    </row>
    <row r="46" spans="9:14">
      <c r="I46" s="15" t="s">
        <v>0</v>
      </c>
      <c r="J46" s="11"/>
      <c r="K46" s="8">
        <v>116.2</v>
      </c>
      <c r="L46" s="8"/>
      <c r="M46" s="6">
        <f>(K46*10^3)</f>
        <v>116200</v>
      </c>
      <c r="N46" s="13">
        <v>5.1159999999999997</v>
      </c>
    </row>
    <row r="47" spans="9:14">
      <c r="I47" s="15" t="s">
        <v>11</v>
      </c>
      <c r="J47" s="11">
        <v>5.2</v>
      </c>
      <c r="K47" s="8"/>
      <c r="L47" s="8"/>
      <c r="M47" s="6">
        <f>(J47*10^2)</f>
        <v>520</v>
      </c>
      <c r="N47" s="13">
        <v>2.52</v>
      </c>
    </row>
    <row r="48" spans="9:14">
      <c r="I48" s="15" t="s">
        <v>16</v>
      </c>
      <c r="J48" s="11">
        <v>14.6</v>
      </c>
      <c r="K48" s="8"/>
      <c r="L48" s="8"/>
      <c r="M48" s="6">
        <f t="shared" ref="M48:M50" si="12">(J48*10^2)</f>
        <v>1460</v>
      </c>
      <c r="N48" s="13">
        <v>3.1459999999999999</v>
      </c>
    </row>
    <row r="49" spans="9:14">
      <c r="I49" s="15" t="s">
        <v>17</v>
      </c>
      <c r="J49" s="11">
        <v>6.2</v>
      </c>
      <c r="K49" s="8"/>
      <c r="L49" s="8"/>
      <c r="M49" s="6">
        <f t="shared" si="12"/>
        <v>620</v>
      </c>
      <c r="N49" s="13">
        <v>2.62</v>
      </c>
    </row>
    <row r="50" spans="9:14">
      <c r="I50" s="15" t="s">
        <v>18</v>
      </c>
      <c r="J50" s="11">
        <v>4</v>
      </c>
      <c r="K50" s="8"/>
      <c r="L50" s="8"/>
      <c r="M50" s="6">
        <f t="shared" si="12"/>
        <v>400</v>
      </c>
      <c r="N50" s="13">
        <v>2.4</v>
      </c>
    </row>
    <row r="51" spans="9:14">
      <c r="I51" s="15"/>
      <c r="J51" s="11"/>
      <c r="K51" s="8"/>
      <c r="L51" s="8"/>
      <c r="M51" s="6"/>
      <c r="N51" s="13"/>
    </row>
    <row r="52" spans="9:14">
      <c r="I52" s="15" t="s">
        <v>25</v>
      </c>
      <c r="J52" s="6">
        <v>100</v>
      </c>
      <c r="K52" s="6">
        <v>1000</v>
      </c>
      <c r="L52" s="6">
        <v>10000</v>
      </c>
      <c r="M52" s="7" t="s">
        <v>5</v>
      </c>
      <c r="N52" s="13"/>
    </row>
    <row r="53" spans="9:14">
      <c r="I53" s="15" t="s">
        <v>0</v>
      </c>
      <c r="J53" s="11"/>
      <c r="K53" s="8">
        <v>90.9</v>
      </c>
      <c r="L53" s="8"/>
      <c r="M53" s="6">
        <f>(K53*10^3)</f>
        <v>90900</v>
      </c>
      <c r="N53" s="13">
        <v>4.9089999999999998</v>
      </c>
    </row>
    <row r="54" spans="9:14">
      <c r="I54" s="15" t="s">
        <v>11</v>
      </c>
      <c r="J54" s="11">
        <v>28.8</v>
      </c>
      <c r="K54" s="8"/>
      <c r="L54" s="8"/>
      <c r="M54" s="6">
        <f>(J54*10^2)</f>
        <v>2880</v>
      </c>
      <c r="N54" s="13">
        <v>3.2879999999999998</v>
      </c>
    </row>
    <row r="55" spans="9:14">
      <c r="I55" s="15" t="s">
        <v>16</v>
      </c>
      <c r="J55" s="11">
        <v>20.3</v>
      </c>
      <c r="K55" s="8"/>
      <c r="L55" s="8"/>
      <c r="M55" s="6">
        <f t="shared" ref="M55:M56" si="13">(J55*10^2)</f>
        <v>2030</v>
      </c>
      <c r="N55" s="13">
        <v>3.2029999999999998</v>
      </c>
    </row>
    <row r="56" spans="9:14">
      <c r="I56" s="15" t="s">
        <v>17</v>
      </c>
      <c r="J56" s="11">
        <v>7</v>
      </c>
      <c r="K56" s="8"/>
      <c r="L56" s="8"/>
      <c r="M56" s="6">
        <f t="shared" si="13"/>
        <v>700</v>
      </c>
      <c r="N56" s="13">
        <v>2.7</v>
      </c>
    </row>
    <row r="57" spans="9:14">
      <c r="I57" s="15" t="s">
        <v>18</v>
      </c>
      <c r="J57" s="11">
        <v>2</v>
      </c>
      <c r="K57" s="8"/>
      <c r="L57" s="8"/>
      <c r="M57" s="6">
        <f>(J57*10^2)</f>
        <v>200</v>
      </c>
      <c r="N57" s="13">
        <v>2.2000000000000002</v>
      </c>
    </row>
    <row r="58" spans="9:14">
      <c r="I58" s="15"/>
      <c r="J58" s="11"/>
      <c r="K58" s="8"/>
      <c r="L58" s="8"/>
      <c r="M58" s="8"/>
      <c r="N58" s="13"/>
    </row>
    <row r="59" spans="9:14">
      <c r="I59" s="15" t="s">
        <v>26</v>
      </c>
      <c r="J59" s="6">
        <v>100</v>
      </c>
      <c r="K59" s="6">
        <v>1000</v>
      </c>
      <c r="L59" s="6">
        <v>10000</v>
      </c>
      <c r="M59" s="7" t="s">
        <v>5</v>
      </c>
      <c r="N59" s="13"/>
    </row>
    <row r="60" spans="9:14">
      <c r="I60" s="15" t="s">
        <v>0</v>
      </c>
      <c r="J60" s="11"/>
      <c r="K60" s="8">
        <v>77.099999999999994</v>
      </c>
      <c r="L60" s="8"/>
      <c r="M60" s="6">
        <f>(K60*10^3)</f>
        <v>77100</v>
      </c>
      <c r="N60" s="13">
        <v>4.7709999999999999</v>
      </c>
    </row>
    <row r="61" spans="9:14">
      <c r="I61" s="15" t="s">
        <v>11</v>
      </c>
      <c r="J61" s="11">
        <v>25.9</v>
      </c>
      <c r="K61" s="8"/>
      <c r="L61" s="8"/>
      <c r="M61" s="6">
        <f>(J61*10^2)</f>
        <v>2590</v>
      </c>
      <c r="N61" s="13">
        <v>3.2589999999999999</v>
      </c>
    </row>
    <row r="62" spans="9:14">
      <c r="I62" s="15" t="s">
        <v>16</v>
      </c>
      <c r="J62" s="11">
        <v>6.3</v>
      </c>
      <c r="K62" s="8"/>
      <c r="L62" s="8"/>
      <c r="M62" s="6">
        <f t="shared" ref="M62:M63" si="14">(J62*10^2)</f>
        <v>630</v>
      </c>
      <c r="N62" s="13">
        <v>2.6629999999999998</v>
      </c>
    </row>
    <row r="63" spans="9:14">
      <c r="I63" s="15" t="s">
        <v>17</v>
      </c>
      <c r="J63" s="11">
        <v>8</v>
      </c>
      <c r="K63" s="8"/>
      <c r="L63" s="8"/>
      <c r="M63" s="6">
        <f t="shared" si="14"/>
        <v>800</v>
      </c>
      <c r="N63" s="13">
        <v>2.8</v>
      </c>
    </row>
    <row r="64" spans="9:14">
      <c r="I64" s="15" t="s">
        <v>18</v>
      </c>
      <c r="J64" s="11">
        <v>2</v>
      </c>
      <c r="K64" s="8"/>
      <c r="L64" s="8"/>
      <c r="M64" s="6">
        <f>(J64*10^2)</f>
        <v>200</v>
      </c>
      <c r="N64" s="13">
        <v>2.2000000000000002</v>
      </c>
    </row>
    <row r="65" spans="9:14">
      <c r="I65" s="15"/>
      <c r="J65" s="11"/>
      <c r="K65" s="8"/>
      <c r="L65" s="8"/>
      <c r="M65" s="8"/>
      <c r="N65" s="13"/>
    </row>
    <row r="66" spans="9:14">
      <c r="I66" s="15" t="s">
        <v>27</v>
      </c>
      <c r="J66" s="6">
        <v>100</v>
      </c>
      <c r="K66" s="6">
        <v>1000</v>
      </c>
      <c r="L66" s="6">
        <v>10000</v>
      </c>
      <c r="M66" s="7" t="s">
        <v>5</v>
      </c>
      <c r="N66" s="13"/>
    </row>
    <row r="67" spans="9:14">
      <c r="I67" s="15" t="s">
        <v>0</v>
      </c>
      <c r="J67" s="11"/>
      <c r="K67" s="8"/>
      <c r="L67" s="8">
        <v>14.5</v>
      </c>
      <c r="M67" s="6">
        <f>(L67*10^4)</f>
        <v>145000</v>
      </c>
      <c r="N67" s="13">
        <v>5.1449999999999996</v>
      </c>
    </row>
    <row r="68" spans="9:14">
      <c r="I68" s="15" t="s">
        <v>11</v>
      </c>
      <c r="J68" s="11">
        <v>3</v>
      </c>
      <c r="K68" s="8"/>
      <c r="L68" s="8"/>
      <c r="M68" s="6">
        <f t="shared" ref="M68:M70" si="15">(J68*10^2)</f>
        <v>300</v>
      </c>
      <c r="N68" s="13">
        <v>2.2999999999999998</v>
      </c>
    </row>
    <row r="69" spans="9:14">
      <c r="I69" s="15" t="s">
        <v>16</v>
      </c>
      <c r="J69" s="11">
        <v>5.2</v>
      </c>
      <c r="K69" s="8"/>
      <c r="L69" s="8"/>
      <c r="M69" s="6">
        <f t="shared" si="15"/>
        <v>520</v>
      </c>
      <c r="N69" s="13">
        <v>2.52</v>
      </c>
    </row>
    <row r="70" spans="9:14">
      <c r="I70" s="15" t="s">
        <v>17</v>
      </c>
      <c r="J70" s="11">
        <v>5</v>
      </c>
      <c r="K70" s="8"/>
      <c r="L70" s="8"/>
      <c r="M70" s="6">
        <f t="shared" si="15"/>
        <v>500</v>
      </c>
      <c r="N70" s="13">
        <v>2.5</v>
      </c>
    </row>
    <row r="71" spans="9:14">
      <c r="I71" s="15" t="s">
        <v>18</v>
      </c>
      <c r="J71" s="11">
        <v>2</v>
      </c>
      <c r="K71" s="8"/>
      <c r="L71" s="8"/>
      <c r="M71" s="6">
        <f>(J71*10^2)</f>
        <v>200</v>
      </c>
      <c r="N71" s="13">
        <v>2.2000000000000002</v>
      </c>
    </row>
    <row r="72" spans="9:14">
      <c r="I72" s="15"/>
      <c r="J72" s="11"/>
      <c r="K72" s="8"/>
      <c r="L72" s="8"/>
      <c r="M72" s="8"/>
      <c r="N72" s="13"/>
    </row>
    <row r="73" spans="9:14">
      <c r="I73" s="15" t="s">
        <v>28</v>
      </c>
      <c r="J73" s="6">
        <v>100</v>
      </c>
      <c r="K73" s="6">
        <v>1000</v>
      </c>
      <c r="L73" s="6">
        <v>10000</v>
      </c>
      <c r="M73" s="7" t="s">
        <v>5</v>
      </c>
      <c r="N73" s="13"/>
    </row>
    <row r="74" spans="9:14">
      <c r="I74" s="15" t="s">
        <v>0</v>
      </c>
      <c r="J74" s="11"/>
      <c r="K74" s="8"/>
      <c r="L74" s="8">
        <v>12.8</v>
      </c>
      <c r="M74" s="6">
        <f>(L74*10^4)</f>
        <v>128000</v>
      </c>
      <c r="N74" s="13">
        <v>5.1280000000000001</v>
      </c>
    </row>
    <row r="75" spans="9:14">
      <c r="I75" s="15" t="s">
        <v>11</v>
      </c>
      <c r="J75" s="11">
        <v>2</v>
      </c>
      <c r="K75" s="8"/>
      <c r="L75" s="8"/>
      <c r="M75" s="6">
        <f t="shared" ref="M75:M77" si="16">(J75*10^2)</f>
        <v>200</v>
      </c>
      <c r="N75" s="13">
        <v>2.2000000000000002</v>
      </c>
    </row>
    <row r="76" spans="9:14">
      <c r="I76" s="15" t="s">
        <v>16</v>
      </c>
      <c r="J76" s="11">
        <v>5</v>
      </c>
      <c r="K76" s="8"/>
      <c r="L76" s="8"/>
      <c r="M76" s="6">
        <f t="shared" si="16"/>
        <v>500</v>
      </c>
      <c r="N76" s="13">
        <v>2.5</v>
      </c>
    </row>
    <row r="77" spans="9:14">
      <c r="I77" s="15" t="s">
        <v>17</v>
      </c>
      <c r="J77" s="11">
        <v>3</v>
      </c>
      <c r="K77" s="8"/>
      <c r="L77" s="8"/>
      <c r="M77" s="6">
        <f t="shared" si="16"/>
        <v>300</v>
      </c>
      <c r="N77" s="13">
        <v>2.2999999999999998</v>
      </c>
    </row>
    <row r="78" spans="9:14">
      <c r="I78" s="15" t="s">
        <v>18</v>
      </c>
      <c r="J78" s="11">
        <v>1</v>
      </c>
      <c r="K78" s="8"/>
      <c r="L78" s="8"/>
      <c r="M78" s="6">
        <f>(J78*10^2)</f>
        <v>100</v>
      </c>
      <c r="N78" s="13">
        <v>2.1</v>
      </c>
    </row>
    <row r="79" spans="9:14">
      <c r="I79" s="15"/>
      <c r="J79" s="11"/>
      <c r="K79" s="8"/>
      <c r="L79" s="8"/>
      <c r="M79" s="8"/>
      <c r="N79" s="13"/>
    </row>
    <row r="80" spans="9:14">
      <c r="I80" s="15" t="s">
        <v>29</v>
      </c>
      <c r="J80" s="6">
        <v>100</v>
      </c>
      <c r="K80" s="6">
        <v>1000</v>
      </c>
      <c r="L80" s="6">
        <v>10000</v>
      </c>
      <c r="M80" s="7" t="s">
        <v>5</v>
      </c>
      <c r="N80" s="13"/>
    </row>
    <row r="81" spans="9:14">
      <c r="I81" s="15" t="s">
        <v>0</v>
      </c>
      <c r="J81" s="11"/>
      <c r="K81" s="8"/>
      <c r="L81" s="8">
        <v>17.600000000000001</v>
      </c>
      <c r="M81" s="6">
        <f>(L81*10^4)</f>
        <v>176000</v>
      </c>
      <c r="N81" s="13">
        <v>5.1760000000000002</v>
      </c>
    </row>
    <row r="82" spans="9:14">
      <c r="I82" s="15" t="s">
        <v>11</v>
      </c>
      <c r="J82" s="11">
        <v>3</v>
      </c>
      <c r="K82" s="8"/>
      <c r="L82" s="8"/>
      <c r="M82" s="6">
        <f t="shared" ref="M82:M84" si="17">(J82*10^2)</f>
        <v>300</v>
      </c>
      <c r="N82" s="13">
        <v>2.2999999999999998</v>
      </c>
    </row>
    <row r="83" spans="9:14">
      <c r="I83" s="15" t="s">
        <v>16</v>
      </c>
      <c r="J83" s="11">
        <v>3</v>
      </c>
      <c r="K83" s="8"/>
      <c r="L83" s="8"/>
      <c r="M83" s="6">
        <f t="shared" si="17"/>
        <v>300</v>
      </c>
      <c r="N83" s="13">
        <v>2.2999999999999998</v>
      </c>
    </row>
    <row r="84" spans="9:14">
      <c r="I84" s="15" t="s">
        <v>17</v>
      </c>
      <c r="J84" s="11">
        <v>0</v>
      </c>
      <c r="K84" s="8"/>
      <c r="L84" s="8"/>
      <c r="M84" s="6">
        <f t="shared" si="17"/>
        <v>0</v>
      </c>
      <c r="N84" s="13">
        <v>0</v>
      </c>
    </row>
    <row r="85" spans="9:14">
      <c r="I85" s="15" t="s">
        <v>18</v>
      </c>
      <c r="J85" s="11">
        <v>2</v>
      </c>
      <c r="K85" s="8"/>
      <c r="L85" s="8"/>
      <c r="M85" s="6">
        <f>(J85*10^2)</f>
        <v>200</v>
      </c>
      <c r="N85" s="13">
        <v>2.2000000000000002</v>
      </c>
    </row>
    <row r="86" spans="9:14">
      <c r="I86" s="15"/>
      <c r="J86" s="8"/>
      <c r="K86" s="8"/>
      <c r="L86" s="8"/>
      <c r="M86" s="8"/>
      <c r="N86" s="14"/>
    </row>
    <row r="87" spans="9:14">
      <c r="I87" s="15" t="s">
        <v>30</v>
      </c>
      <c r="J87" s="6">
        <v>100</v>
      </c>
      <c r="K87" s="6">
        <v>1000</v>
      </c>
      <c r="L87" s="6">
        <v>10000</v>
      </c>
      <c r="M87" s="7" t="s">
        <v>5</v>
      </c>
      <c r="N87" s="14"/>
    </row>
    <row r="88" spans="9:14">
      <c r="I88" s="15" t="s">
        <v>0</v>
      </c>
      <c r="J88" s="8"/>
      <c r="K88" s="8"/>
      <c r="L88" s="8">
        <v>13.7</v>
      </c>
      <c r="M88" s="6">
        <f>(L88*10^4)</f>
        <v>137000</v>
      </c>
      <c r="N88" s="13">
        <v>5.1369999999999996</v>
      </c>
    </row>
    <row r="89" spans="9:14">
      <c r="I89" s="15" t="s">
        <v>11</v>
      </c>
      <c r="J89" s="8">
        <v>7.2</v>
      </c>
      <c r="K89" s="8"/>
      <c r="L89" s="8"/>
      <c r="M89" s="6">
        <f t="shared" ref="M89:M91" si="18">(J89*10^2)</f>
        <v>720</v>
      </c>
      <c r="N89" s="13">
        <v>2.72</v>
      </c>
    </row>
    <row r="90" spans="9:14">
      <c r="I90" s="15" t="s">
        <v>16</v>
      </c>
      <c r="J90" s="26">
        <v>1</v>
      </c>
      <c r="K90" s="8"/>
      <c r="L90" s="8"/>
      <c r="M90" s="6">
        <f t="shared" si="18"/>
        <v>100</v>
      </c>
      <c r="N90" s="13">
        <v>2.1</v>
      </c>
    </row>
    <row r="91" spans="9:14">
      <c r="I91" s="15" t="s">
        <v>17</v>
      </c>
      <c r="J91" s="26">
        <v>3</v>
      </c>
      <c r="K91" s="8"/>
      <c r="L91" s="8"/>
      <c r="M91" s="6">
        <f t="shared" si="18"/>
        <v>300</v>
      </c>
      <c r="N91" s="13">
        <v>2.2999999999999998</v>
      </c>
    </row>
    <row r="92" spans="9:14">
      <c r="I92" s="15" t="s">
        <v>18</v>
      </c>
      <c r="J92" s="26">
        <v>1</v>
      </c>
      <c r="K92" s="8"/>
      <c r="L92" s="8"/>
      <c r="M92" s="6">
        <f>(J92*10^2)</f>
        <v>100</v>
      </c>
      <c r="N92" s="13">
        <v>2.1</v>
      </c>
    </row>
    <row r="93" spans="9:14">
      <c r="I93" s="15"/>
      <c r="J93" s="8"/>
      <c r="K93" s="8"/>
      <c r="L93" s="8"/>
      <c r="M93" s="8"/>
      <c r="N93" s="13"/>
    </row>
    <row r="94" spans="9:14">
      <c r="I94" s="15" t="s">
        <v>31</v>
      </c>
      <c r="J94" s="6">
        <v>100</v>
      </c>
      <c r="K94" s="6">
        <v>1000</v>
      </c>
      <c r="L94" s="6">
        <v>10000</v>
      </c>
      <c r="M94" s="7" t="s">
        <v>5</v>
      </c>
      <c r="N94" s="13"/>
    </row>
    <row r="95" spans="9:14">
      <c r="I95" s="15" t="s">
        <v>0</v>
      </c>
      <c r="J95" s="8"/>
      <c r="K95" s="8"/>
      <c r="L95" s="8">
        <v>24.9</v>
      </c>
      <c r="M95" s="6">
        <f>(L95*10^4)</f>
        <v>249000</v>
      </c>
      <c r="N95" s="13">
        <v>5.2489999999999997</v>
      </c>
    </row>
    <row r="96" spans="9:14">
      <c r="I96" s="15" t="s">
        <v>11</v>
      </c>
      <c r="J96" s="26">
        <v>8.1</v>
      </c>
      <c r="K96" s="8"/>
      <c r="L96" s="8"/>
      <c r="M96" s="6">
        <f t="shared" ref="M96:M98" si="19">(J96*10^2)</f>
        <v>810</v>
      </c>
      <c r="N96" s="13">
        <v>2.81</v>
      </c>
    </row>
    <row r="97" spans="9:14">
      <c r="I97" s="15" t="s">
        <v>16</v>
      </c>
      <c r="J97" s="26">
        <v>8.1</v>
      </c>
      <c r="K97" s="8"/>
      <c r="L97" s="8"/>
      <c r="M97" s="6">
        <f t="shared" si="19"/>
        <v>810</v>
      </c>
      <c r="N97" s="13">
        <v>2.81</v>
      </c>
    </row>
    <row r="98" spans="9:14">
      <c r="I98" s="15" t="s">
        <v>17</v>
      </c>
      <c r="J98" s="26">
        <v>1</v>
      </c>
      <c r="K98" s="8"/>
      <c r="L98" s="8"/>
      <c r="M98" s="6">
        <f t="shared" si="19"/>
        <v>100</v>
      </c>
      <c r="N98" s="13">
        <v>2.1</v>
      </c>
    </row>
    <row r="99" spans="9:14">
      <c r="I99" s="15" t="s">
        <v>18</v>
      </c>
      <c r="J99" s="26">
        <v>4.0999999999999996</v>
      </c>
      <c r="K99" s="8"/>
      <c r="L99" s="8"/>
      <c r="M99" s="6">
        <f>(J99*10^2)</f>
        <v>409.99999999999994</v>
      </c>
      <c r="N99" s="13">
        <v>2.41</v>
      </c>
    </row>
    <row r="100" spans="9:14">
      <c r="I100" s="15"/>
      <c r="J100" s="8"/>
      <c r="K100" s="8"/>
      <c r="L100" s="8"/>
      <c r="M100" s="8"/>
      <c r="N100" s="13"/>
    </row>
    <row r="101" spans="9:14">
      <c r="I101" s="15" t="s">
        <v>32</v>
      </c>
      <c r="J101" s="6">
        <v>100</v>
      </c>
      <c r="K101" s="6">
        <v>1000</v>
      </c>
      <c r="L101" s="6">
        <v>10000</v>
      </c>
      <c r="M101" s="7" t="s">
        <v>5</v>
      </c>
      <c r="N101" s="13"/>
    </row>
    <row r="102" spans="9:14">
      <c r="I102" s="15" t="s">
        <v>0</v>
      </c>
      <c r="J102" s="8"/>
      <c r="K102" s="8"/>
      <c r="L102" s="8">
        <v>18.3</v>
      </c>
      <c r="M102" s="6">
        <f>(L102*10^4)</f>
        <v>183000</v>
      </c>
      <c r="N102" s="13">
        <v>5.1829999999999998</v>
      </c>
    </row>
    <row r="103" spans="9:14">
      <c r="I103" s="15" t="s">
        <v>11</v>
      </c>
      <c r="J103" s="26">
        <v>3</v>
      </c>
      <c r="K103" s="8"/>
      <c r="L103" s="8"/>
      <c r="M103" s="6">
        <f t="shared" ref="M103:M105" si="20">(J103*10^2)</f>
        <v>300</v>
      </c>
      <c r="N103" s="13">
        <v>2.2999999999999998</v>
      </c>
    </row>
    <row r="104" spans="9:14">
      <c r="I104" s="15" t="s">
        <v>16</v>
      </c>
      <c r="J104" s="26">
        <v>8</v>
      </c>
      <c r="K104" s="8"/>
      <c r="L104" s="8"/>
      <c r="M104" s="6">
        <f t="shared" si="20"/>
        <v>800</v>
      </c>
      <c r="N104" s="13">
        <v>2.8</v>
      </c>
    </row>
    <row r="105" spans="9:14">
      <c r="I105" s="15" t="s">
        <v>17</v>
      </c>
      <c r="J105" s="26">
        <v>7.1</v>
      </c>
      <c r="K105" s="8"/>
      <c r="L105" s="8"/>
      <c r="M105" s="6">
        <f t="shared" si="20"/>
        <v>710</v>
      </c>
      <c r="N105" s="13">
        <v>2.71</v>
      </c>
    </row>
    <row r="106" spans="9:14" ht="16" thickBot="1">
      <c r="I106" s="15" t="s">
        <v>18</v>
      </c>
      <c r="J106" s="16">
        <v>3</v>
      </c>
      <c r="K106" s="16"/>
      <c r="L106" s="16"/>
      <c r="M106" s="6">
        <f>(J106*10^2)</f>
        <v>300</v>
      </c>
      <c r="N106" s="19">
        <v>2.2999999999999998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Colisure</vt:lpstr>
      <vt:lpstr>Enterolert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Nolan</dc:creator>
  <cp:lastModifiedBy>Stephen Nolan</cp:lastModifiedBy>
  <dcterms:created xsi:type="dcterms:W3CDTF">2016-06-21T14:25:51Z</dcterms:created>
  <dcterms:modified xsi:type="dcterms:W3CDTF">2018-03-08T13:05:42Z</dcterms:modified>
</cp:coreProperties>
</file>