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40" yWindow="0" windowWidth="25500" windowHeight="15460" firstSheet="5" activeTab="12"/>
  </bookViews>
  <sheets>
    <sheet name="Day 0" sheetId="3" r:id="rId1"/>
    <sheet name="Day 7" sheetId="4" r:id="rId2"/>
    <sheet name="Day 14" sheetId="5" r:id="rId3"/>
    <sheet name="Day 21" sheetId="6" r:id="rId4"/>
    <sheet name="Day 28" sheetId="7" r:id="rId5"/>
    <sheet name="CH4 Day 2" sheetId="16" r:id="rId6"/>
    <sheet name="CH4 Day 5" sheetId="17" r:id="rId7"/>
    <sheet name="CH4 Day 7" sheetId="18" r:id="rId8"/>
    <sheet name="CH4 Day 9" sheetId="19" r:id="rId9"/>
    <sheet name="CH4 Day 14" sheetId="20" r:id="rId10"/>
    <sheet name="CH4 Day 21" sheetId="26" r:id="rId11"/>
    <sheet name="CH4 Day28" sheetId="27" r:id="rId12"/>
    <sheet name="CH4 Day Final" sheetId="29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27" l="1"/>
  <c r="I55" i="27"/>
  <c r="I52" i="27"/>
  <c r="I49" i="27"/>
  <c r="I46" i="27"/>
  <c r="I43" i="27"/>
  <c r="I41" i="27"/>
  <c r="I38" i="27"/>
  <c r="I36" i="27"/>
  <c r="I33" i="27"/>
  <c r="I30" i="27"/>
  <c r="I27" i="27"/>
  <c r="I24" i="27"/>
  <c r="I21" i="27"/>
  <c r="I20" i="27"/>
  <c r="I17" i="27"/>
  <c r="I14" i="27"/>
  <c r="I11" i="27"/>
  <c r="J89" i="26"/>
  <c r="J86" i="26"/>
  <c r="J83" i="26"/>
  <c r="J80" i="26"/>
  <c r="J77" i="26"/>
  <c r="J74" i="26"/>
  <c r="J71" i="26"/>
  <c r="J62" i="26"/>
  <c r="J56" i="26"/>
  <c r="J50" i="26"/>
  <c r="J44" i="26"/>
  <c r="J38" i="26"/>
  <c r="J32" i="26"/>
  <c r="J26" i="26"/>
  <c r="J20" i="26"/>
  <c r="J17" i="26"/>
  <c r="J14" i="26"/>
  <c r="J11" i="26"/>
  <c r="J44" i="20"/>
  <c r="J29" i="19"/>
  <c r="J41" i="19"/>
  <c r="J50" i="19"/>
  <c r="J71" i="19"/>
  <c r="J68" i="19"/>
  <c r="J65" i="19"/>
  <c r="J62" i="19"/>
  <c r="J59" i="19"/>
  <c r="J56" i="19"/>
  <c r="J47" i="19"/>
  <c r="J38" i="19"/>
  <c r="J35" i="19"/>
  <c r="J26" i="19"/>
  <c r="J23" i="19"/>
  <c r="J20" i="19"/>
  <c r="J17" i="19"/>
  <c r="J14" i="19"/>
  <c r="J11" i="19"/>
  <c r="J47" i="18"/>
  <c r="J20" i="18"/>
  <c r="I41" i="19"/>
  <c r="J68" i="18"/>
  <c r="J65" i="18"/>
  <c r="J62" i="18"/>
  <c r="J59" i="18"/>
  <c r="J56" i="18"/>
  <c r="J53" i="18"/>
  <c r="J44" i="18"/>
  <c r="J41" i="18"/>
  <c r="J38" i="18"/>
  <c r="J35" i="18"/>
  <c r="J32" i="18"/>
  <c r="J29" i="18"/>
  <c r="J26" i="18"/>
  <c r="J17" i="18"/>
  <c r="J14" i="18"/>
  <c r="J11" i="18"/>
  <c r="J97" i="17"/>
  <c r="J94" i="17"/>
  <c r="J91" i="17"/>
  <c r="J88" i="17"/>
  <c r="J85" i="17"/>
  <c r="J82" i="17"/>
  <c r="J55" i="17"/>
  <c r="J49" i="17"/>
  <c r="J43" i="17"/>
  <c r="J29" i="17"/>
  <c r="J71" i="17"/>
  <c r="J77" i="17"/>
  <c r="J66" i="17"/>
  <c r="J61" i="17"/>
  <c r="J38" i="17"/>
  <c r="J23" i="17"/>
  <c r="J17" i="17"/>
  <c r="J11" i="17"/>
  <c r="J88" i="16"/>
  <c r="J85" i="16"/>
  <c r="J82" i="16"/>
  <c r="J79" i="16"/>
  <c r="J76" i="16"/>
  <c r="J73" i="16"/>
  <c r="J64" i="16"/>
  <c r="J58" i="16"/>
  <c r="J37" i="16"/>
  <c r="J55" i="16"/>
  <c r="J49" i="16"/>
  <c r="J34" i="16"/>
  <c r="J29" i="16"/>
  <c r="J20" i="16"/>
  <c r="J40" i="16"/>
  <c r="F20" i="18"/>
  <c r="I20" i="18"/>
  <c r="I11" i="17"/>
  <c r="I64" i="16"/>
  <c r="H20" i="16"/>
  <c r="I40" i="16"/>
  <c r="Y42" i="7"/>
  <c r="Y96" i="7"/>
  <c r="Y99" i="7"/>
  <c r="Y93" i="7"/>
  <c r="Y90" i="7"/>
  <c r="Y87" i="7"/>
  <c r="Y84" i="7"/>
  <c r="Y81" i="7"/>
  <c r="Y78" i="7"/>
  <c r="Y75" i="7"/>
  <c r="Y72" i="7"/>
  <c r="Y60" i="7"/>
  <c r="Y63" i="7"/>
  <c r="Y66" i="7"/>
  <c r="V70" i="7"/>
  <c r="X70" i="7"/>
  <c r="Y69" i="7"/>
  <c r="Y88" i="6"/>
  <c r="Y86" i="6"/>
  <c r="Y84" i="6"/>
  <c r="Y85" i="4"/>
  <c r="AE23" i="3"/>
  <c r="AE20" i="3"/>
  <c r="AE17" i="3"/>
  <c r="AE14" i="3"/>
  <c r="AE11" i="3"/>
  <c r="AE9" i="3"/>
  <c r="AE7" i="3"/>
  <c r="AE5" i="3"/>
  <c r="AE24" i="4"/>
  <c r="AE21" i="4"/>
  <c r="AE18" i="4"/>
  <c r="AE15" i="4"/>
  <c r="AE12" i="4"/>
  <c r="AE10" i="4"/>
  <c r="AE8" i="4"/>
  <c r="AE6" i="4"/>
  <c r="AE24" i="5"/>
  <c r="AE21" i="5"/>
  <c r="AE18" i="5"/>
  <c r="AE15" i="5"/>
  <c r="AE12" i="5"/>
  <c r="AE10" i="5"/>
  <c r="AE8" i="5"/>
  <c r="AE6" i="5"/>
  <c r="AE23" i="6"/>
  <c r="AE20" i="6"/>
  <c r="AE17" i="6"/>
  <c r="AE14" i="6"/>
  <c r="AE11" i="6"/>
  <c r="AE9" i="6"/>
  <c r="AE7" i="6"/>
  <c r="AE5" i="6"/>
  <c r="AD24" i="7"/>
  <c r="AD25" i="7"/>
  <c r="AD26" i="7"/>
  <c r="AE24" i="7"/>
  <c r="I42" i="7"/>
  <c r="E42" i="7"/>
  <c r="L42" i="7"/>
  <c r="I43" i="7"/>
  <c r="E43" i="7"/>
  <c r="L43" i="7"/>
  <c r="O42" i="7"/>
  <c r="I40" i="7"/>
  <c r="E40" i="7"/>
  <c r="L40" i="7"/>
  <c r="I41" i="7"/>
  <c r="E41" i="7"/>
  <c r="L41" i="7"/>
  <c r="O40" i="7"/>
  <c r="I38" i="7"/>
  <c r="E38" i="7"/>
  <c r="L38" i="7"/>
  <c r="I39" i="7"/>
  <c r="E39" i="7"/>
  <c r="L39" i="7"/>
  <c r="O38" i="7"/>
  <c r="H38" i="7"/>
  <c r="K38" i="7"/>
  <c r="H39" i="7"/>
  <c r="K39" i="7"/>
  <c r="H40" i="7"/>
  <c r="K40" i="7"/>
  <c r="H41" i="7"/>
  <c r="K41" i="7"/>
  <c r="H42" i="7"/>
  <c r="K42" i="7"/>
  <c r="H43" i="7"/>
  <c r="K43" i="7"/>
  <c r="N38" i="7"/>
  <c r="I36" i="7"/>
  <c r="E36" i="7"/>
  <c r="L36" i="7"/>
  <c r="I37" i="7"/>
  <c r="E37" i="7"/>
  <c r="L37" i="7"/>
  <c r="O36" i="7"/>
  <c r="I34" i="7"/>
  <c r="E34" i="7"/>
  <c r="L34" i="7"/>
  <c r="I35" i="7"/>
  <c r="E35" i="7"/>
  <c r="L35" i="7"/>
  <c r="O34" i="7"/>
  <c r="I32" i="7"/>
  <c r="E32" i="7"/>
  <c r="L32" i="7"/>
  <c r="I33" i="7"/>
  <c r="E33" i="7"/>
  <c r="L33" i="7"/>
  <c r="O32" i="7"/>
  <c r="H32" i="7"/>
  <c r="K32" i="7"/>
  <c r="H33" i="7"/>
  <c r="K33" i="7"/>
  <c r="H34" i="7"/>
  <c r="K34" i="7"/>
  <c r="H35" i="7"/>
  <c r="K35" i="7"/>
  <c r="H36" i="7"/>
  <c r="K36" i="7"/>
  <c r="H37" i="7"/>
  <c r="K37" i="7"/>
  <c r="N32" i="7"/>
  <c r="I30" i="7"/>
  <c r="E30" i="7"/>
  <c r="L30" i="7"/>
  <c r="I31" i="7"/>
  <c r="E31" i="7"/>
  <c r="L31" i="7"/>
  <c r="O30" i="7"/>
  <c r="I28" i="7"/>
  <c r="E28" i="7"/>
  <c r="L28" i="7"/>
  <c r="I29" i="7"/>
  <c r="E29" i="7"/>
  <c r="L29" i="7"/>
  <c r="O28" i="7"/>
  <c r="I26" i="7"/>
  <c r="E26" i="7"/>
  <c r="L26" i="7"/>
  <c r="I27" i="7"/>
  <c r="E27" i="7"/>
  <c r="L27" i="7"/>
  <c r="O26" i="7"/>
  <c r="H26" i="7"/>
  <c r="K26" i="7"/>
  <c r="H27" i="7"/>
  <c r="K27" i="7"/>
  <c r="H28" i="7"/>
  <c r="K28" i="7"/>
  <c r="H29" i="7"/>
  <c r="K29" i="7"/>
  <c r="H30" i="7"/>
  <c r="K30" i="7"/>
  <c r="H31" i="7"/>
  <c r="K31" i="7"/>
  <c r="N26" i="7"/>
  <c r="I24" i="7"/>
  <c r="E24" i="7"/>
  <c r="L24" i="7"/>
  <c r="I25" i="7"/>
  <c r="E25" i="7"/>
  <c r="L25" i="7"/>
  <c r="O24" i="7"/>
  <c r="I22" i="7"/>
  <c r="E22" i="7"/>
  <c r="L22" i="7"/>
  <c r="I23" i="7"/>
  <c r="E23" i="7"/>
  <c r="L23" i="7"/>
  <c r="O22" i="7"/>
  <c r="I20" i="7"/>
  <c r="E20" i="7"/>
  <c r="L20" i="7"/>
  <c r="I21" i="7"/>
  <c r="E21" i="7"/>
  <c r="L21" i="7"/>
  <c r="O20" i="7"/>
  <c r="H20" i="7"/>
  <c r="K20" i="7"/>
  <c r="H21" i="7"/>
  <c r="K21" i="7"/>
  <c r="H22" i="7"/>
  <c r="K22" i="7"/>
  <c r="H23" i="7"/>
  <c r="K23" i="7"/>
  <c r="H24" i="7"/>
  <c r="K24" i="7"/>
  <c r="H25" i="7"/>
  <c r="K25" i="7"/>
  <c r="N20" i="7"/>
  <c r="I18" i="7"/>
  <c r="E18" i="7"/>
  <c r="L18" i="7"/>
  <c r="I19" i="7"/>
  <c r="E19" i="7"/>
  <c r="L19" i="7"/>
  <c r="O18" i="7"/>
  <c r="I16" i="7"/>
  <c r="E16" i="7"/>
  <c r="L16" i="7"/>
  <c r="I17" i="7"/>
  <c r="E17" i="7"/>
  <c r="L17" i="7"/>
  <c r="O16" i="7"/>
  <c r="I14" i="7"/>
  <c r="E14" i="7"/>
  <c r="L14" i="7"/>
  <c r="I15" i="7"/>
  <c r="E15" i="7"/>
  <c r="L15" i="7"/>
  <c r="O14" i="7"/>
  <c r="H14" i="7"/>
  <c r="K14" i="7"/>
  <c r="H15" i="7"/>
  <c r="K15" i="7"/>
  <c r="H16" i="7"/>
  <c r="K16" i="7"/>
  <c r="H17" i="7"/>
  <c r="K17" i="7"/>
  <c r="H18" i="7"/>
  <c r="K18" i="7"/>
  <c r="H19" i="7"/>
  <c r="K19" i="7"/>
  <c r="N14" i="7"/>
  <c r="I11" i="7"/>
  <c r="E11" i="7"/>
  <c r="L11" i="7"/>
  <c r="I12" i="7"/>
  <c r="E12" i="7"/>
  <c r="L12" i="7"/>
  <c r="I13" i="7"/>
  <c r="E13" i="7"/>
  <c r="L13" i="7"/>
  <c r="O11" i="7"/>
  <c r="H11" i="7"/>
  <c r="K11" i="7"/>
  <c r="H12" i="7"/>
  <c r="K12" i="7"/>
  <c r="H13" i="7"/>
  <c r="K13" i="7"/>
  <c r="N11" i="7"/>
  <c r="I8" i="7"/>
  <c r="E8" i="7"/>
  <c r="L8" i="7"/>
  <c r="I9" i="7"/>
  <c r="E9" i="7"/>
  <c r="L9" i="7"/>
  <c r="I10" i="7"/>
  <c r="E10" i="7"/>
  <c r="L10" i="7"/>
  <c r="O8" i="7"/>
  <c r="H8" i="7"/>
  <c r="K8" i="7"/>
  <c r="H9" i="7"/>
  <c r="K9" i="7"/>
  <c r="H10" i="7"/>
  <c r="K10" i="7"/>
  <c r="N8" i="7"/>
  <c r="I5" i="7"/>
  <c r="E5" i="7"/>
  <c r="L5" i="7"/>
  <c r="I6" i="7"/>
  <c r="E6" i="7"/>
  <c r="L6" i="7"/>
  <c r="I7" i="7"/>
  <c r="E7" i="7"/>
  <c r="L7" i="7"/>
  <c r="O5" i="7"/>
  <c r="H5" i="7"/>
  <c r="K5" i="7"/>
  <c r="H6" i="7"/>
  <c r="K6" i="7"/>
  <c r="H7" i="7"/>
  <c r="K7" i="7"/>
  <c r="N5" i="7"/>
  <c r="I42" i="6"/>
  <c r="E42" i="6"/>
  <c r="L42" i="6"/>
  <c r="I43" i="6"/>
  <c r="E43" i="6"/>
  <c r="L43" i="6"/>
  <c r="O42" i="6"/>
  <c r="I40" i="6"/>
  <c r="E40" i="6"/>
  <c r="L40" i="6"/>
  <c r="I41" i="6"/>
  <c r="E41" i="6"/>
  <c r="L41" i="6"/>
  <c r="O40" i="6"/>
  <c r="I38" i="6"/>
  <c r="E38" i="6"/>
  <c r="L38" i="6"/>
  <c r="I39" i="6"/>
  <c r="E39" i="6"/>
  <c r="L39" i="6"/>
  <c r="O38" i="6"/>
  <c r="I36" i="6"/>
  <c r="E36" i="6"/>
  <c r="L36" i="6"/>
  <c r="I37" i="6"/>
  <c r="E37" i="6"/>
  <c r="L37" i="6"/>
  <c r="O36" i="6"/>
  <c r="I34" i="6"/>
  <c r="E34" i="6"/>
  <c r="L34" i="6"/>
  <c r="I35" i="6"/>
  <c r="E35" i="6"/>
  <c r="L35" i="6"/>
  <c r="O34" i="6"/>
  <c r="I32" i="6"/>
  <c r="E32" i="6"/>
  <c r="L32" i="6"/>
  <c r="I33" i="6"/>
  <c r="E33" i="6"/>
  <c r="L33" i="6"/>
  <c r="O32" i="6"/>
  <c r="I30" i="6"/>
  <c r="E30" i="6"/>
  <c r="L30" i="6"/>
  <c r="I31" i="6"/>
  <c r="E31" i="6"/>
  <c r="L31" i="6"/>
  <c r="O30" i="6"/>
  <c r="I28" i="6"/>
  <c r="E28" i="6"/>
  <c r="L28" i="6"/>
  <c r="I29" i="6"/>
  <c r="E29" i="6"/>
  <c r="L29" i="6"/>
  <c r="O28" i="6"/>
  <c r="I26" i="6"/>
  <c r="E26" i="6"/>
  <c r="L26" i="6"/>
  <c r="I27" i="6"/>
  <c r="E27" i="6"/>
  <c r="L27" i="6"/>
  <c r="O26" i="6"/>
  <c r="I24" i="6"/>
  <c r="E24" i="6"/>
  <c r="L24" i="6"/>
  <c r="I25" i="6"/>
  <c r="E25" i="6"/>
  <c r="L25" i="6"/>
  <c r="O24" i="6"/>
  <c r="I22" i="6"/>
  <c r="E22" i="6"/>
  <c r="L22" i="6"/>
  <c r="I23" i="6"/>
  <c r="E23" i="6"/>
  <c r="L23" i="6"/>
  <c r="O22" i="6"/>
  <c r="I20" i="6"/>
  <c r="E20" i="6"/>
  <c r="L20" i="6"/>
  <c r="I21" i="6"/>
  <c r="E21" i="6"/>
  <c r="L21" i="6"/>
  <c r="O20" i="6"/>
  <c r="I18" i="6"/>
  <c r="E18" i="6"/>
  <c r="L18" i="6"/>
  <c r="I19" i="6"/>
  <c r="E19" i="6"/>
  <c r="L19" i="6"/>
  <c r="O18" i="6"/>
  <c r="I16" i="6"/>
  <c r="E16" i="6"/>
  <c r="L16" i="6"/>
  <c r="I17" i="6"/>
  <c r="E17" i="6"/>
  <c r="L17" i="6"/>
  <c r="O16" i="6"/>
  <c r="I14" i="6"/>
  <c r="E14" i="6"/>
  <c r="L14" i="6"/>
  <c r="I15" i="6"/>
  <c r="E15" i="6"/>
  <c r="L15" i="6"/>
  <c r="O14" i="6"/>
  <c r="I11" i="6"/>
  <c r="E11" i="6"/>
  <c r="L11" i="6"/>
  <c r="I12" i="6"/>
  <c r="E12" i="6"/>
  <c r="L12" i="6"/>
  <c r="I13" i="6"/>
  <c r="E13" i="6"/>
  <c r="L13" i="6"/>
  <c r="O11" i="6"/>
  <c r="I8" i="6"/>
  <c r="E8" i="6"/>
  <c r="L8" i="6"/>
  <c r="I9" i="6"/>
  <c r="E9" i="6"/>
  <c r="L9" i="6"/>
  <c r="I10" i="6"/>
  <c r="E10" i="6"/>
  <c r="L10" i="6"/>
  <c r="O8" i="6"/>
  <c r="I5" i="6"/>
  <c r="E5" i="6"/>
  <c r="L5" i="6"/>
  <c r="I6" i="6"/>
  <c r="E6" i="6"/>
  <c r="L6" i="6"/>
  <c r="I7" i="6"/>
  <c r="E7" i="6"/>
  <c r="L7" i="6"/>
  <c r="O5" i="6"/>
  <c r="I42" i="5"/>
  <c r="E42" i="5"/>
  <c r="L42" i="5"/>
  <c r="I43" i="5"/>
  <c r="E43" i="5"/>
  <c r="L43" i="5"/>
  <c r="O42" i="5"/>
  <c r="I40" i="5"/>
  <c r="E40" i="5"/>
  <c r="L40" i="5"/>
  <c r="I41" i="5"/>
  <c r="E41" i="5"/>
  <c r="L41" i="5"/>
  <c r="O40" i="5"/>
  <c r="I38" i="5"/>
  <c r="E38" i="5"/>
  <c r="L38" i="5"/>
  <c r="I39" i="5"/>
  <c r="E39" i="5"/>
  <c r="L39" i="5"/>
  <c r="O38" i="5"/>
  <c r="I36" i="5"/>
  <c r="E36" i="5"/>
  <c r="L36" i="5"/>
  <c r="I37" i="5"/>
  <c r="E37" i="5"/>
  <c r="L37" i="5"/>
  <c r="O36" i="5"/>
  <c r="I34" i="5"/>
  <c r="E34" i="5"/>
  <c r="L34" i="5"/>
  <c r="I35" i="5"/>
  <c r="E35" i="5"/>
  <c r="L35" i="5"/>
  <c r="O34" i="5"/>
  <c r="I32" i="5"/>
  <c r="E32" i="5"/>
  <c r="L32" i="5"/>
  <c r="I33" i="5"/>
  <c r="E33" i="5"/>
  <c r="L33" i="5"/>
  <c r="O32" i="5"/>
  <c r="I30" i="5"/>
  <c r="E30" i="5"/>
  <c r="L30" i="5"/>
  <c r="I31" i="5"/>
  <c r="E31" i="5"/>
  <c r="L31" i="5"/>
  <c r="O30" i="5"/>
  <c r="I28" i="5"/>
  <c r="E28" i="5"/>
  <c r="L28" i="5"/>
  <c r="I29" i="5"/>
  <c r="E29" i="5"/>
  <c r="L29" i="5"/>
  <c r="O28" i="5"/>
  <c r="I26" i="5"/>
  <c r="E26" i="5"/>
  <c r="L26" i="5"/>
  <c r="I27" i="5"/>
  <c r="E27" i="5"/>
  <c r="L27" i="5"/>
  <c r="O26" i="5"/>
  <c r="I24" i="5"/>
  <c r="E24" i="5"/>
  <c r="L24" i="5"/>
  <c r="I25" i="5"/>
  <c r="E25" i="5"/>
  <c r="L25" i="5"/>
  <c r="O24" i="5"/>
  <c r="I22" i="5"/>
  <c r="E22" i="5"/>
  <c r="L22" i="5"/>
  <c r="I23" i="5"/>
  <c r="E23" i="5"/>
  <c r="L23" i="5"/>
  <c r="O22" i="5"/>
  <c r="I20" i="5"/>
  <c r="E20" i="5"/>
  <c r="L20" i="5"/>
  <c r="I21" i="5"/>
  <c r="E21" i="5"/>
  <c r="L21" i="5"/>
  <c r="O20" i="5"/>
  <c r="I18" i="5"/>
  <c r="E18" i="5"/>
  <c r="L18" i="5"/>
  <c r="I19" i="5"/>
  <c r="E19" i="5"/>
  <c r="L19" i="5"/>
  <c r="O18" i="5"/>
  <c r="I16" i="5"/>
  <c r="E16" i="5"/>
  <c r="L16" i="5"/>
  <c r="I17" i="5"/>
  <c r="E17" i="5"/>
  <c r="L17" i="5"/>
  <c r="O16" i="5"/>
  <c r="I14" i="5"/>
  <c r="E14" i="5"/>
  <c r="L14" i="5"/>
  <c r="I15" i="5"/>
  <c r="E15" i="5"/>
  <c r="L15" i="5"/>
  <c r="O14" i="5"/>
  <c r="I11" i="5"/>
  <c r="E11" i="5"/>
  <c r="L11" i="5"/>
  <c r="I12" i="5"/>
  <c r="E12" i="5"/>
  <c r="L12" i="5"/>
  <c r="I13" i="5"/>
  <c r="E13" i="5"/>
  <c r="L13" i="5"/>
  <c r="O11" i="5"/>
  <c r="I8" i="5"/>
  <c r="E8" i="5"/>
  <c r="L8" i="5"/>
  <c r="I9" i="5"/>
  <c r="E9" i="5"/>
  <c r="L9" i="5"/>
  <c r="I10" i="5"/>
  <c r="E10" i="5"/>
  <c r="L10" i="5"/>
  <c r="O8" i="5"/>
  <c r="I5" i="5"/>
  <c r="E5" i="5"/>
  <c r="L5" i="5"/>
  <c r="I6" i="5"/>
  <c r="E6" i="5"/>
  <c r="L6" i="5"/>
  <c r="I7" i="5"/>
  <c r="E7" i="5"/>
  <c r="L7" i="5"/>
  <c r="O5" i="5"/>
  <c r="I41" i="4"/>
  <c r="E41" i="4"/>
  <c r="L41" i="4"/>
  <c r="I42" i="4"/>
  <c r="E42" i="4"/>
  <c r="L42" i="4"/>
  <c r="O41" i="4"/>
  <c r="I39" i="4"/>
  <c r="E39" i="4"/>
  <c r="L39" i="4"/>
  <c r="I40" i="4"/>
  <c r="E40" i="4"/>
  <c r="L40" i="4"/>
  <c r="O39" i="4"/>
  <c r="I37" i="4"/>
  <c r="E37" i="4"/>
  <c r="L37" i="4"/>
  <c r="I38" i="4"/>
  <c r="E38" i="4"/>
  <c r="L38" i="4"/>
  <c r="O37" i="4"/>
  <c r="I35" i="4"/>
  <c r="E35" i="4"/>
  <c r="L35" i="4"/>
  <c r="I36" i="4"/>
  <c r="E36" i="4"/>
  <c r="L36" i="4"/>
  <c r="O35" i="4"/>
  <c r="I33" i="4"/>
  <c r="E33" i="4"/>
  <c r="L33" i="4"/>
  <c r="I34" i="4"/>
  <c r="E34" i="4"/>
  <c r="L34" i="4"/>
  <c r="O33" i="4"/>
  <c r="I31" i="4"/>
  <c r="E31" i="4"/>
  <c r="L31" i="4"/>
  <c r="I32" i="4"/>
  <c r="E32" i="4"/>
  <c r="L32" i="4"/>
  <c r="O31" i="4"/>
  <c r="I29" i="4"/>
  <c r="E29" i="4"/>
  <c r="L29" i="4"/>
  <c r="I30" i="4"/>
  <c r="E30" i="4"/>
  <c r="L30" i="4"/>
  <c r="O29" i="4"/>
  <c r="I27" i="4"/>
  <c r="E27" i="4"/>
  <c r="L27" i="4"/>
  <c r="I28" i="4"/>
  <c r="E28" i="4"/>
  <c r="L28" i="4"/>
  <c r="O27" i="4"/>
  <c r="I25" i="4"/>
  <c r="E25" i="4"/>
  <c r="L25" i="4"/>
  <c r="I26" i="4"/>
  <c r="E26" i="4"/>
  <c r="L26" i="4"/>
  <c r="O25" i="4"/>
  <c r="I23" i="4"/>
  <c r="E23" i="4"/>
  <c r="L23" i="4"/>
  <c r="I24" i="4"/>
  <c r="E24" i="4"/>
  <c r="L24" i="4"/>
  <c r="O23" i="4"/>
  <c r="I21" i="4"/>
  <c r="E21" i="4"/>
  <c r="L21" i="4"/>
  <c r="I22" i="4"/>
  <c r="E22" i="4"/>
  <c r="L22" i="4"/>
  <c r="O21" i="4"/>
  <c r="I19" i="4"/>
  <c r="E19" i="4"/>
  <c r="L19" i="4"/>
  <c r="I20" i="4"/>
  <c r="E20" i="4"/>
  <c r="L20" i="4"/>
  <c r="O19" i="4"/>
  <c r="I17" i="4"/>
  <c r="E17" i="4"/>
  <c r="L17" i="4"/>
  <c r="I18" i="4"/>
  <c r="E18" i="4"/>
  <c r="L18" i="4"/>
  <c r="O17" i="4"/>
  <c r="I15" i="4"/>
  <c r="E15" i="4"/>
  <c r="L15" i="4"/>
  <c r="I16" i="4"/>
  <c r="E16" i="4"/>
  <c r="L16" i="4"/>
  <c r="O15" i="4"/>
  <c r="I13" i="4"/>
  <c r="E13" i="4"/>
  <c r="L13" i="4"/>
  <c r="I14" i="4"/>
  <c r="E14" i="4"/>
  <c r="L14" i="4"/>
  <c r="O13" i="4"/>
  <c r="I10" i="4"/>
  <c r="E10" i="4"/>
  <c r="L10" i="4"/>
  <c r="I11" i="4"/>
  <c r="E11" i="4"/>
  <c r="L11" i="4"/>
  <c r="I12" i="4"/>
  <c r="E12" i="4"/>
  <c r="L12" i="4"/>
  <c r="O10" i="4"/>
  <c r="I7" i="4"/>
  <c r="E7" i="4"/>
  <c r="L7" i="4"/>
  <c r="I8" i="4"/>
  <c r="E8" i="4"/>
  <c r="L8" i="4"/>
  <c r="I9" i="4"/>
  <c r="E9" i="4"/>
  <c r="L9" i="4"/>
  <c r="O7" i="4"/>
  <c r="I4" i="4"/>
  <c r="E4" i="4"/>
  <c r="L4" i="4"/>
  <c r="I5" i="4"/>
  <c r="E5" i="4"/>
  <c r="L5" i="4"/>
  <c r="I6" i="4"/>
  <c r="E6" i="4"/>
  <c r="L6" i="4"/>
  <c r="O4" i="4"/>
  <c r="I41" i="3"/>
  <c r="E41" i="3"/>
  <c r="L41" i="3"/>
  <c r="I42" i="3"/>
  <c r="E42" i="3"/>
  <c r="L42" i="3"/>
  <c r="O41" i="3"/>
  <c r="I39" i="3"/>
  <c r="E39" i="3"/>
  <c r="L39" i="3"/>
  <c r="I40" i="3"/>
  <c r="E40" i="3"/>
  <c r="L40" i="3"/>
  <c r="O39" i="3"/>
  <c r="I37" i="3"/>
  <c r="E37" i="3"/>
  <c r="L37" i="3"/>
  <c r="I38" i="3"/>
  <c r="E38" i="3"/>
  <c r="L38" i="3"/>
  <c r="O37" i="3"/>
  <c r="I35" i="3"/>
  <c r="E35" i="3"/>
  <c r="L35" i="3"/>
  <c r="I36" i="3"/>
  <c r="E36" i="3"/>
  <c r="L36" i="3"/>
  <c r="O35" i="3"/>
  <c r="I33" i="3"/>
  <c r="E33" i="3"/>
  <c r="L33" i="3"/>
  <c r="I34" i="3"/>
  <c r="E34" i="3"/>
  <c r="L34" i="3"/>
  <c r="O33" i="3"/>
  <c r="I31" i="3"/>
  <c r="E31" i="3"/>
  <c r="L31" i="3"/>
  <c r="I32" i="3"/>
  <c r="E32" i="3"/>
  <c r="L32" i="3"/>
  <c r="O31" i="3"/>
  <c r="I29" i="3"/>
  <c r="E29" i="3"/>
  <c r="L29" i="3"/>
  <c r="I30" i="3"/>
  <c r="E30" i="3"/>
  <c r="L30" i="3"/>
  <c r="O29" i="3"/>
  <c r="I27" i="3"/>
  <c r="E27" i="3"/>
  <c r="L27" i="3"/>
  <c r="I28" i="3"/>
  <c r="E28" i="3"/>
  <c r="L28" i="3"/>
  <c r="O27" i="3"/>
  <c r="I25" i="3"/>
  <c r="E25" i="3"/>
  <c r="L25" i="3"/>
  <c r="I26" i="3"/>
  <c r="E26" i="3"/>
  <c r="L26" i="3"/>
  <c r="O25" i="3"/>
  <c r="I23" i="3"/>
  <c r="E23" i="3"/>
  <c r="L23" i="3"/>
  <c r="I24" i="3"/>
  <c r="E24" i="3"/>
  <c r="L24" i="3"/>
  <c r="O23" i="3"/>
  <c r="I21" i="3"/>
  <c r="E21" i="3"/>
  <c r="L21" i="3"/>
  <c r="I22" i="3"/>
  <c r="E22" i="3"/>
  <c r="L22" i="3"/>
  <c r="O21" i="3"/>
  <c r="I19" i="3"/>
  <c r="E19" i="3"/>
  <c r="L19" i="3"/>
  <c r="I20" i="3"/>
  <c r="E20" i="3"/>
  <c r="L20" i="3"/>
  <c r="O19" i="3"/>
  <c r="I17" i="3"/>
  <c r="E17" i="3"/>
  <c r="L17" i="3"/>
  <c r="I18" i="3"/>
  <c r="E18" i="3"/>
  <c r="L18" i="3"/>
  <c r="O17" i="3"/>
  <c r="I15" i="3"/>
  <c r="E15" i="3"/>
  <c r="L15" i="3"/>
  <c r="I16" i="3"/>
  <c r="E16" i="3"/>
  <c r="L16" i="3"/>
  <c r="O15" i="3"/>
  <c r="I13" i="3"/>
  <c r="E13" i="3"/>
  <c r="L13" i="3"/>
  <c r="I14" i="3"/>
  <c r="E14" i="3"/>
  <c r="L14" i="3"/>
  <c r="O13" i="3"/>
  <c r="H13" i="3"/>
  <c r="K13" i="3"/>
  <c r="H14" i="3"/>
  <c r="K14" i="3"/>
  <c r="H15" i="3"/>
  <c r="K15" i="3"/>
  <c r="H16" i="3"/>
  <c r="K16" i="3"/>
  <c r="H17" i="3"/>
  <c r="K17" i="3"/>
  <c r="H18" i="3"/>
  <c r="K18" i="3"/>
  <c r="N13" i="3"/>
  <c r="H37" i="3"/>
  <c r="H38" i="3"/>
  <c r="D72" i="3"/>
  <c r="D73" i="3"/>
  <c r="D74" i="3"/>
  <c r="D75" i="3"/>
  <c r="D62" i="3"/>
  <c r="D63" i="3"/>
  <c r="D64" i="3"/>
  <c r="D65" i="3"/>
  <c r="D66" i="3"/>
  <c r="D67" i="3"/>
  <c r="D68" i="3"/>
  <c r="D69" i="3"/>
  <c r="D70" i="3"/>
  <c r="D71" i="3"/>
  <c r="D76" i="3"/>
  <c r="D77" i="3"/>
  <c r="D78" i="3"/>
  <c r="D79" i="3"/>
  <c r="D80" i="3"/>
  <c r="D81" i="3"/>
  <c r="D82" i="3"/>
  <c r="D83" i="3"/>
  <c r="D85" i="3"/>
  <c r="D84" i="3"/>
  <c r="D86" i="3"/>
  <c r="D87" i="3"/>
  <c r="D88" i="3"/>
  <c r="D89" i="3"/>
  <c r="D60" i="3"/>
  <c r="D61" i="3"/>
  <c r="I10" i="3"/>
  <c r="E10" i="3"/>
  <c r="L10" i="3"/>
  <c r="D57" i="3"/>
  <c r="I11" i="3"/>
  <c r="E11" i="3"/>
  <c r="L11" i="3"/>
  <c r="D58" i="3"/>
  <c r="I12" i="3"/>
  <c r="E12" i="3"/>
  <c r="L12" i="3"/>
  <c r="D59" i="3"/>
  <c r="I7" i="3"/>
  <c r="E7" i="3"/>
  <c r="L7" i="3"/>
  <c r="D54" i="3"/>
  <c r="I8" i="3"/>
  <c r="E8" i="3"/>
  <c r="L8" i="3"/>
  <c r="D55" i="3"/>
  <c r="I9" i="3"/>
  <c r="E9" i="3"/>
  <c r="L9" i="3"/>
  <c r="D56" i="3"/>
  <c r="I4" i="3"/>
  <c r="E4" i="3"/>
  <c r="L4" i="3"/>
  <c r="D51" i="3"/>
  <c r="I5" i="3"/>
  <c r="E5" i="3"/>
  <c r="L5" i="3"/>
  <c r="D52" i="3"/>
  <c r="I6" i="3"/>
  <c r="E6" i="3"/>
  <c r="L6" i="3"/>
  <c r="D53" i="3"/>
  <c r="AD10" i="4"/>
  <c r="AD11" i="4"/>
  <c r="AD8" i="4"/>
  <c r="AD9" i="4"/>
  <c r="AD6" i="4"/>
  <c r="AD7" i="4"/>
  <c r="AD9" i="3"/>
  <c r="AD10" i="3"/>
  <c r="AD7" i="3"/>
  <c r="AD8" i="3"/>
  <c r="AD5" i="3"/>
  <c r="AD6" i="3"/>
  <c r="T5" i="3"/>
  <c r="T13" i="3"/>
  <c r="W5" i="3"/>
  <c r="X5" i="3"/>
  <c r="U13" i="3"/>
  <c r="V13" i="3"/>
  <c r="X13" i="3"/>
  <c r="T14" i="3"/>
  <c r="U14" i="3"/>
  <c r="V14" i="3"/>
  <c r="X14" i="3"/>
  <c r="Y13" i="3"/>
  <c r="T15" i="3"/>
  <c r="U15" i="3"/>
  <c r="V15" i="3"/>
  <c r="X15" i="3"/>
  <c r="T16" i="3"/>
  <c r="U16" i="3"/>
  <c r="V16" i="3"/>
  <c r="X16" i="3"/>
  <c r="Y15" i="3"/>
  <c r="T17" i="3"/>
  <c r="U17" i="3"/>
  <c r="V17" i="3"/>
  <c r="X17" i="3"/>
  <c r="T18" i="3"/>
  <c r="U18" i="3"/>
  <c r="V18" i="3"/>
  <c r="X18" i="3"/>
  <c r="Y17" i="3"/>
  <c r="T19" i="3"/>
  <c r="U19" i="3"/>
  <c r="V19" i="3"/>
  <c r="X19" i="3"/>
  <c r="T20" i="3"/>
  <c r="U20" i="3"/>
  <c r="V20" i="3"/>
  <c r="X20" i="3"/>
  <c r="Y19" i="3"/>
  <c r="T21" i="3"/>
  <c r="U21" i="3"/>
  <c r="V21" i="3"/>
  <c r="X21" i="3"/>
  <c r="T22" i="3"/>
  <c r="U22" i="3"/>
  <c r="V22" i="3"/>
  <c r="X22" i="3"/>
  <c r="Y21" i="3"/>
  <c r="T23" i="3"/>
  <c r="U23" i="3"/>
  <c r="V23" i="3"/>
  <c r="X23" i="3"/>
  <c r="T24" i="3"/>
  <c r="U24" i="3"/>
  <c r="V24" i="3"/>
  <c r="X24" i="3"/>
  <c r="Y23" i="3"/>
  <c r="T25" i="3"/>
  <c r="U25" i="3"/>
  <c r="V25" i="3"/>
  <c r="X25" i="3"/>
  <c r="T26" i="3"/>
  <c r="U26" i="3"/>
  <c r="V26" i="3"/>
  <c r="X26" i="3"/>
  <c r="Y25" i="3"/>
  <c r="T27" i="3"/>
  <c r="U27" i="3"/>
  <c r="V27" i="3"/>
  <c r="X27" i="3"/>
  <c r="T28" i="3"/>
  <c r="U28" i="3"/>
  <c r="V28" i="3"/>
  <c r="X28" i="3"/>
  <c r="Y27" i="3"/>
  <c r="T29" i="3"/>
  <c r="U29" i="3"/>
  <c r="V29" i="3"/>
  <c r="X29" i="3"/>
  <c r="T30" i="3"/>
  <c r="U30" i="3"/>
  <c r="V30" i="3"/>
  <c r="X30" i="3"/>
  <c r="Y29" i="3"/>
  <c r="T31" i="3"/>
  <c r="U31" i="3"/>
  <c r="V31" i="3"/>
  <c r="X31" i="3"/>
  <c r="T32" i="3"/>
  <c r="U32" i="3"/>
  <c r="V32" i="3"/>
  <c r="X32" i="3"/>
  <c r="Y31" i="3"/>
  <c r="T33" i="3"/>
  <c r="U33" i="3"/>
  <c r="V33" i="3"/>
  <c r="X33" i="3"/>
  <c r="T34" i="3"/>
  <c r="U34" i="3"/>
  <c r="V34" i="3"/>
  <c r="X34" i="3"/>
  <c r="Y33" i="3"/>
  <c r="T35" i="3"/>
  <c r="U35" i="3"/>
  <c r="V35" i="3"/>
  <c r="X35" i="3"/>
  <c r="T36" i="3"/>
  <c r="U36" i="3"/>
  <c r="V36" i="3"/>
  <c r="X36" i="3"/>
  <c r="Y35" i="3"/>
  <c r="T37" i="3"/>
  <c r="U37" i="3"/>
  <c r="V37" i="3"/>
  <c r="X37" i="3"/>
  <c r="T38" i="3"/>
  <c r="U38" i="3"/>
  <c r="V38" i="3"/>
  <c r="X38" i="3"/>
  <c r="Y37" i="3"/>
  <c r="V11" i="29"/>
  <c r="C29" i="17"/>
  <c r="D29" i="17"/>
  <c r="F29" i="17"/>
  <c r="H29" i="17"/>
  <c r="I29" i="17"/>
  <c r="D54" i="4"/>
  <c r="F54" i="4"/>
  <c r="D55" i="4"/>
  <c r="F55" i="4"/>
  <c r="D69" i="7"/>
  <c r="D78" i="7"/>
  <c r="F78" i="7"/>
  <c r="D83" i="4"/>
  <c r="D70" i="4"/>
  <c r="F70" i="4"/>
  <c r="D71" i="4"/>
  <c r="H36" i="4"/>
  <c r="K36" i="4"/>
  <c r="H37" i="4"/>
  <c r="K37" i="4"/>
  <c r="H38" i="4"/>
  <c r="K38" i="4"/>
  <c r="H39" i="4"/>
  <c r="K39" i="4"/>
  <c r="H40" i="4"/>
  <c r="K40" i="4"/>
  <c r="H41" i="4"/>
  <c r="K41" i="4"/>
  <c r="H42" i="4"/>
  <c r="K42" i="4"/>
  <c r="N37" i="4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12" i="3"/>
  <c r="AD26" i="4"/>
  <c r="AD25" i="4"/>
  <c r="AD24" i="4"/>
  <c r="AD23" i="4"/>
  <c r="AD23" i="5"/>
  <c r="AD24" i="5"/>
  <c r="AD25" i="5"/>
  <c r="AD26" i="5"/>
  <c r="AD22" i="6"/>
  <c r="AD23" i="6"/>
  <c r="AD24" i="6"/>
  <c r="AD25" i="6"/>
  <c r="T6" i="4"/>
  <c r="T26" i="4"/>
  <c r="W6" i="4"/>
  <c r="X6" i="4"/>
  <c r="U26" i="4"/>
  <c r="V26" i="4"/>
  <c r="X26" i="4"/>
  <c r="T27" i="4"/>
  <c r="U27" i="4"/>
  <c r="V27" i="4"/>
  <c r="X27" i="4"/>
  <c r="Y26" i="4"/>
  <c r="T49" i="4"/>
  <c r="T85" i="4"/>
  <c r="W49" i="4"/>
  <c r="X49" i="4"/>
  <c r="U85" i="4"/>
  <c r="V85" i="4"/>
  <c r="X85" i="4"/>
  <c r="T68" i="4"/>
  <c r="U68" i="4"/>
  <c r="V68" i="4"/>
  <c r="T32" i="4"/>
  <c r="U32" i="4"/>
  <c r="V32" i="4"/>
  <c r="X32" i="4"/>
  <c r="T33" i="4"/>
  <c r="U33" i="4"/>
  <c r="V33" i="4"/>
  <c r="X33" i="4"/>
  <c r="Y32" i="4"/>
  <c r="T38" i="4"/>
  <c r="U38" i="4"/>
  <c r="V38" i="4"/>
  <c r="X38" i="4"/>
  <c r="T39" i="4"/>
  <c r="U39" i="4"/>
  <c r="V39" i="4"/>
  <c r="X39" i="4"/>
  <c r="Y38" i="4"/>
  <c r="W11" i="29"/>
  <c r="U8" i="29"/>
  <c r="T8" i="29"/>
  <c r="AC8" i="29"/>
  <c r="AD8" i="29"/>
  <c r="U9" i="29"/>
  <c r="T9" i="29"/>
  <c r="AC9" i="29"/>
  <c r="AD9" i="29"/>
  <c r="U10" i="29"/>
  <c r="T10" i="29"/>
  <c r="AC10" i="29"/>
  <c r="AD10" i="29"/>
  <c r="AM8" i="29"/>
  <c r="C82" i="16"/>
  <c r="D82" i="16"/>
  <c r="C40" i="16"/>
  <c r="D40" i="16"/>
  <c r="V21" i="29"/>
  <c r="V20" i="29"/>
  <c r="W8" i="29"/>
  <c r="C35" i="17"/>
  <c r="D35" i="17"/>
  <c r="F35" i="17"/>
  <c r="H35" i="17"/>
  <c r="C32" i="17"/>
  <c r="D32" i="17"/>
  <c r="F32" i="17"/>
  <c r="H32" i="17"/>
  <c r="C38" i="17"/>
  <c r="T46" i="7"/>
  <c r="T78" i="7"/>
  <c r="W46" i="7"/>
  <c r="X46" i="7"/>
  <c r="U78" i="7"/>
  <c r="V78" i="7"/>
  <c r="X78" i="7"/>
  <c r="T79" i="7"/>
  <c r="U79" i="7"/>
  <c r="V79" i="7"/>
  <c r="X79" i="7"/>
  <c r="T80" i="7"/>
  <c r="U80" i="7"/>
  <c r="V80" i="7"/>
  <c r="X80" i="7"/>
  <c r="T67" i="7"/>
  <c r="U67" i="7"/>
  <c r="V67" i="7"/>
  <c r="X67" i="7"/>
  <c r="T66" i="7"/>
  <c r="U66" i="7"/>
  <c r="V66" i="7"/>
  <c r="X66" i="7"/>
  <c r="T68" i="7"/>
  <c r="U68" i="7"/>
  <c r="V68" i="7"/>
  <c r="X68" i="7"/>
  <c r="T6" i="7"/>
  <c r="T42" i="7"/>
  <c r="W6" i="7"/>
  <c r="X6" i="7"/>
  <c r="U42" i="7"/>
  <c r="V42" i="7"/>
  <c r="X42" i="7"/>
  <c r="T43" i="7"/>
  <c r="U43" i="7"/>
  <c r="V43" i="7"/>
  <c r="X43" i="7"/>
  <c r="T40" i="7"/>
  <c r="U40" i="7"/>
  <c r="V40" i="7"/>
  <c r="X40" i="7"/>
  <c r="T41" i="7"/>
  <c r="U41" i="7"/>
  <c r="V41" i="7"/>
  <c r="X41" i="7"/>
  <c r="Y40" i="7"/>
  <c r="T38" i="7"/>
  <c r="U38" i="7"/>
  <c r="V38" i="7"/>
  <c r="X38" i="7"/>
  <c r="T39" i="7"/>
  <c r="U39" i="7"/>
  <c r="V39" i="7"/>
  <c r="X39" i="7"/>
  <c r="Y38" i="7"/>
  <c r="T36" i="7"/>
  <c r="U36" i="7"/>
  <c r="V36" i="7"/>
  <c r="X36" i="7"/>
  <c r="T37" i="7"/>
  <c r="U37" i="7"/>
  <c r="V37" i="7"/>
  <c r="X37" i="7"/>
  <c r="Y36" i="7"/>
  <c r="T34" i="7"/>
  <c r="U34" i="7"/>
  <c r="V34" i="7"/>
  <c r="X34" i="7"/>
  <c r="T35" i="7"/>
  <c r="U35" i="7"/>
  <c r="V35" i="7"/>
  <c r="X35" i="7"/>
  <c r="Y34" i="7"/>
  <c r="T32" i="7"/>
  <c r="U32" i="7"/>
  <c r="V32" i="7"/>
  <c r="X32" i="7"/>
  <c r="T33" i="7"/>
  <c r="U33" i="7"/>
  <c r="V33" i="7"/>
  <c r="X33" i="7"/>
  <c r="Y32" i="7"/>
  <c r="T30" i="7"/>
  <c r="U30" i="7"/>
  <c r="V30" i="7"/>
  <c r="X30" i="7"/>
  <c r="T31" i="7"/>
  <c r="U31" i="7"/>
  <c r="V31" i="7"/>
  <c r="X31" i="7"/>
  <c r="Y30" i="7"/>
  <c r="T28" i="7"/>
  <c r="U28" i="7"/>
  <c r="V28" i="7"/>
  <c r="X28" i="7"/>
  <c r="T29" i="7"/>
  <c r="U29" i="7"/>
  <c r="V29" i="7"/>
  <c r="X29" i="7"/>
  <c r="Y28" i="7"/>
  <c r="T26" i="7"/>
  <c r="U26" i="7"/>
  <c r="V26" i="7"/>
  <c r="X26" i="7"/>
  <c r="T27" i="7"/>
  <c r="U27" i="7"/>
  <c r="V27" i="7"/>
  <c r="X27" i="7"/>
  <c r="Y26" i="7"/>
  <c r="T24" i="7"/>
  <c r="U24" i="7"/>
  <c r="V24" i="7"/>
  <c r="X24" i="7"/>
  <c r="T25" i="7"/>
  <c r="U25" i="7"/>
  <c r="V25" i="7"/>
  <c r="X25" i="7"/>
  <c r="Y24" i="7"/>
  <c r="T22" i="7"/>
  <c r="U22" i="7"/>
  <c r="V22" i="7"/>
  <c r="X22" i="7"/>
  <c r="T23" i="7"/>
  <c r="U23" i="7"/>
  <c r="V23" i="7"/>
  <c r="X23" i="7"/>
  <c r="Y22" i="7"/>
  <c r="T20" i="7"/>
  <c r="U20" i="7"/>
  <c r="V20" i="7"/>
  <c r="X20" i="7"/>
  <c r="T21" i="7"/>
  <c r="U21" i="7"/>
  <c r="V21" i="7"/>
  <c r="X21" i="7"/>
  <c r="Y20" i="7"/>
  <c r="T18" i="7"/>
  <c r="U18" i="7"/>
  <c r="V18" i="7"/>
  <c r="X18" i="7"/>
  <c r="T19" i="7"/>
  <c r="U19" i="7"/>
  <c r="V19" i="7"/>
  <c r="X19" i="7"/>
  <c r="Y18" i="7"/>
  <c r="T16" i="7"/>
  <c r="U16" i="7"/>
  <c r="V16" i="7"/>
  <c r="X16" i="7"/>
  <c r="T17" i="7"/>
  <c r="U17" i="7"/>
  <c r="V17" i="7"/>
  <c r="X17" i="7"/>
  <c r="Y16" i="7"/>
  <c r="T14" i="7"/>
  <c r="U14" i="7"/>
  <c r="V14" i="7"/>
  <c r="X14" i="7"/>
  <c r="T15" i="7"/>
  <c r="U15" i="7"/>
  <c r="V15" i="7"/>
  <c r="X15" i="7"/>
  <c r="Y14" i="7"/>
  <c r="T12" i="7"/>
  <c r="U12" i="7"/>
  <c r="V12" i="7"/>
  <c r="X12" i="7"/>
  <c r="T13" i="7"/>
  <c r="U13" i="7"/>
  <c r="V13" i="7"/>
  <c r="X13" i="7"/>
  <c r="Y12" i="7"/>
  <c r="T10" i="7"/>
  <c r="U10" i="7"/>
  <c r="V10" i="7"/>
  <c r="X10" i="7"/>
  <c r="T11" i="7"/>
  <c r="U11" i="7"/>
  <c r="V11" i="7"/>
  <c r="X11" i="7"/>
  <c r="Y10" i="7"/>
  <c r="T8" i="7"/>
  <c r="U8" i="7"/>
  <c r="V8" i="7"/>
  <c r="X8" i="7"/>
  <c r="T9" i="7"/>
  <c r="U9" i="7"/>
  <c r="V9" i="7"/>
  <c r="X9" i="7"/>
  <c r="Y8" i="7"/>
  <c r="T60" i="7"/>
  <c r="U60" i="7"/>
  <c r="V60" i="7"/>
  <c r="X60" i="7"/>
  <c r="T61" i="7"/>
  <c r="U61" i="7"/>
  <c r="V61" i="7"/>
  <c r="X61" i="7"/>
  <c r="T62" i="7"/>
  <c r="U62" i="7"/>
  <c r="V62" i="7"/>
  <c r="X62" i="7"/>
  <c r="T92" i="7"/>
  <c r="U92" i="7"/>
  <c r="V92" i="7"/>
  <c r="X92" i="7"/>
  <c r="T90" i="7"/>
  <c r="U90" i="7"/>
  <c r="V90" i="7"/>
  <c r="X90" i="7"/>
  <c r="T91" i="7"/>
  <c r="U91" i="7"/>
  <c r="V91" i="7"/>
  <c r="X91" i="7"/>
  <c r="T75" i="7"/>
  <c r="U75" i="7"/>
  <c r="V75" i="7"/>
  <c r="X75" i="7"/>
  <c r="T76" i="7"/>
  <c r="U76" i="7"/>
  <c r="V76" i="7"/>
  <c r="X76" i="7"/>
  <c r="T77" i="7"/>
  <c r="U77" i="7"/>
  <c r="V77" i="7"/>
  <c r="X77" i="7"/>
  <c r="T101" i="7"/>
  <c r="U101" i="7"/>
  <c r="V101" i="7"/>
  <c r="X101" i="7"/>
  <c r="T100" i="7"/>
  <c r="U100" i="7"/>
  <c r="V100" i="7"/>
  <c r="X100" i="7"/>
  <c r="T99" i="7"/>
  <c r="U99" i="7"/>
  <c r="V99" i="7"/>
  <c r="X99" i="7"/>
  <c r="T98" i="7"/>
  <c r="U98" i="7"/>
  <c r="V98" i="7"/>
  <c r="X98" i="7"/>
  <c r="T97" i="7"/>
  <c r="U97" i="7"/>
  <c r="V97" i="7"/>
  <c r="X97" i="7"/>
  <c r="T96" i="7"/>
  <c r="U96" i="7"/>
  <c r="V96" i="7"/>
  <c r="X96" i="7"/>
  <c r="T95" i="7"/>
  <c r="U95" i="7"/>
  <c r="V95" i="7"/>
  <c r="X95" i="7"/>
  <c r="T94" i="7"/>
  <c r="U94" i="7"/>
  <c r="V94" i="7"/>
  <c r="X94" i="7"/>
  <c r="T93" i="7"/>
  <c r="U93" i="7"/>
  <c r="V93" i="7"/>
  <c r="X93" i="7"/>
  <c r="R9" i="29"/>
  <c r="AA9" i="29"/>
  <c r="R10" i="29"/>
  <c r="AA10" i="29"/>
  <c r="AA11" i="29"/>
  <c r="AA12" i="29"/>
  <c r="AA13" i="29"/>
  <c r="AA14" i="29"/>
  <c r="AA15" i="29"/>
  <c r="AA16" i="29"/>
  <c r="AA17" i="29"/>
  <c r="AA18" i="29"/>
  <c r="AA19" i="29"/>
  <c r="AA20" i="29"/>
  <c r="AA21" i="29"/>
  <c r="AA22" i="29"/>
  <c r="AA23" i="29"/>
  <c r="AA24" i="29"/>
  <c r="AA25" i="29"/>
  <c r="R8" i="29"/>
  <c r="AA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8" i="29"/>
  <c r="W9" i="29"/>
  <c r="W10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V9" i="29"/>
  <c r="V10" i="29"/>
  <c r="V12" i="29"/>
  <c r="V13" i="29"/>
  <c r="V14" i="29"/>
  <c r="V15" i="29"/>
  <c r="V16" i="29"/>
  <c r="V17" i="29"/>
  <c r="V18" i="29"/>
  <c r="V19" i="29"/>
  <c r="V22" i="29"/>
  <c r="V23" i="29"/>
  <c r="V24" i="29"/>
  <c r="V25" i="29"/>
  <c r="V8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AE8" i="29"/>
  <c r="AF8" i="29"/>
  <c r="AG8" i="29"/>
  <c r="AH8" i="29"/>
  <c r="AI8" i="29"/>
  <c r="AJ8" i="29"/>
  <c r="T45" i="3"/>
  <c r="T49" i="3"/>
  <c r="W45" i="3"/>
  <c r="X45" i="3"/>
  <c r="U49" i="3"/>
  <c r="V49" i="3"/>
  <c r="X49" i="3"/>
  <c r="T50" i="3"/>
  <c r="U50" i="3"/>
  <c r="V50" i="3"/>
  <c r="X50" i="3"/>
  <c r="Y49" i="3"/>
  <c r="T51" i="3"/>
  <c r="U51" i="3"/>
  <c r="V51" i="3"/>
  <c r="X51" i="3"/>
  <c r="T52" i="3"/>
  <c r="U52" i="3"/>
  <c r="V52" i="3"/>
  <c r="X52" i="3"/>
  <c r="Y51" i="3"/>
  <c r="T53" i="3"/>
  <c r="U53" i="3"/>
  <c r="V53" i="3"/>
  <c r="X53" i="3"/>
  <c r="T54" i="3"/>
  <c r="U54" i="3"/>
  <c r="V54" i="3"/>
  <c r="X54" i="3"/>
  <c r="Y53" i="3"/>
  <c r="T55" i="3"/>
  <c r="U55" i="3"/>
  <c r="V55" i="3"/>
  <c r="X55" i="3"/>
  <c r="T56" i="3"/>
  <c r="U56" i="3"/>
  <c r="V56" i="3"/>
  <c r="X56" i="3"/>
  <c r="Y55" i="3"/>
  <c r="T57" i="3"/>
  <c r="U57" i="3"/>
  <c r="V57" i="3"/>
  <c r="X57" i="3"/>
  <c r="T58" i="3"/>
  <c r="U58" i="3"/>
  <c r="V58" i="3"/>
  <c r="X58" i="3"/>
  <c r="Y57" i="3"/>
  <c r="T59" i="3"/>
  <c r="U59" i="3"/>
  <c r="V59" i="3"/>
  <c r="X59" i="3"/>
  <c r="T60" i="3"/>
  <c r="U60" i="3"/>
  <c r="V60" i="3"/>
  <c r="X60" i="3"/>
  <c r="Y59" i="3"/>
  <c r="T61" i="3"/>
  <c r="U61" i="3"/>
  <c r="V61" i="3"/>
  <c r="X61" i="3"/>
  <c r="T62" i="3"/>
  <c r="U62" i="3"/>
  <c r="V62" i="3"/>
  <c r="X62" i="3"/>
  <c r="Y61" i="3"/>
  <c r="T63" i="3"/>
  <c r="U63" i="3"/>
  <c r="V63" i="3"/>
  <c r="X63" i="3"/>
  <c r="T64" i="3"/>
  <c r="U64" i="3"/>
  <c r="V64" i="3"/>
  <c r="X64" i="3"/>
  <c r="Y63" i="3"/>
  <c r="T65" i="3"/>
  <c r="U65" i="3"/>
  <c r="V65" i="3"/>
  <c r="X65" i="3"/>
  <c r="T66" i="3"/>
  <c r="U66" i="3"/>
  <c r="V66" i="3"/>
  <c r="X66" i="3"/>
  <c r="Y65" i="3"/>
  <c r="T67" i="3"/>
  <c r="U67" i="3"/>
  <c r="V67" i="3"/>
  <c r="X67" i="3"/>
  <c r="T68" i="3"/>
  <c r="U68" i="3"/>
  <c r="V68" i="3"/>
  <c r="X68" i="3"/>
  <c r="Y67" i="3"/>
  <c r="T69" i="3"/>
  <c r="U69" i="3"/>
  <c r="V69" i="3"/>
  <c r="X69" i="3"/>
  <c r="T70" i="3"/>
  <c r="U70" i="3"/>
  <c r="V70" i="3"/>
  <c r="X70" i="3"/>
  <c r="Y69" i="3"/>
  <c r="T71" i="3"/>
  <c r="U71" i="3"/>
  <c r="V71" i="3"/>
  <c r="X71" i="3"/>
  <c r="T72" i="3"/>
  <c r="U72" i="3"/>
  <c r="V72" i="3"/>
  <c r="X72" i="3"/>
  <c r="Y71" i="3"/>
  <c r="T73" i="3"/>
  <c r="U73" i="3"/>
  <c r="V73" i="3"/>
  <c r="X73" i="3"/>
  <c r="T74" i="3"/>
  <c r="U74" i="3"/>
  <c r="V74" i="3"/>
  <c r="X74" i="3"/>
  <c r="Y73" i="3"/>
  <c r="T75" i="3"/>
  <c r="U75" i="3"/>
  <c r="V75" i="3"/>
  <c r="X75" i="3"/>
  <c r="T76" i="3"/>
  <c r="U76" i="3"/>
  <c r="V76" i="3"/>
  <c r="X76" i="3"/>
  <c r="Y75" i="3"/>
  <c r="T77" i="3"/>
  <c r="U77" i="3"/>
  <c r="V77" i="3"/>
  <c r="X77" i="3"/>
  <c r="T78" i="3"/>
  <c r="U78" i="3"/>
  <c r="V78" i="3"/>
  <c r="X78" i="3"/>
  <c r="Y77" i="3"/>
  <c r="T79" i="3"/>
  <c r="U79" i="3"/>
  <c r="V79" i="3"/>
  <c r="X79" i="3"/>
  <c r="T80" i="3"/>
  <c r="U80" i="3"/>
  <c r="V80" i="3"/>
  <c r="X80" i="3"/>
  <c r="Y79" i="3"/>
  <c r="T81" i="3"/>
  <c r="U81" i="3"/>
  <c r="V81" i="3"/>
  <c r="X81" i="3"/>
  <c r="T82" i="3"/>
  <c r="U82" i="3"/>
  <c r="V82" i="3"/>
  <c r="X82" i="3"/>
  <c r="Y81" i="3"/>
  <c r="T47" i="3"/>
  <c r="U47" i="3"/>
  <c r="V47" i="3"/>
  <c r="X47" i="3"/>
  <c r="T48" i="3"/>
  <c r="U48" i="3"/>
  <c r="V48" i="3"/>
  <c r="X48" i="3"/>
  <c r="Y47" i="3"/>
  <c r="T39" i="3"/>
  <c r="U39" i="3"/>
  <c r="V39" i="3"/>
  <c r="X39" i="3"/>
  <c r="T40" i="3"/>
  <c r="U40" i="3"/>
  <c r="V40" i="3"/>
  <c r="X40" i="3"/>
  <c r="Y39" i="3"/>
  <c r="T41" i="3"/>
  <c r="U41" i="3"/>
  <c r="V41" i="3"/>
  <c r="X41" i="3"/>
  <c r="T42" i="3"/>
  <c r="U42" i="3"/>
  <c r="V42" i="3"/>
  <c r="X42" i="3"/>
  <c r="Y41" i="3"/>
  <c r="T7" i="3"/>
  <c r="T11" i="3"/>
  <c r="U11" i="3"/>
  <c r="V11" i="3"/>
  <c r="X11" i="3"/>
  <c r="T12" i="3"/>
  <c r="U12" i="3"/>
  <c r="V12" i="3"/>
  <c r="X12" i="3"/>
  <c r="Y11" i="3"/>
  <c r="T9" i="3"/>
  <c r="U9" i="3"/>
  <c r="V9" i="3"/>
  <c r="X9" i="3"/>
  <c r="T10" i="3"/>
  <c r="U10" i="3"/>
  <c r="V10" i="3"/>
  <c r="X10" i="3"/>
  <c r="Y9" i="3"/>
  <c r="U7" i="3"/>
  <c r="V7" i="3"/>
  <c r="X7" i="3"/>
  <c r="T8" i="3"/>
  <c r="U8" i="3"/>
  <c r="V8" i="3"/>
  <c r="X8" i="3"/>
  <c r="Y7" i="3"/>
  <c r="T49" i="5"/>
  <c r="T62" i="5"/>
  <c r="W49" i="5"/>
  <c r="X49" i="5"/>
  <c r="U62" i="5"/>
  <c r="V62" i="5"/>
  <c r="X62" i="5"/>
  <c r="T63" i="5"/>
  <c r="U63" i="5"/>
  <c r="V63" i="5"/>
  <c r="X63" i="5"/>
  <c r="Y62" i="5"/>
  <c r="T60" i="5"/>
  <c r="U60" i="5"/>
  <c r="V60" i="5"/>
  <c r="X60" i="5"/>
  <c r="T61" i="5"/>
  <c r="U61" i="5"/>
  <c r="V61" i="5"/>
  <c r="X61" i="5"/>
  <c r="Y60" i="5"/>
  <c r="T51" i="5"/>
  <c r="U51" i="5"/>
  <c r="V51" i="5"/>
  <c r="X51" i="5"/>
  <c r="T52" i="5"/>
  <c r="U52" i="5"/>
  <c r="V52" i="5"/>
  <c r="X52" i="5"/>
  <c r="Y51" i="5"/>
  <c r="T34" i="4"/>
  <c r="U34" i="4"/>
  <c r="V34" i="4"/>
  <c r="X34" i="4"/>
  <c r="T35" i="4"/>
  <c r="U35" i="4"/>
  <c r="V35" i="4"/>
  <c r="X35" i="4"/>
  <c r="Y34" i="4"/>
  <c r="T36" i="4"/>
  <c r="U36" i="4"/>
  <c r="V36" i="4"/>
  <c r="X36" i="4"/>
  <c r="T37" i="4"/>
  <c r="U37" i="4"/>
  <c r="V37" i="4"/>
  <c r="X37" i="4"/>
  <c r="Y36" i="4"/>
  <c r="T28" i="4"/>
  <c r="U28" i="4"/>
  <c r="V28" i="4"/>
  <c r="X28" i="4"/>
  <c r="T29" i="4"/>
  <c r="U29" i="4"/>
  <c r="V29" i="4"/>
  <c r="X29" i="4"/>
  <c r="Y28" i="4"/>
  <c r="T30" i="4"/>
  <c r="U30" i="4"/>
  <c r="V30" i="4"/>
  <c r="X30" i="4"/>
  <c r="T31" i="4"/>
  <c r="U31" i="4"/>
  <c r="V31" i="4"/>
  <c r="X31" i="4"/>
  <c r="Y30" i="4"/>
  <c r="T20" i="4"/>
  <c r="U20" i="4"/>
  <c r="V20" i="4"/>
  <c r="X20" i="4"/>
  <c r="T21" i="4"/>
  <c r="U21" i="4"/>
  <c r="V21" i="4"/>
  <c r="X21" i="4"/>
  <c r="Y20" i="4"/>
  <c r="T22" i="4"/>
  <c r="U22" i="4"/>
  <c r="V22" i="4"/>
  <c r="X22" i="4"/>
  <c r="T23" i="4"/>
  <c r="U23" i="4"/>
  <c r="V23" i="4"/>
  <c r="X23" i="4"/>
  <c r="Y22" i="4"/>
  <c r="T24" i="4"/>
  <c r="U24" i="4"/>
  <c r="V24" i="4"/>
  <c r="X24" i="4"/>
  <c r="T25" i="4"/>
  <c r="U25" i="4"/>
  <c r="V25" i="4"/>
  <c r="X25" i="4"/>
  <c r="Y24" i="4"/>
  <c r="T14" i="4"/>
  <c r="U14" i="4"/>
  <c r="V14" i="4"/>
  <c r="X14" i="4"/>
  <c r="T15" i="4"/>
  <c r="U15" i="4"/>
  <c r="V15" i="4"/>
  <c r="X15" i="4"/>
  <c r="Y14" i="4"/>
  <c r="T16" i="4"/>
  <c r="U16" i="4"/>
  <c r="V16" i="4"/>
  <c r="X16" i="4"/>
  <c r="T17" i="4"/>
  <c r="U17" i="4"/>
  <c r="V17" i="4"/>
  <c r="X17" i="4"/>
  <c r="Y16" i="4"/>
  <c r="T18" i="4"/>
  <c r="U18" i="4"/>
  <c r="V18" i="4"/>
  <c r="X18" i="4"/>
  <c r="T19" i="4"/>
  <c r="U19" i="4"/>
  <c r="V19" i="4"/>
  <c r="X19" i="4"/>
  <c r="Y18" i="4"/>
  <c r="T12" i="4"/>
  <c r="U12" i="4"/>
  <c r="V12" i="4"/>
  <c r="X12" i="4"/>
  <c r="T13" i="4"/>
  <c r="U13" i="4"/>
  <c r="V13" i="4"/>
  <c r="X13" i="4"/>
  <c r="Y12" i="4"/>
  <c r="T10" i="4"/>
  <c r="U10" i="4"/>
  <c r="V10" i="4"/>
  <c r="X10" i="4"/>
  <c r="T11" i="4"/>
  <c r="U11" i="4"/>
  <c r="V11" i="4"/>
  <c r="X11" i="4"/>
  <c r="Y10" i="4"/>
  <c r="T8" i="4"/>
  <c r="U8" i="4"/>
  <c r="V8" i="4"/>
  <c r="X8" i="4"/>
  <c r="T9" i="4"/>
  <c r="U9" i="4"/>
  <c r="V9" i="4"/>
  <c r="X9" i="4"/>
  <c r="Y8" i="4"/>
  <c r="T59" i="4"/>
  <c r="U59" i="4"/>
  <c r="V59" i="4"/>
  <c r="X59" i="4"/>
  <c r="T60" i="4"/>
  <c r="U60" i="4"/>
  <c r="V60" i="4"/>
  <c r="X60" i="4"/>
  <c r="Y59" i="4"/>
  <c r="T57" i="4"/>
  <c r="U57" i="4"/>
  <c r="V57" i="4"/>
  <c r="X57" i="4"/>
  <c r="T58" i="4"/>
  <c r="U58" i="4"/>
  <c r="V58" i="4"/>
  <c r="X58" i="4"/>
  <c r="Y57" i="4"/>
  <c r="T42" i="4"/>
  <c r="U42" i="4"/>
  <c r="V42" i="4"/>
  <c r="X42" i="4"/>
  <c r="T43" i="4"/>
  <c r="U43" i="4"/>
  <c r="V43" i="4"/>
  <c r="X43" i="4"/>
  <c r="Y42" i="4"/>
  <c r="T40" i="4"/>
  <c r="U40" i="4"/>
  <c r="V40" i="4"/>
  <c r="X40" i="4"/>
  <c r="T41" i="4"/>
  <c r="U41" i="4"/>
  <c r="V41" i="4"/>
  <c r="X41" i="4"/>
  <c r="Y40" i="4"/>
  <c r="T88" i="5"/>
  <c r="U88" i="5"/>
  <c r="V88" i="5"/>
  <c r="X88" i="5"/>
  <c r="T89" i="5"/>
  <c r="U89" i="5"/>
  <c r="V89" i="5"/>
  <c r="X89" i="5"/>
  <c r="Y88" i="5"/>
  <c r="T86" i="5"/>
  <c r="U86" i="5"/>
  <c r="V86" i="5"/>
  <c r="X86" i="5"/>
  <c r="T87" i="5"/>
  <c r="U87" i="5"/>
  <c r="V87" i="5"/>
  <c r="X87" i="5"/>
  <c r="Y86" i="5"/>
  <c r="T84" i="5"/>
  <c r="U84" i="5"/>
  <c r="V84" i="5"/>
  <c r="X84" i="5"/>
  <c r="T85" i="5"/>
  <c r="U85" i="5"/>
  <c r="V85" i="5"/>
  <c r="X85" i="5"/>
  <c r="Y84" i="5"/>
  <c r="T82" i="5"/>
  <c r="U82" i="5"/>
  <c r="V82" i="5"/>
  <c r="X82" i="5"/>
  <c r="T83" i="5"/>
  <c r="U83" i="5"/>
  <c r="V83" i="5"/>
  <c r="X83" i="5"/>
  <c r="Y82" i="5"/>
  <c r="T80" i="5"/>
  <c r="U80" i="5"/>
  <c r="V80" i="5"/>
  <c r="X80" i="5"/>
  <c r="T81" i="5"/>
  <c r="U81" i="5"/>
  <c r="V81" i="5"/>
  <c r="X81" i="5"/>
  <c r="Y80" i="5"/>
  <c r="T78" i="5"/>
  <c r="U78" i="5"/>
  <c r="V78" i="5"/>
  <c r="X78" i="5"/>
  <c r="T79" i="5"/>
  <c r="U79" i="5"/>
  <c r="V79" i="5"/>
  <c r="X79" i="5"/>
  <c r="Y78" i="5"/>
  <c r="T76" i="5"/>
  <c r="U76" i="5"/>
  <c r="V76" i="5"/>
  <c r="X76" i="5"/>
  <c r="T77" i="5"/>
  <c r="U77" i="5"/>
  <c r="V77" i="5"/>
  <c r="X77" i="5"/>
  <c r="Y76" i="5"/>
  <c r="T74" i="5"/>
  <c r="U74" i="5"/>
  <c r="V74" i="5"/>
  <c r="X74" i="5"/>
  <c r="T75" i="5"/>
  <c r="U75" i="5"/>
  <c r="V75" i="5"/>
  <c r="X75" i="5"/>
  <c r="Y74" i="5"/>
  <c r="T72" i="5"/>
  <c r="U72" i="5"/>
  <c r="V72" i="5"/>
  <c r="X72" i="5"/>
  <c r="T73" i="5"/>
  <c r="U73" i="5"/>
  <c r="V73" i="5"/>
  <c r="X73" i="5"/>
  <c r="Y72" i="5"/>
  <c r="T70" i="5"/>
  <c r="U70" i="5"/>
  <c r="V70" i="5"/>
  <c r="X70" i="5"/>
  <c r="T71" i="5"/>
  <c r="U71" i="5"/>
  <c r="V71" i="5"/>
  <c r="X71" i="5"/>
  <c r="Y70" i="5"/>
  <c r="T68" i="5"/>
  <c r="U68" i="5"/>
  <c r="V68" i="5"/>
  <c r="X68" i="5"/>
  <c r="T69" i="5"/>
  <c r="U69" i="5"/>
  <c r="V69" i="5"/>
  <c r="X69" i="5"/>
  <c r="Y68" i="5"/>
  <c r="T66" i="5"/>
  <c r="U66" i="5"/>
  <c r="V66" i="5"/>
  <c r="X66" i="5"/>
  <c r="T67" i="5"/>
  <c r="U67" i="5"/>
  <c r="V67" i="5"/>
  <c r="X67" i="5"/>
  <c r="Y66" i="5"/>
  <c r="T64" i="5"/>
  <c r="U64" i="5"/>
  <c r="V64" i="5"/>
  <c r="X64" i="5"/>
  <c r="T65" i="5"/>
  <c r="U65" i="5"/>
  <c r="V65" i="5"/>
  <c r="X65" i="5"/>
  <c r="Y64" i="5"/>
  <c r="T6" i="5"/>
  <c r="T45" i="5"/>
  <c r="W6" i="5"/>
  <c r="X6" i="5"/>
  <c r="U45" i="5"/>
  <c r="V45" i="5"/>
  <c r="X45" i="5"/>
  <c r="T46" i="5"/>
  <c r="U46" i="5"/>
  <c r="V46" i="5"/>
  <c r="X46" i="5"/>
  <c r="Y45" i="5"/>
  <c r="T43" i="5"/>
  <c r="U43" i="5"/>
  <c r="V43" i="5"/>
  <c r="X43" i="5"/>
  <c r="T44" i="5"/>
  <c r="U44" i="5"/>
  <c r="V44" i="5"/>
  <c r="X44" i="5"/>
  <c r="Y43" i="5"/>
  <c r="T41" i="5"/>
  <c r="U41" i="5"/>
  <c r="V41" i="5"/>
  <c r="X41" i="5"/>
  <c r="T42" i="5"/>
  <c r="U42" i="5"/>
  <c r="V42" i="5"/>
  <c r="X42" i="5"/>
  <c r="Y41" i="5"/>
  <c r="T39" i="5"/>
  <c r="U39" i="5"/>
  <c r="V39" i="5"/>
  <c r="X39" i="5"/>
  <c r="T40" i="5"/>
  <c r="U40" i="5"/>
  <c r="V40" i="5"/>
  <c r="X40" i="5"/>
  <c r="Y39" i="5"/>
  <c r="T37" i="5"/>
  <c r="U37" i="5"/>
  <c r="V37" i="5"/>
  <c r="X37" i="5"/>
  <c r="T38" i="5"/>
  <c r="U38" i="5"/>
  <c r="V38" i="5"/>
  <c r="X38" i="5"/>
  <c r="Y37" i="5"/>
  <c r="T35" i="5"/>
  <c r="U35" i="5"/>
  <c r="V35" i="5"/>
  <c r="X35" i="5"/>
  <c r="T36" i="5"/>
  <c r="U36" i="5"/>
  <c r="V36" i="5"/>
  <c r="X36" i="5"/>
  <c r="Y35" i="5"/>
  <c r="T33" i="5"/>
  <c r="U33" i="5"/>
  <c r="V33" i="5"/>
  <c r="X33" i="5"/>
  <c r="T34" i="5"/>
  <c r="U34" i="5"/>
  <c r="V34" i="5"/>
  <c r="X34" i="5"/>
  <c r="Y33" i="5"/>
  <c r="T31" i="5"/>
  <c r="U31" i="5"/>
  <c r="V31" i="5"/>
  <c r="X31" i="5"/>
  <c r="T32" i="5"/>
  <c r="U32" i="5"/>
  <c r="V32" i="5"/>
  <c r="X32" i="5"/>
  <c r="Y31" i="5"/>
  <c r="T29" i="5"/>
  <c r="U29" i="5"/>
  <c r="V29" i="5"/>
  <c r="X29" i="5"/>
  <c r="T30" i="5"/>
  <c r="U30" i="5"/>
  <c r="V30" i="5"/>
  <c r="X30" i="5"/>
  <c r="Y29" i="5"/>
  <c r="T27" i="5"/>
  <c r="U27" i="5"/>
  <c r="V27" i="5"/>
  <c r="X27" i="5"/>
  <c r="T28" i="5"/>
  <c r="U28" i="5"/>
  <c r="V28" i="5"/>
  <c r="X28" i="5"/>
  <c r="Y27" i="5"/>
  <c r="T25" i="5"/>
  <c r="U25" i="5"/>
  <c r="V25" i="5"/>
  <c r="X25" i="5"/>
  <c r="T26" i="5"/>
  <c r="U26" i="5"/>
  <c r="V26" i="5"/>
  <c r="X26" i="5"/>
  <c r="Y25" i="5"/>
  <c r="T23" i="5"/>
  <c r="U23" i="5"/>
  <c r="V23" i="5"/>
  <c r="X23" i="5"/>
  <c r="T24" i="5"/>
  <c r="U24" i="5"/>
  <c r="V24" i="5"/>
  <c r="X24" i="5"/>
  <c r="Y23" i="5"/>
  <c r="T21" i="5"/>
  <c r="U21" i="5"/>
  <c r="V21" i="5"/>
  <c r="X21" i="5"/>
  <c r="T22" i="5"/>
  <c r="U22" i="5"/>
  <c r="V22" i="5"/>
  <c r="X22" i="5"/>
  <c r="Y21" i="5"/>
  <c r="T19" i="5"/>
  <c r="U19" i="5"/>
  <c r="V19" i="5"/>
  <c r="X19" i="5"/>
  <c r="T20" i="5"/>
  <c r="U20" i="5"/>
  <c r="V20" i="5"/>
  <c r="X20" i="5"/>
  <c r="Y19" i="5"/>
  <c r="T17" i="5"/>
  <c r="U17" i="5"/>
  <c r="V17" i="5"/>
  <c r="X17" i="5"/>
  <c r="T18" i="5"/>
  <c r="U18" i="5"/>
  <c r="V18" i="5"/>
  <c r="X18" i="5"/>
  <c r="Y17" i="5"/>
  <c r="T6" i="6"/>
  <c r="T8" i="6"/>
  <c r="W6" i="6"/>
  <c r="X6" i="6"/>
  <c r="U8" i="6"/>
  <c r="V8" i="6"/>
  <c r="X8" i="6"/>
  <c r="T9" i="6"/>
  <c r="U9" i="6"/>
  <c r="V9" i="6"/>
  <c r="X9" i="6"/>
  <c r="T10" i="6"/>
  <c r="U10" i="6"/>
  <c r="V10" i="6"/>
  <c r="X10" i="6"/>
  <c r="Y8" i="6"/>
  <c r="T49" i="6"/>
  <c r="T88" i="6"/>
  <c r="W49" i="6"/>
  <c r="X49" i="6"/>
  <c r="U88" i="6"/>
  <c r="V88" i="6"/>
  <c r="X88" i="6"/>
  <c r="T89" i="6"/>
  <c r="U89" i="6"/>
  <c r="V89" i="6"/>
  <c r="X89" i="6"/>
  <c r="T86" i="6"/>
  <c r="U86" i="6"/>
  <c r="V86" i="6"/>
  <c r="X86" i="6"/>
  <c r="T87" i="6"/>
  <c r="U87" i="6"/>
  <c r="V87" i="6"/>
  <c r="X87" i="6"/>
  <c r="T84" i="6"/>
  <c r="U84" i="6"/>
  <c r="V84" i="6"/>
  <c r="X84" i="6"/>
  <c r="T85" i="6"/>
  <c r="U85" i="6"/>
  <c r="V85" i="6"/>
  <c r="X85" i="6"/>
  <c r="T82" i="6"/>
  <c r="U82" i="6"/>
  <c r="V82" i="6"/>
  <c r="X82" i="6"/>
  <c r="T83" i="6"/>
  <c r="U83" i="6"/>
  <c r="V83" i="6"/>
  <c r="X83" i="6"/>
  <c r="Y82" i="6"/>
  <c r="T80" i="6"/>
  <c r="U80" i="6"/>
  <c r="V80" i="6"/>
  <c r="X80" i="6"/>
  <c r="T81" i="6"/>
  <c r="U81" i="6"/>
  <c r="V81" i="6"/>
  <c r="X81" i="6"/>
  <c r="Y80" i="6"/>
  <c r="T78" i="6"/>
  <c r="U78" i="6"/>
  <c r="V78" i="6"/>
  <c r="X78" i="6"/>
  <c r="T79" i="6"/>
  <c r="U79" i="6"/>
  <c r="V79" i="6"/>
  <c r="X79" i="6"/>
  <c r="Y78" i="6"/>
  <c r="T76" i="6"/>
  <c r="U76" i="6"/>
  <c r="V76" i="6"/>
  <c r="X76" i="6"/>
  <c r="T77" i="6"/>
  <c r="U77" i="6"/>
  <c r="V77" i="6"/>
  <c r="X77" i="6"/>
  <c r="Y76" i="6"/>
  <c r="T74" i="6"/>
  <c r="U74" i="6"/>
  <c r="V74" i="6"/>
  <c r="X74" i="6"/>
  <c r="T75" i="6"/>
  <c r="U75" i="6"/>
  <c r="V75" i="6"/>
  <c r="X75" i="6"/>
  <c r="Y74" i="6"/>
  <c r="T72" i="6"/>
  <c r="U72" i="6"/>
  <c r="V72" i="6"/>
  <c r="X72" i="6"/>
  <c r="T73" i="6"/>
  <c r="U73" i="6"/>
  <c r="V73" i="6"/>
  <c r="X73" i="6"/>
  <c r="Y72" i="6"/>
  <c r="T70" i="6"/>
  <c r="U70" i="6"/>
  <c r="V70" i="6"/>
  <c r="X70" i="6"/>
  <c r="T71" i="6"/>
  <c r="U71" i="6"/>
  <c r="V71" i="6"/>
  <c r="X71" i="6"/>
  <c r="Y70" i="6"/>
  <c r="T68" i="6"/>
  <c r="U68" i="6"/>
  <c r="V68" i="6"/>
  <c r="X68" i="6"/>
  <c r="T69" i="6"/>
  <c r="U69" i="6"/>
  <c r="V69" i="6"/>
  <c r="X69" i="6"/>
  <c r="Y68" i="6"/>
  <c r="T66" i="6"/>
  <c r="U66" i="6"/>
  <c r="V66" i="6"/>
  <c r="X66" i="6"/>
  <c r="T67" i="6"/>
  <c r="U67" i="6"/>
  <c r="V67" i="6"/>
  <c r="X67" i="6"/>
  <c r="Y66" i="6"/>
  <c r="T64" i="6"/>
  <c r="U64" i="6"/>
  <c r="V64" i="6"/>
  <c r="X64" i="6"/>
  <c r="T65" i="6"/>
  <c r="U65" i="6"/>
  <c r="V65" i="6"/>
  <c r="X65" i="6"/>
  <c r="Y64" i="6"/>
  <c r="T62" i="6"/>
  <c r="U62" i="6"/>
  <c r="V62" i="6"/>
  <c r="X62" i="6"/>
  <c r="T63" i="6"/>
  <c r="U63" i="6"/>
  <c r="V63" i="6"/>
  <c r="X63" i="6"/>
  <c r="Y62" i="6"/>
  <c r="T60" i="6"/>
  <c r="U60" i="6"/>
  <c r="V60" i="6"/>
  <c r="X60" i="6"/>
  <c r="T61" i="6"/>
  <c r="U61" i="6"/>
  <c r="V61" i="6"/>
  <c r="X61" i="6"/>
  <c r="Y60" i="6"/>
  <c r="T45" i="6"/>
  <c r="U45" i="6"/>
  <c r="V45" i="6"/>
  <c r="X45" i="6"/>
  <c r="T46" i="6"/>
  <c r="U46" i="6"/>
  <c r="V46" i="6"/>
  <c r="X46" i="6"/>
  <c r="Y45" i="6"/>
  <c r="T43" i="6"/>
  <c r="U43" i="6"/>
  <c r="V43" i="6"/>
  <c r="X43" i="6"/>
  <c r="T44" i="6"/>
  <c r="U44" i="6"/>
  <c r="V44" i="6"/>
  <c r="X44" i="6"/>
  <c r="Y43" i="6"/>
  <c r="T41" i="6"/>
  <c r="U41" i="6"/>
  <c r="V41" i="6"/>
  <c r="X41" i="6"/>
  <c r="T42" i="6"/>
  <c r="U42" i="6"/>
  <c r="V42" i="6"/>
  <c r="X42" i="6"/>
  <c r="Y41" i="6"/>
  <c r="T39" i="6"/>
  <c r="U39" i="6"/>
  <c r="V39" i="6"/>
  <c r="X39" i="6"/>
  <c r="T40" i="6"/>
  <c r="U40" i="6"/>
  <c r="V40" i="6"/>
  <c r="X40" i="6"/>
  <c r="Y39" i="6"/>
  <c r="T37" i="6"/>
  <c r="U37" i="6"/>
  <c r="V37" i="6"/>
  <c r="X37" i="6"/>
  <c r="T38" i="6"/>
  <c r="U38" i="6"/>
  <c r="V38" i="6"/>
  <c r="X38" i="6"/>
  <c r="Y37" i="6"/>
  <c r="T35" i="6"/>
  <c r="U35" i="6"/>
  <c r="V35" i="6"/>
  <c r="X35" i="6"/>
  <c r="T36" i="6"/>
  <c r="U36" i="6"/>
  <c r="V36" i="6"/>
  <c r="X36" i="6"/>
  <c r="Y35" i="6"/>
  <c r="T33" i="6"/>
  <c r="U33" i="6"/>
  <c r="V33" i="6"/>
  <c r="X33" i="6"/>
  <c r="T34" i="6"/>
  <c r="U34" i="6"/>
  <c r="V34" i="6"/>
  <c r="X34" i="6"/>
  <c r="Y33" i="6"/>
  <c r="T31" i="6"/>
  <c r="U31" i="6"/>
  <c r="V31" i="6"/>
  <c r="X31" i="6"/>
  <c r="T32" i="6"/>
  <c r="U32" i="6"/>
  <c r="V32" i="6"/>
  <c r="X32" i="6"/>
  <c r="Y31" i="6"/>
  <c r="T29" i="6"/>
  <c r="U29" i="6"/>
  <c r="V29" i="6"/>
  <c r="X29" i="6"/>
  <c r="T30" i="6"/>
  <c r="U30" i="6"/>
  <c r="V30" i="6"/>
  <c r="X30" i="6"/>
  <c r="Y29" i="6"/>
  <c r="T27" i="6"/>
  <c r="U27" i="6"/>
  <c r="V27" i="6"/>
  <c r="X27" i="6"/>
  <c r="T28" i="6"/>
  <c r="U28" i="6"/>
  <c r="V28" i="6"/>
  <c r="X28" i="6"/>
  <c r="Y27" i="6"/>
  <c r="T25" i="6"/>
  <c r="U25" i="6"/>
  <c r="V25" i="6"/>
  <c r="X25" i="6"/>
  <c r="T26" i="6"/>
  <c r="U26" i="6"/>
  <c r="V26" i="6"/>
  <c r="X26" i="6"/>
  <c r="Y25" i="6"/>
  <c r="T23" i="6"/>
  <c r="U23" i="6"/>
  <c r="V23" i="6"/>
  <c r="X23" i="6"/>
  <c r="T24" i="6"/>
  <c r="U24" i="6"/>
  <c r="V24" i="6"/>
  <c r="X24" i="6"/>
  <c r="Y23" i="6"/>
  <c r="T21" i="6"/>
  <c r="U21" i="6"/>
  <c r="V21" i="6"/>
  <c r="X21" i="6"/>
  <c r="T22" i="6"/>
  <c r="U22" i="6"/>
  <c r="V22" i="6"/>
  <c r="X22" i="6"/>
  <c r="Y21" i="6"/>
  <c r="T19" i="6"/>
  <c r="U19" i="6"/>
  <c r="V19" i="6"/>
  <c r="X19" i="6"/>
  <c r="T20" i="6"/>
  <c r="U20" i="6"/>
  <c r="V20" i="6"/>
  <c r="X20" i="6"/>
  <c r="Y19" i="6"/>
  <c r="T17" i="6"/>
  <c r="U17" i="6"/>
  <c r="V17" i="6"/>
  <c r="X17" i="6"/>
  <c r="T18" i="6"/>
  <c r="U18" i="6"/>
  <c r="V18" i="6"/>
  <c r="X18" i="6"/>
  <c r="Y17" i="6"/>
  <c r="T57" i="7"/>
  <c r="U57" i="7"/>
  <c r="V57" i="7"/>
  <c r="X57" i="7"/>
  <c r="T58" i="7"/>
  <c r="U58" i="7"/>
  <c r="V58" i="7"/>
  <c r="X58" i="7"/>
  <c r="Y57" i="7"/>
  <c r="T63" i="7"/>
  <c r="U63" i="7"/>
  <c r="V63" i="7"/>
  <c r="X63" i="7"/>
  <c r="T64" i="7"/>
  <c r="U64" i="7"/>
  <c r="V64" i="7"/>
  <c r="X64" i="7"/>
  <c r="T65" i="7"/>
  <c r="U65" i="7"/>
  <c r="V65" i="7"/>
  <c r="X65" i="7"/>
  <c r="T69" i="7"/>
  <c r="U69" i="7"/>
  <c r="V69" i="7"/>
  <c r="X69" i="7"/>
  <c r="T71" i="7"/>
  <c r="U71" i="7"/>
  <c r="V71" i="7"/>
  <c r="X71" i="7"/>
  <c r="T72" i="7"/>
  <c r="U72" i="7"/>
  <c r="V72" i="7"/>
  <c r="X72" i="7"/>
  <c r="T74" i="7"/>
  <c r="U74" i="7"/>
  <c r="V74" i="7"/>
  <c r="X74" i="7"/>
  <c r="T82" i="7"/>
  <c r="U82" i="7"/>
  <c r="V82" i="7"/>
  <c r="X82" i="7"/>
  <c r="T83" i="7"/>
  <c r="U83" i="7"/>
  <c r="V83" i="7"/>
  <c r="X83" i="7"/>
  <c r="T88" i="7"/>
  <c r="U88" i="7"/>
  <c r="V88" i="7"/>
  <c r="X88" i="7"/>
  <c r="T89" i="7"/>
  <c r="U89" i="7"/>
  <c r="V89" i="7"/>
  <c r="X89" i="7"/>
  <c r="T48" i="7"/>
  <c r="U51" i="6"/>
  <c r="T81" i="4"/>
  <c r="U81" i="4"/>
  <c r="V81" i="4"/>
  <c r="T82" i="4"/>
  <c r="U82" i="4"/>
  <c r="V82" i="4"/>
  <c r="T83" i="4"/>
  <c r="U83" i="4"/>
  <c r="V83" i="4"/>
  <c r="T84" i="4"/>
  <c r="U84" i="4"/>
  <c r="V84" i="4"/>
  <c r="T86" i="4"/>
  <c r="U86" i="4"/>
  <c r="V86" i="4"/>
  <c r="X86" i="4"/>
  <c r="X83" i="4"/>
  <c r="X84" i="4"/>
  <c r="Y83" i="4"/>
  <c r="X81" i="4"/>
  <c r="X82" i="4"/>
  <c r="Y81" i="4"/>
  <c r="T79" i="4"/>
  <c r="U79" i="4"/>
  <c r="V79" i="4"/>
  <c r="X79" i="4"/>
  <c r="T80" i="4"/>
  <c r="U80" i="4"/>
  <c r="V80" i="4"/>
  <c r="X80" i="4"/>
  <c r="Y79" i="4"/>
  <c r="T77" i="4"/>
  <c r="U77" i="4"/>
  <c r="V77" i="4"/>
  <c r="X77" i="4"/>
  <c r="T78" i="4"/>
  <c r="U78" i="4"/>
  <c r="V78" i="4"/>
  <c r="X78" i="4"/>
  <c r="Y77" i="4"/>
  <c r="T75" i="4"/>
  <c r="U75" i="4"/>
  <c r="V75" i="4"/>
  <c r="X75" i="4"/>
  <c r="T76" i="4"/>
  <c r="U76" i="4"/>
  <c r="V76" i="4"/>
  <c r="X76" i="4"/>
  <c r="Y75" i="4"/>
  <c r="T73" i="4"/>
  <c r="U73" i="4"/>
  <c r="V73" i="4"/>
  <c r="X73" i="4"/>
  <c r="T74" i="4"/>
  <c r="U74" i="4"/>
  <c r="V74" i="4"/>
  <c r="X74" i="4"/>
  <c r="Y73" i="4"/>
  <c r="T71" i="4"/>
  <c r="U71" i="4"/>
  <c r="V71" i="4"/>
  <c r="X71" i="4"/>
  <c r="T72" i="4"/>
  <c r="U72" i="4"/>
  <c r="V72" i="4"/>
  <c r="X72" i="4"/>
  <c r="Y71" i="4"/>
  <c r="T69" i="4"/>
  <c r="U69" i="4"/>
  <c r="V69" i="4"/>
  <c r="X69" i="4"/>
  <c r="T70" i="4"/>
  <c r="U70" i="4"/>
  <c r="V70" i="4"/>
  <c r="X70" i="4"/>
  <c r="Y69" i="4"/>
  <c r="T67" i="4"/>
  <c r="U67" i="4"/>
  <c r="V67" i="4"/>
  <c r="X67" i="4"/>
  <c r="X68" i="4"/>
  <c r="Y67" i="4"/>
  <c r="T65" i="4"/>
  <c r="U65" i="4"/>
  <c r="V65" i="4"/>
  <c r="X65" i="4"/>
  <c r="T66" i="4"/>
  <c r="U66" i="4"/>
  <c r="V66" i="4"/>
  <c r="X66" i="4"/>
  <c r="Y65" i="4"/>
  <c r="T63" i="4"/>
  <c r="U63" i="4"/>
  <c r="V63" i="4"/>
  <c r="X63" i="4"/>
  <c r="T64" i="4"/>
  <c r="U64" i="4"/>
  <c r="V64" i="4"/>
  <c r="X64" i="4"/>
  <c r="Y63" i="4"/>
  <c r="T61" i="4"/>
  <c r="U61" i="4"/>
  <c r="V61" i="4"/>
  <c r="X61" i="4"/>
  <c r="T62" i="4"/>
  <c r="U62" i="4"/>
  <c r="V62" i="4"/>
  <c r="X62" i="4"/>
  <c r="Y61" i="4"/>
  <c r="T55" i="4"/>
  <c r="U55" i="4"/>
  <c r="V55" i="4"/>
  <c r="X55" i="4"/>
  <c r="T56" i="4"/>
  <c r="U56" i="4"/>
  <c r="V56" i="4"/>
  <c r="X56" i="4"/>
  <c r="Y55" i="4"/>
  <c r="T53" i="4"/>
  <c r="U53" i="4"/>
  <c r="V53" i="4"/>
  <c r="X53" i="4"/>
  <c r="T54" i="4"/>
  <c r="U54" i="4"/>
  <c r="V54" i="4"/>
  <c r="X54" i="4"/>
  <c r="Y53" i="4"/>
  <c r="T51" i="4"/>
  <c r="U51" i="4"/>
  <c r="V51" i="4"/>
  <c r="X51" i="4"/>
  <c r="T52" i="4"/>
  <c r="U52" i="4"/>
  <c r="V52" i="4"/>
  <c r="X52" i="4"/>
  <c r="Y51" i="4"/>
  <c r="AD21" i="7"/>
  <c r="AD22" i="7"/>
  <c r="AD23" i="7"/>
  <c r="AE21" i="7"/>
  <c r="AD18" i="7"/>
  <c r="AD19" i="7"/>
  <c r="AD20" i="7"/>
  <c r="AE18" i="7"/>
  <c r="AD15" i="7"/>
  <c r="AD16" i="7"/>
  <c r="AD17" i="7"/>
  <c r="AE15" i="7"/>
  <c r="AD12" i="7"/>
  <c r="AD13" i="7"/>
  <c r="AD14" i="7"/>
  <c r="AE12" i="7"/>
  <c r="T25" i="29"/>
  <c r="AC25" i="29"/>
  <c r="AD25" i="29"/>
  <c r="AE25" i="29"/>
  <c r="AF25" i="29"/>
  <c r="AG25" i="29"/>
  <c r="AH25" i="29"/>
  <c r="AI25" i="29"/>
  <c r="AJ25" i="29"/>
  <c r="T24" i="29"/>
  <c r="AC24" i="29"/>
  <c r="AD24" i="29"/>
  <c r="AE24" i="29"/>
  <c r="AF24" i="29"/>
  <c r="AG24" i="29"/>
  <c r="AH24" i="29"/>
  <c r="AI24" i="29"/>
  <c r="AJ24" i="29"/>
  <c r="T23" i="29"/>
  <c r="AC23" i="29"/>
  <c r="AD23" i="29"/>
  <c r="AE23" i="29"/>
  <c r="AF23" i="29"/>
  <c r="AG23" i="29"/>
  <c r="AH23" i="29"/>
  <c r="AI23" i="29"/>
  <c r="AJ23" i="29"/>
  <c r="T22" i="29"/>
  <c r="AC22" i="29"/>
  <c r="AD22" i="29"/>
  <c r="AE22" i="29"/>
  <c r="AF22" i="29"/>
  <c r="AG22" i="29"/>
  <c r="AH22" i="29"/>
  <c r="AI22" i="29"/>
  <c r="AJ22" i="29"/>
  <c r="T21" i="29"/>
  <c r="AC21" i="29"/>
  <c r="AD21" i="29"/>
  <c r="AE21" i="29"/>
  <c r="AF21" i="29"/>
  <c r="AG21" i="29"/>
  <c r="AH21" i="29"/>
  <c r="AI21" i="29"/>
  <c r="AJ21" i="29"/>
  <c r="T20" i="29"/>
  <c r="AC20" i="29"/>
  <c r="AD20" i="29"/>
  <c r="AE20" i="29"/>
  <c r="AF20" i="29"/>
  <c r="AG20" i="29"/>
  <c r="AH20" i="29"/>
  <c r="AI20" i="29"/>
  <c r="AJ20" i="29"/>
  <c r="AS19" i="29"/>
  <c r="AR19" i="29"/>
  <c r="AQ19" i="29"/>
  <c r="AP19" i="29"/>
  <c r="AO19" i="29"/>
  <c r="AN19" i="29"/>
  <c r="AM19" i="29"/>
  <c r="AL19" i="29"/>
  <c r="T19" i="29"/>
  <c r="AC19" i="29"/>
  <c r="AD19" i="29"/>
  <c r="AE19" i="29"/>
  <c r="AF19" i="29"/>
  <c r="AG19" i="29"/>
  <c r="AH19" i="29"/>
  <c r="AI19" i="29"/>
  <c r="AJ19" i="29"/>
  <c r="AS18" i="29"/>
  <c r="AR18" i="29"/>
  <c r="AQ18" i="29"/>
  <c r="AP18" i="29"/>
  <c r="AO18" i="29"/>
  <c r="AN18" i="29"/>
  <c r="AM18" i="29"/>
  <c r="AL18" i="29"/>
  <c r="T18" i="29"/>
  <c r="AC18" i="29"/>
  <c r="AD18" i="29"/>
  <c r="AE18" i="29"/>
  <c r="AF18" i="29"/>
  <c r="AG18" i="29"/>
  <c r="AH18" i="29"/>
  <c r="AI18" i="29"/>
  <c r="AJ18" i="29"/>
  <c r="T17" i="29"/>
  <c r="AC17" i="29"/>
  <c r="AD17" i="29"/>
  <c r="AE17" i="29"/>
  <c r="AF17" i="29"/>
  <c r="AG17" i="29"/>
  <c r="AH17" i="29"/>
  <c r="AI17" i="29"/>
  <c r="AJ17" i="29"/>
  <c r="AS17" i="29"/>
  <c r="AR17" i="29"/>
  <c r="AQ17" i="29"/>
  <c r="AP17" i="29"/>
  <c r="AO17" i="29"/>
  <c r="AN17" i="29"/>
  <c r="AM17" i="29"/>
  <c r="AL17" i="29"/>
  <c r="T14" i="29"/>
  <c r="AC14" i="29"/>
  <c r="AD14" i="29"/>
  <c r="AE14" i="29"/>
  <c r="AF14" i="29"/>
  <c r="AG14" i="29"/>
  <c r="AH14" i="29"/>
  <c r="AI14" i="29"/>
  <c r="AJ14" i="29"/>
  <c r="T15" i="29"/>
  <c r="AC15" i="29"/>
  <c r="AD15" i="29"/>
  <c r="AE15" i="29"/>
  <c r="AF15" i="29"/>
  <c r="AG15" i="29"/>
  <c r="AH15" i="29"/>
  <c r="AI15" i="29"/>
  <c r="AJ15" i="29"/>
  <c r="T16" i="29"/>
  <c r="AC16" i="29"/>
  <c r="AD16" i="29"/>
  <c r="AE16" i="29"/>
  <c r="AF16" i="29"/>
  <c r="AG16" i="29"/>
  <c r="AH16" i="29"/>
  <c r="AI16" i="29"/>
  <c r="AJ16" i="29"/>
  <c r="AS16" i="29"/>
  <c r="AR16" i="29"/>
  <c r="AQ16" i="29"/>
  <c r="AP16" i="29"/>
  <c r="AO16" i="29"/>
  <c r="AN16" i="29"/>
  <c r="AM16" i="29"/>
  <c r="AL16" i="29"/>
  <c r="T11" i="29"/>
  <c r="AC11" i="29"/>
  <c r="AD11" i="29"/>
  <c r="AE11" i="29"/>
  <c r="AF11" i="29"/>
  <c r="AG11" i="29"/>
  <c r="AH11" i="29"/>
  <c r="AI11" i="29"/>
  <c r="AJ11" i="29"/>
  <c r="T12" i="29"/>
  <c r="AC12" i="29"/>
  <c r="AD12" i="29"/>
  <c r="AE12" i="29"/>
  <c r="AF12" i="29"/>
  <c r="AG12" i="29"/>
  <c r="AH12" i="29"/>
  <c r="AI12" i="29"/>
  <c r="AJ12" i="29"/>
  <c r="T13" i="29"/>
  <c r="AC13" i="29"/>
  <c r="AD13" i="29"/>
  <c r="AE13" i="29"/>
  <c r="AF13" i="29"/>
  <c r="AG13" i="29"/>
  <c r="AH13" i="29"/>
  <c r="AI13" i="29"/>
  <c r="AJ13" i="29"/>
  <c r="AS15" i="29"/>
  <c r="AR15" i="29"/>
  <c r="AQ15" i="29"/>
  <c r="AP15" i="29"/>
  <c r="AO15" i="29"/>
  <c r="AN15" i="29"/>
  <c r="AM15" i="29"/>
  <c r="AL15" i="29"/>
  <c r="AE9" i="29"/>
  <c r="AF9" i="29"/>
  <c r="AG9" i="29"/>
  <c r="AH9" i="29"/>
  <c r="AI9" i="29"/>
  <c r="AJ9" i="29"/>
  <c r="AE10" i="29"/>
  <c r="AF10" i="29"/>
  <c r="AG10" i="29"/>
  <c r="AH10" i="29"/>
  <c r="AI10" i="29"/>
  <c r="AJ10" i="29"/>
  <c r="AS14" i="29"/>
  <c r="AR14" i="29"/>
  <c r="AQ14" i="29"/>
  <c r="AP14" i="29"/>
  <c r="AO14" i="29"/>
  <c r="AN14" i="29"/>
  <c r="AM14" i="29"/>
  <c r="AL14" i="29"/>
  <c r="AS13" i="29"/>
  <c r="AR13" i="29"/>
  <c r="AQ13" i="29"/>
  <c r="AP13" i="29"/>
  <c r="AO13" i="29"/>
  <c r="AN13" i="29"/>
  <c r="AM13" i="29"/>
  <c r="AS12" i="29"/>
  <c r="AR12" i="29"/>
  <c r="AQ12" i="29"/>
  <c r="AP12" i="29"/>
  <c r="AO12" i="29"/>
  <c r="AN12" i="29"/>
  <c r="AM12" i="29"/>
  <c r="AL12" i="29"/>
  <c r="AS11" i="29"/>
  <c r="AR11" i="29"/>
  <c r="AQ11" i="29"/>
  <c r="AP11" i="29"/>
  <c r="AO11" i="29"/>
  <c r="AN11" i="29"/>
  <c r="AM11" i="29"/>
  <c r="AL11" i="29"/>
  <c r="AS10" i="29"/>
  <c r="AR10" i="29"/>
  <c r="AQ10" i="29"/>
  <c r="AP10" i="29"/>
  <c r="AO10" i="29"/>
  <c r="AN10" i="29"/>
  <c r="AM10" i="29"/>
  <c r="AL10" i="29"/>
  <c r="AS9" i="29"/>
  <c r="AR9" i="29"/>
  <c r="AQ9" i="29"/>
  <c r="AP9" i="29"/>
  <c r="AO9" i="29"/>
  <c r="AN9" i="29"/>
  <c r="AM9" i="29"/>
  <c r="AL9" i="29"/>
  <c r="AS8" i="29"/>
  <c r="AR8" i="29"/>
  <c r="AQ8" i="29"/>
  <c r="AP8" i="29"/>
  <c r="AO8" i="29"/>
  <c r="AN8" i="29"/>
  <c r="AL8" i="29"/>
  <c r="C58" i="27"/>
  <c r="C3" i="27"/>
  <c r="D3" i="27"/>
  <c r="C6" i="27"/>
  <c r="E5" i="27"/>
  <c r="D58" i="27"/>
  <c r="F58" i="27"/>
  <c r="H58" i="27"/>
  <c r="C55" i="27"/>
  <c r="D55" i="27"/>
  <c r="F55" i="27"/>
  <c r="H55" i="27"/>
  <c r="C52" i="27"/>
  <c r="D52" i="27"/>
  <c r="F52" i="27"/>
  <c r="H52" i="27"/>
  <c r="C49" i="27"/>
  <c r="D49" i="27"/>
  <c r="F49" i="27"/>
  <c r="H49" i="27"/>
  <c r="C46" i="27"/>
  <c r="D46" i="27"/>
  <c r="F46" i="27"/>
  <c r="H46" i="27"/>
  <c r="C43" i="27"/>
  <c r="D43" i="27"/>
  <c r="F43" i="27"/>
  <c r="H43" i="27"/>
  <c r="C41" i="27"/>
  <c r="D41" i="27"/>
  <c r="F41" i="27"/>
  <c r="H41" i="27"/>
  <c r="C38" i="27"/>
  <c r="D38" i="27"/>
  <c r="F38" i="27"/>
  <c r="H38" i="27"/>
  <c r="C36" i="27"/>
  <c r="D36" i="27"/>
  <c r="F36" i="27"/>
  <c r="H36" i="27"/>
  <c r="C33" i="27"/>
  <c r="D33" i="27"/>
  <c r="F33" i="27"/>
  <c r="H33" i="27"/>
  <c r="C30" i="27"/>
  <c r="D30" i="27"/>
  <c r="F30" i="27"/>
  <c r="H30" i="27"/>
  <c r="C27" i="27"/>
  <c r="D27" i="27"/>
  <c r="F27" i="27"/>
  <c r="H27" i="27"/>
  <c r="C24" i="27"/>
  <c r="D24" i="27"/>
  <c r="F24" i="27"/>
  <c r="H24" i="27"/>
  <c r="C21" i="27"/>
  <c r="D21" i="27"/>
  <c r="F21" i="27"/>
  <c r="H21" i="27"/>
  <c r="C20" i="27"/>
  <c r="D20" i="27"/>
  <c r="F20" i="27"/>
  <c r="H20" i="27"/>
  <c r="C17" i="27"/>
  <c r="D17" i="27"/>
  <c r="F17" i="27"/>
  <c r="H17" i="27"/>
  <c r="C14" i="27"/>
  <c r="D14" i="27"/>
  <c r="F14" i="27"/>
  <c r="H14" i="27"/>
  <c r="C11" i="27"/>
  <c r="D11" i="27"/>
  <c r="F11" i="27"/>
  <c r="H11" i="27"/>
  <c r="C89" i="26"/>
  <c r="C3" i="26"/>
  <c r="D3" i="26"/>
  <c r="C6" i="26"/>
  <c r="E5" i="26"/>
  <c r="D89" i="26"/>
  <c r="F89" i="26"/>
  <c r="H89" i="26"/>
  <c r="C86" i="26"/>
  <c r="D86" i="26"/>
  <c r="F86" i="26"/>
  <c r="H86" i="26"/>
  <c r="C83" i="26"/>
  <c r="D83" i="26"/>
  <c r="F83" i="26"/>
  <c r="H83" i="26"/>
  <c r="C80" i="26"/>
  <c r="D80" i="26"/>
  <c r="F80" i="26"/>
  <c r="H80" i="26"/>
  <c r="C77" i="26"/>
  <c r="D77" i="26"/>
  <c r="F77" i="26"/>
  <c r="H77" i="26"/>
  <c r="C74" i="26"/>
  <c r="D74" i="26"/>
  <c r="F74" i="26"/>
  <c r="H74" i="26"/>
  <c r="C71" i="26"/>
  <c r="D71" i="26"/>
  <c r="F71" i="26"/>
  <c r="H71" i="26"/>
  <c r="I71" i="26"/>
  <c r="C68" i="26"/>
  <c r="D68" i="26"/>
  <c r="F68" i="26"/>
  <c r="H68" i="26"/>
  <c r="C65" i="26"/>
  <c r="D65" i="26"/>
  <c r="F65" i="26"/>
  <c r="H65" i="26"/>
  <c r="C62" i="26"/>
  <c r="D62" i="26"/>
  <c r="F62" i="26"/>
  <c r="H62" i="26"/>
  <c r="I62" i="26"/>
  <c r="C59" i="26"/>
  <c r="D59" i="26"/>
  <c r="F59" i="26"/>
  <c r="H59" i="26"/>
  <c r="C56" i="26"/>
  <c r="D56" i="26"/>
  <c r="F56" i="26"/>
  <c r="H56" i="26"/>
  <c r="I56" i="26"/>
  <c r="C53" i="26"/>
  <c r="D53" i="26"/>
  <c r="F53" i="26"/>
  <c r="H53" i="26"/>
  <c r="C50" i="26"/>
  <c r="D50" i="26"/>
  <c r="F50" i="26"/>
  <c r="H50" i="26"/>
  <c r="I50" i="26"/>
  <c r="C47" i="26"/>
  <c r="D47" i="26"/>
  <c r="F47" i="26"/>
  <c r="H47" i="26"/>
  <c r="C44" i="26"/>
  <c r="D44" i="26"/>
  <c r="F44" i="26"/>
  <c r="H44" i="26"/>
  <c r="I44" i="26"/>
  <c r="C41" i="26"/>
  <c r="D41" i="26"/>
  <c r="F41" i="26"/>
  <c r="H41" i="26"/>
  <c r="C38" i="26"/>
  <c r="D38" i="26"/>
  <c r="F38" i="26"/>
  <c r="H38" i="26"/>
  <c r="I38" i="26"/>
  <c r="C35" i="26"/>
  <c r="D35" i="26"/>
  <c r="F35" i="26"/>
  <c r="H35" i="26"/>
  <c r="C32" i="26"/>
  <c r="D32" i="26"/>
  <c r="F32" i="26"/>
  <c r="H32" i="26"/>
  <c r="I32" i="26"/>
  <c r="C29" i="26"/>
  <c r="D29" i="26"/>
  <c r="F29" i="26"/>
  <c r="H29" i="26"/>
  <c r="C26" i="26"/>
  <c r="D26" i="26"/>
  <c r="F26" i="26"/>
  <c r="H26" i="26"/>
  <c r="I26" i="26"/>
  <c r="C23" i="26"/>
  <c r="D23" i="26"/>
  <c r="F23" i="26"/>
  <c r="H23" i="26"/>
  <c r="C20" i="26"/>
  <c r="D20" i="26"/>
  <c r="F20" i="26"/>
  <c r="H20" i="26"/>
  <c r="I20" i="26"/>
  <c r="C17" i="26"/>
  <c r="D17" i="26"/>
  <c r="F17" i="26"/>
  <c r="H17" i="26"/>
  <c r="C14" i="26"/>
  <c r="D14" i="26"/>
  <c r="F14" i="26"/>
  <c r="H14" i="26"/>
  <c r="C11" i="26"/>
  <c r="D11" i="26"/>
  <c r="F11" i="26"/>
  <c r="H11" i="26"/>
  <c r="C65" i="20"/>
  <c r="C3" i="20"/>
  <c r="D3" i="20"/>
  <c r="C6" i="20"/>
  <c r="E5" i="20"/>
  <c r="D65" i="20"/>
  <c r="F65" i="20"/>
  <c r="H65" i="20"/>
  <c r="C62" i="20"/>
  <c r="D62" i="20"/>
  <c r="F62" i="20"/>
  <c r="H62" i="20"/>
  <c r="C59" i="20"/>
  <c r="D59" i="20"/>
  <c r="F59" i="20"/>
  <c r="H59" i="20"/>
  <c r="C56" i="20"/>
  <c r="D56" i="20"/>
  <c r="F56" i="20"/>
  <c r="H56" i="20"/>
  <c r="C53" i="20"/>
  <c r="D53" i="20"/>
  <c r="F53" i="20"/>
  <c r="H53" i="20"/>
  <c r="C50" i="20"/>
  <c r="D50" i="20"/>
  <c r="F50" i="20"/>
  <c r="H50" i="20"/>
  <c r="C47" i="20"/>
  <c r="D47" i="20"/>
  <c r="F47" i="20"/>
  <c r="H47" i="20"/>
  <c r="C44" i="20"/>
  <c r="D44" i="20"/>
  <c r="F44" i="20"/>
  <c r="H44" i="20"/>
  <c r="I44" i="20"/>
  <c r="C41" i="20"/>
  <c r="D41" i="20"/>
  <c r="F41" i="20"/>
  <c r="H41" i="20"/>
  <c r="C38" i="20"/>
  <c r="D38" i="20"/>
  <c r="F38" i="20"/>
  <c r="H38" i="20"/>
  <c r="C35" i="20"/>
  <c r="D35" i="20"/>
  <c r="F35" i="20"/>
  <c r="H35" i="20"/>
  <c r="C32" i="20"/>
  <c r="D32" i="20"/>
  <c r="F32" i="20"/>
  <c r="H32" i="20"/>
  <c r="C29" i="20"/>
  <c r="D29" i="20"/>
  <c r="F29" i="20"/>
  <c r="H29" i="20"/>
  <c r="C26" i="20"/>
  <c r="D26" i="20"/>
  <c r="F26" i="20"/>
  <c r="H26" i="20"/>
  <c r="C23" i="20"/>
  <c r="D23" i="20"/>
  <c r="F23" i="20"/>
  <c r="H23" i="20"/>
  <c r="C20" i="20"/>
  <c r="D20" i="20"/>
  <c r="F20" i="20"/>
  <c r="H20" i="20"/>
  <c r="C11" i="20"/>
  <c r="D11" i="20"/>
  <c r="F11" i="20"/>
  <c r="H11" i="20"/>
  <c r="C14" i="20"/>
  <c r="D14" i="20"/>
  <c r="F14" i="20"/>
  <c r="H14" i="20"/>
  <c r="C17" i="20"/>
  <c r="D17" i="20"/>
  <c r="F17" i="20"/>
  <c r="H17" i="20"/>
  <c r="C71" i="19"/>
  <c r="C3" i="19"/>
  <c r="D3" i="19"/>
  <c r="C6" i="19"/>
  <c r="E5" i="19"/>
  <c r="D71" i="19"/>
  <c r="F71" i="19"/>
  <c r="H71" i="19"/>
  <c r="C68" i="19"/>
  <c r="D68" i="19"/>
  <c r="F68" i="19"/>
  <c r="H68" i="19"/>
  <c r="E66" i="19"/>
  <c r="C65" i="19"/>
  <c r="D65" i="19"/>
  <c r="F65" i="19"/>
  <c r="H65" i="19"/>
  <c r="C62" i="19"/>
  <c r="D62" i="19"/>
  <c r="F62" i="19"/>
  <c r="H62" i="19"/>
  <c r="C59" i="19"/>
  <c r="D59" i="19"/>
  <c r="F59" i="19"/>
  <c r="H59" i="19"/>
  <c r="C56" i="19"/>
  <c r="D56" i="19"/>
  <c r="F56" i="19"/>
  <c r="H56" i="19"/>
  <c r="C53" i="19"/>
  <c r="D53" i="19"/>
  <c r="F53" i="19"/>
  <c r="H53" i="19"/>
  <c r="C50" i="19"/>
  <c r="D50" i="19"/>
  <c r="F50" i="19"/>
  <c r="H50" i="19"/>
  <c r="I50" i="19"/>
  <c r="C47" i="19"/>
  <c r="D47" i="19"/>
  <c r="F47" i="19"/>
  <c r="H47" i="19"/>
  <c r="C44" i="19"/>
  <c r="D44" i="19"/>
  <c r="F44" i="19"/>
  <c r="H44" i="19"/>
  <c r="C41" i="19"/>
  <c r="D41" i="19"/>
  <c r="F41" i="19"/>
  <c r="H41" i="19"/>
  <c r="C38" i="19"/>
  <c r="D38" i="19"/>
  <c r="F38" i="19"/>
  <c r="H38" i="19"/>
  <c r="C35" i="19"/>
  <c r="D35" i="19"/>
  <c r="F35" i="19"/>
  <c r="H35" i="19"/>
  <c r="C32" i="19"/>
  <c r="D32" i="19"/>
  <c r="F32" i="19"/>
  <c r="H32" i="19"/>
  <c r="C29" i="19"/>
  <c r="D29" i="19"/>
  <c r="F29" i="19"/>
  <c r="H29" i="19"/>
  <c r="I29" i="19"/>
  <c r="C26" i="19"/>
  <c r="D26" i="19"/>
  <c r="F26" i="19"/>
  <c r="H26" i="19"/>
  <c r="C23" i="19"/>
  <c r="D23" i="19"/>
  <c r="F23" i="19"/>
  <c r="H23" i="19"/>
  <c r="C20" i="19"/>
  <c r="D20" i="19"/>
  <c r="F20" i="19"/>
  <c r="H20" i="19"/>
  <c r="C17" i="19"/>
  <c r="D17" i="19"/>
  <c r="F17" i="19"/>
  <c r="H17" i="19"/>
  <c r="C14" i="19"/>
  <c r="D14" i="19"/>
  <c r="F14" i="19"/>
  <c r="H14" i="19"/>
  <c r="C11" i="19"/>
  <c r="D11" i="19"/>
  <c r="F11" i="19"/>
  <c r="H11" i="19"/>
  <c r="C68" i="18"/>
  <c r="H3" i="18"/>
  <c r="I3" i="18"/>
  <c r="H6" i="18"/>
  <c r="J5" i="18"/>
  <c r="D68" i="18"/>
  <c r="F68" i="18"/>
  <c r="H68" i="18"/>
  <c r="C65" i="18"/>
  <c r="C3" i="18"/>
  <c r="D3" i="18"/>
  <c r="C6" i="18"/>
  <c r="E5" i="18"/>
  <c r="D65" i="18"/>
  <c r="F65" i="18"/>
  <c r="H65" i="18"/>
  <c r="C62" i="18"/>
  <c r="D62" i="18"/>
  <c r="F62" i="18"/>
  <c r="H62" i="18"/>
  <c r="C59" i="18"/>
  <c r="D59" i="18"/>
  <c r="F59" i="18"/>
  <c r="H59" i="18"/>
  <c r="C56" i="18"/>
  <c r="D56" i="18"/>
  <c r="F56" i="18"/>
  <c r="H56" i="18"/>
  <c r="C53" i="18"/>
  <c r="D53" i="18"/>
  <c r="F53" i="18"/>
  <c r="H53" i="18"/>
  <c r="C50" i="18"/>
  <c r="D50" i="18"/>
  <c r="F50" i="18"/>
  <c r="H50" i="18"/>
  <c r="C47" i="18"/>
  <c r="D47" i="18"/>
  <c r="F47" i="18"/>
  <c r="H47" i="18"/>
  <c r="I47" i="18"/>
  <c r="C44" i="18"/>
  <c r="D44" i="18"/>
  <c r="F44" i="18"/>
  <c r="H44" i="18"/>
  <c r="C41" i="18"/>
  <c r="D41" i="18"/>
  <c r="F41" i="18"/>
  <c r="H41" i="18"/>
  <c r="C38" i="18"/>
  <c r="D38" i="18"/>
  <c r="F38" i="18"/>
  <c r="H38" i="18"/>
  <c r="C35" i="18"/>
  <c r="D35" i="18"/>
  <c r="F35" i="18"/>
  <c r="H35" i="18"/>
  <c r="C32" i="18"/>
  <c r="D32" i="18"/>
  <c r="F32" i="18"/>
  <c r="H32" i="18"/>
  <c r="C29" i="18"/>
  <c r="D29" i="18"/>
  <c r="F29" i="18"/>
  <c r="H29" i="18"/>
  <c r="C26" i="18"/>
  <c r="D26" i="18"/>
  <c r="F26" i="18"/>
  <c r="H26" i="18"/>
  <c r="C23" i="18"/>
  <c r="D23" i="18"/>
  <c r="F23" i="18"/>
  <c r="H23" i="18"/>
  <c r="C20" i="18"/>
  <c r="D20" i="18"/>
  <c r="H20" i="18"/>
  <c r="C11" i="18"/>
  <c r="D11" i="18"/>
  <c r="F11" i="18"/>
  <c r="H11" i="18"/>
  <c r="C14" i="18"/>
  <c r="D14" i="18"/>
  <c r="F14" i="18"/>
  <c r="H14" i="18"/>
  <c r="C17" i="18"/>
  <c r="D17" i="18"/>
  <c r="F17" i="18"/>
  <c r="H17" i="18"/>
  <c r="C97" i="17"/>
  <c r="C3" i="17"/>
  <c r="D3" i="17"/>
  <c r="C6" i="17"/>
  <c r="E5" i="17"/>
  <c r="D97" i="17"/>
  <c r="F97" i="17"/>
  <c r="H97" i="17"/>
  <c r="C94" i="17"/>
  <c r="D94" i="17"/>
  <c r="F94" i="17"/>
  <c r="H94" i="17"/>
  <c r="C91" i="17"/>
  <c r="D91" i="17"/>
  <c r="F91" i="17"/>
  <c r="H91" i="17"/>
  <c r="C88" i="17"/>
  <c r="D88" i="17"/>
  <c r="F88" i="17"/>
  <c r="H88" i="17"/>
  <c r="C85" i="17"/>
  <c r="D85" i="17"/>
  <c r="F85" i="17"/>
  <c r="H85" i="17"/>
  <c r="C82" i="17"/>
  <c r="D82" i="17"/>
  <c r="F82" i="17"/>
  <c r="H82" i="17"/>
  <c r="C80" i="17"/>
  <c r="D80" i="17"/>
  <c r="F80" i="17"/>
  <c r="H80" i="17"/>
  <c r="C77" i="17"/>
  <c r="D77" i="17"/>
  <c r="F77" i="17"/>
  <c r="H77" i="17"/>
  <c r="I77" i="17"/>
  <c r="C74" i="17"/>
  <c r="D74" i="17"/>
  <c r="F74" i="17"/>
  <c r="H74" i="17"/>
  <c r="C71" i="17"/>
  <c r="D71" i="17"/>
  <c r="F71" i="17"/>
  <c r="H71" i="17"/>
  <c r="I71" i="17"/>
  <c r="C68" i="17"/>
  <c r="D68" i="17"/>
  <c r="F68" i="17"/>
  <c r="H68" i="17"/>
  <c r="C66" i="17"/>
  <c r="D66" i="17"/>
  <c r="F66" i="17"/>
  <c r="H66" i="17"/>
  <c r="I66" i="17"/>
  <c r="C64" i="17"/>
  <c r="D64" i="17"/>
  <c r="F64" i="17"/>
  <c r="H64" i="17"/>
  <c r="C61" i="17"/>
  <c r="D61" i="17"/>
  <c r="F61" i="17"/>
  <c r="H61" i="17"/>
  <c r="I61" i="17"/>
  <c r="C58" i="17"/>
  <c r="D58" i="17"/>
  <c r="F58" i="17"/>
  <c r="H58" i="17"/>
  <c r="C55" i="17"/>
  <c r="D55" i="17"/>
  <c r="F55" i="17"/>
  <c r="H55" i="17"/>
  <c r="I55" i="17"/>
  <c r="C52" i="17"/>
  <c r="D52" i="17"/>
  <c r="F52" i="17"/>
  <c r="H52" i="17"/>
  <c r="C49" i="17"/>
  <c r="D49" i="17"/>
  <c r="F49" i="17"/>
  <c r="H49" i="17"/>
  <c r="I49" i="17"/>
  <c r="C46" i="17"/>
  <c r="D46" i="17"/>
  <c r="F46" i="17"/>
  <c r="H46" i="17"/>
  <c r="C43" i="17"/>
  <c r="D43" i="17"/>
  <c r="F43" i="17"/>
  <c r="H43" i="17"/>
  <c r="I43" i="17"/>
  <c r="C41" i="17"/>
  <c r="D41" i="17"/>
  <c r="F41" i="17"/>
  <c r="H41" i="17"/>
  <c r="D38" i="17"/>
  <c r="F38" i="17"/>
  <c r="H38" i="17"/>
  <c r="I38" i="17"/>
  <c r="C26" i="17"/>
  <c r="D26" i="17"/>
  <c r="F26" i="17"/>
  <c r="H26" i="17"/>
  <c r="C23" i="17"/>
  <c r="D23" i="17"/>
  <c r="F23" i="17"/>
  <c r="H23" i="17"/>
  <c r="I23" i="17"/>
  <c r="C20" i="17"/>
  <c r="D20" i="17"/>
  <c r="F20" i="17"/>
  <c r="H20" i="17"/>
  <c r="C11" i="17"/>
  <c r="D11" i="17"/>
  <c r="F11" i="17"/>
  <c r="H11" i="17"/>
  <c r="C14" i="17"/>
  <c r="D14" i="17"/>
  <c r="F14" i="17"/>
  <c r="H14" i="17"/>
  <c r="C17" i="17"/>
  <c r="D17" i="17"/>
  <c r="F17" i="17"/>
  <c r="H17" i="17"/>
  <c r="I17" i="17"/>
  <c r="C88" i="16"/>
  <c r="C3" i="16"/>
  <c r="D3" i="16"/>
  <c r="C6" i="16"/>
  <c r="E5" i="16"/>
  <c r="D88" i="16"/>
  <c r="F88" i="16"/>
  <c r="H88" i="16"/>
  <c r="C85" i="16"/>
  <c r="D85" i="16"/>
  <c r="F85" i="16"/>
  <c r="H85" i="16"/>
  <c r="F82" i="16"/>
  <c r="H82" i="16"/>
  <c r="C79" i="16"/>
  <c r="D79" i="16"/>
  <c r="F79" i="16"/>
  <c r="H79" i="16"/>
  <c r="C76" i="16"/>
  <c r="D76" i="16"/>
  <c r="F76" i="16"/>
  <c r="H76" i="16"/>
  <c r="C73" i="16"/>
  <c r="D73" i="16"/>
  <c r="F73" i="16"/>
  <c r="H73" i="16"/>
  <c r="C70" i="16"/>
  <c r="D70" i="16"/>
  <c r="F70" i="16"/>
  <c r="H70" i="16"/>
  <c r="C67" i="16"/>
  <c r="D67" i="16"/>
  <c r="F67" i="16"/>
  <c r="H67" i="16"/>
  <c r="C64" i="16"/>
  <c r="D64" i="16"/>
  <c r="F64" i="16"/>
  <c r="H64" i="16"/>
  <c r="C61" i="16"/>
  <c r="D61" i="16"/>
  <c r="F61" i="16"/>
  <c r="H61" i="16"/>
  <c r="C58" i="16"/>
  <c r="D58" i="16"/>
  <c r="F58" i="16"/>
  <c r="H58" i="16"/>
  <c r="I58" i="16"/>
  <c r="C55" i="16"/>
  <c r="D55" i="16"/>
  <c r="F55" i="16"/>
  <c r="H55" i="16"/>
  <c r="I55" i="16"/>
  <c r="C52" i="16"/>
  <c r="D52" i="16"/>
  <c r="F52" i="16"/>
  <c r="H52" i="16"/>
  <c r="C49" i="16"/>
  <c r="D49" i="16"/>
  <c r="F49" i="16"/>
  <c r="H49" i="16"/>
  <c r="I49" i="16"/>
  <c r="C46" i="16"/>
  <c r="D46" i="16"/>
  <c r="F46" i="16"/>
  <c r="H46" i="16"/>
  <c r="C43" i="16"/>
  <c r="D43" i="16"/>
  <c r="F43" i="16"/>
  <c r="H43" i="16"/>
  <c r="F40" i="16"/>
  <c r="H40" i="16"/>
  <c r="C37" i="16"/>
  <c r="D37" i="16"/>
  <c r="F37" i="16"/>
  <c r="H37" i="16"/>
  <c r="I37" i="16"/>
  <c r="C34" i="16"/>
  <c r="D34" i="16"/>
  <c r="F34" i="16"/>
  <c r="H34" i="16"/>
  <c r="I34" i="16"/>
  <c r="C32" i="16"/>
  <c r="D32" i="16"/>
  <c r="F32" i="16"/>
  <c r="H32" i="16"/>
  <c r="C29" i="16"/>
  <c r="D29" i="16"/>
  <c r="F29" i="16"/>
  <c r="H29" i="16"/>
  <c r="I29" i="16"/>
  <c r="C26" i="16"/>
  <c r="D26" i="16"/>
  <c r="F26" i="16"/>
  <c r="H26" i="16"/>
  <c r="C20" i="16"/>
  <c r="D20" i="16"/>
  <c r="C23" i="16"/>
  <c r="D23" i="16"/>
  <c r="F23" i="16"/>
  <c r="H23" i="16"/>
  <c r="F20" i="16"/>
  <c r="I20" i="16"/>
  <c r="C17" i="16"/>
  <c r="D17" i="16"/>
  <c r="F17" i="16"/>
  <c r="H17" i="16"/>
  <c r="C11" i="16"/>
  <c r="D11" i="16"/>
  <c r="F11" i="16"/>
  <c r="C14" i="16"/>
  <c r="D14" i="16"/>
  <c r="F14" i="16"/>
  <c r="H14" i="16"/>
  <c r="H11" i="16"/>
  <c r="D45" i="4"/>
  <c r="D46" i="4"/>
  <c r="D47" i="4"/>
  <c r="E45" i="4"/>
  <c r="H46" i="4"/>
  <c r="D48" i="4"/>
  <c r="D49" i="4"/>
  <c r="D50" i="4"/>
  <c r="E48" i="4"/>
  <c r="H49" i="4"/>
  <c r="D51" i="4"/>
  <c r="D52" i="4"/>
  <c r="D53" i="4"/>
  <c r="E51" i="4"/>
  <c r="H52" i="4"/>
  <c r="E51" i="3"/>
  <c r="D46" i="5"/>
  <c r="D47" i="5"/>
  <c r="D48" i="5"/>
  <c r="E46" i="5"/>
  <c r="H47" i="5"/>
  <c r="D49" i="5"/>
  <c r="D50" i="5"/>
  <c r="D51" i="5"/>
  <c r="E49" i="5"/>
  <c r="H50" i="5"/>
  <c r="D52" i="5"/>
  <c r="D53" i="5"/>
  <c r="D54" i="5"/>
  <c r="E52" i="5"/>
  <c r="H53" i="5"/>
  <c r="D46" i="6"/>
  <c r="D47" i="6"/>
  <c r="D48" i="6"/>
  <c r="E46" i="6"/>
  <c r="H47" i="6"/>
  <c r="D49" i="6"/>
  <c r="D50" i="6"/>
  <c r="D51" i="6"/>
  <c r="E49" i="6"/>
  <c r="H50" i="6"/>
  <c r="D52" i="6"/>
  <c r="D53" i="6"/>
  <c r="D54" i="6"/>
  <c r="E52" i="6"/>
  <c r="H53" i="6"/>
  <c r="D46" i="7"/>
  <c r="D47" i="7"/>
  <c r="D48" i="7"/>
  <c r="E46" i="7"/>
  <c r="H47" i="7"/>
  <c r="D49" i="7"/>
  <c r="D50" i="7"/>
  <c r="D51" i="7"/>
  <c r="E49" i="7"/>
  <c r="H50" i="7"/>
  <c r="D52" i="7"/>
  <c r="D53" i="7"/>
  <c r="D54" i="7"/>
  <c r="E52" i="7"/>
  <c r="H53" i="7"/>
  <c r="I44" i="3"/>
  <c r="E44" i="3"/>
  <c r="L44" i="3"/>
  <c r="I45" i="3"/>
  <c r="E45" i="3"/>
  <c r="L45" i="3"/>
  <c r="I46" i="3"/>
  <c r="E46" i="3"/>
  <c r="L46" i="3"/>
  <c r="I47" i="3"/>
  <c r="E47" i="3"/>
  <c r="L47" i="3"/>
  <c r="I48" i="3"/>
  <c r="E48" i="3"/>
  <c r="L48" i="3"/>
  <c r="O44" i="3"/>
  <c r="F48" i="4"/>
  <c r="F49" i="4"/>
  <c r="F50" i="4"/>
  <c r="D58" i="4"/>
  <c r="F58" i="4"/>
  <c r="D59" i="4"/>
  <c r="F59" i="4"/>
  <c r="D72" i="4"/>
  <c r="F72" i="4"/>
  <c r="D73" i="4"/>
  <c r="F73" i="4"/>
  <c r="D74" i="4"/>
  <c r="F74" i="4"/>
  <c r="D75" i="4"/>
  <c r="F75" i="4"/>
  <c r="D76" i="4"/>
  <c r="F76" i="4"/>
  <c r="D77" i="4"/>
  <c r="F77" i="4"/>
  <c r="D78" i="4"/>
  <c r="F78" i="4"/>
  <c r="D79" i="4"/>
  <c r="F79" i="4"/>
  <c r="D80" i="4"/>
  <c r="F80" i="4"/>
  <c r="D81" i="4"/>
  <c r="F81" i="4"/>
  <c r="D82" i="4"/>
  <c r="F82" i="4"/>
  <c r="F83" i="4"/>
  <c r="F45" i="4"/>
  <c r="F46" i="4"/>
  <c r="F47" i="4"/>
  <c r="F51" i="4"/>
  <c r="F52" i="4"/>
  <c r="F53" i="4"/>
  <c r="T86" i="3"/>
  <c r="T88" i="3"/>
  <c r="W86" i="3"/>
  <c r="X86" i="3"/>
  <c r="U88" i="3"/>
  <c r="V88" i="3"/>
  <c r="X88" i="3"/>
  <c r="T89" i="3"/>
  <c r="U89" i="3"/>
  <c r="V89" i="3"/>
  <c r="X89" i="3"/>
  <c r="T90" i="3"/>
  <c r="U90" i="3"/>
  <c r="V90" i="3"/>
  <c r="X90" i="3"/>
  <c r="T91" i="3"/>
  <c r="U91" i="3"/>
  <c r="V91" i="3"/>
  <c r="X91" i="3"/>
  <c r="T92" i="3"/>
  <c r="U92" i="3"/>
  <c r="V92" i="3"/>
  <c r="X92" i="3"/>
  <c r="T93" i="3"/>
  <c r="U93" i="3"/>
  <c r="V93" i="3"/>
  <c r="X93" i="3"/>
  <c r="T94" i="3"/>
  <c r="U94" i="3"/>
  <c r="V94" i="3"/>
  <c r="X94" i="3"/>
  <c r="T95" i="3"/>
  <c r="U95" i="3"/>
  <c r="V95" i="3"/>
  <c r="X95" i="3"/>
  <c r="T11" i="6"/>
  <c r="U11" i="6"/>
  <c r="V11" i="6"/>
  <c r="X11" i="6"/>
  <c r="T12" i="6"/>
  <c r="U12" i="6"/>
  <c r="V12" i="6"/>
  <c r="X12" i="6"/>
  <c r="T13" i="6"/>
  <c r="U13" i="6"/>
  <c r="V13" i="6"/>
  <c r="X13" i="6"/>
  <c r="Y11" i="6"/>
  <c r="T14" i="6"/>
  <c r="U14" i="6"/>
  <c r="V14" i="6"/>
  <c r="X14" i="6"/>
  <c r="T15" i="6"/>
  <c r="U15" i="6"/>
  <c r="V15" i="6"/>
  <c r="X15" i="6"/>
  <c r="T16" i="6"/>
  <c r="U16" i="6"/>
  <c r="V16" i="6"/>
  <c r="X16" i="6"/>
  <c r="Y14" i="6"/>
  <c r="T8" i="5"/>
  <c r="U8" i="5"/>
  <c r="V8" i="5"/>
  <c r="X8" i="5"/>
  <c r="T9" i="5"/>
  <c r="U9" i="5"/>
  <c r="V9" i="5"/>
  <c r="X9" i="5"/>
  <c r="T10" i="5"/>
  <c r="U10" i="5"/>
  <c r="V10" i="5"/>
  <c r="X10" i="5"/>
  <c r="Y8" i="5"/>
  <c r="T11" i="5"/>
  <c r="U11" i="5"/>
  <c r="V11" i="5"/>
  <c r="X11" i="5"/>
  <c r="T12" i="5"/>
  <c r="U12" i="5"/>
  <c r="V12" i="5"/>
  <c r="X12" i="5"/>
  <c r="T13" i="5"/>
  <c r="U13" i="5"/>
  <c r="V13" i="5"/>
  <c r="X13" i="5"/>
  <c r="Y11" i="5"/>
  <c r="T14" i="5"/>
  <c r="U14" i="5"/>
  <c r="V14" i="5"/>
  <c r="X14" i="5"/>
  <c r="T15" i="5"/>
  <c r="U15" i="5"/>
  <c r="V15" i="5"/>
  <c r="X15" i="5"/>
  <c r="T16" i="5"/>
  <c r="U16" i="5"/>
  <c r="V16" i="5"/>
  <c r="X16" i="5"/>
  <c r="Y14" i="5"/>
  <c r="T96" i="3"/>
  <c r="U96" i="3"/>
  <c r="V96" i="3"/>
  <c r="X96" i="3"/>
  <c r="T97" i="3"/>
  <c r="U97" i="3"/>
  <c r="V97" i="3"/>
  <c r="X97" i="3"/>
  <c r="T99" i="3"/>
  <c r="U99" i="3"/>
  <c r="V99" i="3"/>
  <c r="X99" i="3"/>
  <c r="T100" i="3"/>
  <c r="U100" i="3"/>
  <c r="V100" i="3"/>
  <c r="X100" i="3"/>
  <c r="T101" i="3"/>
  <c r="U101" i="3"/>
  <c r="V101" i="3"/>
  <c r="X101" i="3"/>
  <c r="T102" i="3"/>
  <c r="U102" i="3"/>
  <c r="V102" i="3"/>
  <c r="X102" i="3"/>
  <c r="T103" i="3"/>
  <c r="U103" i="3"/>
  <c r="V103" i="3"/>
  <c r="X103" i="3"/>
  <c r="T51" i="6"/>
  <c r="V51" i="6"/>
  <c r="X51" i="6"/>
  <c r="T52" i="6"/>
  <c r="U52" i="6"/>
  <c r="V52" i="6"/>
  <c r="X52" i="6"/>
  <c r="Y51" i="6"/>
  <c r="T54" i="6"/>
  <c r="U54" i="6"/>
  <c r="V54" i="6"/>
  <c r="X54" i="6"/>
  <c r="T55" i="6"/>
  <c r="U55" i="6"/>
  <c r="V55" i="6"/>
  <c r="X55" i="6"/>
  <c r="T56" i="6"/>
  <c r="U56" i="6"/>
  <c r="V56" i="6"/>
  <c r="X56" i="6"/>
  <c r="Y54" i="6"/>
  <c r="T57" i="6"/>
  <c r="U57" i="6"/>
  <c r="V57" i="6"/>
  <c r="X57" i="6"/>
  <c r="T58" i="6"/>
  <c r="U58" i="6"/>
  <c r="V58" i="6"/>
  <c r="X58" i="6"/>
  <c r="T59" i="6"/>
  <c r="U59" i="6"/>
  <c r="V59" i="6"/>
  <c r="X59" i="6"/>
  <c r="Y57" i="6"/>
  <c r="U48" i="7"/>
  <c r="V48" i="7"/>
  <c r="X48" i="7"/>
  <c r="T49" i="7"/>
  <c r="U49" i="7"/>
  <c r="V49" i="7"/>
  <c r="X49" i="7"/>
  <c r="T50" i="7"/>
  <c r="U50" i="7"/>
  <c r="V50" i="7"/>
  <c r="X50" i="7"/>
  <c r="Y48" i="7"/>
  <c r="T51" i="7"/>
  <c r="U51" i="7"/>
  <c r="V51" i="7"/>
  <c r="X51" i="7"/>
  <c r="T52" i="7"/>
  <c r="U52" i="7"/>
  <c r="V52" i="7"/>
  <c r="X52" i="7"/>
  <c r="T53" i="7"/>
  <c r="U53" i="7"/>
  <c r="V53" i="7"/>
  <c r="X53" i="7"/>
  <c r="Y51" i="7"/>
  <c r="T54" i="7"/>
  <c r="U54" i="7"/>
  <c r="V54" i="7"/>
  <c r="X54" i="7"/>
  <c r="T55" i="7"/>
  <c r="U55" i="7"/>
  <c r="V55" i="7"/>
  <c r="X55" i="7"/>
  <c r="T56" i="7"/>
  <c r="U56" i="7"/>
  <c r="V56" i="7"/>
  <c r="X56" i="7"/>
  <c r="Y54" i="7"/>
  <c r="T54" i="5"/>
  <c r="U54" i="5"/>
  <c r="V54" i="5"/>
  <c r="X54" i="5"/>
  <c r="T55" i="5"/>
  <c r="U55" i="5"/>
  <c r="V55" i="5"/>
  <c r="X55" i="5"/>
  <c r="T56" i="5"/>
  <c r="U56" i="5"/>
  <c r="V56" i="5"/>
  <c r="X56" i="5"/>
  <c r="Y54" i="5"/>
  <c r="T57" i="5"/>
  <c r="U57" i="5"/>
  <c r="V57" i="5"/>
  <c r="X57" i="5"/>
  <c r="T58" i="5"/>
  <c r="U58" i="5"/>
  <c r="V58" i="5"/>
  <c r="X58" i="5"/>
  <c r="T59" i="5"/>
  <c r="U59" i="5"/>
  <c r="V59" i="5"/>
  <c r="X59" i="5"/>
  <c r="Y57" i="5"/>
  <c r="Y88" i="3"/>
  <c r="Y92" i="3"/>
  <c r="Y96" i="3"/>
  <c r="Y100" i="3"/>
  <c r="AD12" i="5"/>
  <c r="AD19" i="5"/>
  <c r="AD20" i="5"/>
  <c r="AD21" i="5"/>
  <c r="D55" i="5"/>
  <c r="F55" i="5"/>
  <c r="D56" i="5"/>
  <c r="F56" i="5"/>
  <c r="D57" i="5"/>
  <c r="F57" i="5"/>
  <c r="D58" i="5"/>
  <c r="F58" i="5"/>
  <c r="D59" i="5"/>
  <c r="F59" i="5"/>
  <c r="D60" i="5"/>
  <c r="F60" i="5"/>
  <c r="D55" i="6"/>
  <c r="F55" i="6"/>
  <c r="D56" i="6"/>
  <c r="F56" i="6"/>
  <c r="D57" i="6"/>
  <c r="F57" i="6"/>
  <c r="D58" i="6"/>
  <c r="F58" i="6"/>
  <c r="D59" i="6"/>
  <c r="F59" i="6"/>
  <c r="D60" i="6"/>
  <c r="F60" i="6"/>
  <c r="D55" i="7"/>
  <c r="F55" i="7"/>
  <c r="D56" i="7"/>
  <c r="F56" i="7"/>
  <c r="D57" i="7"/>
  <c r="F57" i="7"/>
  <c r="D58" i="7"/>
  <c r="F58" i="7"/>
  <c r="D59" i="7"/>
  <c r="F59" i="7"/>
  <c r="D60" i="7"/>
  <c r="F60" i="7"/>
  <c r="F46" i="5"/>
  <c r="F47" i="5"/>
  <c r="F48" i="5"/>
  <c r="F49" i="5"/>
  <c r="F50" i="5"/>
  <c r="F51" i="5"/>
  <c r="F52" i="5"/>
  <c r="F53" i="5"/>
  <c r="F54" i="5"/>
  <c r="F46" i="6"/>
  <c r="F47" i="6"/>
  <c r="F48" i="6"/>
  <c r="F49" i="6"/>
  <c r="F50" i="6"/>
  <c r="F51" i="6"/>
  <c r="F52" i="6"/>
  <c r="F53" i="6"/>
  <c r="F54" i="6"/>
  <c r="F46" i="7"/>
  <c r="F47" i="7"/>
  <c r="F48" i="7"/>
  <c r="F49" i="7"/>
  <c r="F50" i="7"/>
  <c r="F51" i="7"/>
  <c r="F52" i="7"/>
  <c r="F53" i="7"/>
  <c r="F54" i="7"/>
  <c r="D83" i="7"/>
  <c r="F83" i="7"/>
  <c r="D84" i="7"/>
  <c r="F84" i="7"/>
  <c r="D81" i="7"/>
  <c r="F81" i="7"/>
  <c r="D82" i="7"/>
  <c r="F82" i="7"/>
  <c r="D79" i="7"/>
  <c r="F79" i="7"/>
  <c r="D80" i="7"/>
  <c r="F80" i="7"/>
  <c r="D77" i="7"/>
  <c r="F77" i="7"/>
  <c r="D75" i="7"/>
  <c r="F75" i="7"/>
  <c r="D76" i="7"/>
  <c r="F76" i="7"/>
  <c r="D73" i="7"/>
  <c r="F73" i="7"/>
  <c r="D74" i="7"/>
  <c r="F74" i="7"/>
  <c r="D71" i="7"/>
  <c r="F71" i="7"/>
  <c r="D72" i="7"/>
  <c r="F72" i="7"/>
  <c r="F69" i="7"/>
  <c r="D70" i="7"/>
  <c r="F70" i="7"/>
  <c r="D67" i="7"/>
  <c r="F67" i="7"/>
  <c r="D68" i="7"/>
  <c r="F68" i="7"/>
  <c r="D65" i="7"/>
  <c r="F65" i="7"/>
  <c r="D66" i="7"/>
  <c r="F66" i="7"/>
  <c r="D63" i="7"/>
  <c r="F63" i="7"/>
  <c r="D64" i="7"/>
  <c r="F64" i="7"/>
  <c r="D61" i="7"/>
  <c r="F61" i="7"/>
  <c r="D62" i="7"/>
  <c r="F62" i="7"/>
  <c r="D83" i="6"/>
  <c r="F83" i="6"/>
  <c r="D84" i="6"/>
  <c r="F84" i="6"/>
  <c r="D81" i="6"/>
  <c r="F81" i="6"/>
  <c r="D82" i="6"/>
  <c r="F82" i="6"/>
  <c r="D79" i="6"/>
  <c r="F79" i="6"/>
  <c r="D80" i="6"/>
  <c r="F80" i="6"/>
  <c r="D77" i="6"/>
  <c r="F77" i="6"/>
  <c r="D78" i="6"/>
  <c r="F78" i="6"/>
  <c r="D75" i="6"/>
  <c r="F75" i="6"/>
  <c r="D76" i="6"/>
  <c r="F76" i="6"/>
  <c r="D73" i="6"/>
  <c r="F73" i="6"/>
  <c r="D74" i="6"/>
  <c r="F74" i="6"/>
  <c r="D71" i="6"/>
  <c r="F71" i="6"/>
  <c r="D72" i="6"/>
  <c r="F72" i="6"/>
  <c r="D69" i="6"/>
  <c r="F69" i="6"/>
  <c r="D70" i="6"/>
  <c r="F70" i="6"/>
  <c r="D67" i="6"/>
  <c r="F67" i="6"/>
  <c r="D68" i="6"/>
  <c r="F68" i="6"/>
  <c r="D65" i="6"/>
  <c r="F65" i="6"/>
  <c r="D66" i="6"/>
  <c r="F66" i="6"/>
  <c r="D63" i="6"/>
  <c r="F63" i="6"/>
  <c r="D64" i="6"/>
  <c r="F64" i="6"/>
  <c r="D61" i="6"/>
  <c r="F61" i="6"/>
  <c r="D62" i="6"/>
  <c r="F62" i="6"/>
  <c r="D83" i="5"/>
  <c r="F83" i="5"/>
  <c r="D84" i="5"/>
  <c r="F84" i="5"/>
  <c r="D81" i="5"/>
  <c r="F81" i="5"/>
  <c r="D82" i="5"/>
  <c r="F82" i="5"/>
  <c r="D79" i="5"/>
  <c r="F79" i="5"/>
  <c r="D80" i="5"/>
  <c r="F80" i="5"/>
  <c r="D77" i="5"/>
  <c r="F77" i="5"/>
  <c r="D78" i="5"/>
  <c r="F78" i="5"/>
  <c r="D75" i="5"/>
  <c r="F75" i="5"/>
  <c r="D76" i="5"/>
  <c r="F76" i="5"/>
  <c r="D73" i="5"/>
  <c r="F73" i="5"/>
  <c r="D74" i="5"/>
  <c r="F74" i="5"/>
  <c r="D71" i="5"/>
  <c r="F71" i="5"/>
  <c r="D72" i="5"/>
  <c r="F72" i="5"/>
  <c r="D69" i="5"/>
  <c r="F69" i="5"/>
  <c r="D70" i="5"/>
  <c r="F70" i="5"/>
  <c r="D67" i="5"/>
  <c r="F67" i="5"/>
  <c r="D68" i="5"/>
  <c r="F68" i="5"/>
  <c r="D65" i="5"/>
  <c r="F65" i="5"/>
  <c r="D66" i="5"/>
  <c r="F66" i="5"/>
  <c r="D63" i="5"/>
  <c r="F63" i="5"/>
  <c r="D64" i="5"/>
  <c r="F64" i="5"/>
  <c r="D61" i="5"/>
  <c r="F61" i="5"/>
  <c r="D62" i="5"/>
  <c r="F62" i="5"/>
  <c r="F71" i="4"/>
  <c r="D68" i="4"/>
  <c r="F68" i="4"/>
  <c r="D69" i="4"/>
  <c r="F69" i="4"/>
  <c r="D66" i="4"/>
  <c r="F66" i="4"/>
  <c r="D67" i="4"/>
  <c r="F67" i="4"/>
  <c r="D64" i="4"/>
  <c r="F64" i="4"/>
  <c r="D65" i="4"/>
  <c r="F65" i="4"/>
  <c r="D62" i="4"/>
  <c r="F62" i="4"/>
  <c r="D63" i="4"/>
  <c r="F63" i="4"/>
  <c r="D60" i="4"/>
  <c r="F60" i="4"/>
  <c r="D61" i="4"/>
  <c r="F61" i="4"/>
  <c r="D56" i="4"/>
  <c r="F56" i="4"/>
  <c r="D57" i="4"/>
  <c r="F57" i="4"/>
  <c r="AD19" i="4"/>
  <c r="AD21" i="4"/>
  <c r="AD22" i="4"/>
  <c r="AD12" i="4"/>
  <c r="AD20" i="4"/>
  <c r="AD11" i="3"/>
  <c r="AD12" i="6"/>
  <c r="AD13" i="6"/>
  <c r="AD14" i="6"/>
  <c r="AD15" i="6"/>
  <c r="AD21" i="6"/>
  <c r="E54" i="4"/>
  <c r="H54" i="4"/>
  <c r="E60" i="3"/>
  <c r="E62" i="3"/>
  <c r="E64" i="3"/>
  <c r="E55" i="5"/>
  <c r="H55" i="5"/>
  <c r="E55" i="6"/>
  <c r="H55" i="6"/>
  <c r="E56" i="4"/>
  <c r="H56" i="4"/>
  <c r="E66" i="3"/>
  <c r="E68" i="3"/>
  <c r="E70" i="3"/>
  <c r="E57" i="5"/>
  <c r="H57" i="5"/>
  <c r="E57" i="6"/>
  <c r="H57" i="6"/>
  <c r="E58" i="4"/>
  <c r="H58" i="4"/>
  <c r="E59" i="5"/>
  <c r="H59" i="5"/>
  <c r="E59" i="6"/>
  <c r="H59" i="6"/>
  <c r="E82" i="4"/>
  <c r="H82" i="4"/>
  <c r="E88" i="3"/>
  <c r="E54" i="3"/>
  <c r="E57" i="3"/>
  <c r="E55" i="7"/>
  <c r="H55" i="7"/>
  <c r="E57" i="7"/>
  <c r="H57" i="7"/>
  <c r="E59" i="7"/>
  <c r="H59" i="7"/>
  <c r="E83" i="5"/>
  <c r="H83" i="5"/>
  <c r="E83" i="6"/>
  <c r="H83" i="6"/>
  <c r="E79" i="7"/>
  <c r="H79" i="7"/>
  <c r="H18" i="4"/>
  <c r="M18" i="4"/>
  <c r="K18" i="4"/>
  <c r="H17" i="4"/>
  <c r="M17" i="4"/>
  <c r="K17" i="4"/>
  <c r="H16" i="4"/>
  <c r="M16" i="4"/>
  <c r="K16" i="4"/>
  <c r="H15" i="4"/>
  <c r="M15" i="4"/>
  <c r="K15" i="4"/>
  <c r="H14" i="4"/>
  <c r="M14" i="4"/>
  <c r="K14" i="4"/>
  <c r="H13" i="4"/>
  <c r="K13" i="4"/>
  <c r="N13" i="4"/>
  <c r="M13" i="4"/>
  <c r="J13" i="4"/>
  <c r="M18" i="3"/>
  <c r="M17" i="3"/>
  <c r="M16" i="3"/>
  <c r="M15" i="3"/>
  <c r="M14" i="3"/>
  <c r="M13" i="3"/>
  <c r="J13" i="3"/>
  <c r="E72" i="3"/>
  <c r="E74" i="3"/>
  <c r="E76" i="3"/>
  <c r="E78" i="3"/>
  <c r="E80" i="3"/>
  <c r="E82" i="3"/>
  <c r="E84" i="3"/>
  <c r="E86" i="3"/>
  <c r="E62" i="4"/>
  <c r="H62" i="4"/>
  <c r="E64" i="4"/>
  <c r="H64" i="4"/>
  <c r="E61" i="5"/>
  <c r="H61" i="5"/>
  <c r="E63" i="5"/>
  <c r="H63" i="5"/>
  <c r="E65" i="5"/>
  <c r="H65" i="5"/>
  <c r="E66" i="4"/>
  <c r="H66" i="4"/>
  <c r="E68" i="4"/>
  <c r="H68" i="4"/>
  <c r="E70" i="4"/>
  <c r="H70" i="4"/>
  <c r="E69" i="5"/>
  <c r="H69" i="5"/>
  <c r="E71" i="5"/>
  <c r="H71" i="5"/>
  <c r="E60" i="4"/>
  <c r="H60" i="4"/>
  <c r="E73" i="6"/>
  <c r="H73" i="6"/>
  <c r="E75" i="6"/>
  <c r="H75" i="6"/>
  <c r="E81" i="6"/>
  <c r="H81" i="6"/>
  <c r="E67" i="6"/>
  <c r="H67" i="6"/>
  <c r="E69" i="6"/>
  <c r="H69" i="6"/>
  <c r="E61" i="6"/>
  <c r="H61" i="6"/>
  <c r="E65" i="6"/>
  <c r="H65" i="6"/>
  <c r="E80" i="4"/>
  <c r="H80" i="4"/>
  <c r="E72" i="4"/>
  <c r="H72" i="4"/>
  <c r="E74" i="4"/>
  <c r="H74" i="4"/>
  <c r="E76" i="4"/>
  <c r="H76" i="4"/>
  <c r="E81" i="7"/>
  <c r="H81" i="7"/>
  <c r="E67" i="7"/>
  <c r="H67" i="7"/>
  <c r="E71" i="7"/>
  <c r="H71" i="7"/>
  <c r="E63" i="7"/>
  <c r="H63" i="7"/>
  <c r="E65" i="7"/>
  <c r="H65" i="7"/>
  <c r="H43" i="6"/>
  <c r="M43" i="6"/>
  <c r="K43" i="6"/>
  <c r="H42" i="6"/>
  <c r="M42" i="6"/>
  <c r="K42" i="6"/>
  <c r="H41" i="6"/>
  <c r="M41" i="6"/>
  <c r="K41" i="6"/>
  <c r="H40" i="6"/>
  <c r="M40" i="6"/>
  <c r="K40" i="6"/>
  <c r="H39" i="6"/>
  <c r="M39" i="6"/>
  <c r="K39" i="6"/>
  <c r="H38" i="6"/>
  <c r="K38" i="6"/>
  <c r="N38" i="6"/>
  <c r="M38" i="6"/>
  <c r="J38" i="6"/>
  <c r="H37" i="6"/>
  <c r="M37" i="6"/>
  <c r="K37" i="6"/>
  <c r="H36" i="6"/>
  <c r="M36" i="6"/>
  <c r="K36" i="6"/>
  <c r="H35" i="6"/>
  <c r="M35" i="6"/>
  <c r="K35" i="6"/>
  <c r="H34" i="6"/>
  <c r="M34" i="6"/>
  <c r="K34" i="6"/>
  <c r="H33" i="6"/>
  <c r="M33" i="6"/>
  <c r="K33" i="6"/>
  <c r="H32" i="6"/>
  <c r="K32" i="6"/>
  <c r="N32" i="6"/>
  <c r="M32" i="6"/>
  <c r="J32" i="6"/>
  <c r="H31" i="6"/>
  <c r="M31" i="6"/>
  <c r="K31" i="6"/>
  <c r="H30" i="6"/>
  <c r="M30" i="6"/>
  <c r="K30" i="6"/>
  <c r="H29" i="6"/>
  <c r="M29" i="6"/>
  <c r="K29" i="6"/>
  <c r="H28" i="6"/>
  <c r="M28" i="6"/>
  <c r="K28" i="6"/>
  <c r="H27" i="6"/>
  <c r="M27" i="6"/>
  <c r="K27" i="6"/>
  <c r="H26" i="6"/>
  <c r="K26" i="6"/>
  <c r="N26" i="6"/>
  <c r="M26" i="6"/>
  <c r="J26" i="6"/>
  <c r="H25" i="6"/>
  <c r="M25" i="6"/>
  <c r="K25" i="6"/>
  <c r="H24" i="6"/>
  <c r="M24" i="6"/>
  <c r="K24" i="6"/>
  <c r="H23" i="6"/>
  <c r="M23" i="6"/>
  <c r="K23" i="6"/>
  <c r="H22" i="6"/>
  <c r="M22" i="6"/>
  <c r="K22" i="6"/>
  <c r="H21" i="6"/>
  <c r="M21" i="6"/>
  <c r="K21" i="6"/>
  <c r="H20" i="6"/>
  <c r="K20" i="6"/>
  <c r="N20" i="6"/>
  <c r="M20" i="6"/>
  <c r="J20" i="6"/>
  <c r="H19" i="6"/>
  <c r="M19" i="6"/>
  <c r="K19" i="6"/>
  <c r="H18" i="6"/>
  <c r="M18" i="6"/>
  <c r="K18" i="6"/>
  <c r="H17" i="6"/>
  <c r="M17" i="6"/>
  <c r="K17" i="6"/>
  <c r="H16" i="6"/>
  <c r="M16" i="6"/>
  <c r="K16" i="6"/>
  <c r="H15" i="6"/>
  <c r="M15" i="6"/>
  <c r="K15" i="6"/>
  <c r="H14" i="6"/>
  <c r="K14" i="6"/>
  <c r="N14" i="6"/>
  <c r="M14" i="6"/>
  <c r="J14" i="6"/>
  <c r="M43" i="7"/>
  <c r="M42" i="7"/>
  <c r="M41" i="7"/>
  <c r="M40" i="7"/>
  <c r="M39" i="7"/>
  <c r="M38" i="7"/>
  <c r="J38" i="7"/>
  <c r="M37" i="7"/>
  <c r="M36" i="7"/>
  <c r="M35" i="7"/>
  <c r="M34" i="7"/>
  <c r="M33" i="7"/>
  <c r="M32" i="7"/>
  <c r="J32" i="7"/>
  <c r="M31" i="7"/>
  <c r="M30" i="7"/>
  <c r="M29" i="7"/>
  <c r="M28" i="7"/>
  <c r="M27" i="7"/>
  <c r="M26" i="7"/>
  <c r="J26" i="7"/>
  <c r="M25" i="7"/>
  <c r="M24" i="7"/>
  <c r="M23" i="7"/>
  <c r="M22" i="7"/>
  <c r="M21" i="7"/>
  <c r="M20" i="7"/>
  <c r="J20" i="7"/>
  <c r="M19" i="7"/>
  <c r="M18" i="7"/>
  <c r="M17" i="7"/>
  <c r="M16" i="7"/>
  <c r="M15" i="7"/>
  <c r="M14" i="7"/>
  <c r="J14" i="7"/>
  <c r="E69" i="7"/>
  <c r="H69" i="7"/>
  <c r="E73" i="7"/>
  <c r="H73" i="7"/>
  <c r="E75" i="7"/>
  <c r="H75" i="7"/>
  <c r="E77" i="7"/>
  <c r="H77" i="7"/>
  <c r="E83" i="7"/>
  <c r="H83" i="7"/>
  <c r="M42" i="4"/>
  <c r="M41" i="4"/>
  <c r="M40" i="4"/>
  <c r="M39" i="4"/>
  <c r="M38" i="4"/>
  <c r="M37" i="4"/>
  <c r="J37" i="4"/>
  <c r="M36" i="4"/>
  <c r="H35" i="4"/>
  <c r="M35" i="4"/>
  <c r="K35" i="4"/>
  <c r="H34" i="4"/>
  <c r="M34" i="4"/>
  <c r="K34" i="4"/>
  <c r="H33" i="4"/>
  <c r="M33" i="4"/>
  <c r="K33" i="4"/>
  <c r="H32" i="4"/>
  <c r="M32" i="4"/>
  <c r="K32" i="4"/>
  <c r="H31" i="4"/>
  <c r="K31" i="4"/>
  <c r="N31" i="4"/>
  <c r="M31" i="4"/>
  <c r="J31" i="4"/>
  <c r="H30" i="4"/>
  <c r="M30" i="4"/>
  <c r="K30" i="4"/>
  <c r="H29" i="4"/>
  <c r="M29" i="4"/>
  <c r="K29" i="4"/>
  <c r="H28" i="4"/>
  <c r="M28" i="4"/>
  <c r="K28" i="4"/>
  <c r="H27" i="4"/>
  <c r="M27" i="4"/>
  <c r="K27" i="4"/>
  <c r="H26" i="4"/>
  <c r="M26" i="4"/>
  <c r="K26" i="4"/>
  <c r="H25" i="4"/>
  <c r="K25" i="4"/>
  <c r="N25" i="4"/>
  <c r="M25" i="4"/>
  <c r="J25" i="4"/>
  <c r="H24" i="4"/>
  <c r="M24" i="4"/>
  <c r="K24" i="4"/>
  <c r="H23" i="4"/>
  <c r="M23" i="4"/>
  <c r="K23" i="4"/>
  <c r="H22" i="4"/>
  <c r="M22" i="4"/>
  <c r="K22" i="4"/>
  <c r="H21" i="4"/>
  <c r="M21" i="4"/>
  <c r="K21" i="4"/>
  <c r="H20" i="4"/>
  <c r="M20" i="4"/>
  <c r="K20" i="4"/>
  <c r="H19" i="4"/>
  <c r="K19" i="4"/>
  <c r="N19" i="4"/>
  <c r="M19" i="4"/>
  <c r="J19" i="4"/>
  <c r="E67" i="5"/>
  <c r="H67" i="5"/>
  <c r="E71" i="6"/>
  <c r="H71" i="6"/>
  <c r="E63" i="6"/>
  <c r="H63" i="6"/>
  <c r="E61" i="7"/>
  <c r="H61" i="7"/>
  <c r="E78" i="4"/>
  <c r="H78" i="4"/>
  <c r="E73" i="5"/>
  <c r="H73" i="5"/>
  <c r="E75" i="5"/>
  <c r="H75" i="5"/>
  <c r="E77" i="5"/>
  <c r="H77" i="5"/>
  <c r="E79" i="5"/>
  <c r="H79" i="5"/>
  <c r="E81" i="5"/>
  <c r="H81" i="5"/>
  <c r="E77" i="6"/>
  <c r="H77" i="6"/>
  <c r="E79" i="6"/>
  <c r="H79" i="6"/>
  <c r="AJ9" i="7"/>
  <c r="T59" i="7"/>
  <c r="U59" i="7"/>
  <c r="V59" i="7"/>
  <c r="X59" i="7"/>
  <c r="T70" i="7"/>
  <c r="U70" i="7"/>
  <c r="T73" i="7"/>
  <c r="U73" i="7"/>
  <c r="V73" i="7"/>
  <c r="X73" i="7"/>
  <c r="T84" i="7"/>
  <c r="U84" i="7"/>
  <c r="V84" i="7"/>
  <c r="X84" i="7"/>
  <c r="T85" i="7"/>
  <c r="U85" i="7"/>
  <c r="V85" i="7"/>
  <c r="X85" i="7"/>
  <c r="T86" i="7"/>
  <c r="U86" i="7"/>
  <c r="V86" i="7"/>
  <c r="X86" i="7"/>
  <c r="T87" i="7"/>
  <c r="U87" i="7"/>
  <c r="V87" i="7"/>
  <c r="X87" i="7"/>
  <c r="T81" i="7"/>
  <c r="U81" i="7"/>
  <c r="V81" i="7"/>
  <c r="X81" i="7"/>
  <c r="AD11" i="6"/>
  <c r="AD19" i="6"/>
  <c r="AD20" i="6"/>
  <c r="AD18" i="6"/>
  <c r="AD16" i="6"/>
  <c r="AD17" i="6"/>
  <c r="AD22" i="5"/>
  <c r="AD16" i="5"/>
  <c r="AD17" i="5"/>
  <c r="AD18" i="5"/>
  <c r="AD13" i="5"/>
  <c r="AD14" i="5"/>
  <c r="AD15" i="5"/>
  <c r="T53" i="5"/>
  <c r="U53" i="5"/>
  <c r="V53" i="5"/>
  <c r="X53" i="5"/>
  <c r="H14" i="5"/>
  <c r="K14" i="5"/>
  <c r="H15" i="5"/>
  <c r="K15" i="5"/>
  <c r="H16" i="5"/>
  <c r="K16" i="5"/>
  <c r="H17" i="5"/>
  <c r="K17" i="5"/>
  <c r="H18" i="5"/>
  <c r="K18" i="5"/>
  <c r="H19" i="5"/>
  <c r="K19" i="5"/>
  <c r="N14" i="5"/>
  <c r="M19" i="5"/>
  <c r="M18" i="5"/>
  <c r="M17" i="5"/>
  <c r="M16" i="5"/>
  <c r="M15" i="5"/>
  <c r="M14" i="5"/>
  <c r="J14" i="5"/>
  <c r="AI21" i="5"/>
  <c r="AI18" i="5"/>
  <c r="AI15" i="5"/>
  <c r="AI12" i="5"/>
  <c r="AI9" i="5"/>
  <c r="AI21" i="4"/>
  <c r="AI18" i="4"/>
  <c r="AI15" i="4"/>
  <c r="AI12" i="4"/>
  <c r="AI9" i="4"/>
  <c r="AI11" i="3"/>
  <c r="H4" i="3"/>
  <c r="J4" i="3"/>
  <c r="K4" i="3"/>
  <c r="M4" i="3"/>
  <c r="H5" i="3"/>
  <c r="K5" i="3"/>
  <c r="H6" i="3"/>
  <c r="K6" i="3"/>
  <c r="N4" i="3"/>
  <c r="O4" i="3"/>
  <c r="H7" i="3"/>
  <c r="K7" i="3"/>
  <c r="H8" i="3"/>
  <c r="K8" i="3"/>
  <c r="H9" i="3"/>
  <c r="K9" i="3"/>
  <c r="N7" i="3"/>
  <c r="H10" i="3"/>
  <c r="K10" i="3"/>
  <c r="H11" i="3"/>
  <c r="K11" i="3"/>
  <c r="H12" i="3"/>
  <c r="K12" i="3"/>
  <c r="N10" i="3"/>
  <c r="O7" i="3"/>
  <c r="O10" i="3"/>
  <c r="M5" i="3"/>
  <c r="M6" i="3"/>
  <c r="T53" i="6"/>
  <c r="U53" i="6"/>
  <c r="V53" i="6"/>
  <c r="X53" i="6"/>
  <c r="H19" i="3"/>
  <c r="K19" i="3"/>
  <c r="H20" i="3"/>
  <c r="K20" i="3"/>
  <c r="H21" i="3"/>
  <c r="K21" i="3"/>
  <c r="H22" i="3"/>
  <c r="K22" i="3"/>
  <c r="H23" i="3"/>
  <c r="K23" i="3"/>
  <c r="H24" i="3"/>
  <c r="K24" i="3"/>
  <c r="N19" i="3"/>
  <c r="H25" i="3"/>
  <c r="K25" i="3"/>
  <c r="H26" i="3"/>
  <c r="K26" i="3"/>
  <c r="H27" i="3"/>
  <c r="K27" i="3"/>
  <c r="H28" i="3"/>
  <c r="K28" i="3"/>
  <c r="H29" i="3"/>
  <c r="K29" i="3"/>
  <c r="H30" i="3"/>
  <c r="K30" i="3"/>
  <c r="N25" i="3"/>
  <c r="H31" i="3"/>
  <c r="K31" i="3"/>
  <c r="H32" i="3"/>
  <c r="K32" i="3"/>
  <c r="H33" i="3"/>
  <c r="K33" i="3"/>
  <c r="H34" i="3"/>
  <c r="K34" i="3"/>
  <c r="H35" i="3"/>
  <c r="K35" i="3"/>
  <c r="H36" i="3"/>
  <c r="K36" i="3"/>
  <c r="N31" i="3"/>
  <c r="K37" i="3"/>
  <c r="K38" i="3"/>
  <c r="H39" i="3"/>
  <c r="K39" i="3"/>
  <c r="H40" i="3"/>
  <c r="K40" i="3"/>
  <c r="H41" i="3"/>
  <c r="K41" i="3"/>
  <c r="H42" i="3"/>
  <c r="K42" i="3"/>
  <c r="N37" i="3"/>
  <c r="M24" i="3"/>
  <c r="M23" i="3"/>
  <c r="M22" i="3"/>
  <c r="M21" i="3"/>
  <c r="M20" i="3"/>
  <c r="M19" i="3"/>
  <c r="J19" i="3"/>
  <c r="AD13" i="4"/>
  <c r="AD14" i="4"/>
  <c r="AD15" i="4"/>
  <c r="AD16" i="4"/>
  <c r="AD17" i="4"/>
  <c r="AD18" i="4"/>
  <c r="AD6" i="7"/>
  <c r="AD7" i="7"/>
  <c r="AD8" i="7"/>
  <c r="AD9" i="7"/>
  <c r="AD10" i="7"/>
  <c r="AD11" i="7"/>
  <c r="AD5" i="6"/>
  <c r="AD6" i="6"/>
  <c r="AD7" i="6"/>
  <c r="AD8" i="6"/>
  <c r="AD9" i="6"/>
  <c r="AD10" i="6"/>
  <c r="AD6" i="5"/>
  <c r="AD7" i="5"/>
  <c r="AD8" i="5"/>
  <c r="AD9" i="5"/>
  <c r="AD10" i="5"/>
  <c r="AD11" i="5"/>
  <c r="AJ12" i="7"/>
  <c r="AJ15" i="7"/>
  <c r="AJ18" i="7"/>
  <c r="AJ21" i="7"/>
  <c r="AI8" i="6"/>
  <c r="AI11" i="6"/>
  <c r="AI14" i="6"/>
  <c r="AI17" i="6"/>
  <c r="AI20" i="6"/>
  <c r="AI8" i="3"/>
  <c r="AI14" i="3"/>
  <c r="AI17" i="3"/>
  <c r="AI20" i="3"/>
  <c r="AJ6" i="7"/>
  <c r="AI5" i="6"/>
  <c r="AI6" i="5"/>
  <c r="AI6" i="4"/>
  <c r="AI5" i="3"/>
  <c r="M13" i="7"/>
  <c r="M12" i="7"/>
  <c r="M11" i="7"/>
  <c r="J11" i="7"/>
  <c r="M10" i="7"/>
  <c r="AE10" i="7"/>
  <c r="M9" i="7"/>
  <c r="M8" i="7"/>
  <c r="J8" i="7"/>
  <c r="AE8" i="7"/>
  <c r="M7" i="7"/>
  <c r="M6" i="7"/>
  <c r="AE6" i="7"/>
  <c r="M5" i="7"/>
  <c r="J5" i="7"/>
  <c r="H13" i="6"/>
  <c r="M13" i="6"/>
  <c r="K13" i="6"/>
  <c r="H12" i="6"/>
  <c r="M12" i="6"/>
  <c r="K12" i="6"/>
  <c r="H11" i="6"/>
  <c r="K11" i="6"/>
  <c r="N11" i="6"/>
  <c r="M11" i="6"/>
  <c r="J11" i="6"/>
  <c r="H10" i="6"/>
  <c r="M10" i="6"/>
  <c r="K10" i="6"/>
  <c r="H9" i="6"/>
  <c r="M9" i="6"/>
  <c r="K9" i="6"/>
  <c r="H8" i="6"/>
  <c r="K8" i="6"/>
  <c r="N8" i="6"/>
  <c r="M8" i="6"/>
  <c r="J8" i="6"/>
  <c r="H7" i="6"/>
  <c r="M7" i="6"/>
  <c r="K7" i="6"/>
  <c r="H6" i="6"/>
  <c r="M6" i="6"/>
  <c r="K6" i="6"/>
  <c r="H5" i="6"/>
  <c r="K5" i="6"/>
  <c r="N5" i="6"/>
  <c r="M5" i="6"/>
  <c r="J5" i="6"/>
  <c r="H43" i="5"/>
  <c r="M43" i="5"/>
  <c r="K43" i="5"/>
  <c r="H42" i="5"/>
  <c r="M42" i="5"/>
  <c r="K42" i="5"/>
  <c r="H41" i="5"/>
  <c r="M41" i="5"/>
  <c r="K41" i="5"/>
  <c r="H40" i="5"/>
  <c r="M40" i="5"/>
  <c r="K40" i="5"/>
  <c r="H39" i="5"/>
  <c r="M39" i="5"/>
  <c r="K39" i="5"/>
  <c r="H38" i="5"/>
  <c r="K38" i="5"/>
  <c r="N38" i="5"/>
  <c r="M38" i="5"/>
  <c r="J38" i="5"/>
  <c r="H37" i="5"/>
  <c r="M37" i="5"/>
  <c r="K37" i="5"/>
  <c r="H36" i="5"/>
  <c r="M36" i="5"/>
  <c r="K36" i="5"/>
  <c r="H35" i="5"/>
  <c r="M35" i="5"/>
  <c r="K35" i="5"/>
  <c r="H34" i="5"/>
  <c r="M34" i="5"/>
  <c r="K34" i="5"/>
  <c r="H33" i="5"/>
  <c r="M33" i="5"/>
  <c r="K33" i="5"/>
  <c r="H32" i="5"/>
  <c r="K32" i="5"/>
  <c r="N32" i="5"/>
  <c r="M32" i="5"/>
  <c r="J32" i="5"/>
  <c r="H31" i="5"/>
  <c r="M31" i="5"/>
  <c r="K31" i="5"/>
  <c r="H30" i="5"/>
  <c r="M30" i="5"/>
  <c r="K30" i="5"/>
  <c r="H29" i="5"/>
  <c r="M29" i="5"/>
  <c r="K29" i="5"/>
  <c r="H28" i="5"/>
  <c r="M28" i="5"/>
  <c r="K28" i="5"/>
  <c r="H27" i="5"/>
  <c r="M27" i="5"/>
  <c r="K27" i="5"/>
  <c r="H26" i="5"/>
  <c r="K26" i="5"/>
  <c r="N26" i="5"/>
  <c r="M26" i="5"/>
  <c r="J26" i="5"/>
  <c r="H25" i="5"/>
  <c r="M25" i="5"/>
  <c r="K25" i="5"/>
  <c r="H24" i="5"/>
  <c r="M24" i="5"/>
  <c r="K24" i="5"/>
  <c r="H23" i="5"/>
  <c r="M23" i="5"/>
  <c r="K23" i="5"/>
  <c r="H22" i="5"/>
  <c r="M22" i="5"/>
  <c r="K22" i="5"/>
  <c r="H21" i="5"/>
  <c r="M21" i="5"/>
  <c r="K21" i="5"/>
  <c r="H20" i="5"/>
  <c r="K20" i="5"/>
  <c r="N20" i="5"/>
  <c r="M20" i="5"/>
  <c r="J20" i="5"/>
  <c r="H13" i="5"/>
  <c r="M13" i="5"/>
  <c r="K13" i="5"/>
  <c r="H12" i="5"/>
  <c r="M12" i="5"/>
  <c r="K12" i="5"/>
  <c r="H11" i="5"/>
  <c r="K11" i="5"/>
  <c r="N11" i="5"/>
  <c r="M11" i="5"/>
  <c r="J11" i="5"/>
  <c r="H10" i="5"/>
  <c r="M10" i="5"/>
  <c r="K10" i="5"/>
  <c r="H9" i="5"/>
  <c r="M9" i="5"/>
  <c r="K9" i="5"/>
  <c r="H8" i="5"/>
  <c r="K8" i="5"/>
  <c r="N8" i="5"/>
  <c r="M8" i="5"/>
  <c r="J8" i="5"/>
  <c r="H7" i="5"/>
  <c r="M7" i="5"/>
  <c r="K7" i="5"/>
  <c r="H6" i="5"/>
  <c r="M6" i="5"/>
  <c r="K6" i="5"/>
  <c r="H5" i="5"/>
  <c r="K5" i="5"/>
  <c r="N5" i="5"/>
  <c r="M5" i="5"/>
  <c r="J5" i="5"/>
  <c r="H12" i="4"/>
  <c r="M12" i="4"/>
  <c r="K12" i="4"/>
  <c r="H11" i="4"/>
  <c r="M11" i="4"/>
  <c r="K11" i="4"/>
  <c r="H10" i="4"/>
  <c r="K10" i="4"/>
  <c r="N10" i="4"/>
  <c r="M10" i="4"/>
  <c r="J10" i="4"/>
  <c r="H9" i="4"/>
  <c r="M9" i="4"/>
  <c r="K9" i="4"/>
  <c r="H8" i="4"/>
  <c r="M8" i="4"/>
  <c r="K8" i="4"/>
  <c r="H7" i="4"/>
  <c r="K7" i="4"/>
  <c r="N7" i="4"/>
  <c r="M7" i="4"/>
  <c r="J7" i="4"/>
  <c r="H6" i="4"/>
  <c r="M6" i="4"/>
  <c r="K6" i="4"/>
  <c r="H5" i="4"/>
  <c r="M5" i="4"/>
  <c r="K5" i="4"/>
  <c r="H4" i="4"/>
  <c r="K4" i="4"/>
  <c r="N4" i="4"/>
  <c r="M4" i="4"/>
  <c r="J4" i="4"/>
  <c r="AI23" i="3"/>
  <c r="H44" i="3"/>
  <c r="K44" i="3"/>
  <c r="H45" i="3"/>
  <c r="K45" i="3"/>
  <c r="H46" i="3"/>
  <c r="K46" i="3"/>
  <c r="H47" i="3"/>
  <c r="K47" i="3"/>
  <c r="H48" i="3"/>
  <c r="K48" i="3"/>
  <c r="N44" i="3"/>
  <c r="M45" i="3"/>
  <c r="M46" i="3"/>
  <c r="M47" i="3"/>
  <c r="M48" i="3"/>
  <c r="M44" i="3"/>
  <c r="J44" i="3"/>
  <c r="M30" i="3"/>
  <c r="M29" i="3"/>
  <c r="M28" i="3"/>
  <c r="M27" i="3"/>
  <c r="M26" i="3"/>
  <c r="M25" i="3"/>
  <c r="J25" i="3"/>
  <c r="M36" i="3"/>
  <c r="M35" i="3"/>
  <c r="M34" i="3"/>
  <c r="M33" i="3"/>
  <c r="M32" i="3"/>
  <c r="M31" i="3"/>
  <c r="J31" i="3"/>
  <c r="M42" i="3"/>
  <c r="M41" i="3"/>
  <c r="M40" i="3"/>
  <c r="M39" i="3"/>
  <c r="M38" i="3"/>
  <c r="M37" i="3"/>
  <c r="J37" i="3"/>
  <c r="J10" i="3"/>
  <c r="M7" i="3"/>
  <c r="M8" i="3"/>
  <c r="M9" i="3"/>
  <c r="M10" i="3"/>
  <c r="M11" i="3"/>
  <c r="M12" i="3"/>
  <c r="J7" i="3"/>
</calcChain>
</file>

<file path=xl/sharedStrings.xml><?xml version="1.0" encoding="utf-8"?>
<sst xmlns="http://schemas.openxmlformats.org/spreadsheetml/2006/main" count="1943" uniqueCount="181">
  <si>
    <t>TS</t>
  </si>
  <si>
    <t>VS</t>
  </si>
  <si>
    <t>%TS</t>
  </si>
  <si>
    <t>%VS</t>
  </si>
  <si>
    <t>VS total</t>
  </si>
  <si>
    <t>Average %TS</t>
  </si>
  <si>
    <t>Average %VS</t>
  </si>
  <si>
    <t>TS and VS analysis. Day 0</t>
  </si>
  <si>
    <t>Leachate weight</t>
  </si>
  <si>
    <t>VSS</t>
  </si>
  <si>
    <t>%VSS</t>
  </si>
  <si>
    <t>Average VSS</t>
  </si>
  <si>
    <t>Total VS</t>
  </si>
  <si>
    <t>50% CH4</t>
  </si>
  <si>
    <t>1% CH4</t>
  </si>
  <si>
    <t>100% CH4</t>
  </si>
  <si>
    <t>CH4</t>
  </si>
  <si>
    <t>Volume of biogas</t>
  </si>
  <si>
    <t>CH4 experimental</t>
  </si>
  <si>
    <t>STP @37C</t>
  </si>
  <si>
    <t>R1</t>
  </si>
  <si>
    <t>R2</t>
  </si>
  <si>
    <t>R3</t>
  </si>
  <si>
    <t>R1A</t>
  </si>
  <si>
    <t>R1B</t>
  </si>
  <si>
    <t>R2A</t>
  </si>
  <si>
    <t>R2B</t>
  </si>
  <si>
    <t>R2C</t>
  </si>
  <si>
    <t>R3A</t>
  </si>
  <si>
    <t>R3B</t>
  </si>
  <si>
    <t>R3C</t>
  </si>
  <si>
    <t>R1C</t>
  </si>
  <si>
    <t>Glass weights</t>
  </si>
  <si>
    <t>Wet weights</t>
  </si>
  <si>
    <t>Sample wet weights</t>
  </si>
  <si>
    <t>Dry weights</t>
  </si>
  <si>
    <t>Ash</t>
  </si>
  <si>
    <t>R1 gVS</t>
  </si>
  <si>
    <t>R2 gVS</t>
  </si>
  <si>
    <t>R3 gVS</t>
  </si>
  <si>
    <t>BATCH</t>
  </si>
  <si>
    <t>COD Analysis</t>
  </si>
  <si>
    <t>Soluble 1/50</t>
  </si>
  <si>
    <t>Soluble 1/100</t>
  </si>
  <si>
    <t>-</t>
  </si>
  <si>
    <t>Ammonia</t>
  </si>
  <si>
    <t>pH</t>
  </si>
  <si>
    <t>AVE VSS</t>
  </si>
  <si>
    <t>Standard 1</t>
  </si>
  <si>
    <t>Standard 2</t>
  </si>
  <si>
    <t>mean</t>
  </si>
  <si>
    <t>molarity</t>
  </si>
  <si>
    <t>blank</t>
  </si>
  <si>
    <t>Sample COD</t>
  </si>
  <si>
    <t>dilution</t>
  </si>
  <si>
    <t>COD mg/l</t>
  </si>
  <si>
    <t>Average</t>
  </si>
  <si>
    <t>Blank 1</t>
  </si>
  <si>
    <t>Blank 2</t>
  </si>
  <si>
    <t>mg/L</t>
  </si>
  <si>
    <t>1 in 50</t>
  </si>
  <si>
    <t>Ave</t>
  </si>
  <si>
    <t>Reactor&amp;Vial</t>
  </si>
  <si>
    <t>UCD Spike TP1 - Day 7</t>
  </si>
  <si>
    <t>UCD Spike 1 - Day 0</t>
  </si>
  <si>
    <t>TS and VS analysis. Day 7</t>
  </si>
  <si>
    <t>TS and VS analysis. Day 14</t>
  </si>
  <si>
    <t>TS and VS analysis. Day 21</t>
  </si>
  <si>
    <t>TS and VS analysis. Day 28</t>
  </si>
  <si>
    <t>P1R1A</t>
  </si>
  <si>
    <t>P1R1B</t>
  </si>
  <si>
    <t>P1R2A</t>
  </si>
  <si>
    <t>P1R2B</t>
  </si>
  <si>
    <t>P1R3A</t>
  </si>
  <si>
    <t>P1R3B</t>
  </si>
  <si>
    <t>P2R1A</t>
  </si>
  <si>
    <t>P2R1B</t>
  </si>
  <si>
    <t>P2R2A</t>
  </si>
  <si>
    <t>P2R2B</t>
  </si>
  <si>
    <t>P2R3A</t>
  </si>
  <si>
    <t>P2R3B</t>
  </si>
  <si>
    <t>P3R1A</t>
  </si>
  <si>
    <t>P3R1B</t>
  </si>
  <si>
    <t>P3R2A</t>
  </si>
  <si>
    <t>P3R2B</t>
  </si>
  <si>
    <t>P3R3A</t>
  </si>
  <si>
    <t>P3R3B</t>
  </si>
  <si>
    <t>P4R1A</t>
  </si>
  <si>
    <t>P4R1B</t>
  </si>
  <si>
    <t>P4R2A</t>
  </si>
  <si>
    <t>P4R2B</t>
  </si>
  <si>
    <t>P4R3A</t>
  </si>
  <si>
    <t>P4R3B</t>
  </si>
  <si>
    <t>P1R1 gVS</t>
  </si>
  <si>
    <t>P1R2 gVS</t>
  </si>
  <si>
    <t>P1R3 gVS</t>
  </si>
  <si>
    <t>P2R1 gVS</t>
  </si>
  <si>
    <t>P2R2 gVS</t>
  </si>
  <si>
    <t>P2R3 gVS</t>
  </si>
  <si>
    <t>P3R1 gVS</t>
  </si>
  <si>
    <t>P3R2 gVS</t>
  </si>
  <si>
    <t>P3R3 gVS</t>
  </si>
  <si>
    <t>P4R1 gVS</t>
  </si>
  <si>
    <t>P4R2 gVS</t>
  </si>
  <si>
    <t>P4R3 gVS</t>
  </si>
  <si>
    <t>P5R1 gVS</t>
  </si>
  <si>
    <t>P5R2 gVS</t>
  </si>
  <si>
    <t>P5R3 gVS</t>
  </si>
  <si>
    <t>P1R1</t>
  </si>
  <si>
    <t>P2R1</t>
  </si>
  <si>
    <t>P2R2</t>
  </si>
  <si>
    <t>P2R3</t>
  </si>
  <si>
    <t>P3R1</t>
  </si>
  <si>
    <t>P3R2</t>
  </si>
  <si>
    <t>P3R3</t>
  </si>
  <si>
    <t>P4R1</t>
  </si>
  <si>
    <t>P4R2</t>
  </si>
  <si>
    <t>P4R3</t>
  </si>
  <si>
    <t>P5R1</t>
  </si>
  <si>
    <t>tCOD 1/200</t>
  </si>
  <si>
    <t>P1R2</t>
  </si>
  <si>
    <t>P1R3</t>
  </si>
  <si>
    <t>P5R2</t>
  </si>
  <si>
    <t>P5R3</t>
  </si>
  <si>
    <t>FS</t>
  </si>
  <si>
    <t>FS1</t>
  </si>
  <si>
    <t>FS2</t>
  </si>
  <si>
    <t>FS3</t>
  </si>
  <si>
    <t>FS4</t>
  </si>
  <si>
    <t>FS5</t>
  </si>
  <si>
    <t>FS s200</t>
  </si>
  <si>
    <t>FS s400</t>
  </si>
  <si>
    <t>FS t500</t>
  </si>
  <si>
    <t>FS t1000</t>
  </si>
  <si>
    <t>FSA</t>
  </si>
  <si>
    <t>FSB</t>
  </si>
  <si>
    <t>UCD Spike TP1 - Day 14</t>
  </si>
  <si>
    <t>P1R1C</t>
  </si>
  <si>
    <t>P1R2C</t>
  </si>
  <si>
    <t>P1R3C</t>
  </si>
  <si>
    <t>P2R1C</t>
  </si>
  <si>
    <t>P2R2C</t>
  </si>
  <si>
    <t>P2R3C</t>
  </si>
  <si>
    <t>P3R1C</t>
  </si>
  <si>
    <t>P3R2C</t>
  </si>
  <si>
    <t>P3R3C</t>
  </si>
  <si>
    <t>P4R1C</t>
  </si>
  <si>
    <t>UCD Spike TP1 - Day 21</t>
  </si>
  <si>
    <t>UCD Spike TP1 - Day 28</t>
  </si>
  <si>
    <t>P4R2C</t>
  </si>
  <si>
    <t>P4R3C</t>
  </si>
  <si>
    <t>Blk mean</t>
  </si>
  <si>
    <t>100% CH5</t>
  </si>
  <si>
    <t>CH4 Combined</t>
  </si>
  <si>
    <t>Averages</t>
  </si>
  <si>
    <t>P2</t>
  </si>
  <si>
    <t>P3</t>
  </si>
  <si>
    <t>10L</t>
  </si>
  <si>
    <t>P1</t>
  </si>
  <si>
    <t>D6</t>
  </si>
  <si>
    <t>CH4%</t>
  </si>
  <si>
    <t>Biogas Volume</t>
  </si>
  <si>
    <t>Cumulative</t>
  </si>
  <si>
    <t>P0</t>
  </si>
  <si>
    <t>P4</t>
  </si>
  <si>
    <t>STP @ 37C</t>
  </si>
  <si>
    <t>P0R1A</t>
  </si>
  <si>
    <t>P0R1B</t>
  </si>
  <si>
    <t>P0R2A</t>
  </si>
  <si>
    <t>P0R2B</t>
  </si>
  <si>
    <t>P0R3A</t>
  </si>
  <si>
    <t>P0R3B</t>
  </si>
  <si>
    <t>AVE VS</t>
  </si>
  <si>
    <t>P0R1</t>
  </si>
  <si>
    <t>P0R2</t>
  </si>
  <si>
    <t>P0R3</t>
  </si>
  <si>
    <t>P0R1C</t>
  </si>
  <si>
    <t>P0R1D6</t>
  </si>
  <si>
    <t>D7</t>
  </si>
  <si>
    <t>% Combined</t>
  </si>
  <si>
    <t>5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</si>
</sst>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0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0" fontId="0" fillId="0" borderId="0" xfId="0" applyBorder="1"/>
    <xf numFmtId="165" fontId="0" fillId="0" borderId="0" xfId="0" applyNumberFormat="1" applyFill="1" applyBorder="1"/>
    <xf numFmtId="167" fontId="6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/>
    <xf numFmtId="164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6" fontId="0" fillId="0" borderId="0" xfId="0" applyNumberFormat="1" applyFill="1" applyBorder="1"/>
    <xf numFmtId="168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4" fillId="0" borderId="0" xfId="0" applyNumberFormat="1" applyFont="1" applyFill="1" applyBorder="1"/>
    <xf numFmtId="2" fontId="0" fillId="0" borderId="0" xfId="0" applyNumberForma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right"/>
    </xf>
    <xf numFmtId="2" fontId="5" fillId="0" borderId="0" xfId="0" quotePrefix="1" applyNumberFormat="1" applyFont="1" applyFill="1" applyBorder="1" applyAlignment="1">
      <alignment horizontal="right"/>
    </xf>
    <xf numFmtId="17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 applyBorder="1"/>
    <xf numFmtId="165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4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Final'!$AB$11</c:f>
              <c:strCache>
                <c:ptCount val="1"/>
                <c:pt idx="0">
                  <c:v>P0R1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Final'!$AC$11:$AJ$11</c:f>
              <c:numCache>
                <c:formatCode>0</c:formatCode>
                <c:ptCount val="8"/>
                <c:pt idx="0">
                  <c:v>0.0</c:v>
                </c:pt>
                <c:pt idx="1">
                  <c:v>10.25071598945965</c:v>
                </c:pt>
                <c:pt idx="2">
                  <c:v>35.54223569749628</c:v>
                </c:pt>
                <c:pt idx="3">
                  <c:v>51.58050324218055</c:v>
                </c:pt>
                <c:pt idx="4">
                  <c:v>65.00047735705716</c:v>
                </c:pt>
                <c:pt idx="5">
                  <c:v>70.67096644732423</c:v>
                </c:pt>
                <c:pt idx="6">
                  <c:v>80.74409773325324</c:v>
                </c:pt>
                <c:pt idx="7">
                  <c:v>81.62910840364039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Final'!$AB$12</c:f>
              <c:strCache>
                <c:ptCount val="1"/>
                <c:pt idx="0">
                  <c:v>P0R2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Final'!$AC$12:$AJ$12</c:f>
              <c:numCache>
                <c:formatCode>0</c:formatCode>
                <c:ptCount val="8"/>
                <c:pt idx="0">
                  <c:v>0.0</c:v>
                </c:pt>
                <c:pt idx="1">
                  <c:v>7.13187908284349</c:v>
                </c:pt>
                <c:pt idx="2">
                  <c:v>26.62135164331119</c:v>
                </c:pt>
                <c:pt idx="3">
                  <c:v>31.29833729475689</c:v>
                </c:pt>
                <c:pt idx="4">
                  <c:v>40.94256523655548</c:v>
                </c:pt>
                <c:pt idx="5">
                  <c:v>45.09837323655548</c:v>
                </c:pt>
                <c:pt idx="6">
                  <c:v>51.22301215535131</c:v>
                </c:pt>
                <c:pt idx="7">
                  <c:v>56.6901445401596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Final'!$AB$13</c:f>
              <c:strCache>
                <c:ptCount val="1"/>
                <c:pt idx="0">
                  <c:v>P0R3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Final'!$AC$13:$AJ$13</c:f>
              <c:numCache>
                <c:formatCode>0</c:formatCode>
                <c:ptCount val="8"/>
                <c:pt idx="0">
                  <c:v>0.0</c:v>
                </c:pt>
                <c:pt idx="1">
                  <c:v>5.947063952495299</c:v>
                </c:pt>
                <c:pt idx="2">
                  <c:v>28.90536155699576</c:v>
                </c:pt>
                <c:pt idx="3">
                  <c:v>36.28005338185477</c:v>
                </c:pt>
                <c:pt idx="4">
                  <c:v>46.34542550251977</c:v>
                </c:pt>
                <c:pt idx="5">
                  <c:v>51.35565102636059</c:v>
                </c:pt>
                <c:pt idx="6">
                  <c:v>57.61370240020587</c:v>
                </c:pt>
                <c:pt idx="7">
                  <c:v>61.02888426651108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Final'!$AB$14</c:f>
              <c:strCache>
                <c:ptCount val="1"/>
                <c:pt idx="0">
                  <c:v>P1R1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Final'!$AC$14:$AJ$14</c:f>
              <c:numCache>
                <c:formatCode>0</c:formatCode>
                <c:ptCount val="8"/>
                <c:pt idx="0">
                  <c:v>0.0</c:v>
                </c:pt>
                <c:pt idx="1">
                  <c:v>7.02934692365986</c:v>
                </c:pt>
                <c:pt idx="2">
                  <c:v>22.80816805284289</c:v>
                </c:pt>
                <c:pt idx="3">
                  <c:v>31.29604623311628</c:v>
                </c:pt>
                <c:pt idx="4">
                  <c:v>40.27057843464942</c:v>
                </c:pt>
                <c:pt idx="5">
                  <c:v>44.70096050739929</c:v>
                </c:pt>
                <c:pt idx="6">
                  <c:v>52.27032103659822</c:v>
                </c:pt>
                <c:pt idx="7">
                  <c:v>58.64402948490102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Final'!$AB$15</c:f>
              <c:strCache>
                <c:ptCount val="1"/>
                <c:pt idx="0">
                  <c:v>P1R2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Final'!$AC$15:$AJ$15</c:f>
              <c:numCache>
                <c:formatCode>0</c:formatCode>
                <c:ptCount val="8"/>
                <c:pt idx="0">
                  <c:v>0.0</c:v>
                </c:pt>
                <c:pt idx="1">
                  <c:v>11.87078676638391</c:v>
                </c:pt>
                <c:pt idx="2">
                  <c:v>26.97259523761764</c:v>
                </c:pt>
                <c:pt idx="3">
                  <c:v>35.73646958096857</c:v>
                </c:pt>
                <c:pt idx="4">
                  <c:v>42.96392073565001</c:v>
                </c:pt>
                <c:pt idx="5">
                  <c:v>48.17571273565</c:v>
                </c:pt>
                <c:pt idx="6">
                  <c:v>55.8843583306283</c:v>
                </c:pt>
                <c:pt idx="7">
                  <c:v>59.49102720790317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Final'!$AB$16</c:f>
              <c:strCache>
                <c:ptCount val="1"/>
                <c:pt idx="0">
                  <c:v>P1R3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Final'!$AC$16:$AJ$16</c:f>
              <c:numCache>
                <c:formatCode>0</c:formatCode>
                <c:ptCount val="8"/>
                <c:pt idx="0">
                  <c:v>0.0</c:v>
                </c:pt>
                <c:pt idx="1">
                  <c:v>9.917410339014653</c:v>
                </c:pt>
                <c:pt idx="2">
                  <c:v>21.40229092105262</c:v>
                </c:pt>
                <c:pt idx="3">
                  <c:v>31.47909331053402</c:v>
                </c:pt>
                <c:pt idx="4">
                  <c:v>36.5231221751818</c:v>
                </c:pt>
                <c:pt idx="5">
                  <c:v>41.04532456168953</c:v>
                </c:pt>
                <c:pt idx="6">
                  <c:v>46.47112491956923</c:v>
                </c:pt>
                <c:pt idx="7">
                  <c:v>48.67529769853327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Final'!$AB$17</c:f>
              <c:strCache>
                <c:ptCount val="1"/>
                <c:pt idx="0">
                  <c:v>P2R1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Final'!$AC$17:$AJ$17</c:f>
              <c:numCache>
                <c:formatCode>0</c:formatCode>
                <c:ptCount val="8"/>
                <c:pt idx="0">
                  <c:v>0.0</c:v>
                </c:pt>
                <c:pt idx="1">
                  <c:v>6.821466204242323</c:v>
                </c:pt>
                <c:pt idx="2">
                  <c:v>31.42878855503168</c:v>
                </c:pt>
                <c:pt idx="3">
                  <c:v>38.36346072481373</c:v>
                </c:pt>
                <c:pt idx="4">
                  <c:v>45.08543538118491</c:v>
                </c:pt>
                <c:pt idx="5">
                  <c:v>49.7692353811849</c:v>
                </c:pt>
                <c:pt idx="6">
                  <c:v>59.59793365255845</c:v>
                </c:pt>
                <c:pt idx="7">
                  <c:v>60.54110690768997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Final'!$AB$18</c:f>
              <c:strCache>
                <c:ptCount val="1"/>
                <c:pt idx="0">
                  <c:v>P2R2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Final'!$AC$18:$AJ$18</c:f>
              <c:numCache>
                <c:formatCode>0</c:formatCode>
                <c:ptCount val="8"/>
                <c:pt idx="0">
                  <c:v>0.0</c:v>
                </c:pt>
                <c:pt idx="1">
                  <c:v>8.69446541018823</c:v>
                </c:pt>
                <c:pt idx="2">
                  <c:v>33.28081502800515</c:v>
                </c:pt>
                <c:pt idx="3">
                  <c:v>40.96703382171579</c:v>
                </c:pt>
                <c:pt idx="4">
                  <c:v>46.98461120899596</c:v>
                </c:pt>
                <c:pt idx="5">
                  <c:v>58.47235418633404</c:v>
                </c:pt>
                <c:pt idx="6">
                  <c:v>68.11222491157856</c:v>
                </c:pt>
                <c:pt idx="7">
                  <c:v>71.37983411781225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Final'!$AB$19</c:f>
              <c:strCache>
                <c:ptCount val="1"/>
                <c:pt idx="0">
                  <c:v>P2R3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Final'!$AC$19:$AJ$19</c:f>
              <c:numCache>
                <c:formatCode>0</c:formatCode>
                <c:ptCount val="8"/>
                <c:pt idx="0">
                  <c:v>0.0</c:v>
                </c:pt>
                <c:pt idx="1">
                  <c:v>9.91164834454216</c:v>
                </c:pt>
                <c:pt idx="2">
                  <c:v>36.31238630329842</c:v>
                </c:pt>
                <c:pt idx="3">
                  <c:v>50.36449914692732</c:v>
                </c:pt>
                <c:pt idx="4">
                  <c:v>64.79886770826314</c:v>
                </c:pt>
                <c:pt idx="5">
                  <c:v>75.26598465268144</c:v>
                </c:pt>
                <c:pt idx="6">
                  <c:v>81.02191212625482</c:v>
                </c:pt>
                <c:pt idx="7">
                  <c:v>82.51098381298388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Final'!$AB$20</c:f>
              <c:strCache>
                <c:ptCount val="1"/>
                <c:pt idx="0">
                  <c:v>P3R1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Final'!$AC$20:$AJ$20</c:f>
              <c:numCache>
                <c:formatCode>0</c:formatCode>
                <c:ptCount val="8"/>
                <c:pt idx="0">
                  <c:v>0.0</c:v>
                </c:pt>
                <c:pt idx="1">
                  <c:v>5.752041349236314</c:v>
                </c:pt>
                <c:pt idx="2">
                  <c:v>26.2835046794433</c:v>
                </c:pt>
                <c:pt idx="3">
                  <c:v>36.25058206186495</c:v>
                </c:pt>
                <c:pt idx="4">
                  <c:v>44.33264347516906</c:v>
                </c:pt>
                <c:pt idx="5">
                  <c:v>51.05651192031142</c:v>
                </c:pt>
                <c:pt idx="6">
                  <c:v>57.81540356434813</c:v>
                </c:pt>
                <c:pt idx="7">
                  <c:v>60.47912980629096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Final'!$AB$21</c:f>
              <c:strCache>
                <c:ptCount val="1"/>
                <c:pt idx="0">
                  <c:v>P3R2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Final'!$AC$21:$AJ$21</c:f>
              <c:numCache>
                <c:formatCode>0</c:formatCode>
                <c:ptCount val="8"/>
                <c:pt idx="0">
                  <c:v>0.0</c:v>
                </c:pt>
                <c:pt idx="1">
                  <c:v>5.922843135955375</c:v>
                </c:pt>
                <c:pt idx="2">
                  <c:v>26.5729273158257</c:v>
                </c:pt>
                <c:pt idx="3">
                  <c:v>38.96669757365847</c:v>
                </c:pt>
                <c:pt idx="4">
                  <c:v>46.46845014786887</c:v>
                </c:pt>
                <c:pt idx="5">
                  <c:v>54.76265646962093</c:v>
                </c:pt>
                <c:pt idx="6">
                  <c:v>61.51161028019344</c:v>
                </c:pt>
                <c:pt idx="7">
                  <c:v>64.68168074146211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Final'!$AB$22</c:f>
              <c:strCache>
                <c:ptCount val="1"/>
                <c:pt idx="0">
                  <c:v>P3R3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Final'!$AC$22:$AJ$22</c:f>
              <c:numCache>
                <c:formatCode>0</c:formatCode>
                <c:ptCount val="8"/>
                <c:pt idx="0">
                  <c:v>0.0</c:v>
                </c:pt>
                <c:pt idx="1">
                  <c:v>4.872467058673984</c:v>
                </c:pt>
                <c:pt idx="2">
                  <c:v>26.09426930013987</c:v>
                </c:pt>
                <c:pt idx="3">
                  <c:v>38.45311403403138</c:v>
                </c:pt>
                <c:pt idx="4">
                  <c:v>44.62434829020194</c:v>
                </c:pt>
                <c:pt idx="5">
                  <c:v>51.11527627386278</c:v>
                </c:pt>
                <c:pt idx="6">
                  <c:v>55.63130334544631</c:v>
                </c:pt>
                <c:pt idx="7">
                  <c:v>59.63251114931052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Final'!$AB$23</c:f>
              <c:strCache>
                <c:ptCount val="1"/>
                <c:pt idx="0">
                  <c:v>P4R1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Final'!$AC$23:$AJ$23</c:f>
              <c:numCache>
                <c:formatCode>0</c:formatCode>
                <c:ptCount val="8"/>
                <c:pt idx="0">
                  <c:v>0.0</c:v>
                </c:pt>
                <c:pt idx="1">
                  <c:v>7.254280779208857</c:v>
                </c:pt>
                <c:pt idx="2">
                  <c:v>28.9736931527005</c:v>
                </c:pt>
                <c:pt idx="3">
                  <c:v>40.53704012716288</c:v>
                </c:pt>
                <c:pt idx="4">
                  <c:v>47.8357783975761</c:v>
                </c:pt>
                <c:pt idx="5">
                  <c:v>52.62549499345413</c:v>
                </c:pt>
                <c:pt idx="6">
                  <c:v>70.62053911479123</c:v>
                </c:pt>
                <c:pt idx="7">
                  <c:v>73.53347921668579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Final'!$AB$24</c:f>
              <c:strCache>
                <c:ptCount val="1"/>
                <c:pt idx="0">
                  <c:v>P4R2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Final'!$AC$24:$AJ$24</c:f>
              <c:numCache>
                <c:formatCode>0</c:formatCode>
                <c:ptCount val="8"/>
                <c:pt idx="0">
                  <c:v>0.0</c:v>
                </c:pt>
                <c:pt idx="1">
                  <c:v>9.87140522659229</c:v>
                </c:pt>
                <c:pt idx="2">
                  <c:v>29.36704815306506</c:v>
                </c:pt>
                <c:pt idx="3">
                  <c:v>39.84620539886555</c:v>
                </c:pt>
                <c:pt idx="4">
                  <c:v>46.93693149569285</c:v>
                </c:pt>
                <c:pt idx="5">
                  <c:v>54.92281081806286</c:v>
                </c:pt>
                <c:pt idx="6">
                  <c:v>60.91888926162088</c:v>
                </c:pt>
                <c:pt idx="7">
                  <c:v>62.56931198834095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Final'!$AB$25</c:f>
              <c:strCache>
                <c:ptCount val="1"/>
                <c:pt idx="0">
                  <c:v>P4R3</c:v>
                </c:pt>
              </c:strCache>
            </c:strRef>
          </c:tx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Final'!$AC$25:$AJ$25</c:f>
              <c:numCache>
                <c:formatCode>0</c:formatCode>
                <c:ptCount val="8"/>
                <c:pt idx="0">
                  <c:v>0.0</c:v>
                </c:pt>
                <c:pt idx="1">
                  <c:v>10.31445778922308</c:v>
                </c:pt>
                <c:pt idx="2">
                  <c:v>36.46075246723842</c:v>
                </c:pt>
                <c:pt idx="3">
                  <c:v>49.60763200931033</c:v>
                </c:pt>
                <c:pt idx="4">
                  <c:v>59.1954032504118</c:v>
                </c:pt>
                <c:pt idx="5">
                  <c:v>65.26391555907053</c:v>
                </c:pt>
                <c:pt idx="6">
                  <c:v>71.82390652529018</c:v>
                </c:pt>
                <c:pt idx="7">
                  <c:v>75.00810149966561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16968"/>
        <c:axId val="2137516008"/>
      </c:scatterChart>
      <c:valAx>
        <c:axId val="-213551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516008"/>
        <c:crosses val="autoZero"/>
        <c:crossBetween val="midCat"/>
      </c:valAx>
      <c:valAx>
        <c:axId val="2137516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551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Final'!$A$8</c:f>
              <c:strCache>
                <c:ptCount val="1"/>
                <c:pt idx="0">
                  <c:v>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Final'!$B$8:$I$8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27.89021878311485</c:v>
                </c:pt>
                <c:pt idx="2">
                  <c:v>66.36265003313066</c:v>
                </c:pt>
                <c:pt idx="3">
                  <c:v>48.11360150726425</c:v>
                </c:pt>
                <c:pt idx="4">
                  <c:v>70.92890252435657</c:v>
                </c:pt>
                <c:pt idx="5">
                  <c:v>60.5001502492559</c:v>
                </c:pt>
                <c:pt idx="6">
                  <c:v>66.46685805420781</c:v>
                </c:pt>
                <c:pt idx="7">
                  <c:v>65.86970097617797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Final'!$A$9</c:f>
              <c:strCache>
                <c:ptCount val="1"/>
                <c:pt idx="0">
                  <c:v>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Final'!$B$9:$I$9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32.68888470614025</c:v>
                </c:pt>
                <c:pt idx="2">
                  <c:v>61.23902595085921</c:v>
                </c:pt>
                <c:pt idx="3">
                  <c:v>75.09921450355155</c:v>
                </c:pt>
                <c:pt idx="4">
                  <c:v>71.79940038473893</c:v>
                </c:pt>
                <c:pt idx="5">
                  <c:v>64.37144363811326</c:v>
                </c:pt>
                <c:pt idx="6">
                  <c:v>49.55410464012964</c:v>
                </c:pt>
                <c:pt idx="7">
                  <c:v>64.46955371256785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Final'!$A$10</c:f>
              <c:strCache>
                <c:ptCount val="1"/>
                <c:pt idx="0">
                  <c:v>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Final'!$B$10:$I$10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34.41820197142528</c:v>
                </c:pt>
                <c:pt idx="2">
                  <c:v>62.70884467573278</c:v>
                </c:pt>
                <c:pt idx="3">
                  <c:v>66.48031977915576</c:v>
                </c:pt>
                <c:pt idx="4">
                  <c:v>68.4967578305356</c:v>
                </c:pt>
                <c:pt idx="5">
                  <c:v>61.4104736593177</c:v>
                </c:pt>
                <c:pt idx="6">
                  <c:v>64.40443855010052</c:v>
                </c:pt>
                <c:pt idx="7">
                  <c:v>69.34925278791503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Final'!$A$11</c:f>
              <c:strCache>
                <c:ptCount val="1"/>
                <c:pt idx="0">
                  <c:v>P0R1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Final'!$B$11:$I$11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34.39145135026386</c:v>
                </c:pt>
                <c:pt idx="2">
                  <c:v>60.6098477488632</c:v>
                </c:pt>
                <c:pt idx="3">
                  <c:v>62.7769983743709</c:v>
                </c:pt>
                <c:pt idx="4">
                  <c:v>71.62973501684851</c:v>
                </c:pt>
                <c:pt idx="5">
                  <c:v>66.58629744324873</c:v>
                </c:pt>
                <c:pt idx="6">
                  <c:v>56.32608247740394</c:v>
                </c:pt>
                <c:pt idx="7">
                  <c:v>51.96164105138205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Final'!$A$12</c:f>
              <c:strCache>
                <c:ptCount val="1"/>
                <c:pt idx="0">
                  <c:v>P0R2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Final'!$B$12:$I$12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34.89450780317192</c:v>
                </c:pt>
                <c:pt idx="2">
                  <c:v>58.68131348673297</c:v>
                </c:pt>
                <c:pt idx="3">
                  <c:v>68.64997726992863</c:v>
                </c:pt>
                <c:pt idx="4">
                  <c:v>75.49888791137147</c:v>
                </c:pt>
                <c:pt idx="5">
                  <c:v>61.0</c:v>
                </c:pt>
                <c:pt idx="6">
                  <c:v>42.3054107064614</c:v>
                </c:pt>
                <c:pt idx="7">
                  <c:v>53.49863379529005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Final'!$A$13</c:f>
              <c:strCache>
                <c:ptCount val="1"/>
                <c:pt idx="0">
                  <c:v>P0R3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Final'!$B$13:$I$13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33.25428858001353</c:v>
                </c:pt>
                <c:pt idx="2">
                  <c:v>58.60655544678167</c:v>
                </c:pt>
                <c:pt idx="3">
                  <c:v>72.16506013052894</c:v>
                </c:pt>
                <c:pt idx="4">
                  <c:v>73.87103775734646</c:v>
                </c:pt>
                <c:pt idx="5">
                  <c:v>58.83308506154081</c:v>
                </c:pt>
                <c:pt idx="6">
                  <c:v>40.82544865772459</c:v>
                </c:pt>
                <c:pt idx="7">
                  <c:v>50.12890245281246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Final'!$A$14</c:f>
              <c:strCache>
                <c:ptCount val="1"/>
                <c:pt idx="0">
                  <c:v>P1R1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Final'!$B$14:$I$14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35.88818451028172</c:v>
                </c:pt>
                <c:pt idx="2">
                  <c:v>66.17300681567065</c:v>
                </c:pt>
                <c:pt idx="3">
                  <c:v>71.19269761351225</c:v>
                </c:pt>
                <c:pt idx="4">
                  <c:v>58.54686734469199</c:v>
                </c:pt>
                <c:pt idx="5">
                  <c:v>65.03026762491</c:v>
                </c:pt>
                <c:pt idx="6">
                  <c:v>59.25599286988356</c:v>
                </c:pt>
                <c:pt idx="7">
                  <c:v>68.0399296330202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Final'!$A$15</c:f>
              <c:strCache>
                <c:ptCount val="1"/>
                <c:pt idx="0">
                  <c:v>P1R2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Final'!$B$15:$I$15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31.68043780259595</c:v>
                </c:pt>
                <c:pt idx="2">
                  <c:v>34.7714762321299</c:v>
                </c:pt>
                <c:pt idx="3">
                  <c:v>64.31918112487466</c:v>
                </c:pt>
                <c:pt idx="4">
                  <c:v>70.72423628739471</c:v>
                </c:pt>
                <c:pt idx="5">
                  <c:v>51.0</c:v>
                </c:pt>
                <c:pt idx="6">
                  <c:v>51.72546195382328</c:v>
                </c:pt>
                <c:pt idx="7">
                  <c:v>60.50239678713797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Final'!$A$16</c:f>
              <c:strCache>
                <c:ptCount val="1"/>
                <c:pt idx="0">
                  <c:v>P1R3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Final'!$B$16:$I$16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37.56651744350161</c:v>
                </c:pt>
                <c:pt idx="2">
                  <c:v>39.66540692274047</c:v>
                </c:pt>
                <c:pt idx="3">
                  <c:v>65.73771195058579</c:v>
                </c:pt>
                <c:pt idx="4">
                  <c:v>65.81113804926381</c:v>
                </c:pt>
                <c:pt idx="5">
                  <c:v>59.00269279405737</c:v>
                </c:pt>
                <c:pt idx="6">
                  <c:v>37.47824412096051</c:v>
                </c:pt>
                <c:pt idx="7">
                  <c:v>57.51716452596534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Final'!$A$17</c:f>
              <c:strCache>
                <c:ptCount val="1"/>
                <c:pt idx="0">
                  <c:v>P2R1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Final'!$B$17:$I$17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42.15882304666339</c:v>
                </c:pt>
                <c:pt idx="2">
                  <c:v>60.19874929248217</c:v>
                </c:pt>
                <c:pt idx="3">
                  <c:v>67.8592470035038</c:v>
                </c:pt>
                <c:pt idx="4">
                  <c:v>60.71805701820269</c:v>
                </c:pt>
                <c:pt idx="5">
                  <c:v>50.0</c:v>
                </c:pt>
                <c:pt idx="6">
                  <c:v>52.46113343531715</c:v>
                </c:pt>
                <c:pt idx="7">
                  <c:v>55.37654151782036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Final'!$A$18</c:f>
              <c:strCache>
                <c:ptCount val="1"/>
                <c:pt idx="0">
                  <c:v>P2R2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Final'!$B$18:$I$18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46.40711286876164</c:v>
                </c:pt>
                <c:pt idx="2">
                  <c:v>62.7625482922604</c:v>
                </c:pt>
                <c:pt idx="3">
                  <c:v>69.42785339551465</c:v>
                </c:pt>
                <c:pt idx="4">
                  <c:v>70.66201722968732</c:v>
                </c:pt>
                <c:pt idx="5">
                  <c:v>58.65043282893624</c:v>
                </c:pt>
                <c:pt idx="6">
                  <c:v>53.90341276501668</c:v>
                </c:pt>
                <c:pt idx="7">
                  <c:v>63.95039154207158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Final'!$A$19</c:f>
              <c:strCache>
                <c:ptCount val="1"/>
                <c:pt idx="0">
                  <c:v>P2R3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Final'!$B$19:$I$19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35.26925553518567</c:v>
                </c:pt>
                <c:pt idx="2">
                  <c:v>56.3660659267182</c:v>
                </c:pt>
                <c:pt idx="3">
                  <c:v>68.75348776630701</c:v>
                </c:pt>
                <c:pt idx="4">
                  <c:v>70.62376977324946</c:v>
                </c:pt>
                <c:pt idx="5">
                  <c:v>49.1644760188741</c:v>
                </c:pt>
                <c:pt idx="6">
                  <c:v>56.3246386563858</c:v>
                </c:pt>
                <c:pt idx="7">
                  <c:v>58.285254686436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Final'!$A$20</c:f>
              <c:strCache>
                <c:ptCount val="1"/>
                <c:pt idx="0">
                  <c:v>P3R1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Final'!$B$20:$I$20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33.77196658781302</c:v>
                </c:pt>
                <c:pt idx="2">
                  <c:v>68.88365876067564</c:v>
                </c:pt>
                <c:pt idx="3">
                  <c:v>61.59969705583079</c:v>
                </c:pt>
                <c:pt idx="4">
                  <c:v>73.003409087908</c:v>
                </c:pt>
                <c:pt idx="5">
                  <c:v>60.73516317829207</c:v>
                </c:pt>
                <c:pt idx="6">
                  <c:v>61.05151970983769</c:v>
                </c:pt>
                <c:pt idx="7">
                  <c:v>52.13179587331347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Final'!$A$21</c:f>
              <c:strCache>
                <c:ptCount val="1"/>
                <c:pt idx="0">
                  <c:v>P3R2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Final'!$B$21:$I$21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38.63866144744125</c:v>
                </c:pt>
                <c:pt idx="2">
                  <c:v>62.17582643792777</c:v>
                </c:pt>
                <c:pt idx="3">
                  <c:v>63.27613626438606</c:v>
                </c:pt>
                <c:pt idx="4">
                  <c:v>73.40841332208393</c:v>
                </c:pt>
                <c:pt idx="5">
                  <c:v>64.93037671639313</c:v>
                </c:pt>
                <c:pt idx="6">
                  <c:v>66.0418996650669</c:v>
                </c:pt>
                <c:pt idx="7">
                  <c:v>46.53109530983841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Final'!$A$22</c:f>
              <c:strCache>
                <c:ptCount val="1"/>
                <c:pt idx="0">
                  <c:v>P3R3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Final'!$B$22:$I$22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30.11339063727711</c:v>
                </c:pt>
                <c:pt idx="2">
                  <c:v>60.78028801299673</c:v>
                </c:pt>
                <c:pt idx="3">
                  <c:v>65.96590767054266</c:v>
                </c:pt>
                <c:pt idx="4">
                  <c:v>65.87849882756055</c:v>
                </c:pt>
                <c:pt idx="5">
                  <c:v>69.29125905953318</c:v>
                </c:pt>
                <c:pt idx="6">
                  <c:v>48.20900840752743</c:v>
                </c:pt>
                <c:pt idx="7">
                  <c:v>42.71326491165517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'CH4 Day Final'!$A$23</c:f>
              <c:strCache>
                <c:ptCount val="1"/>
                <c:pt idx="0">
                  <c:v>P4R1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Final'!$B$23:$I$23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37.0365796312254</c:v>
                </c:pt>
                <c:pt idx="2">
                  <c:v>63.760604666192</c:v>
                </c:pt>
                <c:pt idx="3">
                  <c:v>67.89189158326905</c:v>
                </c:pt>
                <c:pt idx="4">
                  <c:v>71.42181648674284</c:v>
                </c:pt>
                <c:pt idx="5">
                  <c:v>51.13066949782255</c:v>
                </c:pt>
                <c:pt idx="6">
                  <c:v>64.03292241818284</c:v>
                </c:pt>
                <c:pt idx="7">
                  <c:v>57.00916122386423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'CH4 Day Final'!$A$24</c:f>
              <c:strCache>
                <c:ptCount val="1"/>
                <c:pt idx="0">
                  <c:v>P4R2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Final'!$B$24:$I$24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38.63866144744125</c:v>
                </c:pt>
                <c:pt idx="2">
                  <c:v>52.02944971623673</c:v>
                </c:pt>
                <c:pt idx="3">
                  <c:v>68.36254139789476</c:v>
                </c:pt>
                <c:pt idx="4">
                  <c:v>69.38631298758517</c:v>
                </c:pt>
                <c:pt idx="5">
                  <c:v>58.60937736591423</c:v>
                </c:pt>
                <c:pt idx="6">
                  <c:v>58.6746364055701</c:v>
                </c:pt>
                <c:pt idx="7">
                  <c:v>48.45064369187617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'CH4 Day Final'!$A$25</c:f>
              <c:strCache>
                <c:ptCount val="1"/>
                <c:pt idx="0">
                  <c:v>P4R3</c:v>
                </c:pt>
              </c:strCache>
            </c:strRef>
          </c:tx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Final'!$B$25:$I$25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48.44742972861943</c:v>
                </c:pt>
                <c:pt idx="2">
                  <c:v>68.22789697305815</c:v>
                </c:pt>
                <c:pt idx="3">
                  <c:v>70.17208005290527</c:v>
                </c:pt>
                <c:pt idx="4">
                  <c:v>70.36586455716792</c:v>
                </c:pt>
                <c:pt idx="5">
                  <c:v>54.81548134424559</c:v>
                </c:pt>
                <c:pt idx="6">
                  <c:v>64.19280341141813</c:v>
                </c:pt>
                <c:pt idx="7">
                  <c:v>62.31789130999341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28408"/>
        <c:axId val="-2119818600"/>
      </c:scatterChart>
      <c:valAx>
        <c:axId val="-21310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818600"/>
        <c:crosses val="autoZero"/>
        <c:crossBetween val="midCat"/>
      </c:valAx>
      <c:valAx>
        <c:axId val="-211981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2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Final'!$S$11</c:f>
              <c:strCache>
                <c:ptCount val="1"/>
                <c:pt idx="0">
                  <c:v>P0R1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Final'!$T$11:$AA$11</c:f>
              <c:numCache>
                <c:formatCode>0</c:formatCode>
                <c:ptCount val="8"/>
                <c:pt idx="0">
                  <c:v>0.0</c:v>
                </c:pt>
                <c:pt idx="1">
                  <c:v>10.25071598945965</c:v>
                </c:pt>
                <c:pt idx="2">
                  <c:v>25.29151970803663</c:v>
                </c:pt>
                <c:pt idx="3">
                  <c:v>16.03826754468428</c:v>
                </c:pt>
                <c:pt idx="4">
                  <c:v>13.4199741148766</c:v>
                </c:pt>
                <c:pt idx="5">
                  <c:v>5.670489090267063</c:v>
                </c:pt>
                <c:pt idx="6">
                  <c:v>10.07313128592901</c:v>
                </c:pt>
                <c:pt idx="7">
                  <c:v>0.885010670387139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Final'!$S$12</c:f>
              <c:strCache>
                <c:ptCount val="1"/>
                <c:pt idx="0">
                  <c:v>P0R2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Final'!$T$12:$AA$12</c:f>
              <c:numCache>
                <c:formatCode>0</c:formatCode>
                <c:ptCount val="8"/>
                <c:pt idx="0">
                  <c:v>0.0</c:v>
                </c:pt>
                <c:pt idx="1">
                  <c:v>7.13187908284349</c:v>
                </c:pt>
                <c:pt idx="2">
                  <c:v>19.4894725604677</c:v>
                </c:pt>
                <c:pt idx="3">
                  <c:v>4.676985651445697</c:v>
                </c:pt>
                <c:pt idx="4">
                  <c:v>9.644227941798592</c:v>
                </c:pt>
                <c:pt idx="5">
                  <c:v>4.155808</c:v>
                </c:pt>
                <c:pt idx="6">
                  <c:v>6.12463891879583</c:v>
                </c:pt>
                <c:pt idx="7">
                  <c:v>5.467132384808281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Final'!$S$13</c:f>
              <c:strCache>
                <c:ptCount val="1"/>
                <c:pt idx="0">
                  <c:v>P0R3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Final'!$T$13:$AA$13</c:f>
              <c:numCache>
                <c:formatCode>0</c:formatCode>
                <c:ptCount val="8"/>
                <c:pt idx="0">
                  <c:v>0.0</c:v>
                </c:pt>
                <c:pt idx="1">
                  <c:v>5.947063952495299</c:v>
                </c:pt>
                <c:pt idx="2">
                  <c:v>22.95829760450047</c:v>
                </c:pt>
                <c:pt idx="3">
                  <c:v>7.374691824859014</c:v>
                </c:pt>
                <c:pt idx="4">
                  <c:v>10.065372120665</c:v>
                </c:pt>
                <c:pt idx="5">
                  <c:v>5.010225523840814</c:v>
                </c:pt>
                <c:pt idx="6">
                  <c:v>6.258051373845286</c:v>
                </c:pt>
                <c:pt idx="7">
                  <c:v>3.415181866305208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Final'!$S$14</c:f>
              <c:strCache>
                <c:ptCount val="1"/>
                <c:pt idx="0">
                  <c:v>P1R1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Final'!$T$14:$AA$14</c:f>
              <c:numCache>
                <c:formatCode>0</c:formatCode>
                <c:ptCount val="8"/>
                <c:pt idx="0">
                  <c:v>0.0</c:v>
                </c:pt>
                <c:pt idx="1">
                  <c:v>7.02934692365986</c:v>
                </c:pt>
                <c:pt idx="2">
                  <c:v>15.77882112918303</c:v>
                </c:pt>
                <c:pt idx="3">
                  <c:v>8.487878180273384</c:v>
                </c:pt>
                <c:pt idx="4">
                  <c:v>8.974532201533145</c:v>
                </c:pt>
                <c:pt idx="5">
                  <c:v>4.43038207274987</c:v>
                </c:pt>
                <c:pt idx="6">
                  <c:v>7.569360529198926</c:v>
                </c:pt>
                <c:pt idx="7">
                  <c:v>6.3737084483028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Final'!$S$15</c:f>
              <c:strCache>
                <c:ptCount val="1"/>
                <c:pt idx="0">
                  <c:v>P1R2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Final'!$T$15:$AA$15</c:f>
              <c:numCache>
                <c:formatCode>0</c:formatCode>
                <c:ptCount val="8"/>
                <c:pt idx="0">
                  <c:v>0.0</c:v>
                </c:pt>
                <c:pt idx="1">
                  <c:v>11.87078676638391</c:v>
                </c:pt>
                <c:pt idx="2">
                  <c:v>15.10180847123373</c:v>
                </c:pt>
                <c:pt idx="3">
                  <c:v>8.763874343350922</c:v>
                </c:pt>
                <c:pt idx="4">
                  <c:v>7.22745115468144</c:v>
                </c:pt>
                <c:pt idx="5">
                  <c:v>5.211792</c:v>
                </c:pt>
                <c:pt idx="6">
                  <c:v>7.708645594978284</c:v>
                </c:pt>
                <c:pt idx="7">
                  <c:v>3.606668877274869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Final'!$S$16</c:f>
              <c:strCache>
                <c:ptCount val="1"/>
                <c:pt idx="0">
                  <c:v>P1R3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Final'!$T$16:$AA$16</c:f>
              <c:numCache>
                <c:formatCode>0</c:formatCode>
                <c:ptCount val="8"/>
                <c:pt idx="0">
                  <c:v>0.0</c:v>
                </c:pt>
                <c:pt idx="1">
                  <c:v>9.917410339014653</c:v>
                </c:pt>
                <c:pt idx="2">
                  <c:v>11.48488058203797</c:v>
                </c:pt>
                <c:pt idx="3">
                  <c:v>10.0768023894814</c:v>
                </c:pt>
                <c:pt idx="4">
                  <c:v>5.044028864647776</c:v>
                </c:pt>
                <c:pt idx="5">
                  <c:v>4.522202386507734</c:v>
                </c:pt>
                <c:pt idx="6">
                  <c:v>5.425800357879696</c:v>
                </c:pt>
                <c:pt idx="7">
                  <c:v>2.204172778964043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Final'!$S$17</c:f>
              <c:strCache>
                <c:ptCount val="1"/>
                <c:pt idx="0">
                  <c:v>P2R1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Final'!$T$17:$AA$17</c:f>
              <c:numCache>
                <c:formatCode>0</c:formatCode>
                <c:ptCount val="8"/>
                <c:pt idx="0">
                  <c:v>0.0</c:v>
                </c:pt>
                <c:pt idx="1">
                  <c:v>6.821466204242323</c:v>
                </c:pt>
                <c:pt idx="2">
                  <c:v>24.60732235078935</c:v>
                </c:pt>
                <c:pt idx="3">
                  <c:v>6.93467216978206</c:v>
                </c:pt>
                <c:pt idx="4">
                  <c:v>6.721974656371183</c:v>
                </c:pt>
                <c:pt idx="5">
                  <c:v>4.6838</c:v>
                </c:pt>
                <c:pt idx="6">
                  <c:v>9.82869827137354</c:v>
                </c:pt>
                <c:pt idx="7">
                  <c:v>0.943173255131516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Final'!$S$18</c:f>
              <c:strCache>
                <c:ptCount val="1"/>
                <c:pt idx="0">
                  <c:v>P2R2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Final'!$T$18:$AA$18</c:f>
              <c:numCache>
                <c:formatCode>0</c:formatCode>
                <c:ptCount val="8"/>
                <c:pt idx="0">
                  <c:v>0.0</c:v>
                </c:pt>
                <c:pt idx="1">
                  <c:v>8.69446541018823</c:v>
                </c:pt>
                <c:pt idx="2">
                  <c:v>24.58634961781692</c:v>
                </c:pt>
                <c:pt idx="3">
                  <c:v>7.686218793710636</c:v>
                </c:pt>
                <c:pt idx="4">
                  <c:v>6.017577387280173</c:v>
                </c:pt>
                <c:pt idx="5">
                  <c:v>11.48774297733809</c:v>
                </c:pt>
                <c:pt idx="6">
                  <c:v>9.639870725244524</c:v>
                </c:pt>
                <c:pt idx="7">
                  <c:v>3.26760920623369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Final'!$S$19</c:f>
              <c:strCache>
                <c:ptCount val="1"/>
                <c:pt idx="0">
                  <c:v>P2R3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Final'!$T$19:$AA$19</c:f>
              <c:numCache>
                <c:formatCode>0</c:formatCode>
                <c:ptCount val="8"/>
                <c:pt idx="0">
                  <c:v>0.0</c:v>
                </c:pt>
                <c:pt idx="1">
                  <c:v>9.91164834454216</c:v>
                </c:pt>
                <c:pt idx="2">
                  <c:v>26.40073795875627</c:v>
                </c:pt>
                <c:pt idx="3">
                  <c:v>14.0521128436289</c:v>
                </c:pt>
                <c:pt idx="4">
                  <c:v>14.43436856133582</c:v>
                </c:pt>
                <c:pt idx="5">
                  <c:v>10.4671169444183</c:v>
                </c:pt>
                <c:pt idx="6">
                  <c:v>5.755927473573377</c:v>
                </c:pt>
                <c:pt idx="7">
                  <c:v>1.489071686729067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Final'!$S$20</c:f>
              <c:strCache>
                <c:ptCount val="1"/>
                <c:pt idx="0">
                  <c:v>P3R1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Final'!$T$20:$AA$20</c:f>
              <c:numCache>
                <c:formatCode>0</c:formatCode>
                <c:ptCount val="8"/>
                <c:pt idx="0">
                  <c:v>0.0</c:v>
                </c:pt>
                <c:pt idx="1">
                  <c:v>5.752041349236314</c:v>
                </c:pt>
                <c:pt idx="2">
                  <c:v>20.53146333020699</c:v>
                </c:pt>
                <c:pt idx="3">
                  <c:v>9.967077382421646</c:v>
                </c:pt>
                <c:pt idx="4">
                  <c:v>8.08206141330412</c:v>
                </c:pt>
                <c:pt idx="5">
                  <c:v>6.723868445142358</c:v>
                </c:pt>
                <c:pt idx="6">
                  <c:v>6.758891644036711</c:v>
                </c:pt>
                <c:pt idx="7">
                  <c:v>2.663726241942824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Final'!$S$21</c:f>
              <c:strCache>
                <c:ptCount val="1"/>
                <c:pt idx="0">
                  <c:v>P3R2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Final'!$T$21:$AA$21</c:f>
              <c:numCache>
                <c:formatCode>0</c:formatCode>
                <c:ptCount val="8"/>
                <c:pt idx="0">
                  <c:v>0.0</c:v>
                </c:pt>
                <c:pt idx="1">
                  <c:v>5.922843135955375</c:v>
                </c:pt>
                <c:pt idx="2">
                  <c:v>20.65008417987033</c:v>
                </c:pt>
                <c:pt idx="3">
                  <c:v>12.39377025783277</c:v>
                </c:pt>
                <c:pt idx="4">
                  <c:v>7.501752574210401</c:v>
                </c:pt>
                <c:pt idx="5">
                  <c:v>8.294206321752057</c:v>
                </c:pt>
                <c:pt idx="6">
                  <c:v>6.748953810572519</c:v>
                </c:pt>
                <c:pt idx="7">
                  <c:v>3.170070461268671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Final'!$S$22</c:f>
              <c:strCache>
                <c:ptCount val="1"/>
                <c:pt idx="0">
                  <c:v>P3R3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Final'!$T$22:$AA$22</c:f>
              <c:numCache>
                <c:formatCode>0</c:formatCode>
                <c:ptCount val="8"/>
                <c:pt idx="0">
                  <c:v>0.0</c:v>
                </c:pt>
                <c:pt idx="1">
                  <c:v>4.872467058673984</c:v>
                </c:pt>
                <c:pt idx="2">
                  <c:v>21.22180224146589</c:v>
                </c:pt>
                <c:pt idx="3">
                  <c:v>12.35884473389151</c:v>
                </c:pt>
                <c:pt idx="4">
                  <c:v>6.171234256170562</c:v>
                </c:pt>
                <c:pt idx="5">
                  <c:v>6.49092798366083</c:v>
                </c:pt>
                <c:pt idx="6">
                  <c:v>4.51602707158354</c:v>
                </c:pt>
                <c:pt idx="7">
                  <c:v>4.00120780386421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Final'!$S$23</c:f>
              <c:strCache>
                <c:ptCount val="1"/>
                <c:pt idx="0">
                  <c:v>P4R1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Final'!$T$23:$AA$23</c:f>
              <c:numCache>
                <c:formatCode>0</c:formatCode>
                <c:ptCount val="8"/>
                <c:pt idx="0">
                  <c:v>0.0</c:v>
                </c:pt>
                <c:pt idx="1">
                  <c:v>7.254280779208857</c:v>
                </c:pt>
                <c:pt idx="2">
                  <c:v>21.71941237349164</c:v>
                </c:pt>
                <c:pt idx="3">
                  <c:v>11.56334697446239</c:v>
                </c:pt>
                <c:pt idx="4">
                  <c:v>7.298738270413224</c:v>
                </c:pt>
                <c:pt idx="5">
                  <c:v>4.789716595878025</c:v>
                </c:pt>
                <c:pt idx="6">
                  <c:v>17.99504412133709</c:v>
                </c:pt>
                <c:pt idx="7">
                  <c:v>2.912940101894567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Final'!$S$24</c:f>
              <c:strCache>
                <c:ptCount val="1"/>
                <c:pt idx="0">
                  <c:v>P4R2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Final'!$T$24:$AA$24</c:f>
              <c:numCache>
                <c:formatCode>0</c:formatCode>
                <c:ptCount val="8"/>
                <c:pt idx="0">
                  <c:v>0.0</c:v>
                </c:pt>
                <c:pt idx="1">
                  <c:v>9.87140522659229</c:v>
                </c:pt>
                <c:pt idx="2">
                  <c:v>19.49564292647277</c:v>
                </c:pt>
                <c:pt idx="3">
                  <c:v>10.4791572458005</c:v>
                </c:pt>
                <c:pt idx="4">
                  <c:v>7.090726096827304</c:v>
                </c:pt>
                <c:pt idx="5">
                  <c:v>7.98587932237001</c:v>
                </c:pt>
                <c:pt idx="6">
                  <c:v>5.996078443558018</c:v>
                </c:pt>
                <c:pt idx="7">
                  <c:v>1.65042272672007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Final'!$S$25</c:f>
              <c:strCache>
                <c:ptCount val="1"/>
                <c:pt idx="0">
                  <c:v>P4R3</c:v>
                </c:pt>
              </c:strCache>
            </c:strRef>
          </c:tx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Final'!$T$25:$AA$25</c:f>
              <c:numCache>
                <c:formatCode>0</c:formatCode>
                <c:ptCount val="8"/>
                <c:pt idx="0">
                  <c:v>0.0</c:v>
                </c:pt>
                <c:pt idx="1">
                  <c:v>10.31445778922308</c:v>
                </c:pt>
                <c:pt idx="2">
                  <c:v>26.14629467801535</c:v>
                </c:pt>
                <c:pt idx="3">
                  <c:v>13.14687954207191</c:v>
                </c:pt>
                <c:pt idx="4">
                  <c:v>9.587771241101473</c:v>
                </c:pt>
                <c:pt idx="5">
                  <c:v>6.06851230865874</c:v>
                </c:pt>
                <c:pt idx="6">
                  <c:v>6.559990966219642</c:v>
                </c:pt>
                <c:pt idx="7">
                  <c:v>3.184194974375423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40936"/>
        <c:axId val="2104240008"/>
      </c:scatterChart>
      <c:valAx>
        <c:axId val="-213084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240008"/>
        <c:crosses val="autoZero"/>
        <c:crossBetween val="midCat"/>
      </c:valAx>
      <c:valAx>
        <c:axId val="2104240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84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Final'!$AK$9</c:f>
              <c:strCache>
                <c:ptCount val="1"/>
                <c:pt idx="0">
                  <c:v>P0</c:v>
                </c:pt>
              </c:strCache>
            </c:strRef>
          </c:tx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Final'!$AL$9:$AS$9</c:f>
              <c:numCache>
                <c:formatCode>0</c:formatCode>
                <c:ptCount val="8"/>
                <c:pt idx="0">
                  <c:v>0.0</c:v>
                </c:pt>
                <c:pt idx="1">
                  <c:v>7.776553008266144</c:v>
                </c:pt>
                <c:pt idx="2">
                  <c:v>30.35631629926775</c:v>
                </c:pt>
                <c:pt idx="3">
                  <c:v>39.71963130626407</c:v>
                </c:pt>
                <c:pt idx="4">
                  <c:v>50.7628226987108</c:v>
                </c:pt>
                <c:pt idx="5">
                  <c:v>55.70833023674676</c:v>
                </c:pt>
                <c:pt idx="6">
                  <c:v>63.19360409627015</c:v>
                </c:pt>
                <c:pt idx="7">
                  <c:v>66.44937907010368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Final'!$AK$10</c:f>
              <c:strCache>
                <c:ptCount val="1"/>
                <c:pt idx="0">
                  <c:v>P1</c:v>
                </c:pt>
              </c:strCache>
            </c:strRef>
          </c:tx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Final'!$AL$10:$AS$10</c:f>
              <c:numCache>
                <c:formatCode>0</c:formatCode>
                <c:ptCount val="8"/>
                <c:pt idx="0">
                  <c:v>0.0</c:v>
                </c:pt>
                <c:pt idx="1">
                  <c:v>9.60584800968614</c:v>
                </c:pt>
                <c:pt idx="2">
                  <c:v>23.72768473717106</c:v>
                </c:pt>
                <c:pt idx="3">
                  <c:v>32.83720304153962</c:v>
                </c:pt>
                <c:pt idx="4">
                  <c:v>39.91920711516041</c:v>
                </c:pt>
                <c:pt idx="5">
                  <c:v>44.64066593491295</c:v>
                </c:pt>
                <c:pt idx="6">
                  <c:v>51.54193476226525</c:v>
                </c:pt>
                <c:pt idx="7">
                  <c:v>55.60345146377915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Final'!$AK$11</c:f>
              <c:strCache>
                <c:ptCount val="1"/>
                <c:pt idx="0">
                  <c:v>P2</c:v>
                </c:pt>
              </c:strCache>
            </c:strRef>
          </c:tx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Final'!$AL$11:$AS$11</c:f>
              <c:numCache>
                <c:formatCode>0</c:formatCode>
                <c:ptCount val="8"/>
                <c:pt idx="0">
                  <c:v>0.0</c:v>
                </c:pt>
                <c:pt idx="1">
                  <c:v>8.475859986324238</c:v>
                </c:pt>
                <c:pt idx="2">
                  <c:v>33.67399662877842</c:v>
                </c:pt>
                <c:pt idx="3">
                  <c:v>43.23166456448561</c:v>
                </c:pt>
                <c:pt idx="4">
                  <c:v>52.28963809948134</c:v>
                </c:pt>
                <c:pt idx="5">
                  <c:v>61.16919140673347</c:v>
                </c:pt>
                <c:pt idx="6">
                  <c:v>69.57735689679727</c:v>
                </c:pt>
                <c:pt idx="7">
                  <c:v>71.47730827949538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Final'!$AK$12</c:f>
              <c:strCache>
                <c:ptCount val="1"/>
                <c:pt idx="0">
                  <c:v>P3</c:v>
                </c:pt>
              </c:strCache>
            </c:strRef>
          </c:tx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Final'!$AL$12:$AS$12</c:f>
              <c:numCache>
                <c:formatCode>0</c:formatCode>
                <c:ptCount val="8"/>
                <c:pt idx="0">
                  <c:v>0.0</c:v>
                </c:pt>
                <c:pt idx="1">
                  <c:v>5.515783847955224</c:v>
                </c:pt>
                <c:pt idx="2">
                  <c:v>26.31690043180296</c:v>
                </c:pt>
                <c:pt idx="3">
                  <c:v>37.89013122318493</c:v>
                </c:pt>
                <c:pt idx="4">
                  <c:v>45.14181397107995</c:v>
                </c:pt>
                <c:pt idx="5">
                  <c:v>52.31148155459837</c:v>
                </c:pt>
                <c:pt idx="6">
                  <c:v>58.3194390633293</c:v>
                </c:pt>
                <c:pt idx="7">
                  <c:v>61.5977738990212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Final'!$AK$13</c:f>
              <c:strCache>
                <c:ptCount val="1"/>
                <c:pt idx="0">
                  <c:v>P4</c:v>
                </c:pt>
              </c:strCache>
            </c:strRef>
          </c:tx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Final'!$AL$13:$AS$13</c:f>
              <c:numCache>
                <c:formatCode>0</c:formatCode>
                <c:ptCount val="8"/>
                <c:pt idx="0">
                  <c:v>0.0</c:v>
                </c:pt>
                <c:pt idx="1">
                  <c:v>9.14671459834141</c:v>
                </c:pt>
                <c:pt idx="2">
                  <c:v>31.60049792433466</c:v>
                </c:pt>
                <c:pt idx="3">
                  <c:v>43.33029251177959</c:v>
                </c:pt>
                <c:pt idx="4">
                  <c:v>51.32270438122692</c:v>
                </c:pt>
                <c:pt idx="5">
                  <c:v>57.60407379019584</c:v>
                </c:pt>
                <c:pt idx="6">
                  <c:v>67.78777830056742</c:v>
                </c:pt>
                <c:pt idx="7">
                  <c:v>70.37029756823078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16840"/>
        <c:axId val="-2139067864"/>
      </c:scatterChart>
      <c:valAx>
        <c:axId val="-213861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067864"/>
        <c:crosses val="autoZero"/>
        <c:crossBetween val="midCat"/>
      </c:valAx>
      <c:valAx>
        <c:axId val="-2139067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861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374650</xdr:colOff>
      <xdr:row>26</xdr:row>
      <xdr:rowOff>127000</xdr:rowOff>
    </xdr:from>
    <xdr:to>
      <xdr:col>34</xdr:col>
      <xdr:colOff>819150</xdr:colOff>
      <xdr:row>45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25</xdr:row>
      <xdr:rowOff>152400</xdr:rowOff>
    </xdr:from>
    <xdr:to>
      <xdr:col>5</xdr:col>
      <xdr:colOff>774700</xdr:colOff>
      <xdr:row>41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29</xdr:row>
      <xdr:rowOff>0</xdr:rowOff>
    </xdr:from>
    <xdr:to>
      <xdr:col>24</xdr:col>
      <xdr:colOff>596900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317500</xdr:colOff>
      <xdr:row>20</xdr:row>
      <xdr:rowOff>152400</xdr:rowOff>
    </xdr:from>
    <xdr:to>
      <xdr:col>42</xdr:col>
      <xdr:colOff>762000</xdr:colOff>
      <xdr:row>36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opLeftCell="A10" workbookViewId="0">
      <selection activeCell="AD5" sqref="AD5:AD10"/>
    </sheetView>
  </sheetViews>
  <sheetFormatPr baseColWidth="10" defaultColWidth="8.83203125" defaultRowHeight="14" x14ac:dyDescent="0"/>
  <cols>
    <col min="1" max="2" width="8.83203125" style="9"/>
    <col min="3" max="3" width="13.83203125" style="9" customWidth="1"/>
    <col min="4" max="6" width="9.1640625" style="9" bestFit="1" customWidth="1"/>
    <col min="7" max="8" width="8.83203125" style="9"/>
    <col min="9" max="9" width="9.33203125" style="9" customWidth="1"/>
    <col min="10" max="10" width="7.6640625" style="9" customWidth="1"/>
    <col min="11" max="11" width="7.33203125" style="9" customWidth="1"/>
    <col min="12" max="13" width="8.83203125" style="9"/>
    <col min="14" max="15" width="7.6640625" style="9" customWidth="1"/>
    <col min="16" max="20" width="8.83203125" style="9"/>
    <col min="21" max="21" width="13" style="9" customWidth="1"/>
    <col min="22" max="23" width="12.83203125" style="9" customWidth="1"/>
    <col min="24" max="24" width="13.33203125" style="9" customWidth="1"/>
    <col min="25" max="28" width="12.6640625" style="9" customWidth="1"/>
    <col min="29" max="16384" width="8.83203125" style="9"/>
  </cols>
  <sheetData>
    <row r="1" spans="1:38" ht="25">
      <c r="B1" s="63" t="s">
        <v>64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24"/>
      <c r="Q1" s="24"/>
      <c r="R1" s="24"/>
      <c r="S1" s="24"/>
      <c r="T1" s="24"/>
      <c r="V1" s="8"/>
      <c r="W1" s="8"/>
      <c r="AA1" s="8"/>
      <c r="AB1" s="8"/>
    </row>
    <row r="2" spans="1:38">
      <c r="A2" s="62" t="s">
        <v>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22"/>
      <c r="S2" s="22"/>
      <c r="T2" s="22"/>
      <c r="V2" s="8"/>
      <c r="W2" s="8"/>
      <c r="AA2" s="20"/>
      <c r="AB2" s="20"/>
    </row>
    <row r="3" spans="1:38" ht="42">
      <c r="C3" s="23" t="s">
        <v>32</v>
      </c>
      <c r="D3" s="23" t="s">
        <v>33</v>
      </c>
      <c r="E3" s="23" t="s">
        <v>34</v>
      </c>
      <c r="F3" s="23" t="s">
        <v>35</v>
      </c>
      <c r="G3" s="9" t="s">
        <v>36</v>
      </c>
      <c r="H3" s="9" t="s">
        <v>0</v>
      </c>
      <c r="I3" s="9" t="s">
        <v>1</v>
      </c>
      <c r="J3" s="23" t="s">
        <v>11</v>
      </c>
      <c r="K3" s="9" t="s">
        <v>2</v>
      </c>
      <c r="L3" s="9" t="s">
        <v>3</v>
      </c>
      <c r="M3" s="9" t="s">
        <v>4</v>
      </c>
      <c r="N3" s="23" t="s">
        <v>5</v>
      </c>
      <c r="O3" s="23" t="s">
        <v>6</v>
      </c>
      <c r="Q3" s="9" t="s">
        <v>41</v>
      </c>
      <c r="R3" s="8"/>
      <c r="S3" s="8"/>
      <c r="T3" s="8"/>
      <c r="U3" s="30"/>
      <c r="Z3" s="8"/>
    </row>
    <row r="4" spans="1:38">
      <c r="A4" s="61" t="s">
        <v>20</v>
      </c>
      <c r="B4" s="9" t="s">
        <v>23</v>
      </c>
      <c r="C4" s="25">
        <v>20.6937</v>
      </c>
      <c r="D4" s="25">
        <v>40.2181</v>
      </c>
      <c r="E4" s="25">
        <f>D4-C4</f>
        <v>19.5244</v>
      </c>
      <c r="F4" s="25">
        <v>21.338000000000001</v>
      </c>
      <c r="G4" s="25">
        <v>20.935500000000001</v>
      </c>
      <c r="H4" s="25">
        <f>F4-C4</f>
        <v>0.64430000000000121</v>
      </c>
      <c r="I4" s="25">
        <f>F4-G4</f>
        <v>0.40249999999999986</v>
      </c>
      <c r="J4" s="60">
        <f>(I4+I5+I6)/3</f>
        <v>0.39366666666666578</v>
      </c>
      <c r="K4" s="25">
        <f>(H4/E4)*100</f>
        <v>3.2999733666591613</v>
      </c>
      <c r="L4" s="25">
        <f>(I4/E4)*100</f>
        <v>2.0615230173526453</v>
      </c>
      <c r="M4" s="25">
        <f>I4/H4*100</f>
        <v>62.470898649697205</v>
      </c>
      <c r="N4" s="60">
        <f>AVERAGE(K4,K5,K6)</f>
        <v>3.2801632474415414</v>
      </c>
      <c r="O4" s="60">
        <f>AVERAGE(L4,L5,L6)</f>
        <v>2.0489118433756883</v>
      </c>
      <c r="P4" s="23"/>
      <c r="R4" s="41" t="s">
        <v>57</v>
      </c>
      <c r="S4" s="42">
        <v>4.92</v>
      </c>
      <c r="T4" s="8" t="s">
        <v>151</v>
      </c>
      <c r="U4" s="8" t="s">
        <v>48</v>
      </c>
      <c r="V4" s="27">
        <v>5.01</v>
      </c>
      <c r="W4" s="8" t="s">
        <v>50</v>
      </c>
      <c r="X4" s="8" t="s">
        <v>51</v>
      </c>
      <c r="Y4" s="8"/>
      <c r="Z4" s="8"/>
      <c r="AB4" s="9" t="s">
        <v>45</v>
      </c>
      <c r="AC4" s="43" t="s">
        <v>60</v>
      </c>
      <c r="AD4" s="43" t="s">
        <v>59</v>
      </c>
      <c r="AE4" s="9" t="s">
        <v>61</v>
      </c>
      <c r="AH4" s="8" t="s">
        <v>46</v>
      </c>
      <c r="AI4" s="9" t="s">
        <v>61</v>
      </c>
    </row>
    <row r="5" spans="1:38">
      <c r="A5" s="61"/>
      <c r="B5" s="9" t="s">
        <v>24</v>
      </c>
      <c r="C5" s="25">
        <v>20.7378</v>
      </c>
      <c r="D5" s="25">
        <v>39.856200000000001</v>
      </c>
      <c r="E5" s="25">
        <f>D5-C5</f>
        <v>19.118400000000001</v>
      </c>
      <c r="F5" s="25">
        <v>21.357399999999998</v>
      </c>
      <c r="G5" s="25">
        <v>20.970800000000001</v>
      </c>
      <c r="H5" s="25">
        <f>F5-C5</f>
        <v>0.61959999999999837</v>
      </c>
      <c r="I5" s="25">
        <f t="shared" ref="I5:I11" si="0">F5-G5</f>
        <v>0.38659999999999783</v>
      </c>
      <c r="J5" s="60"/>
      <c r="K5" s="25">
        <f t="shared" ref="K5:K18" si="1">(H5/E5)*100</f>
        <v>3.2408569754791108</v>
      </c>
      <c r="L5" s="25">
        <f t="shared" ref="L5:L18" si="2">(I5/E5)*100</f>
        <v>2.022135743576857</v>
      </c>
      <c r="M5" s="25">
        <f t="shared" ref="M5:M18" si="3">I5/H5*100</f>
        <v>62.395093608779675</v>
      </c>
      <c r="N5" s="60"/>
      <c r="O5" s="60"/>
      <c r="P5" s="46"/>
      <c r="R5" s="8" t="s">
        <v>58</v>
      </c>
      <c r="S5" s="27">
        <v>4.96</v>
      </c>
      <c r="T5" s="10">
        <f>AVERAGE(S4:S5)</f>
        <v>4.9399999999999995</v>
      </c>
      <c r="U5" s="8" t="s">
        <v>49</v>
      </c>
      <c r="V5" s="27">
        <v>5</v>
      </c>
      <c r="W5" s="28">
        <f>(V4+V5)/2</f>
        <v>5.0049999999999999</v>
      </c>
      <c r="X5" s="20">
        <f>(3.8*0.0338)/W5</f>
        <v>2.5662337662337657E-2</v>
      </c>
      <c r="Y5" s="8"/>
      <c r="Z5" s="8"/>
      <c r="AB5" s="9" t="s">
        <v>23</v>
      </c>
      <c r="AC5" s="19">
        <v>18.3</v>
      </c>
      <c r="AD5" s="17">
        <f>AC5*50</f>
        <v>915</v>
      </c>
      <c r="AE5" s="57">
        <f>AVERAGE(AD5,AD6)</f>
        <v>930</v>
      </c>
      <c r="AF5" s="19"/>
      <c r="AG5" s="16" t="s">
        <v>20</v>
      </c>
      <c r="AH5" s="9">
        <v>7.95</v>
      </c>
      <c r="AI5" s="19">
        <f>AVERAGE(AH5,AH6,AH7)</f>
        <v>7.6733333333333329</v>
      </c>
      <c r="AJ5" s="29"/>
    </row>
    <row r="6" spans="1:38">
      <c r="A6" s="61"/>
      <c r="B6" s="9" t="s">
        <v>31</v>
      </c>
      <c r="C6" s="25">
        <v>20.542400000000001</v>
      </c>
      <c r="D6" s="25">
        <v>39.5383</v>
      </c>
      <c r="E6" s="25">
        <f>D6-C6</f>
        <v>18.995899999999999</v>
      </c>
      <c r="F6" s="25">
        <v>21.1692</v>
      </c>
      <c r="G6" s="25">
        <v>20.7773</v>
      </c>
      <c r="H6" s="25">
        <f>F6-C6</f>
        <v>0.62679999999999936</v>
      </c>
      <c r="I6" s="25">
        <f t="shared" si="0"/>
        <v>0.39189999999999969</v>
      </c>
      <c r="J6" s="60"/>
      <c r="K6" s="25">
        <f t="shared" si="1"/>
        <v>3.2996594001863526</v>
      </c>
      <c r="L6" s="25">
        <f t="shared" si="2"/>
        <v>2.0630767691975622</v>
      </c>
      <c r="M6" s="25">
        <f t="shared" si="3"/>
        <v>62.523931078493952</v>
      </c>
      <c r="N6" s="60"/>
      <c r="O6" s="60"/>
      <c r="P6" s="46"/>
      <c r="Q6" s="23"/>
      <c r="S6" s="9" t="s">
        <v>43</v>
      </c>
      <c r="U6" s="13"/>
      <c r="V6" s="15" t="s">
        <v>53</v>
      </c>
      <c r="W6" s="8" t="s">
        <v>54</v>
      </c>
      <c r="X6" s="28" t="s">
        <v>55</v>
      </c>
      <c r="Y6" s="8" t="s">
        <v>56</v>
      </c>
      <c r="Z6" s="13"/>
      <c r="AB6" s="9" t="s">
        <v>24</v>
      </c>
      <c r="AC6" s="19">
        <v>18.899999999999999</v>
      </c>
      <c r="AD6" s="17">
        <f t="shared" ref="AD6:AD11" si="4">AC6*50</f>
        <v>944.99999999999989</v>
      </c>
      <c r="AE6" s="57"/>
      <c r="AF6" s="19"/>
      <c r="AG6" s="16" t="s">
        <v>21</v>
      </c>
      <c r="AH6" s="9">
        <v>7.52</v>
      </c>
      <c r="AI6" s="19"/>
    </row>
    <row r="7" spans="1:38">
      <c r="A7" s="61" t="s">
        <v>21</v>
      </c>
      <c r="B7" s="9" t="s">
        <v>25</v>
      </c>
      <c r="C7" s="25">
        <v>20.773299999999999</v>
      </c>
      <c r="D7" s="25">
        <v>40.914900000000003</v>
      </c>
      <c r="E7" s="25">
        <f>D7-C7</f>
        <v>20.141600000000004</v>
      </c>
      <c r="F7" s="25">
        <v>21.449000000000002</v>
      </c>
      <c r="G7" s="25">
        <v>21.0213</v>
      </c>
      <c r="H7" s="25">
        <f>F7-C7</f>
        <v>0.67570000000000263</v>
      </c>
      <c r="I7" s="25">
        <f t="shared" si="0"/>
        <v>0.42770000000000152</v>
      </c>
      <c r="J7" s="60">
        <f>(I7+I8+I9)/3</f>
        <v>0.42260000000000036</v>
      </c>
      <c r="K7" s="25">
        <f t="shared" si="1"/>
        <v>3.3547483814592804</v>
      </c>
      <c r="L7" s="25">
        <f t="shared" si="2"/>
        <v>2.1234658616991768</v>
      </c>
      <c r="M7" s="25">
        <f t="shared" si="3"/>
        <v>63.29732129643331</v>
      </c>
      <c r="N7" s="60">
        <f>AVERAGE(K7,K8,K9)</f>
        <v>3.2938933685567142</v>
      </c>
      <c r="O7" s="60">
        <f>AVERAGE(L7,L8,L9)</f>
        <v>2.0710487918457967</v>
      </c>
      <c r="P7" s="46"/>
      <c r="Q7" s="60" t="s">
        <v>20</v>
      </c>
      <c r="R7" s="9" t="s">
        <v>23</v>
      </c>
      <c r="S7" s="13">
        <v>4.43</v>
      </c>
      <c r="T7" s="10">
        <f>$T$5</f>
        <v>4.9399999999999995</v>
      </c>
      <c r="U7" s="29">
        <f t="shared" ref="U7:U13" si="5">$X$5</f>
        <v>2.5662337662337657E-2</v>
      </c>
      <c r="V7" s="11">
        <f>(T7-S7)*U7*4000</f>
        <v>52.351168831168799</v>
      </c>
      <c r="W7" s="17">
        <v>200</v>
      </c>
      <c r="X7" s="12">
        <f>V7*W7</f>
        <v>10470.23376623376</v>
      </c>
      <c r="Y7" s="21">
        <f>AVERAGE(X7,X8)</f>
        <v>8725.1948051948002</v>
      </c>
      <c r="Z7" s="21"/>
      <c r="AB7" s="9" t="s">
        <v>25</v>
      </c>
      <c r="AC7" s="19">
        <v>19.399999999999999</v>
      </c>
      <c r="AD7" s="17">
        <f t="shared" si="4"/>
        <v>969.99999999999989</v>
      </c>
      <c r="AE7" s="57">
        <f>AVERAGE(AD7,AD8)</f>
        <v>944.99999999999989</v>
      </c>
      <c r="AF7" s="19"/>
      <c r="AG7" s="16" t="s">
        <v>22</v>
      </c>
      <c r="AH7" s="9">
        <v>7.55</v>
      </c>
      <c r="AI7" s="19"/>
    </row>
    <row r="8" spans="1:38">
      <c r="A8" s="61"/>
      <c r="B8" s="9" t="s">
        <v>26</v>
      </c>
      <c r="C8" s="25">
        <v>20.479800000000001</v>
      </c>
      <c r="D8" s="25">
        <v>39.763199999999998</v>
      </c>
      <c r="E8" s="25">
        <f t="shared" ref="E8:E18" si="6">D8-C8</f>
        <v>19.283399999999997</v>
      </c>
      <c r="F8" s="25">
        <v>21.114000000000001</v>
      </c>
      <c r="G8" s="25">
        <v>20.716899999999999</v>
      </c>
      <c r="H8" s="25">
        <f t="shared" ref="H8:H18" si="7">F8-C8</f>
        <v>0.63419999999999987</v>
      </c>
      <c r="I8" s="25">
        <f t="shared" si="0"/>
        <v>0.39710000000000178</v>
      </c>
      <c r="J8" s="60"/>
      <c r="K8" s="25">
        <f t="shared" si="1"/>
        <v>3.2888391051370607</v>
      </c>
      <c r="L8" s="25">
        <f t="shared" si="2"/>
        <v>2.0592841511351829</v>
      </c>
      <c r="M8" s="25">
        <f t="shared" si="3"/>
        <v>62.614317250079132</v>
      </c>
      <c r="N8" s="60"/>
      <c r="O8" s="60"/>
      <c r="P8" s="46"/>
      <c r="Q8" s="60"/>
      <c r="R8" s="9" t="s">
        <v>24</v>
      </c>
      <c r="S8" s="13">
        <v>4.5999999999999996</v>
      </c>
      <c r="T8" s="10">
        <f t="shared" ref="T8:T42" si="8">$T$5</f>
        <v>4.9399999999999995</v>
      </c>
      <c r="U8" s="29">
        <f t="shared" si="5"/>
        <v>2.5662337662337657E-2</v>
      </c>
      <c r="V8" s="11">
        <f t="shared" ref="V8:V13" si="9">(T8-S8)*U8*4000</f>
        <v>34.900779220779199</v>
      </c>
      <c r="W8" s="17">
        <v>200</v>
      </c>
      <c r="X8" s="12">
        <f t="shared" ref="X8:X42" si="10">V8*W8</f>
        <v>6980.15584415584</v>
      </c>
      <c r="Y8" s="21"/>
      <c r="Z8" s="21"/>
      <c r="AB8" s="9" t="s">
        <v>26</v>
      </c>
      <c r="AC8" s="19">
        <v>18.399999999999999</v>
      </c>
      <c r="AD8" s="17">
        <f t="shared" si="4"/>
        <v>919.99999999999989</v>
      </c>
      <c r="AE8" s="57"/>
      <c r="AG8" s="9" t="s">
        <v>173</v>
      </c>
      <c r="AH8" s="9">
        <v>8.08</v>
      </c>
      <c r="AI8" s="19">
        <f>AVERAGE(AH8,AH9,AH10)</f>
        <v>8.0733333333333341</v>
      </c>
      <c r="AJ8" s="29"/>
    </row>
    <row r="9" spans="1:38">
      <c r="A9" s="61"/>
      <c r="B9" s="9" t="s">
        <v>27</v>
      </c>
      <c r="C9" s="25">
        <v>20.658200000000001</v>
      </c>
      <c r="D9" s="25">
        <v>42.476599999999998</v>
      </c>
      <c r="E9" s="25">
        <f t="shared" si="6"/>
        <v>21.818399999999997</v>
      </c>
      <c r="F9" s="25">
        <v>21.364699999999999</v>
      </c>
      <c r="G9" s="25">
        <v>20.921700000000001</v>
      </c>
      <c r="H9" s="25">
        <f t="shared" si="7"/>
        <v>0.70649999999999835</v>
      </c>
      <c r="I9" s="25">
        <f t="shared" si="0"/>
        <v>0.44299999999999784</v>
      </c>
      <c r="J9" s="60"/>
      <c r="K9" s="25">
        <f t="shared" si="1"/>
        <v>3.238092619073802</v>
      </c>
      <c r="L9" s="25">
        <f t="shared" si="2"/>
        <v>2.0303963627030299</v>
      </c>
      <c r="M9" s="25">
        <f t="shared" si="3"/>
        <v>62.70346779900904</v>
      </c>
      <c r="N9" s="60"/>
      <c r="O9" s="60"/>
      <c r="P9" s="46"/>
      <c r="Q9" s="60" t="s">
        <v>21</v>
      </c>
      <c r="R9" s="9" t="s">
        <v>25</v>
      </c>
      <c r="S9" s="13">
        <v>4.49</v>
      </c>
      <c r="T9" s="10">
        <f t="shared" si="8"/>
        <v>4.9399999999999995</v>
      </c>
      <c r="U9" s="29">
        <f t="shared" si="5"/>
        <v>2.5662337662337657E-2</v>
      </c>
      <c r="V9" s="11">
        <f t="shared" si="9"/>
        <v>46.192207792207711</v>
      </c>
      <c r="W9" s="17">
        <v>200</v>
      </c>
      <c r="X9" s="12">
        <f t="shared" si="10"/>
        <v>9238.4415584415419</v>
      </c>
      <c r="Y9" s="21">
        <f>AVERAGE(X9,X10)</f>
        <v>9649.0389610389448</v>
      </c>
      <c r="Z9" s="21"/>
      <c r="AB9" s="9" t="s">
        <v>28</v>
      </c>
      <c r="AC9" s="19">
        <v>18.399999999999999</v>
      </c>
      <c r="AD9" s="17">
        <f t="shared" si="4"/>
        <v>919.99999999999989</v>
      </c>
      <c r="AE9" s="57">
        <f>AVERAGE(AD9,AD10)</f>
        <v>935</v>
      </c>
      <c r="AF9" s="19"/>
      <c r="AG9" s="9" t="s">
        <v>174</v>
      </c>
      <c r="AH9" s="9">
        <v>8.09</v>
      </c>
      <c r="AI9" s="19"/>
      <c r="AK9" s="19"/>
      <c r="AL9" s="29"/>
    </row>
    <row r="10" spans="1:38">
      <c r="A10" s="61" t="s">
        <v>22</v>
      </c>
      <c r="B10" s="9" t="s">
        <v>28</v>
      </c>
      <c r="C10" s="25">
        <v>20.3812</v>
      </c>
      <c r="D10" s="25">
        <v>41.181600000000003</v>
      </c>
      <c r="E10" s="25">
        <f t="shared" si="6"/>
        <v>20.800400000000003</v>
      </c>
      <c r="F10" s="25">
        <v>21.1477</v>
      </c>
      <c r="G10" s="25">
        <v>20.674199999999999</v>
      </c>
      <c r="H10" s="25">
        <f t="shared" si="7"/>
        <v>0.76650000000000063</v>
      </c>
      <c r="I10" s="25">
        <f t="shared" si="0"/>
        <v>0.47350000000000136</v>
      </c>
      <c r="J10" s="60">
        <f>(I10+I11+I12)/3</f>
        <v>0.495500000000001</v>
      </c>
      <c r="K10" s="25">
        <f t="shared" si="1"/>
        <v>3.6850252879752334</v>
      </c>
      <c r="L10" s="25">
        <f t="shared" si="2"/>
        <v>2.2763985307974908</v>
      </c>
      <c r="M10" s="25">
        <f t="shared" si="3"/>
        <v>61.774298760600253</v>
      </c>
      <c r="N10" s="60">
        <f>AVERAGE(K10,K11,K12)</f>
        <v>3.6249791994787786</v>
      </c>
      <c r="O10" s="60">
        <f>AVERAGE(L10,L11,L12)</f>
        <v>2.2213384084350083</v>
      </c>
      <c r="P10" s="46"/>
      <c r="Q10" s="60"/>
      <c r="R10" s="9" t="s">
        <v>26</v>
      </c>
      <c r="S10" s="13">
        <v>4.45</v>
      </c>
      <c r="T10" s="10">
        <f t="shared" si="8"/>
        <v>4.9399999999999995</v>
      </c>
      <c r="U10" s="29">
        <f t="shared" si="5"/>
        <v>2.5662337662337657E-2</v>
      </c>
      <c r="V10" s="11">
        <f t="shared" si="9"/>
        <v>50.298181818181739</v>
      </c>
      <c r="W10" s="17">
        <v>200</v>
      </c>
      <c r="X10" s="12">
        <f t="shared" si="10"/>
        <v>10059.636363636348</v>
      </c>
      <c r="Y10" s="21"/>
      <c r="Z10" s="21"/>
      <c r="AB10" s="9" t="s">
        <v>29</v>
      </c>
      <c r="AC10" s="19">
        <v>19</v>
      </c>
      <c r="AD10" s="17">
        <f t="shared" si="4"/>
        <v>950</v>
      </c>
      <c r="AE10" s="57"/>
      <c r="AF10" s="19"/>
      <c r="AG10" s="9" t="s">
        <v>175</v>
      </c>
      <c r="AH10" s="9">
        <v>8.0500000000000007</v>
      </c>
      <c r="AI10" s="19"/>
    </row>
    <row r="11" spans="1:38">
      <c r="A11" s="61"/>
      <c r="B11" s="9" t="s">
        <v>29</v>
      </c>
      <c r="C11" s="25">
        <v>20.6859</v>
      </c>
      <c r="D11" s="25">
        <v>45.077300000000001</v>
      </c>
      <c r="E11" s="25">
        <f t="shared" si="6"/>
        <v>24.391400000000001</v>
      </c>
      <c r="F11" s="25">
        <v>21.564599999999999</v>
      </c>
      <c r="G11" s="25">
        <v>21.029599999999999</v>
      </c>
      <c r="H11" s="25">
        <f t="shared" si="7"/>
        <v>0.87869999999999848</v>
      </c>
      <c r="I11" s="25">
        <f t="shared" si="0"/>
        <v>0.53500000000000014</v>
      </c>
      <c r="J11" s="60"/>
      <c r="K11" s="25">
        <f t="shared" si="1"/>
        <v>3.6024992415359449</v>
      </c>
      <c r="L11" s="25">
        <f t="shared" si="2"/>
        <v>2.1933960330280349</v>
      </c>
      <c r="M11" s="25">
        <f t="shared" si="3"/>
        <v>60.885398884716182</v>
      </c>
      <c r="N11" s="60"/>
      <c r="O11" s="60"/>
      <c r="P11" s="46"/>
      <c r="Q11" s="60" t="s">
        <v>22</v>
      </c>
      <c r="R11" s="9" t="s">
        <v>28</v>
      </c>
      <c r="S11" s="13">
        <v>4.43</v>
      </c>
      <c r="T11" s="10">
        <f t="shared" si="8"/>
        <v>4.9399999999999995</v>
      </c>
      <c r="U11" s="29">
        <f t="shared" si="5"/>
        <v>2.5662337662337657E-2</v>
      </c>
      <c r="V11" s="11">
        <f t="shared" si="9"/>
        <v>52.351168831168799</v>
      </c>
      <c r="W11" s="17">
        <v>200</v>
      </c>
      <c r="X11" s="12">
        <f t="shared" si="10"/>
        <v>10470.23376623376</v>
      </c>
      <c r="Y11" s="21">
        <f>AVERAGE(X11,X12)</f>
        <v>9956.9870129869996</v>
      </c>
      <c r="Z11" s="21"/>
      <c r="AB11" s="9" t="s">
        <v>108</v>
      </c>
      <c r="AC11" s="19">
        <v>17.3</v>
      </c>
      <c r="AD11" s="17">
        <f t="shared" si="4"/>
        <v>865</v>
      </c>
      <c r="AE11" s="57">
        <f>AVERAGE(AD11:AD13)</f>
        <v>881.66666666666663</v>
      </c>
      <c r="AF11" s="19"/>
      <c r="AG11" s="9" t="s">
        <v>108</v>
      </c>
      <c r="AH11" s="9">
        <v>8.2799999999999994</v>
      </c>
      <c r="AI11" s="19">
        <f>AVERAGE(AH11,AH12,AH13)</f>
        <v>8.0566666666666666</v>
      </c>
      <c r="AJ11" s="29"/>
    </row>
    <row r="12" spans="1:38">
      <c r="A12" s="61"/>
      <c r="B12" s="9" t="s">
        <v>30</v>
      </c>
      <c r="C12" s="25">
        <v>20.606999999999999</v>
      </c>
      <c r="D12" s="25">
        <v>42.391500000000001</v>
      </c>
      <c r="E12" s="25">
        <f t="shared" si="6"/>
        <v>21.784500000000001</v>
      </c>
      <c r="F12" s="25">
        <v>21.388500000000001</v>
      </c>
      <c r="G12" s="25">
        <v>20.910499999999999</v>
      </c>
      <c r="H12" s="25">
        <f t="shared" si="7"/>
        <v>0.78150000000000119</v>
      </c>
      <c r="I12" s="25">
        <f t="shared" ref="I12:I18" si="11">F12-G12</f>
        <v>0.47800000000000153</v>
      </c>
      <c r="J12" s="60"/>
      <c r="K12" s="25">
        <f t="shared" si="1"/>
        <v>3.5874130689251582</v>
      </c>
      <c r="L12" s="25">
        <f t="shared" si="2"/>
        <v>2.1942206614794992</v>
      </c>
      <c r="M12" s="25">
        <f t="shared" si="3"/>
        <v>61.164427383237467</v>
      </c>
      <c r="N12" s="60"/>
      <c r="O12" s="60"/>
      <c r="P12" s="46"/>
      <c r="Q12" s="60"/>
      <c r="R12" s="9" t="s">
        <v>29</v>
      </c>
      <c r="S12" s="13">
        <v>4.4800000000000004</v>
      </c>
      <c r="T12" s="10">
        <f t="shared" si="8"/>
        <v>4.9399999999999995</v>
      </c>
      <c r="U12" s="29">
        <f t="shared" si="5"/>
        <v>2.5662337662337657E-2</v>
      </c>
      <c r="V12" s="11">
        <f t="shared" si="9"/>
        <v>47.218701298701198</v>
      </c>
      <c r="W12" s="17">
        <v>200</v>
      </c>
      <c r="X12" s="12">
        <f t="shared" si="10"/>
        <v>9443.7402597402397</v>
      </c>
      <c r="Y12" s="21"/>
      <c r="Z12" s="21"/>
      <c r="AB12" s="9" t="s">
        <v>120</v>
      </c>
      <c r="AC12" s="19">
        <v>17.899999999999999</v>
      </c>
      <c r="AD12" s="17">
        <f>AC12*50</f>
        <v>894.99999999999989</v>
      </c>
      <c r="AE12" s="58"/>
      <c r="AG12" s="9" t="s">
        <v>120</v>
      </c>
      <c r="AH12" s="9">
        <v>8.01</v>
      </c>
    </row>
    <row r="13" spans="1:38">
      <c r="A13" s="61" t="s">
        <v>40</v>
      </c>
      <c r="B13" s="9" t="s">
        <v>166</v>
      </c>
      <c r="C13" s="25">
        <v>20.755600000000001</v>
      </c>
      <c r="D13" s="25">
        <v>28.409400000000002</v>
      </c>
      <c r="E13" s="25">
        <f t="shared" si="6"/>
        <v>7.6538000000000004</v>
      </c>
      <c r="F13" s="25">
        <v>21.029699999999998</v>
      </c>
      <c r="G13" s="25">
        <v>20.856999999999999</v>
      </c>
      <c r="H13" s="25">
        <f t="shared" si="7"/>
        <v>0.27409999999999712</v>
      </c>
      <c r="I13" s="25">
        <f t="shared" si="11"/>
        <v>0.17269999999999897</v>
      </c>
      <c r="J13" s="46">
        <f>AVERAGE(I13,I14,I15,I16,I17,I18)</f>
        <v>0.18923333333333461</v>
      </c>
      <c r="K13" s="25">
        <f t="shared" si="1"/>
        <v>3.5812276254931814</v>
      </c>
      <c r="L13" s="25">
        <f t="shared" si="2"/>
        <v>2.2563955159528462</v>
      </c>
      <c r="M13" s="25">
        <f t="shared" si="3"/>
        <v>63.00620211601634</v>
      </c>
      <c r="N13" s="56">
        <f>AVERAGE(K13,K14,K15,K16,K17,K18)</f>
        <v>3.6552776980665111</v>
      </c>
      <c r="O13" s="56">
        <f>AVERAGE(L13:L14)</f>
        <v>2.2038509899537542</v>
      </c>
      <c r="P13" s="46"/>
      <c r="Q13" s="61" t="s">
        <v>173</v>
      </c>
      <c r="R13" s="9" t="s">
        <v>166</v>
      </c>
      <c r="S13" s="13">
        <v>4.43</v>
      </c>
      <c r="T13" s="10">
        <f t="shared" si="8"/>
        <v>4.9399999999999995</v>
      </c>
      <c r="U13" s="29">
        <f t="shared" si="5"/>
        <v>2.5662337662337657E-2</v>
      </c>
      <c r="V13" s="11">
        <f t="shared" si="9"/>
        <v>52.351168831168799</v>
      </c>
      <c r="W13" s="17">
        <v>200</v>
      </c>
      <c r="X13" s="12">
        <f t="shared" si="10"/>
        <v>10470.23376623376</v>
      </c>
      <c r="Y13" s="21">
        <f>AVERAGE(X13,X14)</f>
        <v>10162.285714285705</v>
      </c>
      <c r="AB13" s="31" t="s">
        <v>121</v>
      </c>
      <c r="AC13" s="19">
        <v>17.7</v>
      </c>
      <c r="AD13" s="17">
        <f t="shared" ref="AD13:AD25" si="12">AC13*50</f>
        <v>885</v>
      </c>
      <c r="AE13" s="58"/>
      <c r="AG13" s="31" t="s">
        <v>121</v>
      </c>
      <c r="AH13" s="9">
        <v>7.88</v>
      </c>
    </row>
    <row r="14" spans="1:38">
      <c r="A14" s="61"/>
      <c r="B14" s="9" t="s">
        <v>167</v>
      </c>
      <c r="C14" s="25">
        <v>20.5672</v>
      </c>
      <c r="D14" s="25">
        <v>28.539100000000001</v>
      </c>
      <c r="E14" s="25">
        <f t="shared" si="6"/>
        <v>7.9719000000000015</v>
      </c>
      <c r="F14" s="25">
        <v>20.846900000000002</v>
      </c>
      <c r="G14" s="25">
        <v>20.6754</v>
      </c>
      <c r="H14" s="25">
        <f t="shared" si="7"/>
        <v>0.27970000000000184</v>
      </c>
      <c r="I14" s="25">
        <f t="shared" si="11"/>
        <v>0.17150000000000176</v>
      </c>
      <c r="J14" s="46"/>
      <c r="K14" s="25">
        <f t="shared" si="1"/>
        <v>3.5085738657033052</v>
      </c>
      <c r="L14" s="25">
        <f t="shared" si="2"/>
        <v>2.1513064639546622</v>
      </c>
      <c r="M14" s="25">
        <f t="shared" si="3"/>
        <v>61.315695387915845</v>
      </c>
      <c r="N14" s="56"/>
      <c r="O14" s="56"/>
      <c r="P14" s="46"/>
      <c r="Q14" s="61"/>
      <c r="R14" s="9" t="s">
        <v>167</v>
      </c>
      <c r="S14" s="13">
        <v>4.46</v>
      </c>
      <c r="T14" s="10">
        <f t="shared" si="8"/>
        <v>4.9399999999999995</v>
      </c>
      <c r="U14" s="29">
        <f>$X$5</f>
        <v>2.5662337662337657E-2</v>
      </c>
      <c r="V14" s="11">
        <f>(T14-S14)*U14*4000</f>
        <v>49.271688311688251</v>
      </c>
      <c r="W14" s="17">
        <v>200</v>
      </c>
      <c r="X14" s="12">
        <f t="shared" si="10"/>
        <v>9854.3376623376498</v>
      </c>
      <c r="Y14" s="21"/>
      <c r="Z14" s="21"/>
      <c r="AB14" s="31" t="s">
        <v>109</v>
      </c>
      <c r="AC14" s="19">
        <v>17.7</v>
      </c>
      <c r="AD14" s="17">
        <f t="shared" si="12"/>
        <v>885</v>
      </c>
      <c r="AE14" s="57">
        <f>AVERAGE(AD14:AD16)</f>
        <v>856.66666666666663</v>
      </c>
      <c r="AG14" s="31" t="s">
        <v>109</v>
      </c>
      <c r="AH14" s="9">
        <v>8.07</v>
      </c>
      <c r="AI14" s="19">
        <f>AVERAGE(AH14,AH15,AH16)</f>
        <v>8.1333333333333329</v>
      </c>
      <c r="AJ14" s="29"/>
    </row>
    <row r="15" spans="1:38">
      <c r="A15" s="61"/>
      <c r="B15" s="9" t="s">
        <v>168</v>
      </c>
      <c r="C15" s="25">
        <v>20.627099999999999</v>
      </c>
      <c r="D15" s="25">
        <v>29.143000000000001</v>
      </c>
      <c r="E15" s="25">
        <f t="shared" si="6"/>
        <v>8.515900000000002</v>
      </c>
      <c r="F15" s="25">
        <v>20.944500000000001</v>
      </c>
      <c r="G15" s="25">
        <v>20.741199999999999</v>
      </c>
      <c r="H15" s="25">
        <f t="shared" si="7"/>
        <v>0.31740000000000279</v>
      </c>
      <c r="I15" s="25">
        <f t="shared" si="11"/>
        <v>0.20330000000000226</v>
      </c>
      <c r="J15" s="46"/>
      <c r="K15" s="25">
        <f t="shared" si="1"/>
        <v>3.7271456921758443</v>
      </c>
      <c r="L15" s="25">
        <f t="shared" si="2"/>
        <v>2.3872990523609037</v>
      </c>
      <c r="M15" s="25">
        <f t="shared" si="3"/>
        <v>64.051669817265434</v>
      </c>
      <c r="N15" s="56"/>
      <c r="O15" s="56">
        <f>AVERAGE(L15:L16)</f>
        <v>2.3788058197114132</v>
      </c>
      <c r="P15" s="46"/>
      <c r="Q15" s="61" t="s">
        <v>174</v>
      </c>
      <c r="R15" s="9" t="s">
        <v>168</v>
      </c>
      <c r="S15" s="13">
        <v>4.4400000000000004</v>
      </c>
      <c r="T15" s="10">
        <f t="shared" si="8"/>
        <v>4.9399999999999995</v>
      </c>
      <c r="U15" s="29">
        <f t="shared" ref="U15:U42" si="13">$X$5</f>
        <v>2.5662337662337657E-2</v>
      </c>
      <c r="V15" s="11">
        <f t="shared" ref="V15:V42" si="14">(T15-S15)*U15*4000</f>
        <v>51.324675324675226</v>
      </c>
      <c r="W15" s="17">
        <v>200</v>
      </c>
      <c r="X15" s="12">
        <f t="shared" si="10"/>
        <v>10264.935064935045</v>
      </c>
      <c r="Y15" s="21">
        <f t="shared" ref="Y15" si="15">AVERAGE(X15,X16)</f>
        <v>10778.181818181805</v>
      </c>
      <c r="Z15" s="21"/>
      <c r="AB15" s="31" t="s">
        <v>110</v>
      </c>
      <c r="AC15" s="19">
        <v>17.5</v>
      </c>
      <c r="AD15" s="17">
        <f t="shared" si="12"/>
        <v>875</v>
      </c>
      <c r="AE15" s="58"/>
      <c r="AG15" s="31" t="s">
        <v>110</v>
      </c>
      <c r="AH15" s="9">
        <v>8.16</v>
      </c>
    </row>
    <row r="16" spans="1:38">
      <c r="A16" s="61"/>
      <c r="B16" s="9" t="s">
        <v>169</v>
      </c>
      <c r="C16" s="25">
        <v>20.479399999999998</v>
      </c>
      <c r="D16" s="25">
        <v>29.4529</v>
      </c>
      <c r="E16" s="25">
        <f t="shared" si="6"/>
        <v>8.9735000000000014</v>
      </c>
      <c r="F16" s="25">
        <v>20.8245</v>
      </c>
      <c r="G16" s="25">
        <v>20.611799999999999</v>
      </c>
      <c r="H16" s="25">
        <f t="shared" si="7"/>
        <v>0.34510000000000218</v>
      </c>
      <c r="I16" s="25">
        <f t="shared" si="11"/>
        <v>0.21270000000000167</v>
      </c>
      <c r="J16" s="46"/>
      <c r="K16" s="25">
        <f t="shared" si="1"/>
        <v>3.8457680949462545</v>
      </c>
      <c r="L16" s="25">
        <f t="shared" si="2"/>
        <v>2.3703125870619228</v>
      </c>
      <c r="M16" s="25">
        <f t="shared" si="3"/>
        <v>61.634308895972282</v>
      </c>
      <c r="N16" s="56"/>
      <c r="O16" s="56"/>
      <c r="P16" s="46"/>
      <c r="Q16" s="61"/>
      <c r="R16" s="9" t="s">
        <v>169</v>
      </c>
      <c r="S16" s="13">
        <v>4.3899999999999997</v>
      </c>
      <c r="T16" s="10">
        <f t="shared" si="8"/>
        <v>4.9399999999999995</v>
      </c>
      <c r="U16" s="29">
        <f t="shared" si="13"/>
        <v>2.5662337662337657E-2</v>
      </c>
      <c r="V16" s="11">
        <f t="shared" si="14"/>
        <v>56.457142857142834</v>
      </c>
      <c r="W16" s="17">
        <v>200</v>
      </c>
      <c r="X16" s="12">
        <f t="shared" si="10"/>
        <v>11291.428571428567</v>
      </c>
      <c r="Y16" s="21"/>
      <c r="Z16" s="21"/>
      <c r="AB16" s="31" t="s">
        <v>111</v>
      </c>
      <c r="AC16" s="19">
        <v>16.2</v>
      </c>
      <c r="AD16" s="17">
        <f t="shared" si="12"/>
        <v>810</v>
      </c>
      <c r="AE16" s="58"/>
      <c r="AG16" s="31" t="s">
        <v>111</v>
      </c>
      <c r="AH16" s="9">
        <v>8.17</v>
      </c>
    </row>
    <row r="17" spans="1:36">
      <c r="A17" s="61"/>
      <c r="B17" s="9" t="s">
        <v>170</v>
      </c>
      <c r="C17" s="25">
        <v>20.523700000000002</v>
      </c>
      <c r="D17" s="25">
        <v>28.7212</v>
      </c>
      <c r="E17" s="25">
        <f t="shared" si="6"/>
        <v>8.197499999999998</v>
      </c>
      <c r="F17" s="25">
        <v>20.840900000000001</v>
      </c>
      <c r="G17" s="25">
        <v>20.6387</v>
      </c>
      <c r="H17" s="25">
        <f t="shared" si="7"/>
        <v>0.3171999999999997</v>
      </c>
      <c r="I17" s="25">
        <f t="shared" si="11"/>
        <v>0.20220000000000127</v>
      </c>
      <c r="J17" s="46"/>
      <c r="K17" s="25">
        <f t="shared" si="1"/>
        <v>3.8694724001219858</v>
      </c>
      <c r="L17" s="25">
        <f t="shared" si="2"/>
        <v>2.466605672461132</v>
      </c>
      <c r="M17" s="25">
        <f t="shared" si="3"/>
        <v>63.745271122320759</v>
      </c>
      <c r="N17" s="56"/>
      <c r="O17" s="56">
        <f>AVERAGE(L17:L18)</f>
        <v>2.2921969345791924</v>
      </c>
      <c r="P17" s="46"/>
      <c r="Q17" s="61" t="s">
        <v>175</v>
      </c>
      <c r="R17" s="9" t="s">
        <v>170</v>
      </c>
      <c r="S17" s="13">
        <v>4.4800000000000004</v>
      </c>
      <c r="T17" s="10">
        <f t="shared" si="8"/>
        <v>4.9399999999999995</v>
      </c>
      <c r="U17" s="29">
        <f t="shared" si="13"/>
        <v>2.5662337662337657E-2</v>
      </c>
      <c r="V17" s="11">
        <f t="shared" si="14"/>
        <v>47.218701298701198</v>
      </c>
      <c r="W17" s="17">
        <v>200</v>
      </c>
      <c r="X17" s="12">
        <f t="shared" si="10"/>
        <v>9443.7402597402397</v>
      </c>
      <c r="Y17" s="21">
        <f t="shared" ref="Y17" si="16">AVERAGE(X17,X18)</f>
        <v>9649.0389610389448</v>
      </c>
      <c r="Z17" s="21"/>
      <c r="AB17" s="31" t="s">
        <v>112</v>
      </c>
      <c r="AC17" s="19">
        <v>16.100000000000001</v>
      </c>
      <c r="AD17" s="17">
        <f t="shared" si="12"/>
        <v>805.00000000000011</v>
      </c>
      <c r="AE17" s="57">
        <f>AVERAGE(AD17:AD19)</f>
        <v>836.66666666666663</v>
      </c>
      <c r="AG17" s="31" t="s">
        <v>112</v>
      </c>
      <c r="AH17" s="9">
        <v>8.11</v>
      </c>
      <c r="AI17" s="19">
        <f>AVERAGE(AH17,AH18,AH19)</f>
        <v>8.1233333333333331</v>
      </c>
      <c r="AJ17" s="29"/>
    </row>
    <row r="18" spans="1:36">
      <c r="A18" s="61"/>
      <c r="B18" s="9" t="s">
        <v>171</v>
      </c>
      <c r="C18" s="25">
        <v>20.578800000000001</v>
      </c>
      <c r="D18" s="25">
        <v>28.747699999999998</v>
      </c>
      <c r="E18" s="25">
        <f t="shared" si="6"/>
        <v>8.1688999999999972</v>
      </c>
      <c r="F18" s="25">
        <v>20.8565</v>
      </c>
      <c r="G18" s="25">
        <v>20.683499999999999</v>
      </c>
      <c r="H18" s="25">
        <f t="shared" si="7"/>
        <v>0.27769999999999939</v>
      </c>
      <c r="I18" s="25">
        <f t="shared" si="11"/>
        <v>0.17300000000000182</v>
      </c>
      <c r="J18" s="46"/>
      <c r="K18" s="25">
        <f t="shared" si="1"/>
        <v>3.3994785099584952</v>
      </c>
      <c r="L18" s="25">
        <f t="shared" si="2"/>
        <v>2.1177881966972527</v>
      </c>
      <c r="M18" s="25">
        <f t="shared" si="3"/>
        <v>62.297443284120348</v>
      </c>
      <c r="N18" s="56"/>
      <c r="O18" s="56"/>
      <c r="P18" s="46"/>
      <c r="Q18" s="61"/>
      <c r="R18" s="9" t="s">
        <v>171</v>
      </c>
      <c r="S18" s="13">
        <v>4.46</v>
      </c>
      <c r="T18" s="10">
        <f t="shared" si="8"/>
        <v>4.9399999999999995</v>
      </c>
      <c r="U18" s="29">
        <f t="shared" si="13"/>
        <v>2.5662337662337657E-2</v>
      </c>
      <c r="V18" s="11">
        <f t="shared" si="14"/>
        <v>49.271688311688251</v>
      </c>
      <c r="W18" s="17">
        <v>200</v>
      </c>
      <c r="X18" s="12">
        <f t="shared" si="10"/>
        <v>9854.3376623376498</v>
      </c>
      <c r="Y18" s="21"/>
      <c r="Z18" s="21"/>
      <c r="AB18" s="31" t="s">
        <v>113</v>
      </c>
      <c r="AC18" s="19">
        <v>17</v>
      </c>
      <c r="AD18" s="17">
        <f t="shared" si="12"/>
        <v>850</v>
      </c>
      <c r="AE18" s="58"/>
      <c r="AG18" s="31" t="s">
        <v>113</v>
      </c>
      <c r="AH18" s="9">
        <v>8.14</v>
      </c>
    </row>
    <row r="19" spans="1:36">
      <c r="A19" s="61"/>
      <c r="B19" s="9" t="s">
        <v>69</v>
      </c>
      <c r="C19" s="25">
        <v>20.3504</v>
      </c>
      <c r="D19" s="25">
        <v>28.610900000000001</v>
      </c>
      <c r="E19" s="25">
        <f t="shared" ref="E19:E24" si="17">D19-C19</f>
        <v>8.2605000000000004</v>
      </c>
      <c r="F19" s="25">
        <v>20.6052</v>
      </c>
      <c r="G19" s="25">
        <v>20.447500000000002</v>
      </c>
      <c r="H19" s="25">
        <f t="shared" ref="H19:H24" si="18">F19-C19</f>
        <v>0.25479999999999947</v>
      </c>
      <c r="I19" s="25">
        <f t="shared" ref="I19:I24" si="19">F19-G19</f>
        <v>0.1576999999999984</v>
      </c>
      <c r="J19" s="60">
        <f>AVERAGE(I19,I20,I21,I22,I23,I24)</f>
        <v>0.18733333333333313</v>
      </c>
      <c r="K19" s="25">
        <f t="shared" ref="K19:K24" si="20">(H19/E19)*100</f>
        <v>3.0845590460625805</v>
      </c>
      <c r="L19" s="25">
        <f t="shared" ref="L19:L24" si="21">(I19/E19)*100</f>
        <v>1.9090854064523746</v>
      </c>
      <c r="M19" s="25">
        <f t="shared" ref="M19:M24" si="22">I19/H19*100</f>
        <v>61.891679748822106</v>
      </c>
      <c r="N19" s="31">
        <f>AVERAGE(K19,K20,K21,K22,K23,K24)</f>
        <v>3.7027474884257008</v>
      </c>
      <c r="O19" s="56">
        <f>AVERAGE(L19:L20)</f>
        <v>2.3250768172182905</v>
      </c>
      <c r="P19" s="46"/>
      <c r="Q19" s="60" t="s">
        <v>108</v>
      </c>
      <c r="R19" s="9" t="s">
        <v>69</v>
      </c>
      <c r="S19" s="13">
        <v>4.37</v>
      </c>
      <c r="T19" s="10">
        <f t="shared" si="8"/>
        <v>4.9399999999999995</v>
      </c>
      <c r="U19" s="29">
        <f t="shared" si="13"/>
        <v>2.5662337662337657E-2</v>
      </c>
      <c r="V19" s="11">
        <f t="shared" si="14"/>
        <v>58.510129870129795</v>
      </c>
      <c r="W19" s="17">
        <v>200</v>
      </c>
      <c r="X19" s="12">
        <f t="shared" si="10"/>
        <v>11702.025974025959</v>
      </c>
      <c r="Y19" s="21">
        <f t="shared" ref="Y19" si="23">AVERAGE(X19,X20)</f>
        <v>10059.636363636348</v>
      </c>
      <c r="Z19" s="21"/>
      <c r="AB19" s="31" t="s">
        <v>114</v>
      </c>
      <c r="AC19" s="19">
        <v>17.100000000000001</v>
      </c>
      <c r="AD19" s="17">
        <f t="shared" si="12"/>
        <v>855.00000000000011</v>
      </c>
      <c r="AE19" s="58"/>
      <c r="AG19" s="31" t="s">
        <v>114</v>
      </c>
      <c r="AH19" s="9">
        <v>8.1199999999999992</v>
      </c>
    </row>
    <row r="20" spans="1:36">
      <c r="A20" s="61"/>
      <c r="B20" s="9" t="s">
        <v>70</v>
      </c>
      <c r="C20" s="25">
        <v>20.573399999999999</v>
      </c>
      <c r="D20" s="25">
        <v>28.942399999999999</v>
      </c>
      <c r="E20" s="25">
        <f t="shared" si="17"/>
        <v>8.3689999999999998</v>
      </c>
      <c r="F20" s="25">
        <v>20.936699999999998</v>
      </c>
      <c r="G20" s="25">
        <v>20.7073</v>
      </c>
      <c r="H20" s="25">
        <f t="shared" si="18"/>
        <v>0.36329999999999885</v>
      </c>
      <c r="I20" s="25">
        <f t="shared" si="19"/>
        <v>0.22939999999999827</v>
      </c>
      <c r="J20" s="60"/>
      <c r="K20" s="25">
        <f t="shared" si="20"/>
        <v>4.3410204325486781</v>
      </c>
      <c r="L20" s="25">
        <f t="shared" si="21"/>
        <v>2.7410682279842069</v>
      </c>
      <c r="M20" s="25">
        <f t="shared" si="22"/>
        <v>63.143407652077897</v>
      </c>
      <c r="N20" s="31"/>
      <c r="O20" s="31"/>
      <c r="P20" s="46"/>
      <c r="Q20" s="60"/>
      <c r="R20" s="9" t="s">
        <v>70</v>
      </c>
      <c r="S20" s="13">
        <v>4.53</v>
      </c>
      <c r="T20" s="10">
        <f t="shared" si="8"/>
        <v>4.9399999999999995</v>
      </c>
      <c r="U20" s="29">
        <f t="shared" si="13"/>
        <v>2.5662337662337657E-2</v>
      </c>
      <c r="V20" s="11">
        <f t="shared" si="14"/>
        <v>42.086233766233683</v>
      </c>
      <c r="W20" s="17">
        <v>200</v>
      </c>
      <c r="X20" s="12">
        <f t="shared" si="10"/>
        <v>8417.2467532467363</v>
      </c>
      <c r="Y20" s="21"/>
      <c r="Z20" s="21"/>
      <c r="AB20" s="31" t="s">
        <v>115</v>
      </c>
      <c r="AC20" s="19">
        <v>17.600000000000001</v>
      </c>
      <c r="AD20" s="17">
        <f t="shared" si="12"/>
        <v>880.00000000000011</v>
      </c>
      <c r="AE20" s="57">
        <f>AVERAGE(AD20:AD22)</f>
        <v>878.33333333333337</v>
      </c>
      <c r="AG20" s="31" t="s">
        <v>115</v>
      </c>
      <c r="AH20" s="9">
        <v>8.1199999999999992</v>
      </c>
      <c r="AI20" s="19">
        <f>AVERAGE(AH20,AH21,AH22)</f>
        <v>8.0733333333333324</v>
      </c>
      <c r="AJ20" s="29"/>
    </row>
    <row r="21" spans="1:36">
      <c r="A21" s="61"/>
      <c r="B21" s="9" t="s">
        <v>71</v>
      </c>
      <c r="C21" s="25">
        <v>20.322199999999999</v>
      </c>
      <c r="D21" s="25">
        <v>28.435400000000001</v>
      </c>
      <c r="E21" s="25">
        <f t="shared" si="17"/>
        <v>8.1132000000000026</v>
      </c>
      <c r="F21" s="25">
        <v>20.6341</v>
      </c>
      <c r="G21" s="25">
        <v>20.439499999999999</v>
      </c>
      <c r="H21" s="25">
        <f t="shared" si="18"/>
        <v>0.3119000000000014</v>
      </c>
      <c r="I21" s="25">
        <f t="shared" si="19"/>
        <v>0.19460000000000122</v>
      </c>
      <c r="J21" s="60"/>
      <c r="K21" s="25">
        <f t="shared" si="20"/>
        <v>3.844352413351098</v>
      </c>
      <c r="L21" s="25">
        <f t="shared" si="21"/>
        <v>2.3985603707538474</v>
      </c>
      <c r="M21" s="25">
        <f t="shared" si="22"/>
        <v>62.391792241103026</v>
      </c>
      <c r="N21" s="31"/>
      <c r="O21" s="56">
        <f>AVERAGE(L21:L22)</f>
        <v>2.2744500852193923</v>
      </c>
      <c r="P21" s="46"/>
      <c r="Q21" s="60" t="s">
        <v>120</v>
      </c>
      <c r="R21" s="9" t="s">
        <v>71</v>
      </c>
      <c r="S21" s="13">
        <v>4.53</v>
      </c>
      <c r="T21" s="10">
        <f t="shared" si="8"/>
        <v>4.9399999999999995</v>
      </c>
      <c r="U21" s="29">
        <f t="shared" si="13"/>
        <v>2.5662337662337657E-2</v>
      </c>
      <c r="V21" s="11">
        <f t="shared" si="14"/>
        <v>42.086233766233683</v>
      </c>
      <c r="W21" s="17">
        <v>200</v>
      </c>
      <c r="X21" s="12">
        <f t="shared" si="10"/>
        <v>8417.2467532467363</v>
      </c>
      <c r="Y21" s="21">
        <f t="shared" ref="Y21" si="24">AVERAGE(X21,X22)</f>
        <v>9956.9870129869996</v>
      </c>
      <c r="Z21" s="21"/>
      <c r="AB21" s="31" t="s">
        <v>116</v>
      </c>
      <c r="AC21" s="19">
        <v>17.5</v>
      </c>
      <c r="AD21" s="17">
        <f t="shared" si="12"/>
        <v>875</v>
      </c>
      <c r="AE21" s="58"/>
      <c r="AG21" s="31" t="s">
        <v>116</v>
      </c>
      <c r="AH21" s="9">
        <v>8.0399999999999991</v>
      </c>
    </row>
    <row r="22" spans="1:36">
      <c r="A22" s="61"/>
      <c r="B22" s="9" t="s">
        <v>72</v>
      </c>
      <c r="C22" s="25">
        <v>20.761800000000001</v>
      </c>
      <c r="D22" s="25">
        <v>29.458100000000002</v>
      </c>
      <c r="E22" s="25">
        <f t="shared" si="17"/>
        <v>8.6963000000000008</v>
      </c>
      <c r="F22" s="25">
        <v>21.066700000000001</v>
      </c>
      <c r="G22" s="25">
        <v>20.8797</v>
      </c>
      <c r="H22" s="25">
        <f t="shared" si="18"/>
        <v>0.30489999999999995</v>
      </c>
      <c r="I22" s="25">
        <f t="shared" si="19"/>
        <v>0.18700000000000117</v>
      </c>
      <c r="J22" s="60"/>
      <c r="K22" s="25">
        <f t="shared" si="20"/>
        <v>3.5060887963846681</v>
      </c>
      <c r="L22" s="25">
        <f t="shared" si="21"/>
        <v>2.1503397996849367</v>
      </c>
      <c r="M22" s="25">
        <f t="shared" si="22"/>
        <v>61.33158412594333</v>
      </c>
      <c r="N22" s="31"/>
      <c r="O22" s="31"/>
      <c r="P22" s="46"/>
      <c r="Q22" s="60"/>
      <c r="R22" s="9" t="s">
        <v>72</v>
      </c>
      <c r="S22" s="13">
        <v>4.38</v>
      </c>
      <c r="T22" s="10">
        <f t="shared" si="8"/>
        <v>4.9399999999999995</v>
      </c>
      <c r="U22" s="29">
        <f t="shared" si="13"/>
        <v>2.5662337662337657E-2</v>
      </c>
      <c r="V22" s="11">
        <f t="shared" si="14"/>
        <v>57.483636363636315</v>
      </c>
      <c r="W22" s="17">
        <v>200</v>
      </c>
      <c r="X22" s="12">
        <f t="shared" si="10"/>
        <v>11496.727272727263</v>
      </c>
      <c r="Y22" s="21"/>
      <c r="Z22" s="21"/>
      <c r="AB22" s="31" t="s">
        <v>117</v>
      </c>
      <c r="AC22" s="19">
        <v>17.600000000000001</v>
      </c>
      <c r="AD22" s="17">
        <f t="shared" si="12"/>
        <v>880.00000000000011</v>
      </c>
      <c r="AE22" s="58"/>
      <c r="AG22" s="31" t="s">
        <v>117</v>
      </c>
      <c r="AH22" s="9">
        <v>8.06</v>
      </c>
    </row>
    <row r="23" spans="1:36">
      <c r="A23" s="61"/>
      <c r="B23" s="9" t="s">
        <v>73</v>
      </c>
      <c r="C23" s="25">
        <v>20.5563</v>
      </c>
      <c r="D23" s="25">
        <v>28.321999999999999</v>
      </c>
      <c r="E23" s="25">
        <f t="shared" si="17"/>
        <v>7.7656999999999989</v>
      </c>
      <c r="F23" s="25">
        <v>20.852499999999999</v>
      </c>
      <c r="G23" s="25">
        <v>20.6694</v>
      </c>
      <c r="H23" s="25">
        <f t="shared" si="18"/>
        <v>0.29619999999999891</v>
      </c>
      <c r="I23" s="25">
        <f t="shared" si="19"/>
        <v>0.1830999999999996</v>
      </c>
      <c r="J23" s="60"/>
      <c r="K23" s="25">
        <f t="shared" si="20"/>
        <v>3.8142086354095439</v>
      </c>
      <c r="L23" s="25">
        <f t="shared" si="21"/>
        <v>2.3578041902210956</v>
      </c>
      <c r="M23" s="25">
        <f t="shared" si="22"/>
        <v>61.816340310601035</v>
      </c>
      <c r="N23" s="31"/>
      <c r="O23" s="56">
        <f>AVERAGE(L23:L24)</f>
        <v>2.2667787771498435</v>
      </c>
      <c r="P23" s="46"/>
      <c r="Q23" s="60" t="s">
        <v>121</v>
      </c>
      <c r="R23" s="9" t="s">
        <v>73</v>
      </c>
      <c r="S23" s="13">
        <v>4.49</v>
      </c>
      <c r="T23" s="10">
        <f t="shared" si="8"/>
        <v>4.9399999999999995</v>
      </c>
      <c r="U23" s="29">
        <f t="shared" si="13"/>
        <v>2.5662337662337657E-2</v>
      </c>
      <c r="V23" s="11">
        <f t="shared" si="14"/>
        <v>46.192207792207711</v>
      </c>
      <c r="W23" s="17">
        <v>200</v>
      </c>
      <c r="X23" s="12">
        <f t="shared" si="10"/>
        <v>9238.4415584415419</v>
      </c>
      <c r="Y23" s="21">
        <f t="shared" ref="Y23" si="25">AVERAGE(X23,X24)</f>
        <v>8725.1948051947911</v>
      </c>
      <c r="AB23" s="31" t="s">
        <v>118</v>
      </c>
      <c r="AC23" s="19">
        <v>17.8</v>
      </c>
      <c r="AD23" s="17">
        <f t="shared" si="12"/>
        <v>890</v>
      </c>
      <c r="AE23" s="57">
        <f>AVERAGE(AD23,AD24,AD25)</f>
        <v>895</v>
      </c>
      <c r="AG23" s="31" t="s">
        <v>134</v>
      </c>
      <c r="AH23" s="9">
        <v>6.68</v>
      </c>
      <c r="AI23" s="19">
        <f>AVERAGE(AH23,AH24)</f>
        <v>6.6950000000000003</v>
      </c>
      <c r="AJ23" s="29"/>
    </row>
    <row r="24" spans="1:36">
      <c r="A24" s="61"/>
      <c r="B24" s="9" t="s">
        <v>74</v>
      </c>
      <c r="C24" s="25">
        <v>20.789200000000001</v>
      </c>
      <c r="D24" s="25">
        <v>28.703700000000001</v>
      </c>
      <c r="E24" s="25">
        <f t="shared" si="17"/>
        <v>7.9145000000000003</v>
      </c>
      <c r="F24" s="25">
        <v>21.0762</v>
      </c>
      <c r="G24" s="25">
        <v>20.904</v>
      </c>
      <c r="H24" s="25">
        <f t="shared" si="18"/>
        <v>0.28699999999999903</v>
      </c>
      <c r="I24" s="25">
        <f t="shared" si="19"/>
        <v>0.17220000000000013</v>
      </c>
      <c r="J24" s="60"/>
      <c r="K24" s="25">
        <f t="shared" si="20"/>
        <v>3.6262556067976375</v>
      </c>
      <c r="L24" s="25">
        <f t="shared" si="21"/>
        <v>2.1757533640785915</v>
      </c>
      <c r="M24" s="25">
        <f t="shared" si="22"/>
        <v>60.000000000000242</v>
      </c>
      <c r="N24" s="31"/>
      <c r="O24" s="31"/>
      <c r="P24" s="46"/>
      <c r="Q24" s="60"/>
      <c r="R24" s="9" t="s">
        <v>74</v>
      </c>
      <c r="S24" s="13">
        <v>4.54</v>
      </c>
      <c r="T24" s="10">
        <f t="shared" si="8"/>
        <v>4.9399999999999995</v>
      </c>
      <c r="U24" s="29">
        <f t="shared" si="13"/>
        <v>2.5662337662337657E-2</v>
      </c>
      <c r="V24" s="11">
        <f t="shared" si="14"/>
        <v>41.059740259740202</v>
      </c>
      <c r="W24" s="17">
        <v>200</v>
      </c>
      <c r="X24" s="12">
        <f t="shared" si="10"/>
        <v>8211.9480519480403</v>
      </c>
      <c r="Y24" s="21"/>
      <c r="Z24" s="21"/>
      <c r="AB24" s="31" t="s">
        <v>122</v>
      </c>
      <c r="AC24" s="19">
        <v>18</v>
      </c>
      <c r="AD24" s="17">
        <f t="shared" si="12"/>
        <v>900</v>
      </c>
      <c r="AE24" s="58"/>
      <c r="AG24" s="31" t="s">
        <v>135</v>
      </c>
      <c r="AH24" s="9">
        <v>6.71</v>
      </c>
    </row>
    <row r="25" spans="1:36">
      <c r="A25" s="61"/>
      <c r="B25" s="9" t="s">
        <v>75</v>
      </c>
      <c r="C25" s="25">
        <v>20.5778</v>
      </c>
      <c r="D25" s="25">
        <v>29.6432</v>
      </c>
      <c r="E25" s="25">
        <f t="shared" ref="E25:E48" si="26">D25-C25</f>
        <v>9.0654000000000003</v>
      </c>
      <c r="F25" s="25">
        <v>20.884799999999998</v>
      </c>
      <c r="G25" s="25">
        <v>20.684899999999999</v>
      </c>
      <c r="H25" s="25">
        <f t="shared" ref="H25:H48" si="27">F25-C25</f>
        <v>0.30699999999999861</v>
      </c>
      <c r="I25" s="25">
        <f t="shared" ref="I25:I48" si="28">F25-G25</f>
        <v>0.19989999999999952</v>
      </c>
      <c r="J25" s="60">
        <f>AVERAGE(I25,I26,I27,I28,I29,I30)</f>
        <v>0.20861666666666659</v>
      </c>
      <c r="K25" s="25">
        <f t="shared" ref="K25:K30" si="29">(H25/E25)*100</f>
        <v>3.3865025260881878</v>
      </c>
      <c r="L25" s="25">
        <f t="shared" ref="L25:L30" si="30">(I25/E25)*100</f>
        <v>2.2050874754561245</v>
      </c>
      <c r="M25" s="25">
        <f t="shared" ref="M25:M30" si="31">I25/H25*100</f>
        <v>65.114006514658115</v>
      </c>
      <c r="N25" s="31">
        <f>AVERAGE(K25,K26,K27,K28,K29,K30)</f>
        <v>3.4237989562465772</v>
      </c>
      <c r="O25" s="56">
        <f>AVERAGE(L25:L26)</f>
        <v>2.2403917583690944</v>
      </c>
      <c r="Q25" s="60" t="s">
        <v>109</v>
      </c>
      <c r="R25" s="9" t="s">
        <v>75</v>
      </c>
      <c r="S25" s="13">
        <v>4.46</v>
      </c>
      <c r="T25" s="10">
        <f t="shared" si="8"/>
        <v>4.9399999999999995</v>
      </c>
      <c r="U25" s="29">
        <f t="shared" si="13"/>
        <v>2.5662337662337657E-2</v>
      </c>
      <c r="V25" s="11">
        <f t="shared" si="14"/>
        <v>49.271688311688251</v>
      </c>
      <c r="W25" s="17">
        <v>200</v>
      </c>
      <c r="X25" s="12">
        <f t="shared" si="10"/>
        <v>9854.3376623376498</v>
      </c>
      <c r="Y25" s="21">
        <f t="shared" ref="Y25" si="32">AVERAGE(X25,X26)</f>
        <v>10059.636363636348</v>
      </c>
      <c r="Z25" s="21"/>
      <c r="AB25" s="31" t="s">
        <v>123</v>
      </c>
      <c r="AC25" s="19">
        <v>17.899999999999999</v>
      </c>
      <c r="AD25" s="17">
        <f t="shared" si="12"/>
        <v>894.99999999999989</v>
      </c>
      <c r="AE25" s="58"/>
    </row>
    <row r="26" spans="1:36">
      <c r="A26" s="61"/>
      <c r="B26" s="9" t="s">
        <v>76</v>
      </c>
      <c r="C26" s="25">
        <v>20.696999999999999</v>
      </c>
      <c r="D26" s="25">
        <v>29.960100000000001</v>
      </c>
      <c r="E26" s="25">
        <f t="shared" si="26"/>
        <v>9.2631000000000014</v>
      </c>
      <c r="F26" s="25">
        <v>21.018599999999999</v>
      </c>
      <c r="G26" s="25">
        <v>20.8078</v>
      </c>
      <c r="H26" s="25">
        <f t="shared" si="27"/>
        <v>0.32160000000000011</v>
      </c>
      <c r="I26" s="25">
        <f t="shared" si="28"/>
        <v>0.21079999999999899</v>
      </c>
      <c r="J26" s="60"/>
      <c r="K26" s="25">
        <f t="shared" si="29"/>
        <v>3.4718398808174373</v>
      </c>
      <c r="L26" s="25">
        <f t="shared" si="30"/>
        <v>2.2756960412820648</v>
      </c>
      <c r="M26" s="25">
        <f t="shared" si="31"/>
        <v>65.547263681591701</v>
      </c>
      <c r="N26" s="31"/>
      <c r="O26" s="31"/>
      <c r="Q26" s="60"/>
      <c r="R26" s="9" t="s">
        <v>76</v>
      </c>
      <c r="S26" s="13">
        <v>4.4400000000000004</v>
      </c>
      <c r="T26" s="10">
        <f t="shared" si="8"/>
        <v>4.9399999999999995</v>
      </c>
      <c r="U26" s="29">
        <f t="shared" si="13"/>
        <v>2.5662337662337657E-2</v>
      </c>
      <c r="V26" s="11">
        <f t="shared" si="14"/>
        <v>51.324675324675226</v>
      </c>
      <c r="W26" s="17">
        <v>200</v>
      </c>
      <c r="X26" s="12">
        <f t="shared" si="10"/>
        <v>10264.935064935045</v>
      </c>
      <c r="Y26" s="21"/>
      <c r="Z26" s="21"/>
    </row>
    <row r="27" spans="1:36">
      <c r="A27" s="61"/>
      <c r="B27" s="9" t="s">
        <v>77</v>
      </c>
      <c r="C27" s="25">
        <v>20.563199999999998</v>
      </c>
      <c r="D27" s="25">
        <v>29.909300000000002</v>
      </c>
      <c r="E27" s="25">
        <f t="shared" si="26"/>
        <v>9.3461000000000034</v>
      </c>
      <c r="F27" s="25">
        <v>20.881499999999999</v>
      </c>
      <c r="G27" s="25">
        <v>20.674600000000002</v>
      </c>
      <c r="H27" s="25">
        <f t="shared" si="27"/>
        <v>0.31830000000000069</v>
      </c>
      <c r="I27" s="25">
        <f t="shared" si="28"/>
        <v>0.20689999999999742</v>
      </c>
      <c r="J27" s="60"/>
      <c r="K27" s="25">
        <f t="shared" si="29"/>
        <v>3.4056986336546857</v>
      </c>
      <c r="L27" s="25">
        <f t="shared" si="30"/>
        <v>2.2137576101261205</v>
      </c>
      <c r="M27" s="25">
        <f t="shared" si="31"/>
        <v>65.001570845113719</v>
      </c>
      <c r="N27" s="31"/>
      <c r="O27" s="56">
        <f>AVERAGE(L27:L28)</f>
        <v>2.2354000739306086</v>
      </c>
      <c r="Q27" s="60" t="s">
        <v>110</v>
      </c>
      <c r="R27" s="9" t="s">
        <v>77</v>
      </c>
      <c r="S27" s="13">
        <v>4.57</v>
      </c>
      <c r="T27" s="10">
        <f t="shared" si="8"/>
        <v>4.9399999999999995</v>
      </c>
      <c r="U27" s="29">
        <f t="shared" si="13"/>
        <v>2.5662337662337657E-2</v>
      </c>
      <c r="V27" s="11">
        <f t="shared" si="14"/>
        <v>37.980259740259655</v>
      </c>
      <c r="W27" s="17">
        <v>200</v>
      </c>
      <c r="X27" s="12">
        <f t="shared" si="10"/>
        <v>7596.0519480519306</v>
      </c>
      <c r="Y27" s="21">
        <f t="shared" ref="Y27" si="33">AVERAGE(X27,X28)</f>
        <v>9033.1428571428442</v>
      </c>
      <c r="Z27" s="21"/>
    </row>
    <row r="28" spans="1:36">
      <c r="A28" s="61"/>
      <c r="B28" s="9" t="s">
        <v>78</v>
      </c>
      <c r="C28" s="25">
        <v>20.6509</v>
      </c>
      <c r="D28" s="25">
        <v>30.562100000000001</v>
      </c>
      <c r="E28" s="25">
        <f t="shared" si="26"/>
        <v>9.9112000000000009</v>
      </c>
      <c r="F28" s="25">
        <v>21.0046</v>
      </c>
      <c r="G28" s="25">
        <v>20.780899999999999</v>
      </c>
      <c r="H28" s="25">
        <f t="shared" si="27"/>
        <v>0.3536999999999999</v>
      </c>
      <c r="I28" s="25">
        <f t="shared" si="28"/>
        <v>0.2237000000000009</v>
      </c>
      <c r="J28" s="60"/>
      <c r="K28" s="25">
        <f t="shared" si="29"/>
        <v>3.5686899669061254</v>
      </c>
      <c r="L28" s="25">
        <f t="shared" si="30"/>
        <v>2.2570425377350967</v>
      </c>
      <c r="M28" s="25">
        <f t="shared" si="31"/>
        <v>63.245688436528404</v>
      </c>
      <c r="N28" s="31"/>
      <c r="O28" s="31"/>
      <c r="Q28" s="60"/>
      <c r="R28" s="9" t="s">
        <v>78</v>
      </c>
      <c r="S28" s="13">
        <v>4.43</v>
      </c>
      <c r="T28" s="10">
        <f t="shared" si="8"/>
        <v>4.9399999999999995</v>
      </c>
      <c r="U28" s="29">
        <f t="shared" si="13"/>
        <v>2.5662337662337657E-2</v>
      </c>
      <c r="V28" s="11">
        <f t="shared" si="14"/>
        <v>52.351168831168799</v>
      </c>
      <c r="W28" s="17">
        <v>200</v>
      </c>
      <c r="X28" s="12">
        <f t="shared" si="10"/>
        <v>10470.23376623376</v>
      </c>
      <c r="Y28" s="21"/>
      <c r="Z28" s="21"/>
    </row>
    <row r="29" spans="1:36">
      <c r="A29" s="61"/>
      <c r="B29" s="9" t="s">
        <v>79</v>
      </c>
      <c r="C29" s="25">
        <v>20.797599999999999</v>
      </c>
      <c r="D29" s="25">
        <v>30.447600000000001</v>
      </c>
      <c r="E29" s="25">
        <f t="shared" si="26"/>
        <v>9.6500000000000021</v>
      </c>
      <c r="F29" s="25">
        <v>21.122800000000002</v>
      </c>
      <c r="G29" s="25">
        <v>20.910399999999999</v>
      </c>
      <c r="H29" s="25">
        <f t="shared" si="27"/>
        <v>0.32520000000000238</v>
      </c>
      <c r="I29" s="25">
        <f t="shared" si="28"/>
        <v>0.21240000000000236</v>
      </c>
      <c r="J29" s="60"/>
      <c r="K29" s="25">
        <f t="shared" si="29"/>
        <v>3.3699481865285215</v>
      </c>
      <c r="L29" s="25">
        <f t="shared" si="30"/>
        <v>2.2010362694300758</v>
      </c>
      <c r="M29" s="25">
        <f t="shared" si="31"/>
        <v>65.313653136531613</v>
      </c>
      <c r="N29" s="31"/>
      <c r="O29" s="56">
        <f>AVERAGE(L29:L30)</f>
        <v>2.1950939036821584</v>
      </c>
      <c r="Q29" s="60" t="s">
        <v>111</v>
      </c>
      <c r="R29" s="9" t="s">
        <v>79</v>
      </c>
      <c r="S29" s="13">
        <v>4.38</v>
      </c>
      <c r="T29" s="10">
        <f t="shared" si="8"/>
        <v>4.9399999999999995</v>
      </c>
      <c r="U29" s="29">
        <f t="shared" si="13"/>
        <v>2.5662337662337657E-2</v>
      </c>
      <c r="V29" s="11">
        <f t="shared" si="14"/>
        <v>57.483636363636315</v>
      </c>
      <c r="W29" s="17">
        <v>200</v>
      </c>
      <c r="X29" s="12">
        <f t="shared" si="10"/>
        <v>11496.727272727263</v>
      </c>
      <c r="Y29" s="21">
        <f t="shared" ref="Y29" si="34">AVERAGE(X29,X30)</f>
        <v>10675.532467532455</v>
      </c>
    </row>
    <row r="30" spans="1:36">
      <c r="A30" s="61"/>
      <c r="B30" s="9" t="s">
        <v>80</v>
      </c>
      <c r="C30" s="25">
        <v>20.3857</v>
      </c>
      <c r="D30" s="25">
        <v>29.430299999999999</v>
      </c>
      <c r="E30" s="25">
        <f t="shared" si="26"/>
        <v>9.0445999999999991</v>
      </c>
      <c r="F30" s="25">
        <v>20.687799999999999</v>
      </c>
      <c r="G30" s="25">
        <v>20.489799999999999</v>
      </c>
      <c r="H30" s="25">
        <f t="shared" si="27"/>
        <v>0.30209999999999937</v>
      </c>
      <c r="I30" s="25">
        <f t="shared" si="28"/>
        <v>0.1980000000000004</v>
      </c>
      <c r="J30" s="60"/>
      <c r="K30" s="25">
        <f t="shared" si="29"/>
        <v>3.3401145434845034</v>
      </c>
      <c r="L30" s="25">
        <f t="shared" si="30"/>
        <v>2.1891515379342414</v>
      </c>
      <c r="M30" s="25">
        <f t="shared" si="31"/>
        <v>65.541211519364722</v>
      </c>
      <c r="N30" s="31"/>
      <c r="O30" s="31"/>
      <c r="Q30" s="60"/>
      <c r="R30" s="9" t="s">
        <v>80</v>
      </c>
      <c r="S30" s="13">
        <v>4.46</v>
      </c>
      <c r="T30" s="10">
        <f t="shared" si="8"/>
        <v>4.9399999999999995</v>
      </c>
      <c r="U30" s="29">
        <f t="shared" si="13"/>
        <v>2.5662337662337657E-2</v>
      </c>
      <c r="V30" s="11">
        <f t="shared" si="14"/>
        <v>49.271688311688251</v>
      </c>
      <c r="W30" s="17">
        <v>200</v>
      </c>
      <c r="X30" s="12">
        <f t="shared" si="10"/>
        <v>9854.3376623376498</v>
      </c>
      <c r="Y30" s="21"/>
      <c r="Z30" s="21"/>
    </row>
    <row r="31" spans="1:36">
      <c r="A31" s="61"/>
      <c r="B31" s="9" t="s">
        <v>81</v>
      </c>
      <c r="C31" s="25">
        <v>20.639800000000001</v>
      </c>
      <c r="D31" s="25">
        <v>30.355499999999999</v>
      </c>
      <c r="E31" s="25">
        <f t="shared" si="26"/>
        <v>9.7156999999999982</v>
      </c>
      <c r="F31" s="25">
        <v>20.952200000000001</v>
      </c>
      <c r="G31" s="25">
        <v>20.7468</v>
      </c>
      <c r="H31" s="25">
        <f t="shared" si="27"/>
        <v>0.31240000000000023</v>
      </c>
      <c r="I31" s="25">
        <f t="shared" si="28"/>
        <v>0.20540000000000092</v>
      </c>
      <c r="J31" s="60">
        <f>AVERAGE(I31,I32,I33,I34,I35,I36)</f>
        <v>0.20005000000000095</v>
      </c>
      <c r="K31" s="25">
        <f t="shared" ref="K31:K36" si="35">(H31/E31)*100</f>
        <v>3.2154142264582095</v>
      </c>
      <c r="L31" s="25">
        <f t="shared" ref="L31:L36" si="36">(I31/E31)*100</f>
        <v>2.1141039760387925</v>
      </c>
      <c r="M31" s="25">
        <f t="shared" ref="M31:M36" si="37">I31/H31*100</f>
        <v>65.749039692701899</v>
      </c>
      <c r="N31" s="31">
        <f>AVERAGE(K31,K32,K33,K34,K35,K36)</f>
        <v>3.2877213420727962</v>
      </c>
      <c r="O31" s="56">
        <f>AVERAGE(L31:L32)</f>
        <v>2.1617301087507599</v>
      </c>
      <c r="Q31" s="60" t="s">
        <v>112</v>
      </c>
      <c r="R31" s="9" t="s">
        <v>81</v>
      </c>
      <c r="S31" s="13">
        <v>4.41</v>
      </c>
      <c r="T31" s="10">
        <f t="shared" si="8"/>
        <v>4.9399999999999995</v>
      </c>
      <c r="U31" s="29">
        <f t="shared" si="13"/>
        <v>2.5662337662337657E-2</v>
      </c>
      <c r="V31" s="11">
        <f t="shared" si="14"/>
        <v>54.404155844155767</v>
      </c>
      <c r="W31" s="17">
        <v>200</v>
      </c>
      <c r="X31" s="12">
        <f t="shared" si="10"/>
        <v>10880.831168831153</v>
      </c>
      <c r="Y31" s="21">
        <f>AVERAGE(X31,X32)</f>
        <v>10059.636363636348</v>
      </c>
      <c r="Z31" s="21"/>
    </row>
    <row r="32" spans="1:36">
      <c r="A32" s="61"/>
      <c r="B32" s="9" t="s">
        <v>82</v>
      </c>
      <c r="C32" s="25">
        <v>20.371500000000001</v>
      </c>
      <c r="D32" s="25">
        <v>28.351199999999999</v>
      </c>
      <c r="E32" s="25">
        <f t="shared" si="26"/>
        <v>7.9796999999999976</v>
      </c>
      <c r="F32" s="25">
        <v>20.6388</v>
      </c>
      <c r="G32" s="25">
        <v>20.462499999999999</v>
      </c>
      <c r="H32" s="25">
        <f t="shared" si="27"/>
        <v>0.26729999999999876</v>
      </c>
      <c r="I32" s="25">
        <f t="shared" si="28"/>
        <v>0.17630000000000123</v>
      </c>
      <c r="J32" s="60"/>
      <c r="K32" s="25">
        <f t="shared" si="35"/>
        <v>3.3497499906011354</v>
      </c>
      <c r="L32" s="25">
        <f t="shared" si="36"/>
        <v>2.2093562414627277</v>
      </c>
      <c r="M32" s="25">
        <f t="shared" si="37"/>
        <v>65.955854844744493</v>
      </c>
      <c r="N32" s="31"/>
      <c r="O32" s="31"/>
      <c r="Q32" s="60"/>
      <c r="R32" s="9" t="s">
        <v>82</v>
      </c>
      <c r="S32" s="13">
        <v>4.49</v>
      </c>
      <c r="T32" s="10">
        <f t="shared" si="8"/>
        <v>4.9399999999999995</v>
      </c>
      <c r="U32" s="29">
        <f t="shared" si="13"/>
        <v>2.5662337662337657E-2</v>
      </c>
      <c r="V32" s="11">
        <f t="shared" si="14"/>
        <v>46.192207792207711</v>
      </c>
      <c r="W32" s="17">
        <v>200</v>
      </c>
      <c r="X32" s="12">
        <f t="shared" si="10"/>
        <v>9238.4415584415419</v>
      </c>
      <c r="Y32" s="21"/>
      <c r="Z32" s="21"/>
    </row>
    <row r="33" spans="1:26">
      <c r="A33" s="61"/>
      <c r="B33" s="9" t="s">
        <v>83</v>
      </c>
      <c r="C33" s="25">
        <v>20.6431</v>
      </c>
      <c r="D33" s="25">
        <v>29.51</v>
      </c>
      <c r="E33" s="25">
        <f t="shared" si="26"/>
        <v>8.8669000000000011</v>
      </c>
      <c r="F33" s="25">
        <v>20.9345</v>
      </c>
      <c r="G33" s="25">
        <v>20.743200000000002</v>
      </c>
      <c r="H33" s="25">
        <f t="shared" si="27"/>
        <v>0.29139999999999944</v>
      </c>
      <c r="I33" s="25">
        <f t="shared" si="28"/>
        <v>0.19129999999999825</v>
      </c>
      <c r="J33" s="60"/>
      <c r="K33" s="25">
        <f t="shared" si="35"/>
        <v>3.2863796817376918</v>
      </c>
      <c r="L33" s="25">
        <f t="shared" si="36"/>
        <v>2.1574620216761016</v>
      </c>
      <c r="M33" s="25">
        <f t="shared" si="37"/>
        <v>65.64859299931318</v>
      </c>
      <c r="N33" s="31"/>
      <c r="O33" s="56">
        <f>AVERAGE(L33:L34)</f>
        <v>2.1624214440044565</v>
      </c>
      <c r="Q33" s="60" t="s">
        <v>113</v>
      </c>
      <c r="R33" s="9" t="s">
        <v>83</v>
      </c>
      <c r="S33" s="13">
        <v>4.3499999999999996</v>
      </c>
      <c r="T33" s="10">
        <f t="shared" si="8"/>
        <v>4.9399999999999995</v>
      </c>
      <c r="U33" s="29">
        <f t="shared" si="13"/>
        <v>2.5662337662337657E-2</v>
      </c>
      <c r="V33" s="11">
        <f t="shared" si="14"/>
        <v>60.563116883116855</v>
      </c>
      <c r="W33" s="17">
        <v>200</v>
      </c>
      <c r="X33" s="12">
        <f t="shared" si="10"/>
        <v>12112.623376623371</v>
      </c>
      <c r="Y33" s="21">
        <f t="shared" ref="Y33" si="38">AVERAGE(X33,X34)</f>
        <v>10778.181818181805</v>
      </c>
      <c r="Z33" s="21"/>
    </row>
    <row r="34" spans="1:26">
      <c r="A34" s="61"/>
      <c r="B34" s="9" t="s">
        <v>84</v>
      </c>
      <c r="C34" s="25">
        <v>20.669499999999999</v>
      </c>
      <c r="D34" s="25">
        <v>30.353999999999999</v>
      </c>
      <c r="E34" s="25">
        <f t="shared" si="26"/>
        <v>9.6844999999999999</v>
      </c>
      <c r="F34" s="25">
        <v>20.988700000000001</v>
      </c>
      <c r="G34" s="25">
        <v>20.7788</v>
      </c>
      <c r="H34" s="25">
        <f t="shared" si="27"/>
        <v>0.31920000000000215</v>
      </c>
      <c r="I34" s="25">
        <f t="shared" si="28"/>
        <v>0.20990000000000109</v>
      </c>
      <c r="J34" s="60"/>
      <c r="K34" s="25">
        <f t="shared" si="35"/>
        <v>3.29598843512832</v>
      </c>
      <c r="L34" s="25">
        <f t="shared" si="36"/>
        <v>2.1673808663328109</v>
      </c>
      <c r="M34" s="25">
        <f t="shared" si="37"/>
        <v>65.758145363408417</v>
      </c>
      <c r="N34" s="31"/>
      <c r="O34" s="31"/>
      <c r="Q34" s="60"/>
      <c r="R34" s="9" t="s">
        <v>84</v>
      </c>
      <c r="S34" s="13">
        <v>4.4800000000000004</v>
      </c>
      <c r="T34" s="10">
        <f t="shared" si="8"/>
        <v>4.9399999999999995</v>
      </c>
      <c r="U34" s="29">
        <f t="shared" si="13"/>
        <v>2.5662337662337657E-2</v>
      </c>
      <c r="V34" s="11">
        <f t="shared" si="14"/>
        <v>47.218701298701198</v>
      </c>
      <c r="W34" s="17">
        <v>200</v>
      </c>
      <c r="X34" s="12">
        <f t="shared" si="10"/>
        <v>9443.7402597402397</v>
      </c>
      <c r="Y34" s="21"/>
      <c r="Z34" s="21"/>
    </row>
    <row r="35" spans="1:26">
      <c r="A35" s="61"/>
      <c r="B35" s="9" t="s">
        <v>85</v>
      </c>
      <c r="C35" s="25">
        <v>20.6584</v>
      </c>
      <c r="D35" s="25">
        <v>31.2971</v>
      </c>
      <c r="E35" s="25">
        <f t="shared" si="26"/>
        <v>10.6387</v>
      </c>
      <c r="F35" s="25">
        <v>21.008800000000001</v>
      </c>
      <c r="G35" s="25">
        <v>20.7761</v>
      </c>
      <c r="H35" s="25">
        <f t="shared" si="27"/>
        <v>0.35040000000000049</v>
      </c>
      <c r="I35" s="25">
        <f t="shared" si="28"/>
        <v>0.23270000000000124</v>
      </c>
      <c r="J35" s="60"/>
      <c r="K35" s="25">
        <f t="shared" si="35"/>
        <v>3.2936355005780826</v>
      </c>
      <c r="L35" s="25">
        <f t="shared" si="36"/>
        <v>2.1872973201613095</v>
      </c>
      <c r="M35" s="25">
        <f t="shared" si="37"/>
        <v>66.409817351598434</v>
      </c>
      <c r="N35" s="31"/>
      <c r="O35" s="56">
        <f>AVERAGE(L35:L36)</f>
        <v>2.1596519844873576</v>
      </c>
      <c r="Q35" s="60" t="s">
        <v>114</v>
      </c>
      <c r="R35" s="9" t="s">
        <v>85</v>
      </c>
      <c r="S35" s="13">
        <v>4.49</v>
      </c>
      <c r="T35" s="10">
        <f t="shared" si="8"/>
        <v>4.9399999999999995</v>
      </c>
      <c r="U35" s="29">
        <f t="shared" si="13"/>
        <v>2.5662337662337657E-2</v>
      </c>
      <c r="V35" s="11">
        <f t="shared" si="14"/>
        <v>46.192207792207711</v>
      </c>
      <c r="W35" s="17">
        <v>200</v>
      </c>
      <c r="X35" s="12">
        <f t="shared" si="10"/>
        <v>9238.4415584415419</v>
      </c>
      <c r="Y35" s="21">
        <f t="shared" ref="Y35" si="39">AVERAGE(X35,X36)</f>
        <v>9751.6883116882927</v>
      </c>
      <c r="Z35" s="21"/>
    </row>
    <row r="36" spans="1:26">
      <c r="A36" s="61"/>
      <c r="B36" s="9" t="s">
        <v>86</v>
      </c>
      <c r="C36" s="25">
        <v>20.592700000000001</v>
      </c>
      <c r="D36" s="25">
        <v>29.2559</v>
      </c>
      <c r="E36" s="25">
        <f t="shared" si="26"/>
        <v>8.6631999999999998</v>
      </c>
      <c r="F36" s="25">
        <v>20.877300000000002</v>
      </c>
      <c r="G36" s="25">
        <v>20.692599999999999</v>
      </c>
      <c r="H36" s="25">
        <f t="shared" si="27"/>
        <v>0.28460000000000107</v>
      </c>
      <c r="I36" s="25">
        <f t="shared" si="28"/>
        <v>0.18470000000000297</v>
      </c>
      <c r="J36" s="60"/>
      <c r="K36" s="25">
        <f t="shared" si="35"/>
        <v>3.2851602179333397</v>
      </c>
      <c r="L36" s="25">
        <f t="shared" si="36"/>
        <v>2.1320066488134062</v>
      </c>
      <c r="M36" s="25">
        <f t="shared" si="37"/>
        <v>64.898102600141357</v>
      </c>
      <c r="N36" s="31"/>
      <c r="O36" s="31"/>
      <c r="Q36" s="60"/>
      <c r="R36" s="9" t="s">
        <v>86</v>
      </c>
      <c r="S36" s="13">
        <v>4.4400000000000004</v>
      </c>
      <c r="T36" s="10">
        <f t="shared" si="8"/>
        <v>4.9399999999999995</v>
      </c>
      <c r="U36" s="29">
        <f t="shared" si="13"/>
        <v>2.5662337662337657E-2</v>
      </c>
      <c r="V36" s="11">
        <f t="shared" si="14"/>
        <v>51.324675324675226</v>
      </c>
      <c r="W36" s="17">
        <v>200</v>
      </c>
      <c r="X36" s="12">
        <f t="shared" si="10"/>
        <v>10264.935064935045</v>
      </c>
      <c r="Y36" s="21"/>
      <c r="Z36" s="17"/>
    </row>
    <row r="37" spans="1:26">
      <c r="A37" s="61"/>
      <c r="B37" s="9" t="s">
        <v>87</v>
      </c>
      <c r="C37" s="25">
        <v>20.762499999999999</v>
      </c>
      <c r="D37" s="25">
        <v>29.0169</v>
      </c>
      <c r="E37" s="25">
        <f t="shared" si="26"/>
        <v>8.2544000000000004</v>
      </c>
      <c r="F37" s="25">
        <v>21.0349</v>
      </c>
      <c r="G37" s="25">
        <v>20.892199999999999</v>
      </c>
      <c r="H37" s="25">
        <f t="shared" si="27"/>
        <v>0.27240000000000109</v>
      </c>
      <c r="I37" s="25">
        <f t="shared" si="28"/>
        <v>0.14270000000000138</v>
      </c>
      <c r="J37" s="60">
        <f>AVERAGE(I37,I38,I39,I40,I41,I42)</f>
        <v>0.16733333333333297</v>
      </c>
      <c r="K37" s="25">
        <f t="shared" ref="K37:K48" si="40">(H37/E37)*100</f>
        <v>3.3000581508044324</v>
      </c>
      <c r="L37" s="25">
        <f t="shared" ref="L37:L48" si="41">(I37/E37)*100</f>
        <v>1.7287749563869133</v>
      </c>
      <c r="M37" s="25">
        <f t="shared" ref="M37:M48" si="42">I37/H37*100</f>
        <v>52.38619676945698</v>
      </c>
      <c r="N37" s="31">
        <f>AVERAGE(K37,K38,K39,K40,K41,K42)</f>
        <v>3.344156660878717</v>
      </c>
      <c r="O37" s="56">
        <f>AVERAGE(L37:L38)</f>
        <v>1.671281286452686</v>
      </c>
      <c r="Q37" s="60" t="s">
        <v>115</v>
      </c>
      <c r="R37" s="9" t="s">
        <v>87</v>
      </c>
      <c r="S37" s="13">
        <v>4.3499999999999996</v>
      </c>
      <c r="T37" s="10">
        <f t="shared" si="8"/>
        <v>4.9399999999999995</v>
      </c>
      <c r="U37" s="29">
        <f t="shared" si="13"/>
        <v>2.5662337662337657E-2</v>
      </c>
      <c r="V37" s="11">
        <f t="shared" si="14"/>
        <v>60.563116883116855</v>
      </c>
      <c r="W37" s="17">
        <v>200</v>
      </c>
      <c r="X37" s="12">
        <f t="shared" si="10"/>
        <v>12112.623376623371</v>
      </c>
      <c r="Y37" s="21">
        <f t="shared" ref="Y37" si="43">AVERAGE(X37,X38)</f>
        <v>11702.025974025968</v>
      </c>
      <c r="Z37" s="21"/>
    </row>
    <row r="38" spans="1:26">
      <c r="A38" s="61"/>
      <c r="B38" s="9" t="s">
        <v>88</v>
      </c>
      <c r="C38" s="25">
        <v>20.395900000000001</v>
      </c>
      <c r="D38" s="25">
        <v>29.696999999999999</v>
      </c>
      <c r="E38" s="25">
        <f>D38-C38</f>
        <v>9.3010999999999981</v>
      </c>
      <c r="F38" s="25">
        <v>20.7014</v>
      </c>
      <c r="G38" s="25">
        <v>20.551300000000001</v>
      </c>
      <c r="H38" s="25">
        <f t="shared" si="27"/>
        <v>0.30549999999999855</v>
      </c>
      <c r="I38" s="25">
        <f t="shared" si="28"/>
        <v>0.15009999999999835</v>
      </c>
      <c r="J38" s="60"/>
      <c r="K38" s="25">
        <f t="shared" si="40"/>
        <v>3.2845577404822932</v>
      </c>
      <c r="L38" s="25">
        <f>(I38/E38)*100</f>
        <v>1.6137876165184588</v>
      </c>
      <c r="M38" s="25">
        <f t="shared" si="42"/>
        <v>49.13256955810116</v>
      </c>
      <c r="N38" s="31"/>
      <c r="O38" s="31"/>
      <c r="Q38" s="60"/>
      <c r="R38" s="9" t="s">
        <v>88</v>
      </c>
      <c r="S38" s="13">
        <v>4.3899999999999997</v>
      </c>
      <c r="T38" s="10">
        <f t="shared" si="8"/>
        <v>4.9399999999999995</v>
      </c>
      <c r="U38" s="29">
        <f t="shared" si="13"/>
        <v>2.5662337662337657E-2</v>
      </c>
      <c r="V38" s="11">
        <f t="shared" si="14"/>
        <v>56.457142857142834</v>
      </c>
      <c r="W38" s="17">
        <v>200</v>
      </c>
      <c r="X38" s="12">
        <f t="shared" si="10"/>
        <v>11291.428571428567</v>
      </c>
      <c r="Y38" s="21"/>
      <c r="Z38" s="21"/>
    </row>
    <row r="39" spans="1:26">
      <c r="A39" s="61"/>
      <c r="B39" s="9" t="s">
        <v>89</v>
      </c>
      <c r="C39" s="25">
        <v>20.724499999999999</v>
      </c>
      <c r="D39" s="25">
        <v>29.771999999999998</v>
      </c>
      <c r="E39" s="25">
        <f t="shared" si="26"/>
        <v>9.0474999999999994</v>
      </c>
      <c r="F39" s="25">
        <v>21.024000000000001</v>
      </c>
      <c r="G39" s="25">
        <v>20.840299999999999</v>
      </c>
      <c r="H39" s="25">
        <f t="shared" si="27"/>
        <v>0.29950000000000188</v>
      </c>
      <c r="I39" s="25">
        <f t="shared" si="28"/>
        <v>0.18370000000000175</v>
      </c>
      <c r="J39" s="60"/>
      <c r="K39" s="25">
        <f t="shared" si="40"/>
        <v>3.3103067145620542</v>
      </c>
      <c r="L39" s="25">
        <f t="shared" si="41"/>
        <v>2.030395136778135</v>
      </c>
      <c r="M39" s="25">
        <f t="shared" si="42"/>
        <v>61.335559265442605</v>
      </c>
      <c r="N39" s="31"/>
      <c r="O39" s="56">
        <f>AVERAGE(L39:L40)</f>
        <v>1.9958849321103855</v>
      </c>
      <c r="Q39" s="60" t="s">
        <v>116</v>
      </c>
      <c r="R39" s="9" t="s">
        <v>89</v>
      </c>
      <c r="S39" s="13">
        <v>4.4000000000000004</v>
      </c>
      <c r="T39" s="10">
        <f t="shared" si="8"/>
        <v>4.9399999999999995</v>
      </c>
      <c r="U39" s="29">
        <f t="shared" si="13"/>
        <v>2.5662337662337657E-2</v>
      </c>
      <c r="V39" s="11">
        <f t="shared" si="14"/>
        <v>55.430649350649254</v>
      </c>
      <c r="W39" s="17">
        <v>200</v>
      </c>
      <c r="X39" s="12">
        <f t="shared" si="10"/>
        <v>11086.129870129851</v>
      </c>
      <c r="Y39" s="21">
        <f t="shared" ref="Y39" si="44">AVERAGE(X39,X40)</f>
        <v>10162.285714285696</v>
      </c>
      <c r="Z39" s="21"/>
    </row>
    <row r="40" spans="1:26">
      <c r="A40" s="61"/>
      <c r="B40" s="9" t="s">
        <v>90</v>
      </c>
      <c r="C40" s="25">
        <v>20.578399999999998</v>
      </c>
      <c r="D40" s="25">
        <v>30.209399999999999</v>
      </c>
      <c r="E40" s="25">
        <f t="shared" si="26"/>
        <v>9.6310000000000002</v>
      </c>
      <c r="F40" s="25">
        <v>20.9069</v>
      </c>
      <c r="G40" s="25">
        <v>20.718</v>
      </c>
      <c r="H40" s="25">
        <f t="shared" si="27"/>
        <v>0.32850000000000179</v>
      </c>
      <c r="I40" s="25">
        <f t="shared" si="28"/>
        <v>0.18890000000000029</v>
      </c>
      <c r="J40" s="60"/>
      <c r="K40" s="25">
        <f t="shared" si="40"/>
        <v>3.4108607621223324</v>
      </c>
      <c r="L40" s="25">
        <f t="shared" si="41"/>
        <v>1.9613747274426361</v>
      </c>
      <c r="M40" s="25">
        <f t="shared" si="42"/>
        <v>57.503805175037826</v>
      </c>
      <c r="N40" s="31"/>
      <c r="O40" s="31"/>
      <c r="Q40" s="60"/>
      <c r="R40" s="9" t="s">
        <v>90</v>
      </c>
      <c r="S40" s="13">
        <v>4.49</v>
      </c>
      <c r="T40" s="10">
        <f t="shared" si="8"/>
        <v>4.9399999999999995</v>
      </c>
      <c r="U40" s="29">
        <f t="shared" si="13"/>
        <v>2.5662337662337657E-2</v>
      </c>
      <c r="V40" s="11">
        <f t="shared" si="14"/>
        <v>46.192207792207711</v>
      </c>
      <c r="W40" s="17">
        <v>200</v>
      </c>
      <c r="X40" s="12">
        <f t="shared" si="10"/>
        <v>9238.4415584415419</v>
      </c>
      <c r="Y40" s="21"/>
      <c r="Z40" s="21"/>
    </row>
    <row r="41" spans="1:26">
      <c r="A41" s="61"/>
      <c r="B41" s="9" t="s">
        <v>91</v>
      </c>
      <c r="C41" s="25">
        <v>20.517199999999999</v>
      </c>
      <c r="D41" s="25">
        <v>27.165800000000001</v>
      </c>
      <c r="E41" s="25">
        <f t="shared" si="26"/>
        <v>6.6486000000000018</v>
      </c>
      <c r="F41" s="25">
        <v>20.748999999999999</v>
      </c>
      <c r="G41" s="25">
        <v>20.612500000000001</v>
      </c>
      <c r="H41" s="25">
        <f t="shared" si="27"/>
        <v>0.23179999999999978</v>
      </c>
      <c r="I41" s="25">
        <f t="shared" si="28"/>
        <v>0.13649999999999807</v>
      </c>
      <c r="J41" s="60"/>
      <c r="K41" s="25">
        <f t="shared" si="40"/>
        <v>3.4864482748247707</v>
      </c>
      <c r="L41" s="25">
        <f t="shared" si="41"/>
        <v>2.0530638029058452</v>
      </c>
      <c r="M41" s="25">
        <f t="shared" si="42"/>
        <v>58.88697152717782</v>
      </c>
      <c r="N41" s="31"/>
      <c r="O41" s="56">
        <f>AVERAGE(L41:L42)</f>
        <v>2.0797394682880777</v>
      </c>
      <c r="Q41" s="60" t="s">
        <v>117</v>
      </c>
      <c r="R41" s="9" t="s">
        <v>91</v>
      </c>
      <c r="S41" s="13">
        <v>4.45</v>
      </c>
      <c r="T41" s="10">
        <f t="shared" si="8"/>
        <v>4.9399999999999995</v>
      </c>
      <c r="U41" s="29">
        <f t="shared" si="13"/>
        <v>2.5662337662337657E-2</v>
      </c>
      <c r="V41" s="11">
        <f t="shared" si="14"/>
        <v>50.298181818181739</v>
      </c>
      <c r="W41" s="17">
        <v>200</v>
      </c>
      <c r="X41" s="12">
        <f t="shared" si="10"/>
        <v>10059.636363636348</v>
      </c>
      <c r="Y41" s="21">
        <f t="shared" ref="Y41" si="45">AVERAGE(X41,X42)</f>
        <v>9649.0389610389448</v>
      </c>
      <c r="Z41" s="21"/>
    </row>
    <row r="42" spans="1:26">
      <c r="A42" s="61"/>
      <c r="B42" s="9" t="s">
        <v>92</v>
      </c>
      <c r="C42" s="25">
        <v>20.678899999999999</v>
      </c>
      <c r="D42" s="25">
        <v>30.273399999999999</v>
      </c>
      <c r="E42" s="25">
        <f t="shared" si="26"/>
        <v>9.5945</v>
      </c>
      <c r="F42" s="25">
        <v>20.992899999999999</v>
      </c>
      <c r="G42" s="25">
        <v>20.790800000000001</v>
      </c>
      <c r="H42" s="25">
        <f t="shared" si="27"/>
        <v>0.31400000000000006</v>
      </c>
      <c r="I42" s="25">
        <f t="shared" si="28"/>
        <v>0.20209999999999795</v>
      </c>
      <c r="J42" s="60"/>
      <c r="K42" s="25">
        <f t="shared" si="40"/>
        <v>3.2727083224764191</v>
      </c>
      <c r="L42" s="25">
        <f t="shared" si="41"/>
        <v>2.1064151336703105</v>
      </c>
      <c r="M42" s="25">
        <f t="shared" si="42"/>
        <v>64.363057324840099</v>
      </c>
      <c r="N42" s="31"/>
      <c r="O42" s="31"/>
      <c r="Q42" s="60"/>
      <c r="R42" s="9" t="s">
        <v>92</v>
      </c>
      <c r="S42" s="13">
        <v>4.49</v>
      </c>
      <c r="T42" s="10">
        <f t="shared" si="8"/>
        <v>4.9399999999999995</v>
      </c>
      <c r="U42" s="29">
        <f t="shared" si="13"/>
        <v>2.5662337662337657E-2</v>
      </c>
      <c r="V42" s="11">
        <f t="shared" si="14"/>
        <v>46.192207792207711</v>
      </c>
      <c r="W42" s="17">
        <v>200</v>
      </c>
      <c r="X42" s="12">
        <f t="shared" si="10"/>
        <v>9238.4415584415419</v>
      </c>
      <c r="Y42" s="21"/>
      <c r="Z42" s="21"/>
    </row>
    <row r="43" spans="1:26">
      <c r="A43" s="45"/>
      <c r="C43" s="25"/>
      <c r="D43" s="25"/>
      <c r="E43" s="25"/>
      <c r="F43" s="25"/>
      <c r="G43" s="25"/>
      <c r="H43" s="25"/>
      <c r="I43" s="25"/>
      <c r="J43" s="46"/>
      <c r="K43" s="25"/>
      <c r="L43" s="25"/>
      <c r="M43" s="25"/>
      <c r="N43" s="56"/>
      <c r="O43" s="56"/>
      <c r="R43" s="8"/>
      <c r="S43" s="8"/>
      <c r="T43" s="8"/>
      <c r="U43" s="30"/>
      <c r="Z43" s="8"/>
    </row>
    <row r="44" spans="1:26">
      <c r="A44" s="45" t="s">
        <v>124</v>
      </c>
      <c r="B44" s="9" t="s">
        <v>125</v>
      </c>
      <c r="C44" s="25">
        <v>20.4605</v>
      </c>
      <c r="D44" s="25">
        <v>38.7819</v>
      </c>
      <c r="E44" s="25">
        <f t="shared" si="26"/>
        <v>18.321400000000001</v>
      </c>
      <c r="F44" s="25">
        <v>22.0504</v>
      </c>
      <c r="G44" s="25">
        <v>21.134399999999999</v>
      </c>
      <c r="H44" s="25">
        <f t="shared" si="27"/>
        <v>1.5899000000000001</v>
      </c>
      <c r="I44" s="25">
        <f t="shared" si="28"/>
        <v>0.91600000000000037</v>
      </c>
      <c r="J44" s="60">
        <f>AVERAGE(I44,I45,I46,I47,I48)</f>
        <v>0.98404000000000025</v>
      </c>
      <c r="K44" s="25">
        <f t="shared" si="40"/>
        <v>8.6778302968113792</v>
      </c>
      <c r="L44" s="25">
        <f t="shared" si="41"/>
        <v>4.9996179331273831</v>
      </c>
      <c r="M44" s="25">
        <f t="shared" si="42"/>
        <v>57.613686395370799</v>
      </c>
      <c r="N44" s="31">
        <f>AVERAGE(K44,K45,K46,K47,K48)</f>
        <v>8.7308053071941139</v>
      </c>
      <c r="O44" s="31">
        <f>AVERAGE(L44,L45,L46,L47,L48)</f>
        <v>5.1501254905664196</v>
      </c>
      <c r="R44" s="41" t="s">
        <v>57</v>
      </c>
      <c r="S44" s="42">
        <v>4.93</v>
      </c>
      <c r="T44" s="8" t="s">
        <v>151</v>
      </c>
      <c r="U44" s="8" t="s">
        <v>48</v>
      </c>
      <c r="V44" s="27">
        <v>5.01</v>
      </c>
      <c r="W44" s="8" t="s">
        <v>50</v>
      </c>
      <c r="X44" s="8" t="s">
        <v>51</v>
      </c>
      <c r="Y44" s="8"/>
      <c r="Z44" s="8"/>
    </row>
    <row r="45" spans="1:26">
      <c r="A45" s="45"/>
      <c r="B45" s="9" t="s">
        <v>126</v>
      </c>
      <c r="C45" s="25">
        <v>20.481000000000002</v>
      </c>
      <c r="D45" s="25">
        <v>39.7911</v>
      </c>
      <c r="E45" s="25">
        <f t="shared" si="26"/>
        <v>19.310099999999998</v>
      </c>
      <c r="F45" s="25">
        <v>22.150099999999998</v>
      </c>
      <c r="G45" s="25">
        <v>21.1937</v>
      </c>
      <c r="H45" s="25">
        <f t="shared" si="27"/>
        <v>1.6690999999999967</v>
      </c>
      <c r="I45" s="25">
        <f t="shared" si="28"/>
        <v>0.95639999999999858</v>
      </c>
      <c r="J45" s="60"/>
      <c r="K45" s="25">
        <f t="shared" si="40"/>
        <v>8.6436631607293428</v>
      </c>
      <c r="L45" s="25">
        <f t="shared" si="41"/>
        <v>4.952848509329308</v>
      </c>
      <c r="M45" s="25">
        <f t="shared" si="42"/>
        <v>57.300341501407971</v>
      </c>
      <c r="N45" s="31"/>
      <c r="O45" s="31"/>
      <c r="R45" s="8" t="s">
        <v>58</v>
      </c>
      <c r="S45" s="27">
        <v>4.84</v>
      </c>
      <c r="T45" s="10">
        <f>AVERAGE(S44:S45)</f>
        <v>4.8849999999999998</v>
      </c>
      <c r="U45" s="8" t="s">
        <v>49</v>
      </c>
      <c r="V45" s="27">
        <v>5</v>
      </c>
      <c r="W45" s="28">
        <f>(V44+V45)/2</f>
        <v>5.0049999999999999</v>
      </c>
      <c r="X45" s="20">
        <f>(3.8*0.0338)/W45</f>
        <v>2.5662337662337657E-2</v>
      </c>
      <c r="Y45" s="8"/>
      <c r="Z45" s="8"/>
    </row>
    <row r="46" spans="1:26">
      <c r="A46" s="45"/>
      <c r="B46" s="9" t="s">
        <v>127</v>
      </c>
      <c r="C46" s="25">
        <v>20.743300000000001</v>
      </c>
      <c r="D46" s="25">
        <v>39.521700000000003</v>
      </c>
      <c r="E46" s="25">
        <f t="shared" si="26"/>
        <v>18.778400000000001</v>
      </c>
      <c r="F46" s="25">
        <v>22.369900000000001</v>
      </c>
      <c r="G46" s="25">
        <v>21.375299999999999</v>
      </c>
      <c r="H46" s="25">
        <f t="shared" si="27"/>
        <v>1.6265999999999998</v>
      </c>
      <c r="I46" s="25">
        <f t="shared" si="28"/>
        <v>0.99460000000000193</v>
      </c>
      <c r="J46" s="60"/>
      <c r="K46" s="25">
        <f t="shared" si="40"/>
        <v>8.662079836407786</v>
      </c>
      <c r="L46" s="25">
        <f t="shared" si="41"/>
        <v>5.2965108848464286</v>
      </c>
      <c r="M46" s="25">
        <f t="shared" si="42"/>
        <v>61.145948604451128</v>
      </c>
      <c r="N46" s="31"/>
      <c r="O46" s="31"/>
      <c r="P46" s="25"/>
      <c r="Q46" s="23"/>
      <c r="S46" s="9" t="s">
        <v>119</v>
      </c>
      <c r="U46" s="13"/>
      <c r="V46" s="15" t="s">
        <v>53</v>
      </c>
      <c r="W46" s="8" t="s">
        <v>54</v>
      </c>
      <c r="X46" s="28" t="s">
        <v>55</v>
      </c>
      <c r="Y46" s="8" t="s">
        <v>56</v>
      </c>
      <c r="Z46" s="13"/>
    </row>
    <row r="47" spans="1:26">
      <c r="A47" s="45"/>
      <c r="B47" s="9" t="s">
        <v>128</v>
      </c>
      <c r="C47" s="25">
        <v>20.5063</v>
      </c>
      <c r="D47" s="25">
        <v>41.210700000000003</v>
      </c>
      <c r="E47" s="25">
        <f t="shared" si="26"/>
        <v>20.704400000000003</v>
      </c>
      <c r="F47" s="25">
        <v>22.353899999999999</v>
      </c>
      <c r="G47" s="25">
        <v>21.286899999999999</v>
      </c>
      <c r="H47" s="25">
        <f t="shared" si="27"/>
        <v>1.8475999999999999</v>
      </c>
      <c r="I47" s="25">
        <f t="shared" si="28"/>
        <v>1.0670000000000002</v>
      </c>
      <c r="J47" s="60"/>
      <c r="K47" s="25">
        <f t="shared" si="40"/>
        <v>8.9237070381174988</v>
      </c>
      <c r="L47" s="25">
        <f t="shared" si="41"/>
        <v>5.1534939433163967</v>
      </c>
      <c r="M47" s="25">
        <f t="shared" si="42"/>
        <v>57.750595366962557</v>
      </c>
      <c r="N47" s="31"/>
      <c r="O47" s="31"/>
      <c r="P47" s="25"/>
      <c r="Q47" s="60" t="s">
        <v>20</v>
      </c>
      <c r="R47" s="9" t="s">
        <v>23</v>
      </c>
      <c r="S47" s="13">
        <v>2.93</v>
      </c>
      <c r="T47" s="10">
        <f>$T$45</f>
        <v>4.8849999999999998</v>
      </c>
      <c r="U47" s="29">
        <f t="shared" ref="U47:U82" si="46">$X$45</f>
        <v>2.5662337662337657E-2</v>
      </c>
      <c r="V47" s="11">
        <f>(T47-S47)*U47*4000</f>
        <v>200.67948051948045</v>
      </c>
      <c r="W47" s="17">
        <v>200</v>
      </c>
      <c r="X47" s="12">
        <f>V47*W47</f>
        <v>40135.896103896092</v>
      </c>
      <c r="Y47" s="21">
        <f>AVERAGE(X47,X48)</f>
        <v>38801.45454545453</v>
      </c>
      <c r="Z47" s="21"/>
    </row>
    <row r="48" spans="1:26">
      <c r="A48" s="45"/>
      <c r="B48" s="9" t="s">
        <v>129</v>
      </c>
      <c r="C48" s="25">
        <v>20.456299999999999</v>
      </c>
      <c r="D48" s="25">
        <v>38.896299999999997</v>
      </c>
      <c r="E48" s="25">
        <f t="shared" si="26"/>
        <v>18.439999999999998</v>
      </c>
      <c r="F48" s="25">
        <v>22.069199999999999</v>
      </c>
      <c r="G48" s="25">
        <v>21.082999999999998</v>
      </c>
      <c r="H48" s="25">
        <f t="shared" si="27"/>
        <v>1.6128999999999998</v>
      </c>
      <c r="I48" s="25">
        <f t="shared" si="28"/>
        <v>0.98620000000000019</v>
      </c>
      <c r="J48" s="60"/>
      <c r="K48" s="25">
        <f t="shared" si="40"/>
        <v>8.7467462039045554</v>
      </c>
      <c r="L48" s="25">
        <f t="shared" si="41"/>
        <v>5.3481561822125832</v>
      </c>
      <c r="M48" s="25">
        <f t="shared" si="42"/>
        <v>61.144522289044602</v>
      </c>
      <c r="N48" s="31"/>
      <c r="O48" s="31"/>
      <c r="P48" s="25"/>
      <c r="Q48" s="60"/>
      <c r="R48" s="9" t="s">
        <v>24</v>
      </c>
      <c r="S48" s="13">
        <v>3.06</v>
      </c>
      <c r="T48" s="10">
        <f t="shared" ref="T48:T82" si="47">$T$45</f>
        <v>4.8849999999999998</v>
      </c>
      <c r="U48" s="29">
        <f t="shared" si="46"/>
        <v>2.5662337662337657E-2</v>
      </c>
      <c r="V48" s="11">
        <f t="shared" ref="V48:V82" si="48">(T48-S48)*U48*4000</f>
        <v>187.33506493506488</v>
      </c>
      <c r="W48" s="17">
        <v>200</v>
      </c>
      <c r="X48" s="12">
        <f t="shared" ref="X48:X82" si="49">V48*W48</f>
        <v>37467.012987012975</v>
      </c>
      <c r="Y48" s="21"/>
      <c r="Z48" s="21"/>
    </row>
    <row r="49" spans="1:26">
      <c r="A49" s="32"/>
      <c r="J49" s="31"/>
      <c r="N49" s="31"/>
      <c r="O49" s="31"/>
      <c r="P49" s="25"/>
      <c r="Q49" s="60" t="s">
        <v>21</v>
      </c>
      <c r="R49" s="9" t="s">
        <v>25</v>
      </c>
      <c r="S49" s="13">
        <v>3.12</v>
      </c>
      <c r="T49" s="10">
        <f t="shared" si="47"/>
        <v>4.8849999999999998</v>
      </c>
      <c r="U49" s="29">
        <f t="shared" si="46"/>
        <v>2.5662337662337657E-2</v>
      </c>
      <c r="V49" s="11">
        <f t="shared" si="48"/>
        <v>181.17610389610383</v>
      </c>
      <c r="W49" s="17">
        <v>200</v>
      </c>
      <c r="X49" s="12">
        <f t="shared" si="49"/>
        <v>36235.220779220763</v>
      </c>
      <c r="Y49" s="21">
        <f t="shared" ref="Y49" si="50">AVERAGE(X49,X50)</f>
        <v>37467.012987012975</v>
      </c>
      <c r="Z49" s="21"/>
    </row>
    <row r="50" spans="1:26">
      <c r="A50" s="32"/>
      <c r="C50" s="9" t="s">
        <v>8</v>
      </c>
      <c r="D50" s="9" t="s">
        <v>9</v>
      </c>
      <c r="E50" s="23" t="s">
        <v>47</v>
      </c>
      <c r="I50" s="44"/>
      <c r="J50" s="44"/>
      <c r="K50" s="23"/>
      <c r="L50" s="14"/>
      <c r="P50" s="25"/>
      <c r="Q50" s="60"/>
      <c r="R50" s="9" t="s">
        <v>26</v>
      </c>
      <c r="S50" s="13">
        <v>3</v>
      </c>
      <c r="T50" s="10">
        <f t="shared" si="47"/>
        <v>4.8849999999999998</v>
      </c>
      <c r="U50" s="29">
        <f t="shared" si="46"/>
        <v>2.5662337662337657E-2</v>
      </c>
      <c r="V50" s="11">
        <f t="shared" si="48"/>
        <v>193.4940259740259</v>
      </c>
      <c r="W50" s="17">
        <v>200</v>
      </c>
      <c r="X50" s="12">
        <f t="shared" si="49"/>
        <v>38698.80519480518</v>
      </c>
      <c r="Y50" s="21"/>
      <c r="Z50" s="21"/>
    </row>
    <row r="51" spans="1:26">
      <c r="A51" s="61" t="s">
        <v>20</v>
      </c>
      <c r="B51" s="9" t="s">
        <v>23</v>
      </c>
      <c r="C51" s="13">
        <v>7000</v>
      </c>
      <c r="D51" s="13">
        <f>C51*L4/100</f>
        <v>144.30661121468518</v>
      </c>
      <c r="E51" s="31">
        <f>(D51+D52+D53)/3</f>
        <v>143.42382903629817</v>
      </c>
      <c r="F51" s="13"/>
      <c r="G51" s="61"/>
      <c r="I51" s="19"/>
      <c r="J51" s="19"/>
      <c r="K51" s="39"/>
      <c r="L51" s="25"/>
      <c r="M51" s="25"/>
      <c r="N51" s="25"/>
      <c r="O51" s="25"/>
      <c r="P51" s="25"/>
      <c r="Q51" s="60" t="s">
        <v>22</v>
      </c>
      <c r="R51" s="9" t="s">
        <v>28</v>
      </c>
      <c r="S51" s="13">
        <v>2.75</v>
      </c>
      <c r="T51" s="10">
        <f t="shared" si="47"/>
        <v>4.8849999999999998</v>
      </c>
      <c r="U51" s="29">
        <f t="shared" si="46"/>
        <v>2.5662337662337657E-2</v>
      </c>
      <c r="V51" s="11">
        <f t="shared" si="48"/>
        <v>219.15636363636358</v>
      </c>
      <c r="W51" s="17">
        <v>200</v>
      </c>
      <c r="X51" s="12">
        <f t="shared" si="49"/>
        <v>43831.272727272713</v>
      </c>
      <c r="Y51" s="21">
        <f t="shared" ref="Y51" si="51">AVERAGE(X51,X52)</f>
        <v>43112.727272727265</v>
      </c>
      <c r="Z51" s="21"/>
    </row>
    <row r="52" spans="1:26">
      <c r="A52" s="61"/>
      <c r="B52" s="9" t="s">
        <v>24</v>
      </c>
      <c r="C52" s="13">
        <v>7000</v>
      </c>
      <c r="D52" s="13">
        <f t="shared" ref="D52:D89" si="52">C52*L5/100</f>
        <v>141.54950205038</v>
      </c>
      <c r="E52" s="31"/>
      <c r="F52" s="13"/>
      <c r="G52" s="61"/>
      <c r="H52" s="31"/>
      <c r="I52" s="31"/>
      <c r="J52" s="31"/>
      <c r="K52" s="22"/>
      <c r="L52" s="25"/>
      <c r="M52" s="25"/>
      <c r="N52" s="25"/>
      <c r="O52" s="25"/>
      <c r="Q52" s="60"/>
      <c r="R52" s="9" t="s">
        <v>29</v>
      </c>
      <c r="S52" s="13">
        <v>2.82</v>
      </c>
      <c r="T52" s="10">
        <f t="shared" si="47"/>
        <v>4.8849999999999998</v>
      </c>
      <c r="U52" s="29">
        <f t="shared" si="46"/>
        <v>2.5662337662337657E-2</v>
      </c>
      <c r="V52" s="11">
        <f t="shared" si="48"/>
        <v>211.97090909090903</v>
      </c>
      <c r="W52" s="17">
        <v>200</v>
      </c>
      <c r="X52" s="12">
        <f t="shared" si="49"/>
        <v>42394.181818181809</v>
      </c>
      <c r="Y52" s="21"/>
      <c r="Z52" s="21"/>
    </row>
    <row r="53" spans="1:26">
      <c r="A53" s="61"/>
      <c r="B53" s="9" t="s">
        <v>31</v>
      </c>
      <c r="C53" s="13">
        <v>7000</v>
      </c>
      <c r="D53" s="13">
        <f t="shared" si="52"/>
        <v>144.41537384382934</v>
      </c>
      <c r="E53" s="31"/>
      <c r="F53" s="13"/>
      <c r="G53" s="61"/>
      <c r="H53" s="31"/>
      <c r="I53" s="31"/>
      <c r="J53" s="31"/>
      <c r="K53" s="22"/>
      <c r="L53" s="25"/>
      <c r="M53" s="25"/>
      <c r="N53" s="25"/>
      <c r="O53" s="25"/>
      <c r="Q53" s="61" t="s">
        <v>173</v>
      </c>
      <c r="R53" s="9" t="s">
        <v>166</v>
      </c>
      <c r="S53" s="13">
        <v>2.85</v>
      </c>
      <c r="T53" s="10">
        <f t="shared" si="47"/>
        <v>4.8849999999999998</v>
      </c>
      <c r="U53" s="29">
        <f t="shared" si="46"/>
        <v>2.5662337662337657E-2</v>
      </c>
      <c r="V53" s="11">
        <f t="shared" si="48"/>
        <v>208.89142857142849</v>
      </c>
      <c r="W53" s="17">
        <v>200</v>
      </c>
      <c r="X53" s="12">
        <f t="shared" si="49"/>
        <v>41778.285714285696</v>
      </c>
      <c r="Y53" s="21">
        <f t="shared" ref="Y53" si="53">AVERAGE(X53,X54)</f>
        <v>41470.337662337653</v>
      </c>
      <c r="Z53" s="21"/>
    </row>
    <row r="54" spans="1:26">
      <c r="A54" s="61" t="s">
        <v>21</v>
      </c>
      <c r="B54" s="9" t="s">
        <v>25</v>
      </c>
      <c r="C54" s="13">
        <v>7000</v>
      </c>
      <c r="D54" s="13">
        <f t="shared" si="52"/>
        <v>148.64261031894236</v>
      </c>
      <c r="E54" s="31">
        <f>(D54+D55+D56)/3</f>
        <v>144.97341542920574</v>
      </c>
      <c r="F54" s="13"/>
      <c r="G54" s="61"/>
      <c r="I54" s="31"/>
      <c r="J54" s="31"/>
      <c r="K54" s="39"/>
      <c r="L54" s="25"/>
      <c r="M54" s="25"/>
      <c r="N54" s="25"/>
      <c r="O54" s="25"/>
      <c r="Q54" s="61"/>
      <c r="R54" s="9" t="s">
        <v>167</v>
      </c>
      <c r="S54" s="13">
        <v>2.88</v>
      </c>
      <c r="T54" s="10">
        <f t="shared" si="47"/>
        <v>4.8849999999999998</v>
      </c>
      <c r="U54" s="29">
        <f t="shared" si="46"/>
        <v>2.5662337662337657E-2</v>
      </c>
      <c r="V54" s="11">
        <f t="shared" si="48"/>
        <v>205.81194805194801</v>
      </c>
      <c r="W54" s="17">
        <v>200</v>
      </c>
      <c r="X54" s="12">
        <f t="shared" si="49"/>
        <v>41162.389610389604</v>
      </c>
      <c r="Y54" s="21"/>
      <c r="Z54" s="21"/>
    </row>
    <row r="55" spans="1:26">
      <c r="A55" s="61"/>
      <c r="B55" s="9" t="s">
        <v>26</v>
      </c>
      <c r="C55" s="13">
        <v>7000</v>
      </c>
      <c r="D55" s="13">
        <f t="shared" si="52"/>
        <v>144.14989057946281</v>
      </c>
      <c r="E55" s="31"/>
      <c r="F55" s="13"/>
      <c r="G55" s="61"/>
      <c r="H55" s="31"/>
      <c r="K55" s="22"/>
      <c r="L55" s="25"/>
      <c r="M55" s="25"/>
      <c r="N55" s="25"/>
      <c r="O55" s="25"/>
      <c r="Q55" s="61" t="s">
        <v>174</v>
      </c>
      <c r="R55" s="9" t="s">
        <v>168</v>
      </c>
      <c r="S55" s="13">
        <v>3.15</v>
      </c>
      <c r="T55" s="10">
        <f t="shared" si="47"/>
        <v>4.8849999999999998</v>
      </c>
      <c r="U55" s="29">
        <f t="shared" si="46"/>
        <v>2.5662337662337657E-2</v>
      </c>
      <c r="V55" s="11">
        <f t="shared" si="48"/>
        <v>178.09662337662331</v>
      </c>
      <c r="W55" s="17">
        <v>200</v>
      </c>
      <c r="X55" s="12">
        <f t="shared" si="49"/>
        <v>35619.324675324664</v>
      </c>
      <c r="Y55" s="21">
        <f t="shared" ref="Y55" si="54">AVERAGE(X55,X56)</f>
        <v>36645.818181818177</v>
      </c>
      <c r="Z55" s="21"/>
    </row>
    <row r="56" spans="1:26">
      <c r="A56" s="61"/>
      <c r="B56" s="9" t="s">
        <v>27</v>
      </c>
      <c r="C56" s="13">
        <v>7000</v>
      </c>
      <c r="D56" s="13">
        <f t="shared" si="52"/>
        <v>142.12774538921209</v>
      </c>
      <c r="E56" s="31"/>
      <c r="F56" s="13"/>
      <c r="G56" s="61"/>
      <c r="H56" s="31"/>
      <c r="I56" s="45"/>
      <c r="J56" s="45"/>
      <c r="K56" s="22"/>
      <c r="L56" s="25"/>
      <c r="M56" s="25"/>
      <c r="N56" s="25"/>
      <c r="O56" s="25"/>
      <c r="Q56" s="61"/>
      <c r="R56" s="9" t="s">
        <v>169</v>
      </c>
      <c r="S56" s="13">
        <v>3.05</v>
      </c>
      <c r="T56" s="10">
        <f t="shared" si="47"/>
        <v>4.8849999999999998</v>
      </c>
      <c r="U56" s="29">
        <f t="shared" si="46"/>
        <v>2.5662337662337657E-2</v>
      </c>
      <c r="V56" s="11">
        <f t="shared" si="48"/>
        <v>188.3615584415584</v>
      </c>
      <c r="W56" s="17">
        <v>200</v>
      </c>
      <c r="X56" s="12">
        <f t="shared" si="49"/>
        <v>37672.311688311682</v>
      </c>
      <c r="Y56" s="21"/>
      <c r="Z56" s="21"/>
    </row>
    <row r="57" spans="1:26">
      <c r="A57" s="61" t="s">
        <v>22</v>
      </c>
      <c r="B57" s="9" t="s">
        <v>28</v>
      </c>
      <c r="C57" s="13">
        <v>7000</v>
      </c>
      <c r="D57" s="13">
        <f t="shared" si="52"/>
        <v>159.34789715582437</v>
      </c>
      <c r="E57" s="31">
        <f>(D57+D58+D59)/3</f>
        <v>155.49368859045057</v>
      </c>
      <c r="F57" s="13"/>
      <c r="G57" s="61"/>
      <c r="I57" s="45"/>
      <c r="J57" s="45"/>
      <c r="K57" s="39"/>
      <c r="Q57" s="61" t="s">
        <v>175</v>
      </c>
      <c r="R57" s="9" t="s">
        <v>170</v>
      </c>
      <c r="S57" s="13">
        <v>3.04</v>
      </c>
      <c r="T57" s="10">
        <f t="shared" si="47"/>
        <v>4.8849999999999998</v>
      </c>
      <c r="U57" s="29">
        <f t="shared" si="46"/>
        <v>2.5662337662337657E-2</v>
      </c>
      <c r="V57" s="11">
        <f t="shared" si="48"/>
        <v>189.3880519480519</v>
      </c>
      <c r="W57" s="17">
        <v>200</v>
      </c>
      <c r="X57" s="12">
        <f t="shared" si="49"/>
        <v>37877.610389610381</v>
      </c>
      <c r="Y57" s="21">
        <f t="shared" ref="Y57" si="55">AVERAGE(X57,X58)</f>
        <v>36440.51948051947</v>
      </c>
    </row>
    <row r="58" spans="1:26">
      <c r="A58" s="61"/>
      <c r="B58" s="9" t="s">
        <v>29</v>
      </c>
      <c r="C58" s="13">
        <v>7000</v>
      </c>
      <c r="D58" s="13">
        <f t="shared" si="52"/>
        <v>153.53772231196245</v>
      </c>
      <c r="E58" s="31"/>
      <c r="F58" s="13"/>
      <c r="G58" s="61"/>
      <c r="H58" s="31"/>
      <c r="I58" s="50"/>
      <c r="J58" s="50"/>
      <c r="K58" s="22"/>
      <c r="Q58" s="61"/>
      <c r="R58" s="9" t="s">
        <v>171</v>
      </c>
      <c r="S58" s="13">
        <v>3.18</v>
      </c>
      <c r="T58" s="10">
        <f t="shared" si="47"/>
        <v>4.8849999999999998</v>
      </c>
      <c r="U58" s="29">
        <f t="shared" si="46"/>
        <v>2.5662337662337657E-2</v>
      </c>
      <c r="V58" s="11">
        <f t="shared" si="48"/>
        <v>175.0171428571428</v>
      </c>
      <c r="W58" s="17">
        <v>200</v>
      </c>
      <c r="X58" s="12">
        <f t="shared" si="49"/>
        <v>35003.428571428558</v>
      </c>
      <c r="Y58" s="21"/>
      <c r="Z58" s="21"/>
    </row>
    <row r="59" spans="1:26">
      <c r="A59" s="61"/>
      <c r="B59" s="9" t="s">
        <v>30</v>
      </c>
      <c r="C59" s="13">
        <v>7000</v>
      </c>
      <c r="D59" s="13">
        <f t="shared" si="52"/>
        <v>153.59544630356496</v>
      </c>
      <c r="E59" s="31"/>
      <c r="F59" s="13"/>
      <c r="G59" s="61"/>
      <c r="H59" s="31"/>
      <c r="I59" s="19"/>
      <c r="J59" s="50"/>
      <c r="K59" s="22"/>
      <c r="Q59" s="60" t="s">
        <v>108</v>
      </c>
      <c r="R59" s="9" t="s">
        <v>69</v>
      </c>
      <c r="S59" s="13">
        <v>3.16</v>
      </c>
      <c r="T59" s="10">
        <f t="shared" si="47"/>
        <v>4.8849999999999998</v>
      </c>
      <c r="U59" s="29">
        <f t="shared" si="46"/>
        <v>2.5662337662337657E-2</v>
      </c>
      <c r="V59" s="11">
        <f t="shared" si="48"/>
        <v>177.07012987012979</v>
      </c>
      <c r="W59" s="17">
        <v>200</v>
      </c>
      <c r="X59" s="12">
        <f t="shared" si="49"/>
        <v>35414.025974025957</v>
      </c>
      <c r="Y59" s="21">
        <f t="shared" ref="Y59" si="56">AVERAGE(X59,X60)</f>
        <v>35824.623376623364</v>
      </c>
      <c r="Z59" s="21"/>
    </row>
    <row r="60" spans="1:26">
      <c r="A60" s="61" t="s">
        <v>40</v>
      </c>
      <c r="B60" s="9" t="s">
        <v>166</v>
      </c>
      <c r="C60" s="13">
        <v>33</v>
      </c>
      <c r="D60" s="13">
        <f t="shared" si="52"/>
        <v>0.74461052026443919</v>
      </c>
      <c r="E60" s="31">
        <f>(D60+D61)/2</f>
        <v>0.72727082668473897</v>
      </c>
      <c r="F60" s="13"/>
      <c r="G60" s="61"/>
      <c r="H60" s="31"/>
      <c r="I60" s="29"/>
      <c r="J60" s="13"/>
      <c r="K60" s="13"/>
      <c r="Q60" s="60"/>
      <c r="R60" s="9" t="s">
        <v>70</v>
      </c>
      <c r="S60" s="13">
        <v>3.12</v>
      </c>
      <c r="T60" s="10">
        <f t="shared" si="47"/>
        <v>4.8849999999999998</v>
      </c>
      <c r="U60" s="29">
        <f t="shared" si="46"/>
        <v>2.5662337662337657E-2</v>
      </c>
      <c r="V60" s="11">
        <f t="shared" si="48"/>
        <v>181.17610389610383</v>
      </c>
      <c r="W60" s="17">
        <v>200</v>
      </c>
      <c r="X60" s="12">
        <f t="shared" si="49"/>
        <v>36235.220779220763</v>
      </c>
      <c r="Y60" s="21"/>
      <c r="Z60" s="21"/>
    </row>
    <row r="61" spans="1:26">
      <c r="A61" s="61"/>
      <c r="B61" s="9" t="s">
        <v>167</v>
      </c>
      <c r="C61" s="13">
        <v>33</v>
      </c>
      <c r="D61" s="13">
        <f t="shared" si="52"/>
        <v>0.70993113310503864</v>
      </c>
      <c r="E61" s="31"/>
      <c r="F61" s="13"/>
      <c r="G61" s="61"/>
      <c r="I61" s="32"/>
      <c r="J61" s="40"/>
      <c r="Q61" s="60" t="s">
        <v>120</v>
      </c>
      <c r="R61" s="9" t="s">
        <v>71</v>
      </c>
      <c r="S61" s="13">
        <v>3.19</v>
      </c>
      <c r="T61" s="10">
        <f t="shared" si="47"/>
        <v>4.8849999999999998</v>
      </c>
      <c r="U61" s="29">
        <f t="shared" si="46"/>
        <v>2.5662337662337657E-2</v>
      </c>
      <c r="V61" s="11">
        <f t="shared" si="48"/>
        <v>173.99064935064931</v>
      </c>
      <c r="W61" s="17">
        <v>200</v>
      </c>
      <c r="X61" s="12">
        <f t="shared" si="49"/>
        <v>34798.129870129858</v>
      </c>
      <c r="Y61" s="21">
        <f t="shared" ref="Y61" si="57">AVERAGE(X61,X62)</f>
        <v>35927.272727272721</v>
      </c>
      <c r="Z61" s="21"/>
    </row>
    <row r="62" spans="1:26">
      <c r="A62" s="61"/>
      <c r="B62" s="9" t="s">
        <v>168</v>
      </c>
      <c r="C62" s="13">
        <v>33</v>
      </c>
      <c r="D62" s="13">
        <f t="shared" si="52"/>
        <v>0.78780868727909814</v>
      </c>
      <c r="E62" s="31">
        <f>(D62+D63)/2</f>
        <v>0.78500592050476636</v>
      </c>
      <c r="F62" s="13"/>
      <c r="G62" s="61"/>
      <c r="H62" s="31"/>
      <c r="I62" s="32"/>
      <c r="J62" s="40"/>
      <c r="K62" s="13"/>
      <c r="L62" s="13"/>
      <c r="Q62" s="60"/>
      <c r="R62" s="9" t="s">
        <v>72</v>
      </c>
      <c r="S62" s="13">
        <v>3.08</v>
      </c>
      <c r="T62" s="10">
        <f t="shared" si="47"/>
        <v>4.8849999999999998</v>
      </c>
      <c r="U62" s="29">
        <f t="shared" si="46"/>
        <v>2.5662337662337657E-2</v>
      </c>
      <c r="V62" s="11">
        <f t="shared" si="48"/>
        <v>185.28207792207786</v>
      </c>
      <c r="W62" s="17">
        <v>200</v>
      </c>
      <c r="X62" s="12">
        <f t="shared" si="49"/>
        <v>37056.415584415576</v>
      </c>
      <c r="Y62" s="21"/>
      <c r="Z62" s="21"/>
    </row>
    <row r="63" spans="1:26">
      <c r="A63" s="61"/>
      <c r="B63" s="9" t="s">
        <v>169</v>
      </c>
      <c r="C63" s="13">
        <v>33</v>
      </c>
      <c r="D63" s="13">
        <f t="shared" si="52"/>
        <v>0.78220315373043448</v>
      </c>
      <c r="E63" s="31"/>
      <c r="F63" s="13"/>
      <c r="G63" s="61"/>
      <c r="I63" s="32"/>
      <c r="J63" s="40"/>
      <c r="Q63" s="60" t="s">
        <v>121</v>
      </c>
      <c r="R63" s="9" t="s">
        <v>73</v>
      </c>
      <c r="S63" s="13">
        <v>3.24</v>
      </c>
      <c r="T63" s="10">
        <f t="shared" si="47"/>
        <v>4.8849999999999998</v>
      </c>
      <c r="U63" s="29">
        <f t="shared" si="46"/>
        <v>2.5662337662337657E-2</v>
      </c>
      <c r="V63" s="11">
        <f t="shared" si="48"/>
        <v>168.85818181818175</v>
      </c>
      <c r="W63" s="17">
        <v>200</v>
      </c>
      <c r="X63" s="12">
        <f t="shared" si="49"/>
        <v>33771.636363636353</v>
      </c>
      <c r="Y63" s="21">
        <f t="shared" ref="Y63" si="58">AVERAGE(X63,X64)</f>
        <v>33874.285714285703</v>
      </c>
    </row>
    <row r="64" spans="1:26">
      <c r="A64" s="61"/>
      <c r="B64" s="9" t="s">
        <v>170</v>
      </c>
      <c r="C64" s="13">
        <v>33</v>
      </c>
      <c r="D64" s="13">
        <f t="shared" si="52"/>
        <v>0.81397987191217358</v>
      </c>
      <c r="E64" s="31">
        <f>(D64+D65)/2</f>
        <v>0.75642498841113348</v>
      </c>
      <c r="F64" s="13"/>
      <c r="G64" s="61"/>
      <c r="H64" s="31"/>
      <c r="I64" s="32"/>
      <c r="J64" s="40"/>
      <c r="K64" s="13"/>
      <c r="Q64" s="60"/>
      <c r="R64" s="9" t="s">
        <v>74</v>
      </c>
      <c r="S64" s="13">
        <v>3.23</v>
      </c>
      <c r="T64" s="10">
        <f t="shared" si="47"/>
        <v>4.8849999999999998</v>
      </c>
      <c r="U64" s="29">
        <f t="shared" si="46"/>
        <v>2.5662337662337657E-2</v>
      </c>
      <c r="V64" s="11">
        <f t="shared" si="48"/>
        <v>169.88467532467527</v>
      </c>
      <c r="W64" s="17">
        <v>200</v>
      </c>
      <c r="X64" s="12">
        <f t="shared" si="49"/>
        <v>33976.935064935053</v>
      </c>
      <c r="Y64" s="21"/>
      <c r="Z64" s="21"/>
    </row>
    <row r="65" spans="1:26">
      <c r="A65" s="61"/>
      <c r="B65" s="9" t="s">
        <v>171</v>
      </c>
      <c r="C65" s="13">
        <v>33</v>
      </c>
      <c r="D65" s="13">
        <f t="shared" si="52"/>
        <v>0.69887010491009338</v>
      </c>
      <c r="E65" s="31"/>
      <c r="F65" s="13"/>
      <c r="G65" s="61"/>
      <c r="I65" s="32"/>
      <c r="J65" s="40"/>
      <c r="Q65" s="60" t="s">
        <v>109</v>
      </c>
      <c r="R65" s="9" t="s">
        <v>75</v>
      </c>
      <c r="S65" s="13">
        <v>2.62</v>
      </c>
      <c r="T65" s="10">
        <f t="shared" si="47"/>
        <v>4.8849999999999998</v>
      </c>
      <c r="U65" s="29">
        <f t="shared" si="46"/>
        <v>2.5662337662337657E-2</v>
      </c>
      <c r="V65" s="11">
        <f t="shared" si="48"/>
        <v>232.50077922077912</v>
      </c>
      <c r="W65" s="17">
        <v>200</v>
      </c>
      <c r="X65" s="12">
        <f t="shared" si="49"/>
        <v>46500.155844155823</v>
      </c>
      <c r="Y65" s="21">
        <f t="shared" ref="Y65" si="59">AVERAGE(X65,X66)</f>
        <v>44447.168831168819</v>
      </c>
      <c r="Z65" s="21"/>
    </row>
    <row r="66" spans="1:26">
      <c r="A66" s="61"/>
      <c r="B66" s="9" t="s">
        <v>69</v>
      </c>
      <c r="C66" s="13">
        <v>33</v>
      </c>
      <c r="D66" s="13">
        <f t="shared" si="52"/>
        <v>0.62999818412928366</v>
      </c>
      <c r="E66" s="31">
        <f>(D66+D67)/2</f>
        <v>0.76727534968203592</v>
      </c>
      <c r="F66" s="13"/>
      <c r="G66" s="61"/>
      <c r="H66" s="31"/>
      <c r="I66" s="29"/>
      <c r="J66" s="13"/>
      <c r="K66" s="13"/>
      <c r="Q66" s="60"/>
      <c r="R66" s="9" t="s">
        <v>76</v>
      </c>
      <c r="S66" s="13">
        <v>2.82</v>
      </c>
      <c r="T66" s="10">
        <f t="shared" si="47"/>
        <v>4.8849999999999998</v>
      </c>
      <c r="U66" s="29">
        <f t="shared" si="46"/>
        <v>2.5662337662337657E-2</v>
      </c>
      <c r="V66" s="11">
        <f t="shared" si="48"/>
        <v>211.97090909090903</v>
      </c>
      <c r="W66" s="17">
        <v>200</v>
      </c>
      <c r="X66" s="12">
        <f t="shared" si="49"/>
        <v>42394.181818181809</v>
      </c>
      <c r="Y66" s="21"/>
      <c r="Z66" s="21"/>
    </row>
    <row r="67" spans="1:26">
      <c r="A67" s="61"/>
      <c r="B67" s="9" t="s">
        <v>70</v>
      </c>
      <c r="C67" s="13">
        <v>33</v>
      </c>
      <c r="D67" s="13">
        <f t="shared" si="52"/>
        <v>0.90455251523478819</v>
      </c>
      <c r="E67" s="31"/>
      <c r="F67" s="13"/>
      <c r="G67" s="61"/>
      <c r="J67" s="13"/>
      <c r="Q67" s="60" t="s">
        <v>110</v>
      </c>
      <c r="R67" s="9" t="s">
        <v>77</v>
      </c>
      <c r="S67" s="13">
        <v>2.86</v>
      </c>
      <c r="T67" s="10">
        <f t="shared" si="47"/>
        <v>4.8849999999999998</v>
      </c>
      <c r="U67" s="29">
        <f t="shared" si="46"/>
        <v>2.5662337662337657E-2</v>
      </c>
      <c r="V67" s="11">
        <f t="shared" si="48"/>
        <v>207.864935064935</v>
      </c>
      <c r="W67" s="17">
        <v>200</v>
      </c>
      <c r="X67" s="12">
        <f t="shared" si="49"/>
        <v>41572.987012986996</v>
      </c>
      <c r="Y67" s="21">
        <f t="shared" ref="Y67" si="60">AVERAGE(X67,X68)</f>
        <v>41983.584415584402</v>
      </c>
      <c r="Z67" s="21"/>
    </row>
    <row r="68" spans="1:26">
      <c r="A68" s="61"/>
      <c r="B68" s="9" t="s">
        <v>71</v>
      </c>
      <c r="C68" s="13">
        <v>33</v>
      </c>
      <c r="D68" s="13">
        <f t="shared" si="52"/>
        <v>0.79152492234876959</v>
      </c>
      <c r="E68" s="31">
        <f>(D68+D69)/2</f>
        <v>0.75056852812239938</v>
      </c>
      <c r="F68" s="13"/>
      <c r="G68" s="61"/>
      <c r="H68" s="31"/>
      <c r="J68" s="13"/>
      <c r="K68" s="13"/>
      <c r="Q68" s="60"/>
      <c r="R68" s="9" t="s">
        <v>78</v>
      </c>
      <c r="S68" s="13">
        <v>2.82</v>
      </c>
      <c r="T68" s="10">
        <f t="shared" si="47"/>
        <v>4.8849999999999998</v>
      </c>
      <c r="U68" s="29">
        <f t="shared" si="46"/>
        <v>2.5662337662337657E-2</v>
      </c>
      <c r="V68" s="11">
        <f t="shared" si="48"/>
        <v>211.97090909090903</v>
      </c>
      <c r="W68" s="17">
        <v>200</v>
      </c>
      <c r="X68" s="12">
        <f t="shared" si="49"/>
        <v>42394.181818181809</v>
      </c>
      <c r="Y68" s="21"/>
      <c r="Z68" s="21"/>
    </row>
    <row r="69" spans="1:26">
      <c r="A69" s="61"/>
      <c r="B69" s="9" t="s">
        <v>72</v>
      </c>
      <c r="C69" s="13">
        <v>33</v>
      </c>
      <c r="D69" s="13">
        <f t="shared" si="52"/>
        <v>0.70961213389602917</v>
      </c>
      <c r="E69" s="31"/>
      <c r="F69" s="13"/>
      <c r="G69" s="61"/>
      <c r="J69" s="13"/>
      <c r="Q69" s="60" t="s">
        <v>111</v>
      </c>
      <c r="R69" s="9" t="s">
        <v>79</v>
      </c>
      <c r="S69" s="13">
        <v>2.83</v>
      </c>
      <c r="T69" s="10">
        <f t="shared" si="47"/>
        <v>4.8849999999999998</v>
      </c>
      <c r="U69" s="29">
        <f t="shared" si="46"/>
        <v>2.5662337662337657E-2</v>
      </c>
      <c r="V69" s="11">
        <f t="shared" si="48"/>
        <v>210.94441558441551</v>
      </c>
      <c r="W69" s="17">
        <v>200</v>
      </c>
      <c r="X69" s="12">
        <f t="shared" si="49"/>
        <v>42188.883116883102</v>
      </c>
      <c r="Y69" s="21">
        <f t="shared" ref="Y69" si="61">AVERAGE(X69,X70)</f>
        <v>40957.090909090897</v>
      </c>
    </row>
    <row r="70" spans="1:26">
      <c r="A70" s="61"/>
      <c r="B70" s="9" t="s">
        <v>73</v>
      </c>
      <c r="C70" s="13">
        <v>33</v>
      </c>
      <c r="D70" s="13">
        <f t="shared" si="52"/>
        <v>0.77807538277296151</v>
      </c>
      <c r="E70" s="31">
        <f>(D70+D71)/2</f>
        <v>0.74803699645944832</v>
      </c>
      <c r="F70" s="13"/>
      <c r="G70" s="61"/>
      <c r="H70" s="31"/>
      <c r="J70" s="13"/>
      <c r="K70" s="13"/>
      <c r="Q70" s="60"/>
      <c r="R70" s="9" t="s">
        <v>80</v>
      </c>
      <c r="S70" s="13">
        <v>2.95</v>
      </c>
      <c r="T70" s="10">
        <f t="shared" si="47"/>
        <v>4.8849999999999998</v>
      </c>
      <c r="U70" s="29">
        <f t="shared" si="46"/>
        <v>2.5662337662337657E-2</v>
      </c>
      <c r="V70" s="11">
        <f t="shared" si="48"/>
        <v>198.62649350649343</v>
      </c>
      <c r="W70" s="17">
        <v>200</v>
      </c>
      <c r="X70" s="12">
        <f t="shared" si="49"/>
        <v>39725.298701298685</v>
      </c>
      <c r="Y70" s="21"/>
      <c r="Z70" s="21"/>
    </row>
    <row r="71" spans="1:26">
      <c r="A71" s="61"/>
      <c r="B71" s="9" t="s">
        <v>74</v>
      </c>
      <c r="C71" s="13">
        <v>33</v>
      </c>
      <c r="D71" s="13">
        <f t="shared" si="52"/>
        <v>0.71799861014593513</v>
      </c>
      <c r="E71" s="31"/>
      <c r="F71" s="13"/>
      <c r="G71" s="61"/>
      <c r="J71" s="13"/>
      <c r="Q71" s="60" t="s">
        <v>112</v>
      </c>
      <c r="R71" s="9" t="s">
        <v>81</v>
      </c>
      <c r="S71" s="13">
        <v>2.57</v>
      </c>
      <c r="T71" s="10">
        <f t="shared" si="47"/>
        <v>4.8849999999999998</v>
      </c>
      <c r="U71" s="29">
        <f t="shared" si="46"/>
        <v>2.5662337662337657E-2</v>
      </c>
      <c r="V71" s="11">
        <f t="shared" si="48"/>
        <v>237.63324675324671</v>
      </c>
      <c r="W71" s="17">
        <v>200</v>
      </c>
      <c r="X71" s="12">
        <f t="shared" si="49"/>
        <v>47526.649350649343</v>
      </c>
      <c r="Y71" s="21">
        <f t="shared" ref="Y71" si="62">AVERAGE(X71,X72)</f>
        <v>42599.480519480509</v>
      </c>
      <c r="Z71" s="21"/>
    </row>
    <row r="72" spans="1:26">
      <c r="A72" s="61"/>
      <c r="B72" s="9" t="s">
        <v>75</v>
      </c>
      <c r="C72" s="13">
        <v>33</v>
      </c>
      <c r="D72" s="13">
        <f t="shared" si="52"/>
        <v>0.72767886690052108</v>
      </c>
      <c r="E72" s="31">
        <f>(D72+D73)/2</f>
        <v>0.73932928026180122</v>
      </c>
      <c r="F72" s="13"/>
      <c r="G72" s="61"/>
      <c r="H72" s="31"/>
      <c r="I72" s="29"/>
      <c r="J72" s="13"/>
      <c r="K72" s="13"/>
      <c r="Q72" s="60"/>
      <c r="R72" s="9" t="s">
        <v>82</v>
      </c>
      <c r="S72" s="13">
        <v>3.05</v>
      </c>
      <c r="T72" s="10">
        <f t="shared" si="47"/>
        <v>4.8849999999999998</v>
      </c>
      <c r="U72" s="29">
        <f t="shared" si="46"/>
        <v>2.5662337662337657E-2</v>
      </c>
      <c r="V72" s="11">
        <f t="shared" si="48"/>
        <v>188.3615584415584</v>
      </c>
      <c r="W72" s="17">
        <v>200</v>
      </c>
      <c r="X72" s="12">
        <f t="shared" si="49"/>
        <v>37672.311688311682</v>
      </c>
      <c r="Y72" s="21"/>
      <c r="Z72" s="21"/>
    </row>
    <row r="73" spans="1:26">
      <c r="A73" s="61"/>
      <c r="B73" s="9" t="s">
        <v>76</v>
      </c>
      <c r="C73" s="13">
        <v>33</v>
      </c>
      <c r="D73" s="13">
        <f t="shared" si="52"/>
        <v>0.75097969362308137</v>
      </c>
      <c r="E73" s="31"/>
      <c r="F73" s="13"/>
      <c r="G73" s="61"/>
      <c r="J73" s="13"/>
      <c r="Q73" s="60" t="s">
        <v>113</v>
      </c>
      <c r="R73" s="9" t="s">
        <v>83</v>
      </c>
      <c r="S73" s="13">
        <v>2.96</v>
      </c>
      <c r="T73" s="10">
        <f t="shared" si="47"/>
        <v>4.8849999999999998</v>
      </c>
      <c r="U73" s="29">
        <f t="shared" si="46"/>
        <v>2.5662337662337657E-2</v>
      </c>
      <c r="V73" s="11">
        <f>(T73-S73)*U73*4000</f>
        <v>197.59999999999994</v>
      </c>
      <c r="W73" s="17">
        <v>200</v>
      </c>
      <c r="X73" s="12">
        <f t="shared" si="49"/>
        <v>39519.999999999985</v>
      </c>
      <c r="Y73" s="21">
        <f t="shared" ref="Y73" si="63">AVERAGE(X73,X74)</f>
        <v>45063.064935064918</v>
      </c>
      <c r="Z73" s="21"/>
    </row>
    <row r="74" spans="1:26">
      <c r="A74" s="61"/>
      <c r="B74" s="9" t="s">
        <v>77</v>
      </c>
      <c r="C74" s="13">
        <v>33</v>
      </c>
      <c r="D74" s="13">
        <f t="shared" si="52"/>
        <v>0.73054001134161983</v>
      </c>
      <c r="E74" s="31">
        <f>(D74+D75)/2</f>
        <v>0.73768202439710095</v>
      </c>
      <c r="F74" s="13"/>
      <c r="G74" s="61"/>
      <c r="H74" s="31"/>
      <c r="J74" s="13"/>
      <c r="K74" s="13"/>
      <c r="Q74" s="60"/>
      <c r="R74" s="9" t="s">
        <v>84</v>
      </c>
      <c r="S74" s="13">
        <v>2.42</v>
      </c>
      <c r="T74" s="10">
        <f t="shared" si="47"/>
        <v>4.8849999999999998</v>
      </c>
      <c r="U74" s="29">
        <f t="shared" si="46"/>
        <v>2.5662337662337657E-2</v>
      </c>
      <c r="V74" s="11">
        <f t="shared" si="48"/>
        <v>253.03064935064927</v>
      </c>
      <c r="W74" s="17">
        <v>200</v>
      </c>
      <c r="X74" s="12">
        <f t="shared" si="49"/>
        <v>50606.129870129851</v>
      </c>
      <c r="Y74" s="21"/>
      <c r="Z74" s="21"/>
    </row>
    <row r="75" spans="1:26">
      <c r="A75" s="61"/>
      <c r="B75" s="9" t="s">
        <v>78</v>
      </c>
      <c r="C75" s="13">
        <v>33</v>
      </c>
      <c r="D75" s="13">
        <f t="shared" si="52"/>
        <v>0.74482403745258197</v>
      </c>
      <c r="E75" s="31"/>
      <c r="F75" s="13"/>
      <c r="G75" s="61"/>
      <c r="J75" s="13"/>
      <c r="Q75" s="60" t="s">
        <v>114</v>
      </c>
      <c r="R75" s="9" t="s">
        <v>85</v>
      </c>
      <c r="S75" s="13">
        <v>2.85</v>
      </c>
      <c r="T75" s="10">
        <f t="shared" si="47"/>
        <v>4.8849999999999998</v>
      </c>
      <c r="U75" s="29">
        <f t="shared" si="46"/>
        <v>2.5662337662337657E-2</v>
      </c>
      <c r="V75" s="11">
        <f t="shared" si="48"/>
        <v>208.89142857142849</v>
      </c>
      <c r="W75" s="17">
        <v>200</v>
      </c>
      <c r="X75" s="12">
        <f t="shared" si="49"/>
        <v>41778.285714285696</v>
      </c>
      <c r="Y75" s="21">
        <f t="shared" ref="Y75" si="64">AVERAGE(X75,X76)</f>
        <v>44139.220779220763</v>
      </c>
      <c r="Z75" s="21"/>
    </row>
    <row r="76" spans="1:26">
      <c r="A76" s="61"/>
      <c r="B76" s="9" t="s">
        <v>79</v>
      </c>
      <c r="C76" s="13">
        <v>33</v>
      </c>
      <c r="D76" s="13">
        <f t="shared" si="52"/>
        <v>0.72634196891192504</v>
      </c>
      <c r="E76" s="31">
        <f>(D76+D77)/2</f>
        <v>0.72438098821511232</v>
      </c>
      <c r="F76" s="13"/>
      <c r="G76" s="61"/>
      <c r="H76" s="31"/>
      <c r="J76" s="13"/>
      <c r="K76" s="13"/>
      <c r="Q76" s="60"/>
      <c r="R76" s="9" t="s">
        <v>86</v>
      </c>
      <c r="S76" s="13">
        <v>2.62</v>
      </c>
      <c r="T76" s="10">
        <f t="shared" si="47"/>
        <v>4.8849999999999998</v>
      </c>
      <c r="U76" s="29">
        <f t="shared" si="46"/>
        <v>2.5662337662337657E-2</v>
      </c>
      <c r="V76" s="11">
        <f t="shared" si="48"/>
        <v>232.50077922077912</v>
      </c>
      <c r="W76" s="17">
        <v>200</v>
      </c>
      <c r="X76" s="12">
        <f t="shared" si="49"/>
        <v>46500.155844155823</v>
      </c>
      <c r="Y76" s="21"/>
      <c r="Z76" s="17"/>
    </row>
    <row r="77" spans="1:26">
      <c r="A77" s="61"/>
      <c r="B77" s="9" t="s">
        <v>80</v>
      </c>
      <c r="C77" s="13">
        <v>33</v>
      </c>
      <c r="D77" s="13">
        <f t="shared" si="52"/>
        <v>0.7224200075182996</v>
      </c>
      <c r="E77" s="31"/>
      <c r="F77" s="13"/>
      <c r="G77" s="61"/>
      <c r="J77" s="13"/>
      <c r="Q77" s="60" t="s">
        <v>115</v>
      </c>
      <c r="R77" s="9" t="s">
        <v>87</v>
      </c>
      <c r="S77" s="13">
        <v>2.96</v>
      </c>
      <c r="T77" s="10">
        <f t="shared" si="47"/>
        <v>4.8849999999999998</v>
      </c>
      <c r="U77" s="29">
        <f t="shared" si="46"/>
        <v>2.5662337662337657E-2</v>
      </c>
      <c r="V77" s="11">
        <f t="shared" si="48"/>
        <v>197.59999999999994</v>
      </c>
      <c r="W77" s="17">
        <v>200</v>
      </c>
      <c r="X77" s="12">
        <f t="shared" si="49"/>
        <v>39519.999999999985</v>
      </c>
      <c r="Y77" s="21">
        <f t="shared" ref="Y77" si="65">AVERAGE(X77,X78)</f>
        <v>41470.337662337653</v>
      </c>
      <c r="Z77" s="21"/>
    </row>
    <row r="78" spans="1:26">
      <c r="A78" s="61"/>
      <c r="B78" s="9" t="s">
        <v>81</v>
      </c>
      <c r="C78" s="13">
        <v>33</v>
      </c>
      <c r="D78" s="13">
        <f t="shared" si="52"/>
        <v>0.69765431209280149</v>
      </c>
      <c r="E78" s="31">
        <f>(D78+D79)/2</f>
        <v>0.7133709358877508</v>
      </c>
      <c r="F78" s="13"/>
      <c r="G78" s="61"/>
      <c r="H78" s="31"/>
      <c r="I78" s="29"/>
      <c r="J78" s="13"/>
      <c r="K78" s="13"/>
      <c r="Q78" s="60"/>
      <c r="R78" s="9" t="s">
        <v>88</v>
      </c>
      <c r="S78" s="13">
        <v>2.77</v>
      </c>
      <c r="T78" s="10">
        <f t="shared" si="47"/>
        <v>4.8849999999999998</v>
      </c>
      <c r="U78" s="29">
        <f t="shared" si="46"/>
        <v>2.5662337662337657E-2</v>
      </c>
      <c r="V78" s="11">
        <f t="shared" si="48"/>
        <v>217.10337662337656</v>
      </c>
      <c r="W78" s="17">
        <v>200</v>
      </c>
      <c r="X78" s="12">
        <f t="shared" si="49"/>
        <v>43420.675324675314</v>
      </c>
      <c r="Y78" s="21"/>
      <c r="Z78" s="21"/>
    </row>
    <row r="79" spans="1:26">
      <c r="A79" s="61"/>
      <c r="B79" s="9" t="s">
        <v>82</v>
      </c>
      <c r="C79" s="13">
        <v>33</v>
      </c>
      <c r="D79" s="13">
        <f t="shared" si="52"/>
        <v>0.72908755968270011</v>
      </c>
      <c r="E79" s="31"/>
      <c r="F79" s="13"/>
      <c r="G79" s="61"/>
      <c r="J79" s="13"/>
      <c r="Q79" s="60" t="s">
        <v>116</v>
      </c>
      <c r="R79" s="9" t="s">
        <v>89</v>
      </c>
      <c r="S79" s="13">
        <v>3</v>
      </c>
      <c r="T79" s="10">
        <f t="shared" si="47"/>
        <v>4.8849999999999998</v>
      </c>
      <c r="U79" s="29">
        <f t="shared" si="46"/>
        <v>2.5662337662337657E-2</v>
      </c>
      <c r="V79" s="11">
        <f t="shared" si="48"/>
        <v>193.4940259740259</v>
      </c>
      <c r="W79" s="17">
        <v>200</v>
      </c>
      <c r="X79" s="12">
        <f t="shared" si="49"/>
        <v>38698.80519480518</v>
      </c>
      <c r="Y79" s="21">
        <f t="shared" ref="Y79" si="66">AVERAGE(X79,X80)</f>
        <v>39212.051948051929</v>
      </c>
      <c r="Z79" s="21"/>
    </row>
    <row r="80" spans="1:26">
      <c r="A80" s="61"/>
      <c r="B80" s="9" t="s">
        <v>83</v>
      </c>
      <c r="C80" s="13">
        <v>33</v>
      </c>
      <c r="D80" s="13">
        <f t="shared" si="52"/>
        <v>0.71196246715311351</v>
      </c>
      <c r="E80" s="31">
        <f>(D80+D81)/2</f>
        <v>0.71359907652147059</v>
      </c>
      <c r="F80" s="13"/>
      <c r="G80" s="61"/>
      <c r="H80" s="31"/>
      <c r="J80" s="13"/>
      <c r="K80" s="13"/>
      <c r="Q80" s="60"/>
      <c r="R80" s="9" t="s">
        <v>90</v>
      </c>
      <c r="S80" s="13">
        <v>2.95</v>
      </c>
      <c r="T80" s="10">
        <f t="shared" si="47"/>
        <v>4.8849999999999998</v>
      </c>
      <c r="U80" s="29">
        <f t="shared" si="46"/>
        <v>2.5662337662337657E-2</v>
      </c>
      <c r="V80" s="11">
        <f t="shared" si="48"/>
        <v>198.62649350649343</v>
      </c>
      <c r="W80" s="17">
        <v>200</v>
      </c>
      <c r="X80" s="12">
        <f t="shared" si="49"/>
        <v>39725.298701298685</v>
      </c>
      <c r="Y80" s="21"/>
      <c r="Z80" s="21"/>
    </row>
    <row r="81" spans="1:26">
      <c r="A81" s="61"/>
      <c r="B81" s="9" t="s">
        <v>84</v>
      </c>
      <c r="C81" s="13">
        <v>33</v>
      </c>
      <c r="D81" s="13">
        <f t="shared" si="52"/>
        <v>0.71523568588982755</v>
      </c>
      <c r="E81" s="31"/>
      <c r="F81" s="13"/>
      <c r="G81" s="61"/>
      <c r="J81" s="13"/>
      <c r="Q81" s="60" t="s">
        <v>117</v>
      </c>
      <c r="R81" s="9" t="s">
        <v>91</v>
      </c>
      <c r="S81" s="13">
        <v>3.04</v>
      </c>
      <c r="T81" s="10">
        <f t="shared" si="47"/>
        <v>4.8849999999999998</v>
      </c>
      <c r="U81" s="29">
        <f t="shared" si="46"/>
        <v>2.5662337662337657E-2</v>
      </c>
      <c r="V81" s="11">
        <f t="shared" si="48"/>
        <v>189.3880519480519</v>
      </c>
      <c r="W81" s="17">
        <v>200</v>
      </c>
      <c r="X81" s="12">
        <f t="shared" si="49"/>
        <v>37877.610389610381</v>
      </c>
      <c r="Y81" s="21">
        <f t="shared" ref="Y81" si="67">AVERAGE(X81,X82)</f>
        <v>40033.246753246742</v>
      </c>
      <c r="Z81" s="21"/>
    </row>
    <row r="82" spans="1:26">
      <c r="A82" s="61"/>
      <c r="B82" s="9" t="s">
        <v>85</v>
      </c>
      <c r="C82" s="13">
        <v>33</v>
      </c>
      <c r="D82" s="13">
        <f t="shared" si="52"/>
        <v>0.72180811565323211</v>
      </c>
      <c r="E82" s="31">
        <f>(D82+D83)/2</f>
        <v>0.71268515488082806</v>
      </c>
      <c r="F82" s="13"/>
      <c r="G82" s="61"/>
      <c r="H82" s="31"/>
      <c r="J82" s="13"/>
      <c r="K82" s="13"/>
      <c r="Q82" s="60"/>
      <c r="R82" s="9" t="s">
        <v>92</v>
      </c>
      <c r="S82" s="13">
        <v>2.83</v>
      </c>
      <c r="T82" s="10">
        <f t="shared" si="47"/>
        <v>4.8849999999999998</v>
      </c>
      <c r="U82" s="29">
        <f t="shared" si="46"/>
        <v>2.5662337662337657E-2</v>
      </c>
      <c r="V82" s="11">
        <f t="shared" si="48"/>
        <v>210.94441558441551</v>
      </c>
      <c r="W82" s="17">
        <v>200</v>
      </c>
      <c r="X82" s="12">
        <f t="shared" si="49"/>
        <v>42188.883116883102</v>
      </c>
      <c r="Y82" s="21"/>
      <c r="Z82" s="21"/>
    </row>
    <row r="83" spans="1:26">
      <c r="A83" s="61"/>
      <c r="B83" s="9" t="s">
        <v>86</v>
      </c>
      <c r="C83" s="13">
        <v>33</v>
      </c>
      <c r="D83" s="13">
        <f t="shared" si="52"/>
        <v>0.70356219410842402</v>
      </c>
      <c r="E83" s="31"/>
      <c r="F83" s="13"/>
      <c r="G83" s="61"/>
      <c r="J83" s="13"/>
      <c r="Q83" s="46"/>
      <c r="S83" s="13"/>
      <c r="T83" s="10"/>
      <c r="U83" s="29"/>
      <c r="V83" s="11"/>
      <c r="W83" s="17"/>
      <c r="X83" s="12"/>
      <c r="Y83" s="21"/>
      <c r="Z83" s="21"/>
    </row>
    <row r="84" spans="1:26">
      <c r="A84" s="61"/>
      <c r="B84" s="9" t="s">
        <v>87</v>
      </c>
      <c r="C84" s="13">
        <v>33</v>
      </c>
      <c r="D84" s="13">
        <f t="shared" si="52"/>
        <v>0.57049573560768141</v>
      </c>
      <c r="E84" s="31">
        <f>(D84+D85)/2</f>
        <v>0.55152282452938639</v>
      </c>
      <c r="F84" s="13"/>
      <c r="G84" s="61"/>
      <c r="H84" s="31"/>
      <c r="I84" s="29"/>
      <c r="J84" s="13"/>
      <c r="K84" s="13"/>
      <c r="R84" s="8"/>
      <c r="S84" s="8"/>
      <c r="T84" s="8"/>
      <c r="U84" s="30"/>
      <c r="Z84" s="8"/>
    </row>
    <row r="85" spans="1:26">
      <c r="A85" s="61"/>
      <c r="B85" s="9" t="s">
        <v>88</v>
      </c>
      <c r="C85" s="13">
        <v>33</v>
      </c>
      <c r="D85" s="13">
        <f t="shared" si="52"/>
        <v>0.53254991345109137</v>
      </c>
      <c r="E85" s="31"/>
      <c r="F85" s="13"/>
      <c r="G85" s="61"/>
      <c r="R85" s="41" t="s">
        <v>57</v>
      </c>
      <c r="S85" s="42">
        <v>4.93</v>
      </c>
      <c r="T85" s="8" t="s">
        <v>151</v>
      </c>
      <c r="U85" s="8" t="s">
        <v>48</v>
      </c>
      <c r="V85" s="27">
        <v>5.01</v>
      </c>
      <c r="W85" s="8" t="s">
        <v>50</v>
      </c>
      <c r="X85" s="8" t="s">
        <v>51</v>
      </c>
      <c r="Y85" s="8"/>
      <c r="Z85" s="8"/>
    </row>
    <row r="86" spans="1:26">
      <c r="A86" s="61"/>
      <c r="B86" s="9" t="s">
        <v>89</v>
      </c>
      <c r="C86" s="13">
        <v>33</v>
      </c>
      <c r="D86" s="13">
        <f t="shared" si="52"/>
        <v>0.67003039513678464</v>
      </c>
      <c r="E86" s="31">
        <f>(D86+D87)/2</f>
        <v>0.65864202759642732</v>
      </c>
      <c r="F86" s="13"/>
      <c r="G86" s="61"/>
      <c r="H86" s="31"/>
      <c r="K86" s="13"/>
      <c r="R86" s="8" t="s">
        <v>58</v>
      </c>
      <c r="S86" s="27">
        <v>4.84</v>
      </c>
      <c r="T86" s="10">
        <f>AVERAGE(S85:S86)</f>
        <v>4.8849999999999998</v>
      </c>
      <c r="U86" s="8" t="s">
        <v>49</v>
      </c>
      <c r="V86" s="27">
        <v>5</v>
      </c>
      <c r="W86" s="28">
        <f>(V85+V86)/2</f>
        <v>5.0049999999999999</v>
      </c>
      <c r="X86" s="20">
        <f>(3.8*0.0338)/W86</f>
        <v>2.5662337662337657E-2</v>
      </c>
      <c r="Y86" s="8"/>
      <c r="Z86" s="8"/>
    </row>
    <row r="87" spans="1:26">
      <c r="A87" s="61"/>
      <c r="B87" s="9" t="s">
        <v>90</v>
      </c>
      <c r="C87" s="13">
        <v>33</v>
      </c>
      <c r="D87" s="13">
        <f t="shared" si="52"/>
        <v>0.64725366005606988</v>
      </c>
      <c r="E87" s="31"/>
      <c r="F87" s="13"/>
      <c r="G87" s="61"/>
      <c r="Q87" s="23"/>
      <c r="U87" s="13"/>
      <c r="V87" s="15" t="s">
        <v>53</v>
      </c>
      <c r="W87" s="8" t="s">
        <v>54</v>
      </c>
      <c r="X87" s="28" t="s">
        <v>55</v>
      </c>
      <c r="Y87" s="8" t="s">
        <v>56</v>
      </c>
      <c r="Z87" s="13"/>
    </row>
    <row r="88" spans="1:26">
      <c r="A88" s="61"/>
      <c r="B88" s="9" t="s">
        <v>91</v>
      </c>
      <c r="C88" s="13">
        <v>33</v>
      </c>
      <c r="D88" s="13">
        <f t="shared" si="52"/>
        <v>0.67751105495892883</v>
      </c>
      <c r="E88" s="31">
        <f>(D88+D89)/2</f>
        <v>0.68631402453506563</v>
      </c>
      <c r="F88" s="13"/>
      <c r="G88" s="61"/>
      <c r="H88" s="31"/>
      <c r="K88" s="13"/>
      <c r="Q88" s="31" t="s">
        <v>130</v>
      </c>
      <c r="R88" s="9" t="s">
        <v>125</v>
      </c>
      <c r="S88" s="13">
        <v>3.51</v>
      </c>
      <c r="T88" s="10">
        <f>$T$86</f>
        <v>4.8849999999999998</v>
      </c>
      <c r="U88" s="29">
        <f t="shared" ref="U88:U103" si="68">$X$86</f>
        <v>2.5662337662337657E-2</v>
      </c>
      <c r="V88" s="11">
        <f>(T88-S88)*U88*4000</f>
        <v>141.14285714285714</v>
      </c>
      <c r="W88" s="17">
        <v>200</v>
      </c>
      <c r="X88" s="12">
        <f>V88*W88</f>
        <v>28228.571428571428</v>
      </c>
      <c r="Y88" s="59">
        <f>AVERAGE(X88:X91)</f>
        <v>23968.623376623367</v>
      </c>
      <c r="Z88" s="21"/>
    </row>
    <row r="89" spans="1:26">
      <c r="A89" s="61"/>
      <c r="B89" s="9" t="s">
        <v>92</v>
      </c>
      <c r="C89" s="13">
        <v>33</v>
      </c>
      <c r="D89" s="13">
        <f t="shared" si="52"/>
        <v>0.69511699411120242</v>
      </c>
      <c r="E89" s="31"/>
      <c r="F89" s="13"/>
      <c r="G89" s="61"/>
      <c r="Q89" s="31"/>
      <c r="R89" s="9" t="s">
        <v>126</v>
      </c>
      <c r="S89" s="13">
        <v>3.58</v>
      </c>
      <c r="T89" s="10">
        <f t="shared" ref="T89:T103" si="69">$T$86</f>
        <v>4.8849999999999998</v>
      </c>
      <c r="U89" s="29">
        <f t="shared" si="68"/>
        <v>2.5662337662337657E-2</v>
      </c>
      <c r="V89" s="11">
        <f t="shared" ref="V89:V103" si="70">(T89-S89)*U89*4000</f>
        <v>133.95740259740253</v>
      </c>
      <c r="W89" s="17">
        <v>200</v>
      </c>
      <c r="X89" s="12">
        <f t="shared" ref="X89:X103" si="71">V89*W89</f>
        <v>26791.480519480509</v>
      </c>
      <c r="Y89" s="59"/>
      <c r="Z89" s="21"/>
    </row>
    <row r="90" spans="1:26">
      <c r="Q90" s="31"/>
      <c r="R90" s="9" t="s">
        <v>127</v>
      </c>
      <c r="S90" s="13">
        <v>3.74</v>
      </c>
      <c r="T90" s="10">
        <f t="shared" si="69"/>
        <v>4.8849999999999998</v>
      </c>
      <c r="U90" s="29">
        <f t="shared" si="68"/>
        <v>2.5662337662337657E-2</v>
      </c>
      <c r="V90" s="11">
        <f t="shared" si="70"/>
        <v>117.53350649350642</v>
      </c>
      <c r="W90" s="17">
        <v>200</v>
      </c>
      <c r="X90" s="12">
        <f t="shared" si="71"/>
        <v>23506.701298701286</v>
      </c>
      <c r="Y90" s="59"/>
      <c r="Z90" s="21"/>
    </row>
    <row r="91" spans="1:26">
      <c r="Q91" s="31"/>
      <c r="R91" s="9" t="s">
        <v>128</v>
      </c>
      <c r="S91" s="13">
        <v>4.04</v>
      </c>
      <c r="T91" s="10">
        <f t="shared" si="69"/>
        <v>4.8849999999999998</v>
      </c>
      <c r="U91" s="29">
        <f t="shared" si="68"/>
        <v>2.5662337662337657E-2</v>
      </c>
      <c r="V91" s="11">
        <f t="shared" si="70"/>
        <v>86.738701298701258</v>
      </c>
      <c r="W91" s="17">
        <v>200</v>
      </c>
      <c r="X91" s="12">
        <f t="shared" si="71"/>
        <v>17347.740259740251</v>
      </c>
      <c r="Y91" s="59"/>
      <c r="Z91" s="21"/>
    </row>
    <row r="92" spans="1:26">
      <c r="Q92" s="31" t="s">
        <v>131</v>
      </c>
      <c r="R92" s="9" t="s">
        <v>125</v>
      </c>
      <c r="S92" s="13">
        <v>4.2699999999999996</v>
      </c>
      <c r="T92" s="10">
        <f t="shared" si="69"/>
        <v>4.8849999999999998</v>
      </c>
      <c r="U92" s="29">
        <f t="shared" si="68"/>
        <v>2.5662337662337657E-2</v>
      </c>
      <c r="V92" s="11">
        <f t="shared" si="70"/>
        <v>63.129350649350656</v>
      </c>
      <c r="W92" s="17">
        <v>400</v>
      </c>
      <c r="X92" s="12">
        <f t="shared" si="71"/>
        <v>25251.740259740262</v>
      </c>
      <c r="Y92" s="59">
        <f>AVERAGE(X92:X95)</f>
        <v>24841.142857142855</v>
      </c>
      <c r="Z92" s="21"/>
    </row>
    <row r="93" spans="1:26">
      <c r="Q93" s="31"/>
      <c r="R93" s="9" t="s">
        <v>126</v>
      </c>
      <c r="S93" s="13">
        <v>4.2300000000000004</v>
      </c>
      <c r="T93" s="10">
        <f t="shared" si="69"/>
        <v>4.8849999999999998</v>
      </c>
      <c r="U93" s="29">
        <f t="shared" si="68"/>
        <v>2.5662337662337657E-2</v>
      </c>
      <c r="V93" s="11">
        <f t="shared" si="70"/>
        <v>67.235324675324605</v>
      </c>
      <c r="W93" s="17">
        <v>400</v>
      </c>
      <c r="X93" s="12">
        <f t="shared" si="71"/>
        <v>26894.129870129844</v>
      </c>
      <c r="Y93" s="59"/>
      <c r="Z93" s="21"/>
    </row>
    <row r="94" spans="1:26">
      <c r="Q94" s="31"/>
      <c r="R94" s="9" t="s">
        <v>127</v>
      </c>
      <c r="S94" s="13">
        <v>4.3499999999999996</v>
      </c>
      <c r="T94" s="10">
        <f t="shared" si="69"/>
        <v>4.8849999999999998</v>
      </c>
      <c r="U94" s="29">
        <f t="shared" si="68"/>
        <v>2.5662337662337657E-2</v>
      </c>
      <c r="V94" s="11">
        <f t="shared" si="70"/>
        <v>54.917402597402607</v>
      </c>
      <c r="W94" s="17">
        <v>400</v>
      </c>
      <c r="X94" s="12">
        <f t="shared" si="71"/>
        <v>21966.961038961043</v>
      </c>
      <c r="Y94" s="59"/>
    </row>
    <row r="95" spans="1:26">
      <c r="Q95" s="31"/>
      <c r="R95" s="9" t="s">
        <v>128</v>
      </c>
      <c r="S95" s="13">
        <v>4.2699999999999996</v>
      </c>
      <c r="T95" s="10">
        <f t="shared" si="69"/>
        <v>4.8849999999999998</v>
      </c>
      <c r="U95" s="29">
        <f t="shared" si="68"/>
        <v>2.5662337662337657E-2</v>
      </c>
      <c r="V95" s="11">
        <f t="shared" si="70"/>
        <v>63.129350649350656</v>
      </c>
      <c r="W95" s="17">
        <v>400</v>
      </c>
      <c r="X95" s="12">
        <f t="shared" si="71"/>
        <v>25251.740259740262</v>
      </c>
      <c r="Y95" s="59"/>
      <c r="Z95" s="21"/>
    </row>
    <row r="96" spans="1:26">
      <c r="Q96" s="31" t="s">
        <v>132</v>
      </c>
      <c r="R96" s="9" t="s">
        <v>125</v>
      </c>
      <c r="S96" s="13">
        <v>1.29</v>
      </c>
      <c r="T96" s="10">
        <f t="shared" si="69"/>
        <v>4.8849999999999998</v>
      </c>
      <c r="U96" s="29">
        <f t="shared" si="68"/>
        <v>2.5662337662337657E-2</v>
      </c>
      <c r="V96" s="11">
        <f t="shared" si="70"/>
        <v>369.02441558441552</v>
      </c>
      <c r="W96" s="17">
        <v>500</v>
      </c>
      <c r="X96" s="12">
        <f t="shared" si="71"/>
        <v>184512.20779220777</v>
      </c>
      <c r="Y96" s="59">
        <f>AVERAGE(X96,X97,X99)</f>
        <v>197685.54112554109</v>
      </c>
      <c r="Z96" s="21"/>
    </row>
    <row r="97" spans="17:25">
      <c r="R97" s="9" t="s">
        <v>126</v>
      </c>
      <c r="S97" s="13">
        <v>1.26</v>
      </c>
      <c r="T97" s="10">
        <f t="shared" si="69"/>
        <v>4.8849999999999998</v>
      </c>
      <c r="U97" s="29">
        <f t="shared" si="68"/>
        <v>2.5662337662337657E-2</v>
      </c>
      <c r="V97" s="11">
        <f t="shared" si="70"/>
        <v>372.10389610389603</v>
      </c>
      <c r="W97" s="17">
        <v>500</v>
      </c>
      <c r="X97" s="12">
        <f t="shared" si="71"/>
        <v>186051.94805194801</v>
      </c>
      <c r="Y97" s="59"/>
    </row>
    <row r="98" spans="17:25">
      <c r="R98" s="9" t="s">
        <v>127</v>
      </c>
      <c r="S98" s="9" t="s">
        <v>44</v>
      </c>
      <c r="T98" s="10"/>
      <c r="U98" s="29"/>
      <c r="V98" s="11"/>
      <c r="W98" s="17"/>
      <c r="X98" s="12"/>
      <c r="Y98" s="59"/>
    </row>
    <row r="99" spans="17:25">
      <c r="R99" s="9" t="s">
        <v>128</v>
      </c>
      <c r="S99" s="13">
        <v>0.55000000000000004</v>
      </c>
      <c r="T99" s="10">
        <f t="shared" si="69"/>
        <v>4.8849999999999998</v>
      </c>
      <c r="U99" s="29">
        <f t="shared" si="68"/>
        <v>2.5662337662337657E-2</v>
      </c>
      <c r="V99" s="11">
        <f t="shared" si="70"/>
        <v>444.98493506493497</v>
      </c>
      <c r="W99" s="17">
        <v>500</v>
      </c>
      <c r="X99" s="12">
        <f t="shared" si="71"/>
        <v>222492.46753246748</v>
      </c>
      <c r="Y99" s="59"/>
    </row>
    <row r="100" spans="17:25">
      <c r="Q100" s="9" t="s">
        <v>133</v>
      </c>
      <c r="R100" s="9" t="s">
        <v>125</v>
      </c>
      <c r="S100" s="13">
        <v>2.52</v>
      </c>
      <c r="T100" s="10">
        <f t="shared" si="69"/>
        <v>4.8849999999999998</v>
      </c>
      <c r="U100" s="29">
        <f t="shared" si="68"/>
        <v>2.5662337662337657E-2</v>
      </c>
      <c r="V100" s="11">
        <f t="shared" si="70"/>
        <v>242.76571428571421</v>
      </c>
      <c r="W100" s="17">
        <v>1000</v>
      </c>
      <c r="X100" s="12">
        <f t="shared" si="71"/>
        <v>242765.7142857142</v>
      </c>
      <c r="Y100" s="59">
        <f>AVERAGE(X100:X103)</f>
        <v>237633.24675324667</v>
      </c>
    </row>
    <row r="101" spans="17:25">
      <c r="R101" s="9" t="s">
        <v>126</v>
      </c>
      <c r="S101" s="13">
        <v>2.39</v>
      </c>
      <c r="T101" s="10">
        <f t="shared" si="69"/>
        <v>4.8849999999999998</v>
      </c>
      <c r="U101" s="29">
        <f t="shared" si="68"/>
        <v>2.5662337662337657E-2</v>
      </c>
      <c r="V101" s="11">
        <f t="shared" si="70"/>
        <v>256.11012987012975</v>
      </c>
      <c r="W101" s="17">
        <v>1000</v>
      </c>
      <c r="X101" s="12">
        <f t="shared" si="71"/>
        <v>256110.12987012975</v>
      </c>
      <c r="Y101" s="59"/>
    </row>
    <row r="102" spans="17:25">
      <c r="R102" s="9" t="s">
        <v>127</v>
      </c>
      <c r="S102" s="13">
        <v>2.39</v>
      </c>
      <c r="T102" s="10">
        <f t="shared" si="69"/>
        <v>4.8849999999999998</v>
      </c>
      <c r="U102" s="29">
        <f t="shared" si="68"/>
        <v>2.5662337662337657E-2</v>
      </c>
      <c r="V102" s="11">
        <f t="shared" si="70"/>
        <v>256.11012987012975</v>
      </c>
      <c r="W102" s="17">
        <v>1000</v>
      </c>
      <c r="X102" s="12">
        <f t="shared" si="71"/>
        <v>256110.12987012975</v>
      </c>
      <c r="Y102" s="59"/>
    </row>
    <row r="103" spans="17:25">
      <c r="R103" s="9" t="s">
        <v>128</v>
      </c>
      <c r="S103" s="13">
        <v>2.98</v>
      </c>
      <c r="T103" s="10">
        <f t="shared" si="69"/>
        <v>4.8849999999999998</v>
      </c>
      <c r="U103" s="29">
        <f t="shared" si="68"/>
        <v>2.5662337662337657E-2</v>
      </c>
      <c r="V103" s="11">
        <f t="shared" si="70"/>
        <v>195.54701298701295</v>
      </c>
      <c r="W103" s="17">
        <v>1000</v>
      </c>
      <c r="X103" s="12">
        <f t="shared" si="71"/>
        <v>195547.01298701295</v>
      </c>
      <c r="Y103" s="59"/>
    </row>
  </sheetData>
  <mergeCells count="82">
    <mergeCell ref="Q13:Q14"/>
    <mergeCell ref="Q15:Q16"/>
    <mergeCell ref="Q17:Q18"/>
    <mergeCell ref="G84:G85"/>
    <mergeCell ref="J19:J24"/>
    <mergeCell ref="G66:G67"/>
    <mergeCell ref="G68:G69"/>
    <mergeCell ref="G70:G71"/>
    <mergeCell ref="G72:G73"/>
    <mergeCell ref="G80:G81"/>
    <mergeCell ref="G82:G83"/>
    <mergeCell ref="N10:N12"/>
    <mergeCell ref="O10:O12"/>
    <mergeCell ref="J7:J9"/>
    <mergeCell ref="B1:O1"/>
    <mergeCell ref="A57:A59"/>
    <mergeCell ref="J10:J12"/>
    <mergeCell ref="A7:A9"/>
    <mergeCell ref="A10:A12"/>
    <mergeCell ref="A51:A53"/>
    <mergeCell ref="A54:A56"/>
    <mergeCell ref="G57:G59"/>
    <mergeCell ref="G51:G53"/>
    <mergeCell ref="G54:G56"/>
    <mergeCell ref="J25:J30"/>
    <mergeCell ref="J31:J36"/>
    <mergeCell ref="J44:J48"/>
    <mergeCell ref="J37:J42"/>
    <mergeCell ref="O7:O9"/>
    <mergeCell ref="A2:Q2"/>
    <mergeCell ref="A4:A6"/>
    <mergeCell ref="N4:N6"/>
    <mergeCell ref="O4:O6"/>
    <mergeCell ref="J4:J6"/>
    <mergeCell ref="N7:N9"/>
    <mergeCell ref="A13:A42"/>
    <mergeCell ref="Q9:Q10"/>
    <mergeCell ref="Q11:Q12"/>
    <mergeCell ref="Q19:Q20"/>
    <mergeCell ref="Q39:Q40"/>
    <mergeCell ref="Q41:Q42"/>
    <mergeCell ref="Q7:Q8"/>
    <mergeCell ref="Q25:Q26"/>
    <mergeCell ref="Q31:Q32"/>
    <mergeCell ref="Q33:Q34"/>
    <mergeCell ref="Q37:Q38"/>
    <mergeCell ref="Q27:Q28"/>
    <mergeCell ref="Q29:Q30"/>
    <mergeCell ref="Q21:Q22"/>
    <mergeCell ref="Q23:Q24"/>
    <mergeCell ref="Q47:Q48"/>
    <mergeCell ref="Q69:Q70"/>
    <mergeCell ref="Q35:Q36"/>
    <mergeCell ref="Q61:Q62"/>
    <mergeCell ref="A60:A89"/>
    <mergeCell ref="Q71:Q72"/>
    <mergeCell ref="Q73:Q74"/>
    <mergeCell ref="Q75:Q76"/>
    <mergeCell ref="G88:G89"/>
    <mergeCell ref="G86:G87"/>
    <mergeCell ref="G60:G61"/>
    <mergeCell ref="G62:G63"/>
    <mergeCell ref="G64:G65"/>
    <mergeCell ref="G74:G75"/>
    <mergeCell ref="G76:G77"/>
    <mergeCell ref="G78:G79"/>
    <mergeCell ref="Y88:Y91"/>
    <mergeCell ref="Y92:Y95"/>
    <mergeCell ref="Y96:Y99"/>
    <mergeCell ref="Y100:Y103"/>
    <mergeCell ref="Q49:Q50"/>
    <mergeCell ref="Q51:Q52"/>
    <mergeCell ref="Q57:Q58"/>
    <mergeCell ref="Q59:Q60"/>
    <mergeCell ref="Q63:Q64"/>
    <mergeCell ref="Q65:Q66"/>
    <mergeCell ref="Q67:Q68"/>
    <mergeCell ref="Q53:Q54"/>
    <mergeCell ref="Q55:Q56"/>
    <mergeCell ref="Q79:Q80"/>
    <mergeCell ref="Q81:Q82"/>
    <mergeCell ref="Q77:Q7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33" workbookViewId="0">
      <selection activeCell="J44" sqref="J44"/>
    </sheetView>
  </sheetViews>
  <sheetFormatPr baseColWidth="10" defaultRowHeight="14" x14ac:dyDescent="0"/>
  <cols>
    <col min="1" max="4" width="10.83203125" style="18"/>
    <col min="5" max="5" width="14.5" style="18" customWidth="1"/>
    <col min="6" max="6" width="14.83203125" style="18" customWidth="1"/>
    <col min="7" max="9" width="10.83203125" style="18"/>
    <col min="10" max="10" width="13.5" style="18" customWidth="1"/>
    <col min="11" max="16384" width="10.83203125" style="18"/>
  </cols>
  <sheetData>
    <row r="1" spans="1:18">
      <c r="B1" s="18" t="s">
        <v>62</v>
      </c>
    </row>
    <row r="2" spans="1:18">
      <c r="A2" s="18" t="s">
        <v>13</v>
      </c>
      <c r="B2" s="18">
        <v>2215964</v>
      </c>
    </row>
    <row r="3" spans="1:18">
      <c r="A3" s="18" t="s">
        <v>13</v>
      </c>
      <c r="B3" s="18">
        <v>2526084</v>
      </c>
      <c r="C3" s="55">
        <f>AVERAGE(B2:B4)</f>
        <v>2408725.3333333335</v>
      </c>
      <c r="D3" s="55">
        <f>C3*2</f>
        <v>4817450.666666667</v>
      </c>
      <c r="E3" s="18" t="s">
        <v>14</v>
      </c>
    </row>
    <row r="4" spans="1:18">
      <c r="A4" s="18" t="s">
        <v>13</v>
      </c>
      <c r="B4" s="18">
        <v>2484128</v>
      </c>
    </row>
    <row r="5" spans="1:18">
      <c r="A5" s="18" t="s">
        <v>15</v>
      </c>
      <c r="B5" s="18">
        <v>4264981</v>
      </c>
      <c r="E5" s="55">
        <f>((D3+C6)/2)/100</f>
        <v>45613.093333333338</v>
      </c>
    </row>
    <row r="6" spans="1:18">
      <c r="A6" s="18" t="s">
        <v>15</v>
      </c>
      <c r="B6" s="18">
        <v>4242857</v>
      </c>
      <c r="C6" s="55">
        <f>AVERAGE(B5:B9)</f>
        <v>4305168</v>
      </c>
    </row>
    <row r="7" spans="1:18">
      <c r="A7" s="18" t="s">
        <v>15</v>
      </c>
      <c r="B7" s="18">
        <v>4418720</v>
      </c>
    </row>
    <row r="8" spans="1:18">
      <c r="A8" s="18" t="s">
        <v>15</v>
      </c>
      <c r="B8" s="18">
        <v>4377838</v>
      </c>
    </row>
    <row r="9" spans="1:18">
      <c r="A9" s="18" t="s">
        <v>15</v>
      </c>
      <c r="B9" s="18">
        <v>4221444</v>
      </c>
    </row>
    <row r="10" spans="1:18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18" t="s">
        <v>153</v>
      </c>
      <c r="N10" s="53"/>
      <c r="P10" s="53"/>
      <c r="Q10" s="54"/>
      <c r="R10" s="54"/>
    </row>
    <row r="11" spans="1:18">
      <c r="A11" s="18" t="s">
        <v>20</v>
      </c>
      <c r="B11" s="18">
        <v>2656679</v>
      </c>
      <c r="C11" s="55">
        <f>AVERAGE(B11:B13)</f>
        <v>2759599</v>
      </c>
      <c r="D11" s="54">
        <f>C11/$E$5</f>
        <v>60.50015024925591</v>
      </c>
      <c r="E11" s="18">
        <v>6750</v>
      </c>
      <c r="F11" s="55">
        <f>(E11*D11)/100</f>
        <v>4083.7601418247737</v>
      </c>
      <c r="G11" s="18">
        <v>0.85160000000000002</v>
      </c>
      <c r="H11" s="54">
        <f>F11*G11</f>
        <v>3477.7301367779773</v>
      </c>
      <c r="I11" s="54"/>
      <c r="N11" s="53"/>
      <c r="P11" s="53"/>
      <c r="Q11" s="54"/>
      <c r="R11" s="54"/>
    </row>
    <row r="12" spans="1:18">
      <c r="B12" s="18">
        <v>2801103</v>
      </c>
      <c r="D12" s="54"/>
      <c r="H12" s="54"/>
      <c r="I12" s="54"/>
      <c r="N12" s="53"/>
      <c r="P12" s="53"/>
      <c r="Q12" s="54"/>
      <c r="R12" s="54"/>
    </row>
    <row r="13" spans="1:18">
      <c r="B13" s="18">
        <v>2821015</v>
      </c>
      <c r="D13" s="54"/>
      <c r="H13" s="54"/>
      <c r="I13" s="54"/>
      <c r="N13" s="53"/>
      <c r="P13" s="53"/>
      <c r="Q13" s="54"/>
      <c r="R13" s="54"/>
    </row>
    <row r="14" spans="1:18">
      <c r="A14" s="18" t="s">
        <v>21</v>
      </c>
      <c r="B14" s="18">
        <v>2755146</v>
      </c>
      <c r="C14" s="55">
        <f>AVERAGE(B14:B16)</f>
        <v>2936180.6666666665</v>
      </c>
      <c r="D14" s="54">
        <f>C14/$E$5</f>
        <v>64.371443638113263</v>
      </c>
      <c r="E14" s="18">
        <v>3240</v>
      </c>
      <c r="F14" s="55">
        <f>(E14*D14)/100</f>
        <v>2085.63477387487</v>
      </c>
      <c r="G14" s="18">
        <v>0.85160000000000002</v>
      </c>
      <c r="H14" s="54">
        <f>F14*G14</f>
        <v>1776.1265734318392</v>
      </c>
      <c r="I14" s="54"/>
      <c r="N14" s="53"/>
    </row>
    <row r="15" spans="1:18">
      <c r="B15" s="18">
        <v>2969462</v>
      </c>
      <c r="D15" s="54"/>
      <c r="H15" s="54"/>
      <c r="I15" s="54"/>
      <c r="N15" s="53"/>
    </row>
    <row r="16" spans="1:18">
      <c r="B16" s="18">
        <v>3083934</v>
      </c>
      <c r="D16" s="54"/>
      <c r="H16" s="54"/>
      <c r="I16" s="54"/>
      <c r="N16" s="53"/>
    </row>
    <row r="17" spans="1:14">
      <c r="A17" s="18" t="s">
        <v>22</v>
      </c>
      <c r="B17" s="18">
        <v>2858179</v>
      </c>
      <c r="C17" s="55">
        <f>AVERAGE(B17:B19)</f>
        <v>2801121.6666666665</v>
      </c>
      <c r="D17" s="54">
        <f>C17/$E$5</f>
        <v>61.410473659317695</v>
      </c>
      <c r="E17" s="18">
        <v>3000</v>
      </c>
      <c r="F17" s="55">
        <f>(E17*D17)/100</f>
        <v>1842.314209779531</v>
      </c>
      <c r="G17" s="18">
        <v>0.85160000000000002</v>
      </c>
      <c r="H17" s="54">
        <f>F17*G17</f>
        <v>1568.9147810482486</v>
      </c>
      <c r="I17" s="54"/>
      <c r="N17" s="53"/>
    </row>
    <row r="18" spans="1:14">
      <c r="B18" s="18">
        <v>2905651</v>
      </c>
      <c r="D18" s="54"/>
      <c r="H18" s="54"/>
      <c r="I18" s="54"/>
      <c r="N18" s="53"/>
    </row>
    <row r="19" spans="1:14">
      <c r="B19" s="18">
        <v>2639535</v>
      </c>
      <c r="D19" s="54"/>
      <c r="H19" s="54"/>
      <c r="I19" s="54"/>
      <c r="N19" s="53"/>
    </row>
    <row r="20" spans="1:14">
      <c r="A20" s="18" t="s">
        <v>173</v>
      </c>
      <c r="B20" s="18">
        <v>3023823</v>
      </c>
      <c r="C20" s="55">
        <f>AVERAGE(B20:B22)</f>
        <v>3037207</v>
      </c>
      <c r="D20" s="54">
        <f>C20/$E$5</f>
        <v>66.586297443248739</v>
      </c>
      <c r="E20" s="18">
        <v>10</v>
      </c>
      <c r="F20" s="55">
        <f>(E20*D20)/100</f>
        <v>6.6586297443248732</v>
      </c>
      <c r="G20" s="18">
        <v>0.85160000000000002</v>
      </c>
      <c r="H20" s="54">
        <f>F20*G20</f>
        <v>5.6704890902670622</v>
      </c>
      <c r="I20" s="54"/>
      <c r="J20" s="54"/>
      <c r="N20" s="53"/>
    </row>
    <row r="21" spans="1:14">
      <c r="B21" s="18">
        <v>3067046</v>
      </c>
      <c r="D21" s="54"/>
      <c r="H21" s="54"/>
      <c r="I21" s="54"/>
      <c r="N21" s="53"/>
    </row>
    <row r="22" spans="1:14">
      <c r="B22" s="18">
        <v>3020752</v>
      </c>
      <c r="D22" s="54"/>
      <c r="H22" s="54"/>
      <c r="I22" s="54"/>
      <c r="N22" s="53"/>
    </row>
    <row r="23" spans="1:14">
      <c r="A23" s="18" t="s">
        <v>174</v>
      </c>
      <c r="B23" s="18">
        <v>3067046</v>
      </c>
      <c r="C23" s="55">
        <f>AVERAGE(B23:B25)</f>
        <v>2823845.3333333335</v>
      </c>
      <c r="D23" s="54">
        <f>C23/$E$5</f>
        <v>61.908656637187796</v>
      </c>
      <c r="E23" s="18">
        <v>8</v>
      </c>
      <c r="F23" s="55">
        <f>(E23*D23)/100</f>
        <v>4.9526925309750238</v>
      </c>
      <c r="G23" s="18">
        <v>0.85160000000000002</v>
      </c>
      <c r="H23" s="54">
        <f>F23*G23</f>
        <v>4.2177129593783302</v>
      </c>
      <c r="I23" s="54"/>
    </row>
    <row r="24" spans="1:14">
      <c r="B24" s="18">
        <v>2639143</v>
      </c>
      <c r="D24" s="54"/>
      <c r="H24" s="54"/>
      <c r="I24" s="54"/>
    </row>
    <row r="25" spans="1:14">
      <c r="B25" s="18">
        <v>2765347</v>
      </c>
      <c r="D25" s="54"/>
      <c r="H25" s="54"/>
      <c r="I25" s="54"/>
    </row>
    <row r="26" spans="1:14">
      <c r="A26" s="18" t="s">
        <v>175</v>
      </c>
      <c r="B26" s="18">
        <v>2639143</v>
      </c>
      <c r="C26" s="55">
        <f>AVERAGE(B26:B28)</f>
        <v>2683559</v>
      </c>
      <c r="D26" s="54">
        <f>C26/$E$5</f>
        <v>58.833085061540807</v>
      </c>
      <c r="E26" s="18">
        <v>10</v>
      </c>
      <c r="F26" s="55">
        <f>(E26*D26)/100</f>
        <v>5.8833085061540809</v>
      </c>
      <c r="G26" s="18">
        <v>0.85160000000000002</v>
      </c>
      <c r="H26" s="54">
        <f>F26*G26</f>
        <v>5.0102255238408153</v>
      </c>
      <c r="I26" s="54"/>
    </row>
    <row r="27" spans="1:14">
      <c r="B27" s="18">
        <v>2765347</v>
      </c>
      <c r="D27" s="54"/>
      <c r="H27" s="54"/>
      <c r="I27" s="54"/>
    </row>
    <row r="28" spans="1:14">
      <c r="B28" s="18">
        <v>2646187</v>
      </c>
      <c r="D28" s="54"/>
      <c r="H28" s="54"/>
      <c r="I28" s="54"/>
    </row>
    <row r="29" spans="1:14">
      <c r="A29" s="18" t="s">
        <v>108</v>
      </c>
      <c r="B29" s="18">
        <v>2879613</v>
      </c>
      <c r="C29" s="55">
        <f>AVERAGE(B29:B31)</f>
        <v>2966231.6666666665</v>
      </c>
      <c r="D29" s="54">
        <f>C29/$E$5</f>
        <v>65.030267624910024</v>
      </c>
      <c r="E29" s="18">
        <v>8</v>
      </c>
      <c r="F29" s="55">
        <f>(E29*D29)/100</f>
        <v>5.2024214099928017</v>
      </c>
      <c r="G29" s="18">
        <v>0.85160000000000002</v>
      </c>
      <c r="H29" s="54">
        <f>F29*G29</f>
        <v>4.4303820727498699</v>
      </c>
      <c r="I29" s="54"/>
      <c r="J29" s="54"/>
    </row>
    <row r="30" spans="1:14">
      <c r="B30" s="18">
        <v>2994020</v>
      </c>
      <c r="D30" s="54"/>
      <c r="H30" s="54"/>
      <c r="I30" s="54"/>
    </row>
    <row r="31" spans="1:14">
      <c r="B31" s="18">
        <v>3025062</v>
      </c>
      <c r="D31" s="54"/>
      <c r="H31" s="54"/>
      <c r="I31" s="54"/>
    </row>
    <row r="32" spans="1:14">
      <c r="A32" s="18" t="s">
        <v>120</v>
      </c>
      <c r="B32" s="18">
        <v>2334500</v>
      </c>
      <c r="C32" s="55">
        <f>AVERAGE(B32:B34)</f>
        <v>2332228</v>
      </c>
      <c r="D32" s="54">
        <f>C32/$E$5</f>
        <v>51.130669497822552</v>
      </c>
      <c r="E32" s="18">
        <v>12</v>
      </c>
      <c r="F32" s="55">
        <f>(E32*D32)/100</f>
        <v>6.1356803397387054</v>
      </c>
      <c r="G32" s="18">
        <v>0.85160000000000002</v>
      </c>
      <c r="H32" s="54">
        <f>F32*G32</f>
        <v>5.225145377321482</v>
      </c>
      <c r="I32" s="54"/>
    </row>
    <row r="33" spans="1:10">
      <c r="B33" s="18">
        <v>2339401</v>
      </c>
      <c r="D33" s="54"/>
      <c r="F33" s="55"/>
      <c r="H33" s="54"/>
      <c r="I33" s="54"/>
    </row>
    <row r="34" spans="1:10">
      <c r="B34" s="18">
        <v>2322783</v>
      </c>
      <c r="D34" s="54"/>
      <c r="F34" s="55"/>
      <c r="H34" s="54"/>
      <c r="I34" s="54"/>
    </row>
    <row r="35" spans="1:10">
      <c r="A35" s="18" t="s">
        <v>121</v>
      </c>
      <c r="B35" s="18">
        <v>2547589</v>
      </c>
      <c r="C35" s="55">
        <f>AVERAGE(B35:B37)</f>
        <v>2691295.3333333335</v>
      </c>
      <c r="D35" s="54">
        <f>C35/$E$5</f>
        <v>59.002692794057374</v>
      </c>
      <c r="E35" s="18">
        <v>9</v>
      </c>
      <c r="F35" s="55">
        <f>(E35*D35)/100</f>
        <v>5.3102423514651642</v>
      </c>
      <c r="G35" s="18">
        <v>0.85160000000000002</v>
      </c>
      <c r="H35" s="54">
        <f>F35*G35</f>
        <v>4.5222023865077343</v>
      </c>
      <c r="I35" s="54"/>
    </row>
    <row r="36" spans="1:10">
      <c r="B36" s="18">
        <v>2713429</v>
      </c>
      <c r="D36" s="54"/>
      <c r="H36" s="54"/>
      <c r="I36" s="54"/>
    </row>
    <row r="37" spans="1:10">
      <c r="B37" s="18">
        <v>2812868</v>
      </c>
      <c r="D37" s="54"/>
      <c r="H37" s="54"/>
      <c r="I37" s="54"/>
    </row>
    <row r="38" spans="1:10">
      <c r="A38" s="18" t="s">
        <v>109</v>
      </c>
      <c r="B38" s="18">
        <v>2294634</v>
      </c>
      <c r="C38" s="55">
        <f>AVERAGE(B38:B40)</f>
        <v>2309888</v>
      </c>
      <c r="D38" s="54">
        <f>C38/$E$5</f>
        <v>50.640897847460167</v>
      </c>
      <c r="E38" s="18">
        <v>11</v>
      </c>
      <c r="F38" s="55">
        <f>(E38*D38)/100</f>
        <v>5.5704987632206189</v>
      </c>
      <c r="G38" s="18">
        <v>0.85160000000000002</v>
      </c>
      <c r="H38" s="54">
        <f>F38*G38</f>
        <v>4.7438367467586788</v>
      </c>
      <c r="I38" s="54"/>
      <c r="J38" s="54"/>
    </row>
    <row r="39" spans="1:10">
      <c r="B39" s="18">
        <v>2309560</v>
      </c>
      <c r="D39" s="54"/>
      <c r="H39" s="54"/>
      <c r="I39" s="54"/>
    </row>
    <row r="40" spans="1:10">
      <c r="B40" s="18">
        <v>2325470</v>
      </c>
      <c r="D40" s="54"/>
      <c r="H40" s="54"/>
      <c r="I40" s="54"/>
    </row>
    <row r="41" spans="1:10">
      <c r="A41" s="18" t="s">
        <v>110</v>
      </c>
      <c r="B41" s="18">
        <v>2770879</v>
      </c>
      <c r="C41" s="55">
        <f>AVERAGE(B41:B43)</f>
        <v>2675227.6666666665</v>
      </c>
      <c r="D41" s="54">
        <f>C41/$E$5</f>
        <v>58.650432828936246</v>
      </c>
      <c r="E41" s="18">
        <v>23</v>
      </c>
      <c r="F41" s="55">
        <f>(E41*D41)/100</f>
        <v>13.489599550655337</v>
      </c>
      <c r="G41" s="18">
        <v>0.85160000000000002</v>
      </c>
      <c r="H41" s="54">
        <f>F41*G41</f>
        <v>11.487742977338085</v>
      </c>
      <c r="I41" s="54"/>
    </row>
    <row r="42" spans="1:10">
      <c r="B42" s="18">
        <v>2575686</v>
      </c>
      <c r="D42" s="54"/>
      <c r="F42" s="55"/>
      <c r="H42" s="54"/>
      <c r="I42" s="54"/>
    </row>
    <row r="43" spans="1:10">
      <c r="B43" s="18">
        <v>2679118</v>
      </c>
      <c r="D43" s="54"/>
      <c r="F43" s="55"/>
      <c r="H43" s="54"/>
      <c r="I43" s="54"/>
    </row>
    <row r="44" spans="1:10">
      <c r="A44" s="18" t="s">
        <v>79</v>
      </c>
      <c r="B44" s="18">
        <v>1605388</v>
      </c>
      <c r="C44" s="55">
        <f>AVERAGE(B44:B46)</f>
        <v>1638401</v>
      </c>
      <c r="D44" s="54">
        <f>C44/$E$5</f>
        <v>35.91953275404547</v>
      </c>
      <c r="E44" s="18">
        <v>13</v>
      </c>
      <c r="F44" s="55">
        <f>(E44*D44)/100</f>
        <v>4.6695392580259112</v>
      </c>
      <c r="G44" s="18">
        <v>0.85160000000000002</v>
      </c>
      <c r="H44" s="54">
        <f>F44*G44</f>
        <v>3.9765796321348659</v>
      </c>
      <c r="I44" s="54">
        <f>H44+H47</f>
        <v>10.354323007575017</v>
      </c>
      <c r="J44" s="6">
        <f>(F44+F47)/(E44+E47)*100</f>
        <v>48.634678288280959</v>
      </c>
    </row>
    <row r="45" spans="1:10">
      <c r="B45" s="18">
        <v>1634876</v>
      </c>
      <c r="D45" s="54"/>
      <c r="F45" s="55"/>
      <c r="H45" s="54"/>
      <c r="I45" s="54"/>
    </row>
    <row r="46" spans="1:10">
      <c r="B46" s="18">
        <v>1674939</v>
      </c>
      <c r="D46" s="54"/>
      <c r="F46" s="55"/>
      <c r="H46" s="54"/>
      <c r="I46" s="54"/>
    </row>
    <row r="47" spans="1:10">
      <c r="A47" s="18" t="s">
        <v>80</v>
      </c>
      <c r="B47" s="18">
        <v>2885100</v>
      </c>
      <c r="C47" s="55">
        <f>AVERAGE(B47:B49)</f>
        <v>2846686.6666666665</v>
      </c>
      <c r="D47" s="54">
        <f>C47/$E$5</f>
        <v>62.409419283702739</v>
      </c>
      <c r="E47" s="18">
        <v>12</v>
      </c>
      <c r="F47" s="55">
        <f>(E47*D47)/100</f>
        <v>7.4891303140443286</v>
      </c>
      <c r="G47" s="18">
        <v>0.85160000000000002</v>
      </c>
      <c r="H47" s="54">
        <f>F47*G47</f>
        <v>6.3777433754401507</v>
      </c>
      <c r="I47" s="54"/>
    </row>
    <row r="48" spans="1:10">
      <c r="B48" s="18">
        <v>2861218</v>
      </c>
      <c r="D48" s="54"/>
      <c r="H48" s="54"/>
      <c r="I48" s="54"/>
    </row>
    <row r="49" spans="1:9">
      <c r="B49" s="18">
        <v>2793742</v>
      </c>
      <c r="D49" s="54"/>
      <c r="H49" s="54"/>
      <c r="I49" s="54"/>
    </row>
    <row r="50" spans="1:9">
      <c r="A50" s="18" t="s">
        <v>112</v>
      </c>
      <c r="B50" s="18">
        <v>2811351</v>
      </c>
      <c r="C50" s="55">
        <f>AVERAGE(B50:B52)</f>
        <v>2770318.6666666665</v>
      </c>
      <c r="D50" s="54">
        <f>C50/$E$5</f>
        <v>60.735163178292069</v>
      </c>
      <c r="E50" s="18">
        <v>13</v>
      </c>
      <c r="F50" s="55">
        <f>(E50*D50)/100</f>
        <v>7.8955712131779698</v>
      </c>
      <c r="G50" s="18">
        <v>0.85160000000000002</v>
      </c>
      <c r="H50" s="53">
        <f>F50*G50</f>
        <v>6.7238684451423589</v>
      </c>
      <c r="I50" s="53"/>
    </row>
    <row r="51" spans="1:9">
      <c r="B51" s="18">
        <v>2791612</v>
      </c>
      <c r="D51" s="54"/>
      <c r="H51" s="53"/>
    </row>
    <row r="52" spans="1:9">
      <c r="B52" s="18">
        <v>2707993</v>
      </c>
      <c r="H52" s="53"/>
    </row>
    <row r="53" spans="1:9">
      <c r="A53" s="18" t="s">
        <v>113</v>
      </c>
      <c r="B53" s="18">
        <v>2982661</v>
      </c>
      <c r="C53" s="55">
        <f>AVERAGE(B53:B55)</f>
        <v>2961675.3333333335</v>
      </c>
      <c r="D53" s="54">
        <f>C53/$E$5</f>
        <v>64.930376716393127</v>
      </c>
      <c r="E53" s="18">
        <v>15</v>
      </c>
      <c r="F53" s="55">
        <f>(E53*D53)/100</f>
        <v>9.7395565074589694</v>
      </c>
      <c r="G53" s="18">
        <v>0.85160000000000002</v>
      </c>
      <c r="H53" s="53">
        <f>F53*G53</f>
        <v>8.2942063217520587</v>
      </c>
    </row>
    <row r="54" spans="1:9">
      <c r="B54" s="18">
        <v>2927472</v>
      </c>
      <c r="D54" s="54"/>
      <c r="F54" s="55"/>
      <c r="H54" s="53"/>
    </row>
    <row r="55" spans="1:9">
      <c r="B55" s="18">
        <v>2974893</v>
      </c>
      <c r="F55" s="55"/>
      <c r="H55" s="53"/>
    </row>
    <row r="56" spans="1:9">
      <c r="A56" s="18" t="s">
        <v>114</v>
      </c>
      <c r="B56" s="18">
        <v>3175341</v>
      </c>
      <c r="C56" s="55">
        <f>AVERAGE(B56:B58)</f>
        <v>3160588.6666666665</v>
      </c>
      <c r="D56" s="54">
        <f>C56/$E$5</f>
        <v>69.291259059533189</v>
      </c>
      <c r="E56" s="18">
        <v>11</v>
      </c>
      <c r="F56" s="55">
        <f>(E56*D56)/100</f>
        <v>7.622038496548651</v>
      </c>
      <c r="G56" s="18">
        <v>0.85160000000000002</v>
      </c>
      <c r="H56" s="53">
        <f>F56*G56</f>
        <v>6.4909279836608311</v>
      </c>
    </row>
    <row r="57" spans="1:9">
      <c r="B57" s="18">
        <v>3202902</v>
      </c>
    </row>
    <row r="58" spans="1:9">
      <c r="B58" s="18">
        <v>3103523</v>
      </c>
    </row>
    <row r="59" spans="1:9">
      <c r="A59" s="18" t="s">
        <v>115</v>
      </c>
      <c r="B59" s="18">
        <v>2334500</v>
      </c>
      <c r="C59" s="55">
        <f>AVERAGE(B59:B61)</f>
        <v>2332228</v>
      </c>
      <c r="D59" s="54">
        <f>C59/$E$5</f>
        <v>51.130669497822552</v>
      </c>
      <c r="E59" s="18">
        <v>11</v>
      </c>
      <c r="F59" s="55">
        <f>(E59*D59)/100</f>
        <v>5.6243736447604809</v>
      </c>
      <c r="G59" s="18">
        <v>0.85160000000000002</v>
      </c>
      <c r="H59" s="54">
        <f>F59*G59</f>
        <v>4.7897165958780255</v>
      </c>
      <c r="I59" s="54"/>
    </row>
    <row r="60" spans="1:9">
      <c r="B60" s="18">
        <v>2339401</v>
      </c>
      <c r="D60" s="54"/>
      <c r="H60" s="54"/>
      <c r="I60" s="54"/>
    </row>
    <row r="61" spans="1:9">
      <c r="B61" s="18">
        <v>2322783</v>
      </c>
      <c r="D61" s="54"/>
      <c r="H61" s="54"/>
      <c r="I61" s="54"/>
    </row>
    <row r="62" spans="1:9">
      <c r="A62" s="18" t="s">
        <v>116</v>
      </c>
      <c r="B62" s="18">
        <v>2662185</v>
      </c>
      <c r="C62" s="55">
        <f>AVERAGE(B62:B64)</f>
        <v>2673355</v>
      </c>
      <c r="D62" s="54">
        <f>C62/$E$5</f>
        <v>58.609377365914227</v>
      </c>
      <c r="E62" s="18">
        <v>16</v>
      </c>
      <c r="F62" s="55">
        <f>(E62*D62)/100</f>
        <v>9.3775003785462765</v>
      </c>
      <c r="G62" s="18">
        <v>0.85160000000000002</v>
      </c>
      <c r="H62" s="54">
        <f>F62*G62</f>
        <v>7.9858793223700095</v>
      </c>
      <c r="I62" s="54"/>
    </row>
    <row r="63" spans="1:9">
      <c r="B63" s="18">
        <v>2735134</v>
      </c>
      <c r="D63" s="54"/>
      <c r="F63" s="55"/>
      <c r="H63" s="54"/>
      <c r="I63" s="54"/>
    </row>
    <row r="64" spans="1:9">
      <c r="B64" s="18">
        <v>2622746</v>
      </c>
      <c r="D64" s="54"/>
      <c r="F64" s="55"/>
      <c r="H64" s="54"/>
      <c r="I64" s="54"/>
    </row>
    <row r="65" spans="1:9">
      <c r="A65" s="18" t="s">
        <v>117</v>
      </c>
      <c r="B65" s="18">
        <v>2566996</v>
      </c>
      <c r="C65" s="55">
        <f>AVERAGE(B65:B67)</f>
        <v>2500303.6666666665</v>
      </c>
      <c r="D65" s="54">
        <f>C65/$E$5</f>
        <v>54.81548134424559</v>
      </c>
      <c r="E65" s="18">
        <v>13</v>
      </c>
      <c r="F65" s="55">
        <f>(E65*D65)/100</f>
        <v>7.1260125747519272</v>
      </c>
      <c r="G65" s="18">
        <v>0.85160000000000002</v>
      </c>
      <c r="H65" s="54">
        <f>F65*G65</f>
        <v>6.0685123086587414</v>
      </c>
      <c r="I65" s="54"/>
    </row>
    <row r="66" spans="1:9">
      <c r="B66" s="18">
        <v>2477854</v>
      </c>
      <c r="D66" s="54"/>
      <c r="H66" s="54"/>
      <c r="I66" s="54"/>
    </row>
    <row r="67" spans="1:9">
      <c r="B67" s="18">
        <v>2456061</v>
      </c>
      <c r="D67" s="54"/>
      <c r="H67" s="54"/>
      <c r="I67" s="54"/>
    </row>
    <row r="68" spans="1:9">
      <c r="I68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B59" workbookViewId="0">
      <selection activeCell="J89" activeCellId="17" sqref="J11 J14 J17 J20 J26 J32 J38 J44 J50 J56 J62 J71 J74 J77 J80 J83 J86 J89"/>
    </sheetView>
  </sheetViews>
  <sheetFormatPr baseColWidth="10" defaultRowHeight="14" x14ac:dyDescent="0"/>
  <cols>
    <col min="1" max="4" width="10.83203125" style="18"/>
    <col min="5" max="5" width="14.5" style="18" customWidth="1"/>
    <col min="6" max="6" width="14.83203125" style="18" customWidth="1"/>
    <col min="7" max="16384" width="10.83203125" style="18"/>
  </cols>
  <sheetData>
    <row r="1" spans="1:16">
      <c r="B1" s="18" t="s">
        <v>62</v>
      </c>
    </row>
    <row r="2" spans="1:16">
      <c r="A2" s="18" t="s">
        <v>13</v>
      </c>
      <c r="B2" s="18">
        <v>2215964</v>
      </c>
    </row>
    <row r="3" spans="1:16">
      <c r="A3" s="18" t="s">
        <v>13</v>
      </c>
      <c r="B3" s="18">
        <v>2526084</v>
      </c>
      <c r="C3" s="55">
        <f>AVERAGE(B2:B4)</f>
        <v>2408725.3333333335</v>
      </c>
      <c r="D3" s="55">
        <f>C3*2</f>
        <v>4817450.666666667</v>
      </c>
      <c r="E3" s="18" t="s">
        <v>14</v>
      </c>
    </row>
    <row r="4" spans="1:16">
      <c r="A4" s="18" t="s">
        <v>13</v>
      </c>
      <c r="B4" s="18">
        <v>2484128</v>
      </c>
      <c r="H4" s="55"/>
    </row>
    <row r="5" spans="1:16">
      <c r="A5" s="18" t="s">
        <v>15</v>
      </c>
      <c r="B5" s="18">
        <v>4264981</v>
      </c>
      <c r="E5" s="55">
        <f>((D3+C6)/2)/100</f>
        <v>45613.093333333338</v>
      </c>
    </row>
    <row r="6" spans="1:16">
      <c r="A6" s="18" t="s">
        <v>15</v>
      </c>
      <c r="B6" s="18">
        <v>4242857</v>
      </c>
      <c r="C6" s="55">
        <f>AVERAGE(B5:B9)</f>
        <v>4305168</v>
      </c>
    </row>
    <row r="7" spans="1:16">
      <c r="A7" s="18" t="s">
        <v>15</v>
      </c>
      <c r="B7" s="18">
        <v>4418720</v>
      </c>
    </row>
    <row r="8" spans="1:16">
      <c r="A8" s="18" t="s">
        <v>15</v>
      </c>
      <c r="B8" s="18">
        <v>4377838</v>
      </c>
    </row>
    <row r="9" spans="1:16">
      <c r="A9" s="18" t="s">
        <v>15</v>
      </c>
      <c r="B9" s="18">
        <v>4221444</v>
      </c>
    </row>
    <row r="10" spans="1:16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18" t="s">
        <v>153</v>
      </c>
      <c r="J10" s="9" t="s">
        <v>179</v>
      </c>
      <c r="L10" s="53"/>
      <c r="N10" s="53"/>
      <c r="O10" s="54"/>
      <c r="P10" s="54"/>
    </row>
    <row r="11" spans="1:16">
      <c r="A11" s="18" t="s">
        <v>20</v>
      </c>
      <c r="B11" s="18">
        <v>2900080</v>
      </c>
      <c r="C11" s="55">
        <f>AVERAGE(B11:B13)</f>
        <v>3031759</v>
      </c>
      <c r="D11" s="54">
        <f>C11/$E$5</f>
        <v>66.466858054207819</v>
      </c>
      <c r="E11" s="18">
        <v>5100</v>
      </c>
      <c r="F11" s="55">
        <f>(E11*D11)/100</f>
        <v>3389.8097607645986</v>
      </c>
      <c r="G11" s="18">
        <v>0.85160000000000002</v>
      </c>
      <c r="H11" s="54">
        <f>F11*G11</f>
        <v>2886.7619922671324</v>
      </c>
      <c r="I11" s="54"/>
      <c r="J11" s="54">
        <f>D11</f>
        <v>66.466858054207819</v>
      </c>
      <c r="L11" s="53"/>
      <c r="N11" s="53"/>
      <c r="O11" s="54"/>
      <c r="P11" s="54"/>
    </row>
    <row r="12" spans="1:16">
      <c r="B12" s="18">
        <v>3068518</v>
      </c>
      <c r="D12" s="54"/>
      <c r="H12" s="54"/>
      <c r="I12" s="54"/>
      <c r="L12" s="53"/>
      <c r="N12" s="53"/>
      <c r="O12" s="54"/>
      <c r="P12" s="54"/>
    </row>
    <row r="13" spans="1:16">
      <c r="B13" s="18">
        <v>3126679</v>
      </c>
      <c r="D13" s="54"/>
      <c r="H13" s="54"/>
      <c r="I13" s="54"/>
      <c r="L13" s="53"/>
      <c r="N13" s="53"/>
      <c r="O13" s="54"/>
      <c r="P13" s="54"/>
    </row>
    <row r="14" spans="1:16">
      <c r="A14" s="18" t="s">
        <v>21</v>
      </c>
      <c r="B14" s="18">
        <v>2250798</v>
      </c>
      <c r="C14" s="55">
        <f>AVERAGE(B14:B16)</f>
        <v>2260316</v>
      </c>
      <c r="D14" s="54">
        <f>C14/$E$5</f>
        <v>49.554104640129644</v>
      </c>
      <c r="E14" s="18">
        <v>4000</v>
      </c>
      <c r="F14" s="55">
        <f>(E14*D14)/100</f>
        <v>1982.1641856051856</v>
      </c>
      <c r="G14" s="18">
        <v>0.85160000000000002</v>
      </c>
      <c r="H14" s="54">
        <f>F14*G14</f>
        <v>1688.0110204613761</v>
      </c>
      <c r="I14" s="54"/>
      <c r="J14" s="54">
        <f>D14</f>
        <v>49.554104640129644</v>
      </c>
      <c r="L14" s="53"/>
    </row>
    <row r="15" spans="1:16">
      <c r="B15" s="18">
        <v>2266581</v>
      </c>
      <c r="D15" s="54"/>
      <c r="H15" s="54"/>
      <c r="I15" s="54"/>
      <c r="L15" s="53"/>
    </row>
    <row r="16" spans="1:16">
      <c r="B16" s="18">
        <v>2263569</v>
      </c>
      <c r="D16" s="54"/>
      <c r="H16" s="54"/>
      <c r="I16" s="54"/>
      <c r="L16" s="53"/>
    </row>
    <row r="17" spans="1:12">
      <c r="A17" s="18" t="s">
        <v>22</v>
      </c>
      <c r="B17" s="18">
        <v>2905234</v>
      </c>
      <c r="C17" s="55">
        <f>AVERAGE(B17:B19)</f>
        <v>2937685.6666666665</v>
      </c>
      <c r="D17" s="54">
        <f>C17/$E$5</f>
        <v>64.404438550100522</v>
      </c>
      <c r="E17" s="18">
        <v>3750</v>
      </c>
      <c r="F17" s="55">
        <f>(E17*D17)/100</f>
        <v>2415.1664456287695</v>
      </c>
      <c r="G17" s="18">
        <v>0.85160000000000002</v>
      </c>
      <c r="H17" s="54">
        <f>F17*G17</f>
        <v>2056.75574509746</v>
      </c>
      <c r="I17" s="54"/>
      <c r="J17" s="54">
        <f>D17</f>
        <v>64.404438550100522</v>
      </c>
      <c r="L17" s="53"/>
    </row>
    <row r="18" spans="1:12">
      <c r="B18" s="18">
        <v>2922361</v>
      </c>
      <c r="D18" s="54"/>
      <c r="H18" s="54"/>
      <c r="I18" s="54"/>
      <c r="L18" s="53"/>
    </row>
    <row r="19" spans="1:12">
      <c r="B19" s="18">
        <v>2985462</v>
      </c>
      <c r="D19" s="54"/>
      <c r="H19" s="54"/>
      <c r="I19" s="54"/>
      <c r="L19" s="53"/>
    </row>
    <row r="20" spans="1:12">
      <c r="A20" s="18" t="s">
        <v>69</v>
      </c>
      <c r="B20" s="18">
        <v>2294634</v>
      </c>
      <c r="C20" s="55">
        <f>AVERAGE(B20:B22)</f>
        <v>2309888</v>
      </c>
      <c r="D20" s="54">
        <f>C20/$E$5</f>
        <v>50.640897847460167</v>
      </c>
      <c r="E20" s="18">
        <v>12</v>
      </c>
      <c r="F20" s="55">
        <f>(E20*D20)/100</f>
        <v>6.0769077416952202</v>
      </c>
      <c r="G20" s="18">
        <v>0.85160000000000002</v>
      </c>
      <c r="H20" s="54">
        <f>F20*G20</f>
        <v>5.1750946328276495</v>
      </c>
      <c r="I20" s="54">
        <f>H20+H23</f>
        <v>10.07313128592901</v>
      </c>
      <c r="J20" s="6">
        <f>(F20+F23)/(E20+E23)*100</f>
        <v>56.326082477403936</v>
      </c>
      <c r="L20" s="53"/>
    </row>
    <row r="21" spans="1:12">
      <c r="B21" s="18">
        <v>2309560</v>
      </c>
      <c r="D21" s="54"/>
      <c r="H21" s="54"/>
      <c r="I21" s="54"/>
      <c r="L21" s="53"/>
    </row>
    <row r="22" spans="1:12">
      <c r="B22" s="18">
        <v>2325470</v>
      </c>
      <c r="D22" s="54"/>
      <c r="H22" s="54"/>
      <c r="I22" s="54"/>
      <c r="L22" s="53"/>
    </row>
    <row r="23" spans="1:12">
      <c r="A23" s="18" t="s">
        <v>70</v>
      </c>
      <c r="B23" s="18">
        <v>2915358</v>
      </c>
      <c r="C23" s="55">
        <f>AVERAGE(B23:B25)</f>
        <v>2914965.3333333335</v>
      </c>
      <c r="D23" s="54">
        <f>C23/$E$5</f>
        <v>63.906328650662296</v>
      </c>
      <c r="E23" s="18">
        <v>9</v>
      </c>
      <c r="F23" s="55">
        <f>(E23*D23)/100</f>
        <v>5.7515695785596064</v>
      </c>
      <c r="G23" s="18">
        <v>0.85160000000000002</v>
      </c>
      <c r="H23" s="54">
        <f>F23*G23</f>
        <v>4.8980366531013608</v>
      </c>
      <c r="I23" s="54"/>
    </row>
    <row r="24" spans="1:12">
      <c r="B24" s="18">
        <v>2941595</v>
      </c>
      <c r="D24" s="54"/>
      <c r="H24" s="54"/>
      <c r="I24" s="54"/>
    </row>
    <row r="25" spans="1:12">
      <c r="B25" s="18">
        <v>2887943</v>
      </c>
      <c r="D25" s="54"/>
      <c r="H25" s="54"/>
      <c r="I25" s="54"/>
    </row>
    <row r="26" spans="1:12">
      <c r="A26" s="18" t="s">
        <v>71</v>
      </c>
      <c r="B26" s="18">
        <v>1662185</v>
      </c>
      <c r="C26" s="55">
        <f>AVERAGE(B26:B28)</f>
        <v>1673355</v>
      </c>
      <c r="D26" s="54">
        <f>C26/$E$5</f>
        <v>36.685847806273166</v>
      </c>
      <c r="E26" s="18">
        <v>8</v>
      </c>
      <c r="F26" s="55">
        <f>(E26*D26)/100</f>
        <v>2.9348678245018531</v>
      </c>
      <c r="G26" s="18">
        <v>0.85160000000000002</v>
      </c>
      <c r="H26" s="54">
        <f>F26*G26</f>
        <v>2.499333439345778</v>
      </c>
      <c r="I26" s="54">
        <f>H26+H29</f>
        <v>6.1246389187958297</v>
      </c>
      <c r="J26" s="6">
        <f>(F26+F29)/(E26+E29)*100</f>
        <v>42.305410706461402</v>
      </c>
    </row>
    <row r="27" spans="1:12">
      <c r="B27" s="18">
        <v>1735134</v>
      </c>
      <c r="D27" s="54"/>
      <c r="H27" s="54"/>
      <c r="I27" s="54"/>
    </row>
    <row r="28" spans="1:12">
      <c r="B28" s="18">
        <v>1622746</v>
      </c>
      <c r="D28" s="54"/>
      <c r="H28" s="54"/>
      <c r="I28" s="54"/>
    </row>
    <row r="29" spans="1:12">
      <c r="A29" s="18" t="s">
        <v>72</v>
      </c>
      <c r="B29" s="18">
        <v>2145698</v>
      </c>
      <c r="C29" s="55">
        <f>AVERAGE(B29:B31)</f>
        <v>2157525.6666666665</v>
      </c>
      <c r="D29" s="54">
        <f>C29/$E$5</f>
        <v>47.300577728850946</v>
      </c>
      <c r="E29" s="18">
        <v>9</v>
      </c>
      <c r="F29" s="55">
        <f>(E29*D29)/100</f>
        <v>4.2570519955965853</v>
      </c>
      <c r="G29" s="18">
        <v>0.85160000000000002</v>
      </c>
      <c r="H29" s="54">
        <f>F29*G29</f>
        <v>3.6253054794500521</v>
      </c>
      <c r="I29" s="54"/>
    </row>
    <row r="30" spans="1:12">
      <c r="B30" s="18">
        <v>2155984</v>
      </c>
      <c r="D30" s="54"/>
      <c r="H30" s="54"/>
      <c r="I30" s="54"/>
    </row>
    <row r="31" spans="1:12">
      <c r="B31" s="18">
        <v>2170895</v>
      </c>
      <c r="D31" s="54"/>
      <c r="H31" s="54"/>
      <c r="I31" s="54"/>
    </row>
    <row r="32" spans="1:12">
      <c r="A32" s="18" t="s">
        <v>73</v>
      </c>
      <c r="B32" s="18">
        <v>1926285</v>
      </c>
      <c r="C32" s="55">
        <f>AVERAGE(B32:B34)</f>
        <v>1895537</v>
      </c>
      <c r="D32" s="54">
        <f>C32/$E$5</f>
        <v>41.556861450893336</v>
      </c>
      <c r="E32" s="18">
        <v>11</v>
      </c>
      <c r="F32" s="55">
        <f>(E32*D32)/100</f>
        <v>4.5712547595982667</v>
      </c>
      <c r="G32" s="18">
        <v>0.85160000000000002</v>
      </c>
      <c r="H32" s="54">
        <f>F32*G32</f>
        <v>3.8928805532738839</v>
      </c>
      <c r="I32" s="54">
        <f>H32+H35</f>
        <v>6.2580513738452872</v>
      </c>
      <c r="J32" s="6">
        <f>(F32+F35)/(E32+E35)*100</f>
        <v>40.825448657724586</v>
      </c>
    </row>
    <row r="33" spans="1:10">
      <c r="B33" s="18">
        <v>1897657</v>
      </c>
      <c r="D33" s="54"/>
      <c r="H33" s="54"/>
      <c r="I33" s="54"/>
    </row>
    <row r="34" spans="1:10">
      <c r="B34" s="18">
        <v>1862669</v>
      </c>
      <c r="D34" s="54"/>
      <c r="H34" s="54"/>
      <c r="I34" s="54"/>
    </row>
    <row r="35" spans="1:10">
      <c r="A35" s="18" t="s">
        <v>74</v>
      </c>
      <c r="B35" s="18">
        <v>1751962</v>
      </c>
      <c r="C35" s="55">
        <f>AVERAGE(B35:B37)</f>
        <v>1809749</v>
      </c>
      <c r="D35" s="54">
        <f>C35/$E$5</f>
        <v>39.67608569703085</v>
      </c>
      <c r="E35" s="18">
        <v>7</v>
      </c>
      <c r="F35" s="55">
        <f>(E35*D35)/100</f>
        <v>2.7773259987921595</v>
      </c>
      <c r="G35" s="18">
        <v>0.85160000000000002</v>
      </c>
      <c r="H35" s="54">
        <f>F35*G35</f>
        <v>2.3651708205714033</v>
      </c>
      <c r="I35" s="54"/>
    </row>
    <row r="36" spans="1:10">
      <c r="B36" s="18">
        <v>1812552</v>
      </c>
      <c r="D36" s="54"/>
      <c r="H36" s="54"/>
      <c r="I36" s="54"/>
    </row>
    <row r="37" spans="1:10">
      <c r="B37" s="18">
        <v>1864733</v>
      </c>
      <c r="D37" s="54"/>
      <c r="H37" s="54"/>
      <c r="I37" s="54"/>
    </row>
    <row r="38" spans="1:10">
      <c r="A38" s="18" t="s">
        <v>75</v>
      </c>
      <c r="B38" s="18">
        <v>2676683</v>
      </c>
      <c r="C38" s="55">
        <f>AVERAGE(B38:B40)</f>
        <v>2693666.3333333335</v>
      </c>
      <c r="D38" s="54">
        <f>C38/$E$5</f>
        <v>59.054673482643288</v>
      </c>
      <c r="E38" s="18">
        <v>9</v>
      </c>
      <c r="F38" s="55">
        <f>(E38*D38)/100</f>
        <v>5.3149206134378959</v>
      </c>
      <c r="G38" s="18">
        <v>0.85160000000000002</v>
      </c>
      <c r="H38" s="54">
        <f>F38*G38</f>
        <v>4.5261863944037124</v>
      </c>
      <c r="I38" s="54">
        <f>H38+H41</f>
        <v>7.5693605291989261</v>
      </c>
      <c r="J38" s="6">
        <f>(F38+F41)/(E38+E41)*100</f>
        <v>59.255992869883556</v>
      </c>
    </row>
    <row r="39" spans="1:10">
      <c r="B39" s="18">
        <v>2698300</v>
      </c>
      <c r="D39" s="54"/>
      <c r="H39" s="54"/>
      <c r="I39" s="54"/>
    </row>
    <row r="40" spans="1:10">
      <c r="B40" s="18">
        <v>2706016</v>
      </c>
      <c r="D40" s="54"/>
      <c r="H40" s="54"/>
      <c r="I40" s="54"/>
    </row>
    <row r="41" spans="1:10">
      <c r="A41" s="18" t="s">
        <v>76</v>
      </c>
      <c r="B41" s="18">
        <v>2730623</v>
      </c>
      <c r="C41" s="55">
        <f>AVERAGE(B41:B43)</f>
        <v>2716623.3333333335</v>
      </c>
      <c r="D41" s="54">
        <f>C41/$E$5</f>
        <v>59.557971950743962</v>
      </c>
      <c r="E41" s="18">
        <v>6</v>
      </c>
      <c r="F41" s="55">
        <f>(E41*D41)/100</f>
        <v>3.5734783170446378</v>
      </c>
      <c r="G41" s="18">
        <v>0.85160000000000002</v>
      </c>
      <c r="H41" s="54">
        <f>F41*G41</f>
        <v>3.0431741347952137</v>
      </c>
      <c r="I41" s="54"/>
    </row>
    <row r="42" spans="1:10">
      <c r="B42" s="18">
        <v>2701211</v>
      </c>
      <c r="D42" s="54"/>
      <c r="H42" s="54"/>
      <c r="I42" s="54"/>
    </row>
    <row r="43" spans="1:10">
      <c r="B43" s="18">
        <v>2718036</v>
      </c>
      <c r="D43" s="54"/>
      <c r="H43" s="54"/>
      <c r="I43" s="54"/>
    </row>
    <row r="44" spans="1:10">
      <c r="A44" s="18" t="s">
        <v>77</v>
      </c>
      <c r="B44" s="18">
        <v>2358603</v>
      </c>
      <c r="C44" s="55">
        <f>AVERAGE(B44:B46)</f>
        <v>2356848.3333333335</v>
      </c>
      <c r="D44" s="54">
        <f>C44/$E$5</f>
        <v>51.6704341034241</v>
      </c>
      <c r="E44" s="18">
        <v>8</v>
      </c>
      <c r="F44" s="55">
        <f>(E44*D44)/100</f>
        <v>4.1336347282739281</v>
      </c>
      <c r="G44" s="18">
        <v>0.85160000000000002</v>
      </c>
      <c r="H44" s="54">
        <f>F44*G44</f>
        <v>3.5202033345980772</v>
      </c>
      <c r="I44" s="54">
        <f>H44+H47</f>
        <v>7.7086455949782824</v>
      </c>
      <c r="J44" s="6">
        <f>(F44+F47)/(E44+E47)*100</f>
        <v>51.725461953823284</v>
      </c>
    </row>
    <row r="45" spans="1:10">
      <c r="B45" s="18">
        <v>2327294</v>
      </c>
      <c r="D45" s="54"/>
      <c r="H45" s="54"/>
      <c r="I45" s="54"/>
    </row>
    <row r="46" spans="1:10">
      <c r="B46" s="18">
        <v>2384648</v>
      </c>
      <c r="D46" s="54"/>
      <c r="H46" s="54"/>
      <c r="I46" s="54"/>
    </row>
    <row r="47" spans="1:10">
      <c r="A47" s="18" t="s">
        <v>78</v>
      </c>
      <c r="B47" s="18">
        <v>2318952</v>
      </c>
      <c r="C47" s="55">
        <f>AVERAGE(B47:B49)</f>
        <v>2361472</v>
      </c>
      <c r="D47" s="54">
        <f>C47/$E$5</f>
        <v>51.77180119626469</v>
      </c>
      <c r="E47" s="18">
        <v>9.5</v>
      </c>
      <c r="F47" s="55">
        <f>(E47*D47)/100</f>
        <v>4.9183211136451455</v>
      </c>
      <c r="G47" s="18">
        <v>0.85160000000000002</v>
      </c>
      <c r="H47" s="54">
        <f>F47*G47</f>
        <v>4.1884422603802056</v>
      </c>
      <c r="I47" s="54"/>
    </row>
    <row r="48" spans="1:10">
      <c r="B48" s="18">
        <v>2361294</v>
      </c>
      <c r="D48" s="54"/>
      <c r="H48" s="54"/>
      <c r="I48" s="54"/>
    </row>
    <row r="49" spans="1:10">
      <c r="B49" s="18">
        <v>2404170</v>
      </c>
      <c r="D49" s="54"/>
      <c r="H49" s="54"/>
      <c r="I49" s="54"/>
    </row>
    <row r="50" spans="1:10">
      <c r="A50" s="18" t="s">
        <v>79</v>
      </c>
      <c r="B50" s="18">
        <v>1326267</v>
      </c>
      <c r="C50" s="55">
        <f>AVERAGE(B50:B52)</f>
        <v>1307655</v>
      </c>
      <c r="D50" s="54">
        <f>C50/$E$5</f>
        <v>28.66841304631243</v>
      </c>
      <c r="E50" s="18">
        <v>10</v>
      </c>
      <c r="F50" s="55">
        <f>(E50*D50)/100</f>
        <v>2.8668413046312429</v>
      </c>
      <c r="G50" s="18">
        <v>0.85160000000000002</v>
      </c>
      <c r="H50" s="54">
        <f>F50*G50</f>
        <v>2.4414020550239663</v>
      </c>
      <c r="I50" s="54">
        <f>H50+H53</f>
        <v>5.4258003578796963</v>
      </c>
      <c r="J50" s="6">
        <f>(F50+F53)/(E50+E53)*100</f>
        <v>37.478244120960511</v>
      </c>
    </row>
    <row r="51" spans="1:10">
      <c r="B51" s="18">
        <v>1302908</v>
      </c>
      <c r="D51" s="54"/>
      <c r="H51" s="54"/>
      <c r="I51" s="54"/>
    </row>
    <row r="52" spans="1:10">
      <c r="B52" s="18">
        <v>1293790</v>
      </c>
      <c r="D52" s="54"/>
      <c r="H52" s="54"/>
      <c r="I52" s="54"/>
    </row>
    <row r="53" spans="1:10">
      <c r="A53" s="18" t="s">
        <v>80</v>
      </c>
      <c r="B53" s="18">
        <v>2290709</v>
      </c>
      <c r="C53" s="55">
        <f>AVERAGE(B53:B55)</f>
        <v>2283561</v>
      </c>
      <c r="D53" s="54">
        <f>C53/$E$5</f>
        <v>50.063717084743502</v>
      </c>
      <c r="E53" s="18">
        <v>7</v>
      </c>
      <c r="F53" s="55">
        <f>(E53*D53)/100</f>
        <v>3.5044601959320447</v>
      </c>
      <c r="G53" s="18">
        <v>0.85160000000000002</v>
      </c>
      <c r="H53" s="54">
        <f>F53*G53</f>
        <v>2.9843983028557295</v>
      </c>
      <c r="I53" s="54"/>
    </row>
    <row r="54" spans="1:10">
      <c r="B54" s="18">
        <v>2307066</v>
      </c>
      <c r="D54" s="54"/>
      <c r="H54" s="54"/>
      <c r="I54" s="54"/>
    </row>
    <row r="55" spans="1:10">
      <c r="B55" s="18">
        <v>2252908</v>
      </c>
      <c r="D55" s="54"/>
      <c r="H55" s="54"/>
      <c r="I55" s="54"/>
    </row>
    <row r="56" spans="1:10">
      <c r="A56" s="18" t="s">
        <v>81</v>
      </c>
      <c r="B56" s="18">
        <v>1795836</v>
      </c>
      <c r="C56" s="55">
        <f>AVERAGE(B56:B58)</f>
        <v>1782489.6666666667</v>
      </c>
      <c r="D56" s="54">
        <f>C56/$E$5</f>
        <v>39.07846489692141</v>
      </c>
      <c r="E56" s="18">
        <v>10</v>
      </c>
      <c r="F56" s="55">
        <f>(E56*D56)/100</f>
        <v>3.9078464896921412</v>
      </c>
      <c r="G56" s="18">
        <v>0.85160000000000002</v>
      </c>
      <c r="H56" s="54">
        <f>F56*G56</f>
        <v>3.3279220706218275</v>
      </c>
      <c r="I56" s="54">
        <f>H56+H59</f>
        <v>9.8286982713735398</v>
      </c>
      <c r="J56" s="6">
        <f>(F56+F59)/(E56+E59)*100</f>
        <v>52.461133435317151</v>
      </c>
    </row>
    <row r="57" spans="1:10">
      <c r="B57" s="18">
        <v>1778510</v>
      </c>
      <c r="D57" s="54"/>
      <c r="H57" s="54"/>
      <c r="I57" s="54"/>
    </row>
    <row r="58" spans="1:10">
      <c r="B58" s="18">
        <v>1773123</v>
      </c>
      <c r="D58" s="54"/>
      <c r="H58" s="54"/>
      <c r="I58" s="54"/>
    </row>
    <row r="59" spans="1:10">
      <c r="A59" s="18" t="s">
        <v>82</v>
      </c>
      <c r="B59" s="18">
        <v>2903912</v>
      </c>
      <c r="C59" s="55">
        <f>AVERAGE(B59:B61)</f>
        <v>2901602</v>
      </c>
      <c r="D59" s="54">
        <f>C59/$E$5</f>
        <v>63.61335721731362</v>
      </c>
      <c r="E59" s="18">
        <v>12</v>
      </c>
      <c r="F59" s="55">
        <f>(E59*D59)/100</f>
        <v>7.6336028660776343</v>
      </c>
      <c r="G59" s="18">
        <v>0.85160000000000002</v>
      </c>
      <c r="H59" s="54">
        <f>F59*G59</f>
        <v>6.5007762007517131</v>
      </c>
      <c r="I59" s="54"/>
    </row>
    <row r="60" spans="1:10">
      <c r="B60" s="18">
        <v>2946433</v>
      </c>
      <c r="D60" s="54"/>
      <c r="H60" s="54"/>
      <c r="I60" s="54"/>
    </row>
    <row r="61" spans="1:10">
      <c r="B61" s="18">
        <v>2854461</v>
      </c>
      <c r="D61" s="54"/>
      <c r="H61" s="54"/>
      <c r="I61" s="54"/>
    </row>
    <row r="62" spans="1:10">
      <c r="A62" s="18" t="s">
        <v>83</v>
      </c>
      <c r="B62" s="18">
        <v>1801740</v>
      </c>
      <c r="C62" s="55">
        <f>AVERAGE(B62:B64)</f>
        <v>2108409.6666666665</v>
      </c>
      <c r="D62" s="54">
        <f>C62/$E$5</f>
        <v>46.223781650999619</v>
      </c>
      <c r="E62" s="18">
        <v>11</v>
      </c>
      <c r="F62" s="55">
        <f>(E62*D62)/100</f>
        <v>5.0846159816099581</v>
      </c>
      <c r="G62" s="18">
        <v>0.85160000000000002</v>
      </c>
      <c r="H62" s="54">
        <f>F62*G62</f>
        <v>4.3300589699390404</v>
      </c>
      <c r="I62" s="54">
        <f>H62+H65+H68</f>
        <v>11.935078040778933</v>
      </c>
      <c r="J62" s="6">
        <f>(F68+F62+F65)/(E68+E62+E65)*100</f>
        <v>53.903412765016675</v>
      </c>
    </row>
    <row r="63" spans="1:10">
      <c r="B63" s="18">
        <v>2183845</v>
      </c>
      <c r="D63" s="54"/>
      <c r="H63" s="54"/>
      <c r="I63" s="54"/>
    </row>
    <row r="64" spans="1:10">
      <c r="B64" s="18">
        <v>2339644</v>
      </c>
      <c r="D64" s="54"/>
      <c r="H64" s="54"/>
      <c r="I64" s="54"/>
    </row>
    <row r="65" spans="1:10">
      <c r="A65" s="18" t="s">
        <v>84</v>
      </c>
      <c r="B65" s="18">
        <v>2553020</v>
      </c>
      <c r="C65" s="55">
        <f>AVERAGE(B65:B67)</f>
        <v>2676331.6666666665</v>
      </c>
      <c r="D65" s="54">
        <f>C65/$E$5</f>
        <v>58.674636405570091</v>
      </c>
      <c r="E65" s="18">
        <v>10</v>
      </c>
      <c r="F65" s="55">
        <f>(E65*D65)/100</f>
        <v>5.8674636405570091</v>
      </c>
      <c r="G65" s="18">
        <v>0.85160000000000002</v>
      </c>
      <c r="H65" s="54">
        <f>F65*G65</f>
        <v>4.9967320362983489</v>
      </c>
      <c r="I65" s="54"/>
    </row>
    <row r="66" spans="1:10">
      <c r="B66" s="18">
        <v>2708446</v>
      </c>
      <c r="D66" s="54"/>
      <c r="H66" s="54"/>
      <c r="I66" s="54"/>
    </row>
    <row r="67" spans="1:10">
      <c r="B67" s="18">
        <v>2767529</v>
      </c>
      <c r="D67" s="54"/>
      <c r="H67" s="54"/>
      <c r="I67" s="54"/>
    </row>
    <row r="68" spans="1:10">
      <c r="A68" s="18" t="s">
        <v>144</v>
      </c>
      <c r="B68" s="18">
        <v>2818701</v>
      </c>
      <c r="C68" s="55">
        <f>AVERAGE(B68:B70)</f>
        <v>2794082.6666666665</v>
      </c>
      <c r="D68" s="54">
        <f>C68/$E$5</f>
        <v>61.256153934747381</v>
      </c>
      <c r="E68" s="18">
        <v>5</v>
      </c>
      <c r="F68" s="55">
        <f>(E68*D68)/100</f>
        <v>3.0628076967373694</v>
      </c>
      <c r="G68" s="18">
        <v>0.85160000000000002</v>
      </c>
      <c r="H68" s="54">
        <f>F68*G68</f>
        <v>2.6082870345415436</v>
      </c>
      <c r="I68" s="54"/>
    </row>
    <row r="69" spans="1:10">
      <c r="B69" s="18">
        <v>2683322</v>
      </c>
      <c r="D69" s="54"/>
      <c r="H69" s="54"/>
      <c r="I69" s="54"/>
    </row>
    <row r="70" spans="1:10">
      <c r="B70" s="18">
        <v>2880225</v>
      </c>
      <c r="D70" s="54"/>
      <c r="H70" s="54"/>
      <c r="I70" s="54"/>
    </row>
    <row r="71" spans="1:10">
      <c r="A71" s="18" t="s">
        <v>114</v>
      </c>
      <c r="B71" s="18">
        <v>2533783</v>
      </c>
      <c r="C71" s="55">
        <f>AVERAGE(B71:B73)</f>
        <v>2569141</v>
      </c>
      <c r="D71" s="54">
        <f>C71/$E$5</f>
        <v>56.324638656385794</v>
      </c>
      <c r="E71" s="18">
        <v>12</v>
      </c>
      <c r="F71" s="55">
        <f>(E71*D71)/100</f>
        <v>6.7589566387662954</v>
      </c>
      <c r="G71" s="18">
        <v>0.85160000000000002</v>
      </c>
      <c r="H71" s="54">
        <f>F71*G71</f>
        <v>5.7559274735733776</v>
      </c>
      <c r="I71" s="54">
        <f>H71</f>
        <v>5.7559274735733776</v>
      </c>
      <c r="J71" s="54">
        <f>D71</f>
        <v>56.324638656385794</v>
      </c>
    </row>
    <row r="72" spans="1:10">
      <c r="B72" s="18">
        <v>2506448</v>
      </c>
      <c r="D72" s="54"/>
      <c r="H72" s="54"/>
      <c r="I72" s="54"/>
    </row>
    <row r="73" spans="1:10">
      <c r="B73" s="18">
        <v>2667192</v>
      </c>
      <c r="D73" s="54"/>
      <c r="H73" s="54"/>
      <c r="I73" s="54"/>
    </row>
    <row r="74" spans="1:10">
      <c r="A74" s="18" t="s">
        <v>115</v>
      </c>
      <c r="B74" s="9">
        <v>2786061</v>
      </c>
      <c r="C74" s="55">
        <f>AVERAGE(B74:B76)</f>
        <v>2784748.6666666665</v>
      </c>
      <c r="D74" s="54">
        <f>C74/$E$5</f>
        <v>61.051519709837692</v>
      </c>
      <c r="E74" s="18">
        <v>13</v>
      </c>
      <c r="F74" s="55">
        <f>(E74*D74)/100</f>
        <v>7.9366975622789004</v>
      </c>
      <c r="G74" s="18">
        <v>0.85160000000000002</v>
      </c>
      <c r="H74" s="53">
        <f>F74*G74</f>
        <v>6.7588916440367122</v>
      </c>
      <c r="I74" s="53"/>
      <c r="J74" s="54">
        <f>D74</f>
        <v>61.051519709837692</v>
      </c>
    </row>
    <row r="75" spans="1:10">
      <c r="B75" s="9">
        <v>2743312</v>
      </c>
      <c r="D75" s="54"/>
      <c r="H75" s="53"/>
    </row>
    <row r="76" spans="1:10">
      <c r="B76" s="9">
        <v>2824873</v>
      </c>
      <c r="H76" s="53"/>
    </row>
    <row r="77" spans="1:10">
      <c r="A77" s="18" t="s">
        <v>116</v>
      </c>
      <c r="B77" s="18">
        <v>3004751</v>
      </c>
      <c r="C77" s="55">
        <f>AVERAGE(B77:B79)</f>
        <v>3012375.3333333335</v>
      </c>
      <c r="D77" s="54">
        <f>C77/$E$5</f>
        <v>66.041899665066921</v>
      </c>
      <c r="E77" s="18">
        <v>12</v>
      </c>
      <c r="F77" s="55">
        <f>(E77*D77)/100</f>
        <v>7.9250279598080304</v>
      </c>
      <c r="G77" s="18">
        <v>0.85160000000000002</v>
      </c>
      <c r="H77" s="53">
        <f>F77*G77</f>
        <v>6.7489538105725186</v>
      </c>
      <c r="J77" s="54">
        <f>D77</f>
        <v>66.041899665066921</v>
      </c>
    </row>
    <row r="78" spans="1:10">
      <c r="B78" s="18">
        <v>3010742</v>
      </c>
      <c r="D78" s="54"/>
      <c r="F78" s="55"/>
      <c r="H78" s="53"/>
    </row>
    <row r="79" spans="1:10">
      <c r="B79" s="18">
        <v>3021633</v>
      </c>
      <c r="F79" s="55"/>
      <c r="H79" s="53"/>
    </row>
    <row r="80" spans="1:10">
      <c r="A80" s="18" t="s">
        <v>117</v>
      </c>
      <c r="B80" s="18">
        <v>2213461</v>
      </c>
      <c r="C80" s="55">
        <f>AVERAGE(B80:B82)</f>
        <v>2198962</v>
      </c>
      <c r="D80" s="54">
        <f>C80/$E$5</f>
        <v>48.209008407527428</v>
      </c>
      <c r="E80" s="18">
        <v>11</v>
      </c>
      <c r="F80" s="55">
        <f>(E80*D80)/100</f>
        <v>5.3029909248280171</v>
      </c>
      <c r="G80" s="18">
        <v>0.85160000000000002</v>
      </c>
      <c r="H80" s="53">
        <f>F80*G80</f>
        <v>4.5160270715835393</v>
      </c>
      <c r="J80" s="54">
        <f>D80</f>
        <v>48.209008407527428</v>
      </c>
    </row>
    <row r="81" spans="1:10">
      <c r="B81" s="18">
        <v>2209762</v>
      </c>
    </row>
    <row r="82" spans="1:10">
      <c r="B82" s="18">
        <v>2173663</v>
      </c>
    </row>
    <row r="83" spans="1:10">
      <c r="A83" s="18" t="s">
        <v>118</v>
      </c>
      <c r="B83" s="18">
        <v>2817854</v>
      </c>
      <c r="C83" s="55">
        <f>AVERAGE(B83:B85)</f>
        <v>2920739.6666666665</v>
      </c>
      <c r="D83" s="54">
        <f>C83/$E$5</f>
        <v>64.032922418182835</v>
      </c>
      <c r="E83" s="18">
        <v>12</v>
      </c>
      <c r="F83" s="55">
        <f>(E83*D83)/100</f>
        <v>7.6839506901819403</v>
      </c>
      <c r="G83" s="18">
        <v>0.85160000000000002</v>
      </c>
      <c r="H83" s="54">
        <f>F83*G83</f>
        <v>6.5436524077589402</v>
      </c>
      <c r="I83" s="54"/>
      <c r="J83" s="54">
        <f>D83</f>
        <v>64.032922418182835</v>
      </c>
    </row>
    <row r="84" spans="1:10">
      <c r="B84" s="18">
        <v>2979569</v>
      </c>
      <c r="D84" s="54"/>
      <c r="H84" s="54"/>
      <c r="I84" s="54"/>
    </row>
    <row r="85" spans="1:10">
      <c r="B85" s="18">
        <v>2964796</v>
      </c>
      <c r="D85" s="54"/>
      <c r="H85" s="54"/>
      <c r="I85" s="54"/>
    </row>
    <row r="86" spans="1:10">
      <c r="A86" s="18" t="s">
        <v>122</v>
      </c>
      <c r="B86" s="18">
        <v>2553020</v>
      </c>
      <c r="C86" s="55">
        <f>AVERAGE(B86:B88)</f>
        <v>2676331.6666666665</v>
      </c>
      <c r="D86" s="54">
        <f>C86/$E$5</f>
        <v>58.674636405570091</v>
      </c>
      <c r="E86" s="18">
        <v>12</v>
      </c>
      <c r="F86" s="55">
        <f>(E86*D86)/100</f>
        <v>7.0409563686684109</v>
      </c>
      <c r="G86" s="18">
        <v>0.85160000000000002</v>
      </c>
      <c r="H86" s="54">
        <f>F86*G86</f>
        <v>5.9960784435580186</v>
      </c>
      <c r="I86" s="54"/>
      <c r="J86" s="54">
        <f>D86</f>
        <v>58.674636405570091</v>
      </c>
    </row>
    <row r="87" spans="1:10">
      <c r="B87" s="18">
        <v>2708446</v>
      </c>
      <c r="D87" s="54"/>
      <c r="H87" s="54"/>
      <c r="I87" s="54"/>
    </row>
    <row r="88" spans="1:10">
      <c r="B88" s="18">
        <v>2767529</v>
      </c>
      <c r="D88" s="54"/>
      <c r="H88" s="54"/>
      <c r="I88" s="54"/>
    </row>
    <row r="89" spans="1:10">
      <c r="A89" s="18" t="s">
        <v>123</v>
      </c>
      <c r="B89" s="18">
        <v>2919569</v>
      </c>
      <c r="C89" s="55">
        <f>AVERAGE(B89:B91)</f>
        <v>2928032.3333333335</v>
      </c>
      <c r="D89" s="54">
        <f>C89/$E$5</f>
        <v>64.192803411418126</v>
      </c>
      <c r="E89" s="18">
        <v>9</v>
      </c>
      <c r="F89" s="55">
        <f>(E89*D89)/100</f>
        <v>5.7773523070276314</v>
      </c>
      <c r="G89" s="18">
        <v>0.85160000000000002</v>
      </c>
      <c r="H89" s="54">
        <f>F89*G89</f>
        <v>4.9199932246647311</v>
      </c>
      <c r="I89" s="54"/>
      <c r="J89" s="54">
        <f>D89</f>
        <v>64.192803411418126</v>
      </c>
    </row>
    <row r="90" spans="1:10">
      <c r="B90" s="18">
        <v>2893244</v>
      </c>
      <c r="D90" s="54"/>
      <c r="H90" s="54"/>
      <c r="I90" s="54"/>
    </row>
    <row r="91" spans="1:10">
      <c r="B91" s="18">
        <v>2971284</v>
      </c>
      <c r="D91" s="54"/>
      <c r="H91" s="54"/>
      <c r="I91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5" workbookViewId="0">
      <selection activeCell="I58" activeCellId="17" sqref="I11 I14 I17 I20 I21 I24 I27 I30 I33 I36 I38 I41 I43 I46 I49 I52 I55 I58"/>
    </sheetView>
  </sheetViews>
  <sheetFormatPr baseColWidth="10" defaultRowHeight="14" x14ac:dyDescent="0"/>
  <cols>
    <col min="1" max="4" width="10.83203125" style="18"/>
    <col min="5" max="5" width="14.5" style="18" customWidth="1"/>
    <col min="6" max="6" width="14.83203125" style="18" customWidth="1"/>
    <col min="7" max="16384" width="10.83203125" style="18"/>
  </cols>
  <sheetData>
    <row r="1" spans="1:15">
      <c r="B1" s="18" t="s">
        <v>62</v>
      </c>
    </row>
    <row r="2" spans="1:15">
      <c r="A2" s="18" t="s">
        <v>13</v>
      </c>
      <c r="B2" s="18">
        <v>2108769</v>
      </c>
    </row>
    <row r="3" spans="1:15">
      <c r="A3" s="18" t="s">
        <v>13</v>
      </c>
      <c r="B3" s="18">
        <v>2140904</v>
      </c>
      <c r="C3" s="55">
        <f>AVERAGE(B2:B4)</f>
        <v>2158672.6666666665</v>
      </c>
      <c r="D3" s="55">
        <f>C3*2</f>
        <v>4317345.333333333</v>
      </c>
      <c r="E3" s="18" t="s">
        <v>14</v>
      </c>
    </row>
    <row r="4" spans="1:15">
      <c r="A4" s="18" t="s">
        <v>13</v>
      </c>
      <c r="B4" s="18">
        <v>2226345</v>
      </c>
      <c r="H4" s="55"/>
    </row>
    <row r="5" spans="1:15">
      <c r="A5" s="18" t="s">
        <v>15</v>
      </c>
      <c r="B5" s="18">
        <v>3980420</v>
      </c>
      <c r="E5" s="55">
        <f>((D3+C6)/2)/100</f>
        <v>41850.121666666666</v>
      </c>
    </row>
    <row r="6" spans="1:15">
      <c r="A6" s="18" t="s">
        <v>15</v>
      </c>
      <c r="B6" s="18">
        <v>4141397</v>
      </c>
      <c r="C6" s="55">
        <f>AVERAGE(B5:B9)</f>
        <v>4052679</v>
      </c>
    </row>
    <row r="7" spans="1:15">
      <c r="A7" s="18" t="s">
        <v>15</v>
      </c>
      <c r="B7" s="18">
        <v>3774244</v>
      </c>
    </row>
    <row r="8" spans="1:15">
      <c r="A8" s="18" t="s">
        <v>15</v>
      </c>
      <c r="B8" s="18">
        <v>4319878</v>
      </c>
    </row>
    <row r="9" spans="1:15">
      <c r="A9" s="18" t="s">
        <v>15</v>
      </c>
      <c r="B9" s="18">
        <v>4047456</v>
      </c>
    </row>
    <row r="10" spans="1:15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9" t="s">
        <v>180</v>
      </c>
      <c r="K10" s="53"/>
      <c r="M10" s="53"/>
      <c r="N10" s="54"/>
      <c r="O10" s="54"/>
    </row>
    <row r="11" spans="1:15">
      <c r="A11" s="18" t="s">
        <v>20</v>
      </c>
      <c r="B11" s="18">
        <v>2702597</v>
      </c>
      <c r="C11" s="55">
        <f>AVERAGE(B11:B13)</f>
        <v>2756655</v>
      </c>
      <c r="D11" s="54">
        <f>C11/$E$5</f>
        <v>65.869700976177967</v>
      </c>
      <c r="E11" s="18">
        <v>2000</v>
      </c>
      <c r="F11" s="55">
        <f>(E11*D11)/100</f>
        <v>1317.3940195235593</v>
      </c>
      <c r="G11" s="18">
        <v>0.85160000000000002</v>
      </c>
      <c r="H11" s="54">
        <f>F11*G11</f>
        <v>1121.8927470262631</v>
      </c>
      <c r="I11" s="54">
        <f>D11</f>
        <v>65.869700976177967</v>
      </c>
      <c r="K11" s="53"/>
      <c r="M11" s="53"/>
      <c r="N11" s="54"/>
      <c r="O11" s="54"/>
    </row>
    <row r="12" spans="1:15">
      <c r="B12" s="18">
        <v>2725919</v>
      </c>
      <c r="D12" s="54"/>
      <c r="H12" s="54"/>
      <c r="K12" s="53"/>
      <c r="M12" s="53"/>
      <c r="N12" s="54"/>
      <c r="O12" s="54"/>
    </row>
    <row r="13" spans="1:15">
      <c r="B13" s="18">
        <v>2841449</v>
      </c>
      <c r="D13" s="54"/>
      <c r="H13" s="54"/>
      <c r="K13" s="53"/>
      <c r="M13" s="53"/>
      <c r="N13" s="54"/>
      <c r="O13" s="54"/>
    </row>
    <row r="14" spans="1:15">
      <c r="A14" s="18" t="s">
        <v>21</v>
      </c>
      <c r="B14" s="18">
        <v>2905234</v>
      </c>
      <c r="C14" s="55">
        <f>AVERAGE(B14:B16)</f>
        <v>2698058.6666666665</v>
      </c>
      <c r="D14" s="54">
        <f>C14/$E$5</f>
        <v>64.469553712567858</v>
      </c>
      <c r="E14" s="18">
        <v>1500</v>
      </c>
      <c r="F14" s="55">
        <f>(E14*D14)/100</f>
        <v>967.04330568851788</v>
      </c>
      <c r="G14" s="18">
        <v>0.85160000000000002</v>
      </c>
      <c r="H14" s="54">
        <f>F14*G14</f>
        <v>823.53407912434182</v>
      </c>
      <c r="I14" s="54">
        <f>D14</f>
        <v>64.469553712567858</v>
      </c>
      <c r="K14" s="53"/>
    </row>
    <row r="15" spans="1:15">
      <c r="B15" s="18">
        <v>2922361</v>
      </c>
      <c r="D15" s="54"/>
      <c r="H15" s="54"/>
      <c r="K15" s="53"/>
    </row>
    <row r="16" spans="1:15">
      <c r="B16" s="18">
        <v>2266581</v>
      </c>
      <c r="D16" s="54"/>
      <c r="H16" s="54"/>
      <c r="K16" s="53"/>
    </row>
    <row r="17" spans="1:11">
      <c r="A17" s="18" t="s">
        <v>22</v>
      </c>
      <c r="B17" s="52">
        <v>2944976</v>
      </c>
      <c r="C17" s="55">
        <f>AVERAGE(B17:B19)</f>
        <v>2902274.6666666665</v>
      </c>
      <c r="D17" s="54">
        <f>C17/$E$5</f>
        <v>69.349252787915034</v>
      </c>
      <c r="E17" s="18">
        <v>1355</v>
      </c>
      <c r="F17" s="55">
        <f>(E17*D17)/100</f>
        <v>939.68237527624876</v>
      </c>
      <c r="G17" s="18">
        <v>0.85160000000000002</v>
      </c>
      <c r="H17" s="54">
        <f>F17*G17</f>
        <v>800.23351078525343</v>
      </c>
      <c r="I17" s="54">
        <f>D17</f>
        <v>69.349252787915034</v>
      </c>
      <c r="K17" s="53"/>
    </row>
    <row r="18" spans="1:11">
      <c r="B18" s="52">
        <v>2857272</v>
      </c>
      <c r="D18" s="54"/>
      <c r="H18" s="54"/>
      <c r="K18" s="53"/>
    </row>
    <row r="19" spans="1:11">
      <c r="B19" s="52">
        <v>2904576</v>
      </c>
      <c r="D19" s="54"/>
      <c r="H19" s="54"/>
      <c r="K19" s="53"/>
    </row>
    <row r="20" spans="1:11">
      <c r="A20" s="18" t="s">
        <v>173</v>
      </c>
      <c r="B20" s="18">
        <v>2174601</v>
      </c>
      <c r="C20" s="55">
        <f>B20</f>
        <v>2174601</v>
      </c>
      <c r="D20" s="54">
        <f>C20/$E$5</f>
        <v>51.961641051382053</v>
      </c>
      <c r="E20" s="18">
        <v>2</v>
      </c>
      <c r="F20" s="55">
        <f>(E20*D20)/100</f>
        <v>1.0392328210276411</v>
      </c>
      <c r="G20" s="18">
        <v>0.85160000000000002</v>
      </c>
      <c r="H20" s="54">
        <f>F20*G20</f>
        <v>0.88501067038713921</v>
      </c>
      <c r="I20" s="54">
        <f>D20</f>
        <v>51.961641051382053</v>
      </c>
      <c r="K20" s="53"/>
    </row>
    <row r="21" spans="1:11">
      <c r="A21" s="18" t="s">
        <v>174</v>
      </c>
      <c r="B21" s="18">
        <v>2139167</v>
      </c>
      <c r="C21" s="55">
        <f>AVERAGE(B21:B23)</f>
        <v>2238924.3333333335</v>
      </c>
      <c r="D21" s="54">
        <f>C21/$E$5</f>
        <v>53.498633795290047</v>
      </c>
      <c r="E21" s="18">
        <v>12</v>
      </c>
      <c r="F21" s="55">
        <f>(E21*D21)/100</f>
        <v>6.4198360554348053</v>
      </c>
      <c r="G21" s="18">
        <v>0.85160000000000002</v>
      </c>
      <c r="H21" s="54">
        <f>F21*G21</f>
        <v>5.4671323848082807</v>
      </c>
      <c r="I21" s="54">
        <f>D21</f>
        <v>53.498633795290047</v>
      </c>
      <c r="K21" s="53"/>
    </row>
    <row r="22" spans="1:11">
      <c r="B22" s="18">
        <v>2308508</v>
      </c>
      <c r="D22" s="54"/>
      <c r="H22" s="54"/>
      <c r="K22" s="53"/>
    </row>
    <row r="23" spans="1:11">
      <c r="B23" s="18">
        <v>2269098</v>
      </c>
      <c r="D23" s="54"/>
      <c r="H23" s="54"/>
    </row>
    <row r="24" spans="1:11">
      <c r="A24" s="18" t="s">
        <v>175</v>
      </c>
      <c r="B24" s="18">
        <v>2174601</v>
      </c>
      <c r="C24" s="55">
        <f>AVERAGE(B24:B26)</f>
        <v>2097900.6666666665</v>
      </c>
      <c r="D24" s="54">
        <f>C24/$E$5</f>
        <v>50.128902452812461</v>
      </c>
      <c r="E24" s="18">
        <v>8</v>
      </c>
      <c r="F24" s="55">
        <f>(E24*D24)/100</f>
        <v>4.010312196224997</v>
      </c>
      <c r="G24" s="18">
        <v>0.85160000000000002</v>
      </c>
      <c r="H24" s="54">
        <f>F24*G24</f>
        <v>3.4151818663052076</v>
      </c>
      <c r="I24" s="54">
        <f>D24</f>
        <v>50.128902452812461</v>
      </c>
    </row>
    <row r="25" spans="1:11">
      <c r="B25" s="18">
        <v>2147333</v>
      </c>
      <c r="D25" s="54"/>
      <c r="F25" s="55"/>
      <c r="H25" s="54"/>
    </row>
    <row r="26" spans="1:11">
      <c r="B26" s="18">
        <v>1971768</v>
      </c>
      <c r="D26" s="54"/>
      <c r="F26" s="55"/>
      <c r="H26" s="54"/>
    </row>
    <row r="27" spans="1:11">
      <c r="A27" s="18" t="s">
        <v>108</v>
      </c>
      <c r="B27" s="18">
        <v>2786312</v>
      </c>
      <c r="C27" s="55">
        <f>AVERAGE(B27:B29)</f>
        <v>2847479.3333333335</v>
      </c>
      <c r="D27" s="54">
        <f>C27/$E$5</f>
        <v>68.039929633020193</v>
      </c>
      <c r="E27" s="18">
        <v>11</v>
      </c>
      <c r="F27" s="55">
        <f>(E27*D27)/100</f>
        <v>7.4843922596322212</v>
      </c>
      <c r="G27" s="18">
        <v>0.85160000000000002</v>
      </c>
      <c r="H27" s="54">
        <f>F27*G27</f>
        <v>6.3737084483027999</v>
      </c>
      <c r="I27" s="54">
        <f>D27</f>
        <v>68.039929633020193</v>
      </c>
    </row>
    <row r="28" spans="1:11">
      <c r="B28" s="18">
        <v>2937023</v>
      </c>
      <c r="D28" s="54"/>
      <c r="H28" s="54"/>
    </row>
    <row r="29" spans="1:11">
      <c r="B29" s="18">
        <v>2819103</v>
      </c>
      <c r="D29" s="54"/>
      <c r="H29" s="54"/>
    </row>
    <row r="30" spans="1:11">
      <c r="A30" s="18" t="s">
        <v>120</v>
      </c>
      <c r="B30" s="18">
        <v>2560524</v>
      </c>
      <c r="C30" s="55">
        <f>AVERAGE(B30:B32)</f>
        <v>2532032.6666666665</v>
      </c>
      <c r="D30" s="54">
        <f>C30/$E$5</f>
        <v>60.502396787137968</v>
      </c>
      <c r="E30" s="18">
        <v>7</v>
      </c>
      <c r="F30" s="55">
        <f>(E30*D30)/100</f>
        <v>4.2351677750996579</v>
      </c>
      <c r="G30" s="18">
        <v>0.85160000000000002</v>
      </c>
      <c r="H30" s="54">
        <f>F30*G30</f>
        <v>3.6066688772748687</v>
      </c>
      <c r="I30" s="54">
        <f>D30</f>
        <v>60.502396787137968</v>
      </c>
    </row>
    <row r="31" spans="1:11">
      <c r="B31" s="18">
        <v>2506548</v>
      </c>
      <c r="D31" s="54"/>
      <c r="F31" s="55"/>
      <c r="H31" s="54"/>
    </row>
    <row r="32" spans="1:11">
      <c r="B32" s="18">
        <v>2529026</v>
      </c>
      <c r="D32" s="54"/>
      <c r="F32" s="55"/>
      <c r="H32" s="54"/>
    </row>
    <row r="33" spans="1:9">
      <c r="A33" s="18" t="s">
        <v>121</v>
      </c>
      <c r="B33" s="18">
        <v>2242654</v>
      </c>
      <c r="C33" s="55">
        <f>AVERAGE(B33:B35)</f>
        <v>2407100.3333333335</v>
      </c>
      <c r="D33" s="54">
        <f>C33/$E$5</f>
        <v>57.517164525965342</v>
      </c>
      <c r="E33" s="18">
        <v>4.5</v>
      </c>
      <c r="F33" s="55">
        <f>(E33*D33)/100</f>
        <v>2.5882724036684404</v>
      </c>
      <c r="G33" s="18">
        <v>0.85160000000000002</v>
      </c>
      <c r="H33" s="54">
        <f>F33*G33</f>
        <v>2.2041727789640437</v>
      </c>
      <c r="I33" s="54">
        <f>D33</f>
        <v>57.517164525965342</v>
      </c>
    </row>
    <row r="34" spans="1:9">
      <c r="B34" s="18">
        <v>2440627</v>
      </c>
      <c r="D34" s="54"/>
      <c r="H34" s="54"/>
    </row>
    <row r="35" spans="1:9">
      <c r="B35" s="18">
        <v>2538020</v>
      </c>
      <c r="D35" s="54"/>
      <c r="H35" s="54"/>
    </row>
    <row r="36" spans="1:9">
      <c r="A36" s="18" t="s">
        <v>109</v>
      </c>
      <c r="B36" s="18">
        <v>2309560</v>
      </c>
      <c r="C36" s="55">
        <f>AVERAGE(B36:B37)</f>
        <v>2317515</v>
      </c>
      <c r="D36" s="54">
        <f>C36/$E$5</f>
        <v>55.376541517820357</v>
      </c>
      <c r="E36" s="18">
        <v>2</v>
      </c>
      <c r="F36" s="55">
        <f>(E36*D36)/100</f>
        <v>1.1075308303564071</v>
      </c>
      <c r="G36" s="18">
        <v>0.85160000000000002</v>
      </c>
      <c r="H36" s="54">
        <f>F36*G36</f>
        <v>0.94317325513151629</v>
      </c>
      <c r="I36" s="54">
        <f>D36</f>
        <v>55.376541517820357</v>
      </c>
    </row>
    <row r="37" spans="1:9">
      <c r="B37" s="18">
        <v>2325470</v>
      </c>
      <c r="D37" s="54"/>
      <c r="H37" s="54"/>
    </row>
    <row r="38" spans="1:9">
      <c r="A38" s="18" t="s">
        <v>110</v>
      </c>
      <c r="B38" s="52">
        <v>2553020</v>
      </c>
      <c r="C38" s="55">
        <f>AVERAGE(B38:B40)</f>
        <v>2676331.6666666665</v>
      </c>
      <c r="D38" s="54">
        <f>C38/$E$5</f>
        <v>63.950391542071578</v>
      </c>
      <c r="E38" s="18">
        <v>6</v>
      </c>
      <c r="F38" s="55">
        <f>(E38*D38)/100</f>
        <v>3.837023492524295</v>
      </c>
      <c r="G38" s="18">
        <v>0.85160000000000002</v>
      </c>
      <c r="H38" s="54">
        <f>F38*G38</f>
        <v>3.2676092062336899</v>
      </c>
      <c r="I38" s="54">
        <f>D38</f>
        <v>63.950391542071578</v>
      </c>
    </row>
    <row r="39" spans="1:9">
      <c r="B39" s="52">
        <v>2708446</v>
      </c>
      <c r="D39" s="54"/>
      <c r="F39" s="55"/>
      <c r="H39" s="54"/>
    </row>
    <row r="40" spans="1:9">
      <c r="B40" s="52">
        <v>2767529</v>
      </c>
      <c r="D40" s="54"/>
      <c r="F40" s="55"/>
      <c r="H40" s="54"/>
    </row>
    <row r="41" spans="1:9">
      <c r="A41" s="18" t="s">
        <v>111</v>
      </c>
      <c r="B41" s="18">
        <v>2325470</v>
      </c>
      <c r="C41" s="55">
        <f>AVERAGE(B41:B42)</f>
        <v>2439245</v>
      </c>
      <c r="D41" s="54">
        <f>C41/$E$5</f>
        <v>58.285254686435998</v>
      </c>
      <c r="E41" s="18">
        <v>3</v>
      </c>
      <c r="F41" s="55">
        <f>(E41*D41)/100</f>
        <v>1.7485576405930801</v>
      </c>
      <c r="G41" s="18">
        <v>0.85160000000000002</v>
      </c>
      <c r="H41" s="54">
        <f>F41*G41</f>
        <v>1.489071686729067</v>
      </c>
      <c r="I41" s="54">
        <f>D41</f>
        <v>58.285254686435998</v>
      </c>
    </row>
    <row r="42" spans="1:9">
      <c r="B42" s="52">
        <v>2553020</v>
      </c>
      <c r="D42" s="54"/>
      <c r="F42" s="55"/>
      <c r="H42" s="54"/>
    </row>
    <row r="43" spans="1:9">
      <c r="A43" s="18" t="s">
        <v>112</v>
      </c>
      <c r="B43" s="18">
        <v>2149111</v>
      </c>
      <c r="C43" s="55">
        <f>AVERAGE(B43:B45)</f>
        <v>2181722</v>
      </c>
      <c r="D43" s="54">
        <f>C43/$E$5</f>
        <v>52.131795873313472</v>
      </c>
      <c r="E43" s="18">
        <v>6</v>
      </c>
      <c r="F43" s="55">
        <f>(E43*D43)/100</f>
        <v>3.1279077523988081</v>
      </c>
      <c r="G43" s="18">
        <v>0.85160000000000002</v>
      </c>
      <c r="H43" s="53">
        <f>F43*G43</f>
        <v>2.6637262419428249</v>
      </c>
      <c r="I43" s="54">
        <f>D43</f>
        <v>52.131795873313472</v>
      </c>
    </row>
    <row r="44" spans="1:9">
      <c r="B44" s="18">
        <v>2162622</v>
      </c>
      <c r="D44" s="54"/>
      <c r="H44" s="53"/>
    </row>
    <row r="45" spans="1:9">
      <c r="B45" s="18">
        <v>2233433</v>
      </c>
      <c r="H45" s="53"/>
    </row>
    <row r="46" spans="1:9">
      <c r="A46" s="18" t="s">
        <v>113</v>
      </c>
      <c r="B46" s="18">
        <v>1958901</v>
      </c>
      <c r="C46" s="55">
        <f>AVERAGE(B46:B48)</f>
        <v>1947332</v>
      </c>
      <c r="D46" s="54">
        <f>C46/$E$5</f>
        <v>46.531095309838406</v>
      </c>
      <c r="E46" s="18">
        <v>8</v>
      </c>
      <c r="F46" s="55">
        <f>(E46*D46)/100</f>
        <v>3.7224876247870724</v>
      </c>
      <c r="G46" s="18">
        <v>0.85160000000000002</v>
      </c>
      <c r="H46" s="53">
        <f>F46*G46</f>
        <v>3.1700704612686708</v>
      </c>
      <c r="I46" s="54">
        <f>D46</f>
        <v>46.531095309838406</v>
      </c>
    </row>
    <row r="47" spans="1:9">
      <c r="B47" s="18">
        <v>1883452</v>
      </c>
      <c r="D47" s="54"/>
      <c r="F47" s="55"/>
      <c r="H47" s="53"/>
    </row>
    <row r="48" spans="1:9">
      <c r="B48" s="18">
        <v>1999643</v>
      </c>
      <c r="F48" s="55"/>
      <c r="H48" s="53"/>
    </row>
    <row r="49" spans="1:9">
      <c r="A49" s="18" t="s">
        <v>114</v>
      </c>
      <c r="B49" s="18">
        <v>1792471</v>
      </c>
      <c r="C49" s="55">
        <f>AVERAGE(B49:B51)</f>
        <v>1787555.3333333333</v>
      </c>
      <c r="D49" s="54">
        <f>C49/$E$5</f>
        <v>42.713264911655173</v>
      </c>
      <c r="E49" s="18">
        <v>11</v>
      </c>
      <c r="F49" s="55">
        <f>(E49*D49)/100</f>
        <v>4.6984591402820692</v>
      </c>
      <c r="G49" s="18">
        <v>0.85160000000000002</v>
      </c>
      <c r="H49" s="53">
        <f>F49*G49</f>
        <v>4.0012078038642107</v>
      </c>
      <c r="I49" s="54">
        <f>D49</f>
        <v>42.713264911655173</v>
      </c>
    </row>
    <row r="50" spans="1:9">
      <c r="B50" s="18">
        <v>1727422</v>
      </c>
    </row>
    <row r="51" spans="1:9">
      <c r="B51" s="18">
        <v>1842773</v>
      </c>
    </row>
    <row r="52" spans="1:9">
      <c r="A52" s="18" t="s">
        <v>115</v>
      </c>
      <c r="B52" s="18">
        <v>2399501</v>
      </c>
      <c r="C52" s="55">
        <f>AVERAGE(B52:B54)</f>
        <v>2385840.3333333335</v>
      </c>
      <c r="D52" s="54">
        <f>C52/$E$5</f>
        <v>57.009161223864226</v>
      </c>
      <c r="E52" s="18">
        <v>8</v>
      </c>
      <c r="F52" s="55">
        <f>(E52*D52)/100</f>
        <v>4.5607328979091379</v>
      </c>
      <c r="G52" s="18">
        <v>0.85160000000000002</v>
      </c>
      <c r="H52" s="54">
        <f>F52*G52</f>
        <v>3.8839201358594222</v>
      </c>
      <c r="I52" s="54">
        <f>D52</f>
        <v>57.009161223864226</v>
      </c>
    </row>
    <row r="53" spans="1:9">
      <c r="B53" s="18">
        <v>2356789</v>
      </c>
      <c r="D53" s="54"/>
      <c r="H53" s="54"/>
    </row>
    <row r="54" spans="1:9">
      <c r="B54" s="18">
        <v>2401231</v>
      </c>
      <c r="D54" s="54"/>
      <c r="H54" s="54"/>
    </row>
    <row r="55" spans="1:9">
      <c r="A55" s="18" t="s">
        <v>116</v>
      </c>
      <c r="B55" s="18">
        <v>2010340</v>
      </c>
      <c r="C55" s="55">
        <f>AVERAGE(B55:B57)</f>
        <v>2027665.3333333333</v>
      </c>
      <c r="D55" s="54">
        <f>C55/$E$5</f>
        <v>48.450643691876166</v>
      </c>
      <c r="E55" s="18">
        <v>4</v>
      </c>
      <c r="F55" s="55">
        <f>(E55*D55)/100</f>
        <v>1.9380257476750467</v>
      </c>
      <c r="G55" s="18">
        <v>0.85160000000000002</v>
      </c>
      <c r="H55" s="54">
        <f>F55*G55</f>
        <v>1.6504227267200697</v>
      </c>
      <c r="I55" s="54">
        <f>D55</f>
        <v>48.450643691876166</v>
      </c>
    </row>
    <row r="56" spans="1:9">
      <c r="B56" s="18">
        <v>2031103</v>
      </c>
      <c r="D56" s="54"/>
      <c r="H56" s="54"/>
    </row>
    <row r="57" spans="1:9">
      <c r="B57" s="18">
        <v>2041553</v>
      </c>
      <c r="D57" s="54"/>
      <c r="H57" s="54"/>
    </row>
    <row r="58" spans="1:9">
      <c r="A58" s="18" t="s">
        <v>117</v>
      </c>
      <c r="B58" s="18">
        <v>2599721</v>
      </c>
      <c r="C58" s="55">
        <f>AVERAGE(B58:B60)</f>
        <v>2608011.3333333335</v>
      </c>
      <c r="D58" s="54">
        <f>C58/$E$5</f>
        <v>62.317891309993406</v>
      </c>
      <c r="E58" s="18">
        <v>6</v>
      </c>
      <c r="F58" s="55">
        <f>(E58*D58)/100</f>
        <v>3.7390734785996047</v>
      </c>
      <c r="G58" s="18">
        <v>0.85160000000000002</v>
      </c>
      <c r="H58" s="54">
        <f>F58*G58</f>
        <v>3.1841949743754236</v>
      </c>
      <c r="I58" s="54">
        <f>D58</f>
        <v>62.317891309993406</v>
      </c>
    </row>
    <row r="59" spans="1:9">
      <c r="B59" s="18">
        <v>2588996</v>
      </c>
      <c r="D59" s="54"/>
      <c r="H59" s="54"/>
    </row>
    <row r="60" spans="1:9">
      <c r="B60" s="18">
        <v>2635317</v>
      </c>
      <c r="D60" s="54"/>
      <c r="H60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S25"/>
  <sheetViews>
    <sheetView tabSelected="1" topLeftCell="AA1" workbookViewId="0">
      <selection activeCell="I8" sqref="I8:I25"/>
    </sheetView>
  </sheetViews>
  <sheetFormatPr baseColWidth="10" defaultRowHeight="14" x14ac:dyDescent="0"/>
  <sheetData>
    <row r="5" spans="1:45">
      <c r="U5" t="s">
        <v>165</v>
      </c>
    </row>
    <row r="6" spans="1:45">
      <c r="C6" t="s">
        <v>160</v>
      </c>
      <c r="J6" t="s">
        <v>161</v>
      </c>
      <c r="S6" t="s">
        <v>16</v>
      </c>
      <c r="U6" s="5">
        <v>0.85160000000000002</v>
      </c>
      <c r="AC6" t="s">
        <v>162</v>
      </c>
      <c r="AL6" t="s">
        <v>154</v>
      </c>
    </row>
    <row r="7" spans="1:45">
      <c r="B7">
        <v>0</v>
      </c>
      <c r="C7">
        <v>2</v>
      </c>
      <c r="D7">
        <v>5</v>
      </c>
      <c r="E7">
        <v>7</v>
      </c>
      <c r="F7">
        <v>9</v>
      </c>
      <c r="G7">
        <v>14</v>
      </c>
      <c r="H7">
        <v>21</v>
      </c>
      <c r="I7">
        <v>28</v>
      </c>
      <c r="K7">
        <v>0</v>
      </c>
      <c r="L7">
        <v>2</v>
      </c>
      <c r="M7">
        <v>5</v>
      </c>
      <c r="N7">
        <v>7</v>
      </c>
      <c r="O7">
        <v>9</v>
      </c>
      <c r="P7">
        <v>14</v>
      </c>
      <c r="Q7">
        <v>21</v>
      </c>
      <c r="R7">
        <v>28</v>
      </c>
      <c r="T7">
        <v>0</v>
      </c>
      <c r="U7">
        <v>2</v>
      </c>
      <c r="V7">
        <v>5</v>
      </c>
      <c r="W7">
        <v>7</v>
      </c>
      <c r="X7">
        <v>9</v>
      </c>
      <c r="Y7">
        <v>14</v>
      </c>
      <c r="Z7">
        <v>21</v>
      </c>
      <c r="AA7">
        <v>28</v>
      </c>
      <c r="AC7">
        <v>0</v>
      </c>
      <c r="AD7">
        <v>2</v>
      </c>
      <c r="AE7">
        <v>5</v>
      </c>
      <c r="AF7">
        <v>7</v>
      </c>
      <c r="AG7">
        <v>9</v>
      </c>
      <c r="AH7">
        <v>14</v>
      </c>
      <c r="AI7">
        <v>21</v>
      </c>
      <c r="AJ7">
        <v>28</v>
      </c>
      <c r="AL7">
        <v>0</v>
      </c>
      <c r="AM7">
        <v>2</v>
      </c>
      <c r="AN7">
        <v>5</v>
      </c>
      <c r="AO7">
        <v>7</v>
      </c>
      <c r="AP7">
        <v>9</v>
      </c>
      <c r="AQ7">
        <v>14</v>
      </c>
      <c r="AR7">
        <v>21</v>
      </c>
      <c r="AS7">
        <v>28</v>
      </c>
    </row>
    <row r="8" spans="1:45">
      <c r="A8" t="s">
        <v>20</v>
      </c>
      <c r="B8">
        <v>0</v>
      </c>
      <c r="C8" s="7">
        <v>27.89021878311485</v>
      </c>
      <c r="D8" s="7">
        <v>66.362650033130663</v>
      </c>
      <c r="E8" s="7">
        <v>48.113601507264249</v>
      </c>
      <c r="F8" s="7">
        <v>70.928902524356573</v>
      </c>
      <c r="G8" s="7">
        <v>60.50015024925591</v>
      </c>
      <c r="H8" s="7">
        <v>66.466858054207819</v>
      </c>
      <c r="I8" s="7">
        <v>65.869700976177967</v>
      </c>
      <c r="J8" t="s">
        <v>20</v>
      </c>
      <c r="K8" s="7">
        <v>0</v>
      </c>
      <c r="L8">
        <v>8140</v>
      </c>
      <c r="M8">
        <v>10000</v>
      </c>
      <c r="N8">
        <v>2360</v>
      </c>
      <c r="O8">
        <v>3065</v>
      </c>
      <c r="P8">
        <v>6750</v>
      </c>
      <c r="Q8">
        <v>5100</v>
      </c>
      <c r="R8" s="1">
        <f>'CH4 Day28'!E11</f>
        <v>2000</v>
      </c>
      <c r="S8" t="s">
        <v>20</v>
      </c>
      <c r="T8" s="7">
        <f t="shared" ref="T8:T25" si="0">B8*K8</f>
        <v>0</v>
      </c>
      <c r="U8" s="7">
        <f t="shared" ref="U8:U25" si="1">C8/100*L8*$U$6</f>
        <v>1933.3566596980297</v>
      </c>
      <c r="V8" s="7">
        <f t="shared" ref="V8:V25" si="2">D8/100*M8*$U$6</f>
        <v>5651.4432768214074</v>
      </c>
      <c r="W8" s="7">
        <f t="shared" ref="W8:W25" si="3">E8/100*N8*$U$6</f>
        <v>966.97561582863523</v>
      </c>
      <c r="X8" s="7">
        <f t="shared" ref="X8:X25" si="4">F8/100*O8*$U$6</f>
        <v>1851.3535863955942</v>
      </c>
      <c r="Y8" s="7">
        <f t="shared" ref="Y8:Y25" si="5">G8/100*P8*$U$6</f>
        <v>3477.7301367779778</v>
      </c>
      <c r="Z8" s="7">
        <f t="shared" ref="Z8:Z25" si="6">H8/100*Q8*$U$6</f>
        <v>2886.7619922671329</v>
      </c>
      <c r="AA8" s="7">
        <f t="shared" ref="AA8:AA25" si="7">I8/100*R8*$U$6</f>
        <v>1121.8927470262631</v>
      </c>
      <c r="AB8" t="s">
        <v>20</v>
      </c>
      <c r="AC8" s="7">
        <f>T8</f>
        <v>0</v>
      </c>
      <c r="AD8" s="7">
        <f>AC8+U8</f>
        <v>1933.3566596980297</v>
      </c>
      <c r="AE8" s="7">
        <f>V8+AD8</f>
        <v>7584.7999365194373</v>
      </c>
      <c r="AF8" s="7">
        <f t="shared" ref="AF8:AJ18" si="8">W8+AE8</f>
        <v>8551.7755523480719</v>
      </c>
      <c r="AG8" s="7">
        <f t="shared" si="8"/>
        <v>10403.129138743667</v>
      </c>
      <c r="AH8" s="7">
        <f t="shared" si="8"/>
        <v>13880.859275521645</v>
      </c>
      <c r="AI8" s="7">
        <f>Z8+AH8</f>
        <v>16767.621267788778</v>
      </c>
      <c r="AJ8" s="7">
        <f>AA8+AI8</f>
        <v>17889.514014815042</v>
      </c>
      <c r="AK8" t="s">
        <v>157</v>
      </c>
      <c r="AL8" s="7">
        <f>AVERAGE(AC8:AC10)</f>
        <v>0</v>
      </c>
      <c r="AM8" s="7">
        <f>AVERAGE(AD8:AD10)</f>
        <v>1464.0701106365277</v>
      </c>
      <c r="AN8" s="7">
        <f t="shared" ref="AN8:AS8" si="9">AVERAGE(AE8:AE10)</f>
        <v>6102.1348138505155</v>
      </c>
      <c r="AO8" s="7">
        <f t="shared" si="9"/>
        <v>7181.3542683088526</v>
      </c>
      <c r="AP8" s="7">
        <f t="shared" si="9"/>
        <v>8799.1003802607593</v>
      </c>
      <c r="AQ8" s="7">
        <f t="shared" si="9"/>
        <v>11073.35754401345</v>
      </c>
      <c r="AR8" s="7">
        <f t="shared" si="9"/>
        <v>13283.867129955439</v>
      </c>
      <c r="AS8" s="7">
        <f t="shared" si="9"/>
        <v>14199.087242267393</v>
      </c>
    </row>
    <row r="9" spans="1:45">
      <c r="A9" t="s">
        <v>21</v>
      </c>
      <c r="B9">
        <v>0</v>
      </c>
      <c r="C9" s="7">
        <v>32.68888470614025</v>
      </c>
      <c r="D9" s="7">
        <v>61.239025950859215</v>
      </c>
      <c r="E9" s="7">
        <v>75.099214503551551</v>
      </c>
      <c r="F9" s="7">
        <v>71.799400384738931</v>
      </c>
      <c r="G9" s="7">
        <v>64.371443638113263</v>
      </c>
      <c r="H9" s="7">
        <v>49.554104640129644</v>
      </c>
      <c r="I9" s="7">
        <v>64.469553712567858</v>
      </c>
      <c r="J9" t="s">
        <v>21</v>
      </c>
      <c r="K9" s="7">
        <v>0</v>
      </c>
      <c r="L9">
        <v>4200</v>
      </c>
      <c r="M9">
        <v>8000</v>
      </c>
      <c r="N9">
        <v>1780</v>
      </c>
      <c r="O9">
        <v>3240</v>
      </c>
      <c r="P9">
        <v>3240</v>
      </c>
      <c r="Q9">
        <v>4000</v>
      </c>
      <c r="R9" s="1">
        <f>'CH4 Day28'!E14</f>
        <v>1500</v>
      </c>
      <c r="S9" t="s">
        <v>21</v>
      </c>
      <c r="T9" s="7">
        <f t="shared" si="0"/>
        <v>0</v>
      </c>
      <c r="U9" s="7">
        <f t="shared" si="1"/>
        <v>1169.1898770614596</v>
      </c>
      <c r="V9" s="7">
        <f t="shared" si="2"/>
        <v>4172.0923599801372</v>
      </c>
      <c r="W9" s="7">
        <f t="shared" si="3"/>
        <v>1138.3899410677961</v>
      </c>
      <c r="X9" s="7">
        <f t="shared" si="4"/>
        <v>1981.0775675116552</v>
      </c>
      <c r="Y9" s="7">
        <f t="shared" si="5"/>
        <v>1776.1265734318392</v>
      </c>
      <c r="Z9" s="7">
        <f t="shared" si="6"/>
        <v>1688.0110204613761</v>
      </c>
      <c r="AA9" s="7">
        <f t="shared" si="7"/>
        <v>823.53407912434182</v>
      </c>
      <c r="AB9" t="s">
        <v>21</v>
      </c>
      <c r="AC9" s="7">
        <f t="shared" ref="AC9:AC25" si="10">T9</f>
        <v>0</v>
      </c>
      <c r="AD9" s="7">
        <f t="shared" ref="AD9:AJ25" si="11">AC9+U9</f>
        <v>1169.1898770614596</v>
      </c>
      <c r="AE9" s="7">
        <f t="shared" ref="AE9:AE18" si="12">V9+AD9</f>
        <v>5341.282237041597</v>
      </c>
      <c r="AF9" s="7">
        <f t="shared" si="8"/>
        <v>6479.6721781093929</v>
      </c>
      <c r="AG9" s="7">
        <f t="shared" si="8"/>
        <v>8460.7497456210476</v>
      </c>
      <c r="AH9" s="7">
        <f t="shared" si="8"/>
        <v>10236.876319052886</v>
      </c>
      <c r="AI9" s="7">
        <f t="shared" si="8"/>
        <v>11924.887339514262</v>
      </c>
      <c r="AJ9" s="7">
        <f t="shared" si="8"/>
        <v>12748.421418638603</v>
      </c>
      <c r="AK9" t="s">
        <v>163</v>
      </c>
      <c r="AL9" s="7">
        <f>AVERAGE(AC11:AC13)</f>
        <v>0</v>
      </c>
      <c r="AM9" s="7">
        <f t="shared" ref="AM9:AS9" si="13">AVERAGE(AD11:AD13)</f>
        <v>7.7765530082661449</v>
      </c>
      <c r="AN9" s="7">
        <f t="shared" si="13"/>
        <v>30.356316299267746</v>
      </c>
      <c r="AO9" s="7">
        <f t="shared" si="13"/>
        <v>39.71963130626407</v>
      </c>
      <c r="AP9" s="7">
        <f t="shared" si="13"/>
        <v>50.762822698710806</v>
      </c>
      <c r="AQ9" s="7">
        <f t="shared" si="13"/>
        <v>55.708330236746768</v>
      </c>
      <c r="AR9" s="7">
        <f t="shared" si="13"/>
        <v>63.19360409627015</v>
      </c>
      <c r="AS9" s="7">
        <f t="shared" si="13"/>
        <v>66.449379070103689</v>
      </c>
    </row>
    <row r="10" spans="1:45">
      <c r="A10" t="s">
        <v>22</v>
      </c>
      <c r="B10">
        <v>0</v>
      </c>
      <c r="C10" s="7">
        <v>34.418201971425283</v>
      </c>
      <c r="D10" s="7">
        <v>62.708844675732777</v>
      </c>
      <c r="E10" s="7">
        <v>66.480319779155764</v>
      </c>
      <c r="F10" s="7">
        <v>68.4967578305356</v>
      </c>
      <c r="G10" s="7">
        <v>61.410473659317695</v>
      </c>
      <c r="H10" s="7">
        <v>64.404438550100522</v>
      </c>
      <c r="I10" s="7">
        <v>69.349252787915034</v>
      </c>
      <c r="J10" t="s">
        <v>22</v>
      </c>
      <c r="K10" s="7">
        <v>0</v>
      </c>
      <c r="L10">
        <v>4400</v>
      </c>
      <c r="M10">
        <v>7660</v>
      </c>
      <c r="N10">
        <v>2000</v>
      </c>
      <c r="O10">
        <v>1750</v>
      </c>
      <c r="P10">
        <v>3000</v>
      </c>
      <c r="Q10">
        <v>3750</v>
      </c>
      <c r="R10" s="1">
        <f>'CH4 Day28'!E17</f>
        <v>1355</v>
      </c>
      <c r="S10" t="s">
        <v>22</v>
      </c>
      <c r="T10" s="7">
        <f t="shared" si="0"/>
        <v>0</v>
      </c>
      <c r="U10" s="7">
        <f t="shared" si="1"/>
        <v>1289.6637951500938</v>
      </c>
      <c r="V10" s="7">
        <f t="shared" si="2"/>
        <v>4090.6584728404191</v>
      </c>
      <c r="W10" s="7">
        <f t="shared" si="3"/>
        <v>1132.292806478581</v>
      </c>
      <c r="X10" s="7">
        <f t="shared" si="4"/>
        <v>1020.807181948472</v>
      </c>
      <c r="Y10" s="7">
        <f t="shared" si="5"/>
        <v>1568.9147810482486</v>
      </c>
      <c r="Z10" s="7">
        <f t="shared" si="6"/>
        <v>2056.75574509746</v>
      </c>
      <c r="AA10" s="7">
        <f t="shared" si="7"/>
        <v>800.23351078525343</v>
      </c>
      <c r="AB10" t="s">
        <v>22</v>
      </c>
      <c r="AC10" s="7">
        <f t="shared" si="10"/>
        <v>0</v>
      </c>
      <c r="AD10" s="7">
        <f t="shared" si="11"/>
        <v>1289.6637951500938</v>
      </c>
      <c r="AE10" s="7">
        <f t="shared" si="12"/>
        <v>5380.322267990513</v>
      </c>
      <c r="AF10" s="7">
        <f t="shared" si="8"/>
        <v>6512.615074469094</v>
      </c>
      <c r="AG10" s="7">
        <f t="shared" si="8"/>
        <v>7533.4222564175661</v>
      </c>
      <c r="AH10" s="7">
        <f t="shared" si="8"/>
        <v>9102.3370374658152</v>
      </c>
      <c r="AI10" s="7">
        <f t="shared" si="8"/>
        <v>11159.092782563275</v>
      </c>
      <c r="AJ10" s="7">
        <f t="shared" si="8"/>
        <v>11959.326293348529</v>
      </c>
      <c r="AK10" t="s">
        <v>158</v>
      </c>
      <c r="AL10" s="7">
        <f>AVERAGE(AC14:AC16)</f>
        <v>0</v>
      </c>
      <c r="AM10" s="7">
        <f t="shared" ref="AM10:AS10" si="14">AVERAGE(AD14:AD16)</f>
        <v>9.6058480096861416</v>
      </c>
      <c r="AN10" s="7">
        <f t="shared" si="14"/>
        <v>23.727684737171057</v>
      </c>
      <c r="AO10" s="7">
        <f t="shared" si="14"/>
        <v>32.837203041539624</v>
      </c>
      <c r="AP10" s="7">
        <f t="shared" si="14"/>
        <v>39.919207115160411</v>
      </c>
      <c r="AQ10" s="7">
        <f t="shared" si="14"/>
        <v>44.640665934912953</v>
      </c>
      <c r="AR10" s="7">
        <f t="shared" si="14"/>
        <v>51.54193476226525</v>
      </c>
      <c r="AS10" s="7">
        <f t="shared" si="14"/>
        <v>55.603451463779152</v>
      </c>
    </row>
    <row r="11" spans="1:45">
      <c r="A11" s="9" t="s">
        <v>173</v>
      </c>
      <c r="B11">
        <v>0</v>
      </c>
      <c r="C11" s="7">
        <v>34.391451350263857</v>
      </c>
      <c r="D11" s="7">
        <v>60.609847748863203</v>
      </c>
      <c r="E11" s="7">
        <v>62.776998374370905</v>
      </c>
      <c r="F11" s="7">
        <v>71.629735016848514</v>
      </c>
      <c r="G11" s="7">
        <v>66.586297443248739</v>
      </c>
      <c r="H11" s="7">
        <v>56.326082477403936</v>
      </c>
      <c r="I11" s="7">
        <v>51.961641051382053</v>
      </c>
      <c r="J11" s="9" t="s">
        <v>173</v>
      </c>
      <c r="K11" s="7">
        <v>0</v>
      </c>
      <c r="L11">
        <v>35</v>
      </c>
      <c r="M11">
        <v>49</v>
      </c>
      <c r="N11">
        <v>30</v>
      </c>
      <c r="O11">
        <v>22</v>
      </c>
      <c r="P11" s="7">
        <v>10</v>
      </c>
      <c r="Q11">
        <v>21</v>
      </c>
      <c r="R11">
        <v>2</v>
      </c>
      <c r="S11" s="9" t="s">
        <v>173</v>
      </c>
      <c r="T11" s="7">
        <f t="shared" si="0"/>
        <v>0</v>
      </c>
      <c r="U11" s="7">
        <f t="shared" si="1"/>
        <v>10.250715989459646</v>
      </c>
      <c r="V11" s="7">
        <f>D11/100*M11*$U$6</f>
        <v>25.291519708036631</v>
      </c>
      <c r="W11" s="7">
        <f t="shared" si="3"/>
        <v>16.038267544684278</v>
      </c>
      <c r="X11" s="7">
        <f t="shared" si="4"/>
        <v>13.419974114876604</v>
      </c>
      <c r="Y11" s="7">
        <f t="shared" si="5"/>
        <v>5.670489090267063</v>
      </c>
      <c r="Z11" s="7">
        <f t="shared" si="6"/>
        <v>10.07313128592901</v>
      </c>
      <c r="AA11" s="7">
        <f t="shared" si="7"/>
        <v>0.88501067038713921</v>
      </c>
      <c r="AB11" s="9" t="s">
        <v>173</v>
      </c>
      <c r="AC11" s="7">
        <f t="shared" si="10"/>
        <v>0</v>
      </c>
      <c r="AD11" s="7">
        <f t="shared" si="11"/>
        <v>10.250715989459646</v>
      </c>
      <c r="AE11" s="7">
        <f t="shared" si="12"/>
        <v>35.542235697496281</v>
      </c>
      <c r="AF11" s="7">
        <f t="shared" si="8"/>
        <v>51.580503242180555</v>
      </c>
      <c r="AG11" s="7">
        <f t="shared" si="8"/>
        <v>65.000477357057164</v>
      </c>
      <c r="AH11" s="7">
        <f t="shared" si="8"/>
        <v>70.670966447324233</v>
      </c>
      <c r="AI11" s="7">
        <f t="shared" si="8"/>
        <v>80.744097733253241</v>
      </c>
      <c r="AJ11" s="7">
        <f t="shared" si="8"/>
        <v>81.629108403640387</v>
      </c>
      <c r="AK11" t="s">
        <v>155</v>
      </c>
      <c r="AL11" s="7">
        <f>AVERAGE(AC17:AC19)</f>
        <v>0</v>
      </c>
      <c r="AM11" s="7">
        <f t="shared" ref="AM11:AS11" si="15">AVERAGE(AD17:AD19)</f>
        <v>8.4758599863242381</v>
      </c>
      <c r="AN11" s="7">
        <f t="shared" si="15"/>
        <v>33.673996628778418</v>
      </c>
      <c r="AO11" s="7">
        <f t="shared" si="15"/>
        <v>43.231664564485612</v>
      </c>
      <c r="AP11" s="7">
        <f t="shared" si="15"/>
        <v>52.289638099481344</v>
      </c>
      <c r="AQ11" s="7">
        <f t="shared" si="15"/>
        <v>61.169191406733468</v>
      </c>
      <c r="AR11" s="7">
        <f t="shared" si="15"/>
        <v>69.577356896797269</v>
      </c>
      <c r="AS11" s="7">
        <f t="shared" si="15"/>
        <v>71.477308279495375</v>
      </c>
    </row>
    <row r="12" spans="1:45">
      <c r="A12" s="9" t="s">
        <v>174</v>
      </c>
      <c r="B12">
        <v>0</v>
      </c>
      <c r="C12" s="7">
        <v>34.894507803171919</v>
      </c>
      <c r="D12" s="7">
        <v>58.681313486732968</v>
      </c>
      <c r="E12" s="7">
        <v>68.649977269928627</v>
      </c>
      <c r="F12" s="7">
        <v>75.498887911371469</v>
      </c>
      <c r="G12" s="7">
        <v>61</v>
      </c>
      <c r="H12" s="7">
        <v>42.305410706461402</v>
      </c>
      <c r="I12" s="7">
        <v>53.498633795290047</v>
      </c>
      <c r="J12" s="9" t="s">
        <v>174</v>
      </c>
      <c r="K12" s="7">
        <v>0</v>
      </c>
      <c r="L12">
        <v>24</v>
      </c>
      <c r="M12">
        <v>39</v>
      </c>
      <c r="N12">
        <v>8</v>
      </c>
      <c r="O12">
        <v>15</v>
      </c>
      <c r="P12" s="7">
        <v>8</v>
      </c>
      <c r="Q12">
        <v>17</v>
      </c>
      <c r="R12">
        <v>12</v>
      </c>
      <c r="S12" s="9" t="s">
        <v>174</v>
      </c>
      <c r="T12" s="7">
        <f t="shared" si="0"/>
        <v>0</v>
      </c>
      <c r="U12" s="7">
        <f t="shared" si="1"/>
        <v>7.1318790828434899</v>
      </c>
      <c r="V12" s="7">
        <f t="shared" si="2"/>
        <v>19.4894725604677</v>
      </c>
      <c r="W12" s="7">
        <f t="shared" si="3"/>
        <v>4.6769856514456976</v>
      </c>
      <c r="X12" s="7">
        <f t="shared" si="4"/>
        <v>9.6442279417985919</v>
      </c>
      <c r="Y12" s="7">
        <f t="shared" si="5"/>
        <v>4.1558080000000004</v>
      </c>
      <c r="Z12" s="7">
        <f t="shared" si="6"/>
        <v>6.1246389187958297</v>
      </c>
      <c r="AA12" s="7">
        <f t="shared" si="7"/>
        <v>5.4671323848082807</v>
      </c>
      <c r="AB12" s="9" t="s">
        <v>174</v>
      </c>
      <c r="AC12" s="7">
        <f t="shared" si="10"/>
        <v>0</v>
      </c>
      <c r="AD12" s="7">
        <f t="shared" si="11"/>
        <v>7.1318790828434899</v>
      </c>
      <c r="AE12" s="7">
        <f t="shared" si="12"/>
        <v>26.62135164331119</v>
      </c>
      <c r="AF12" s="7">
        <f t="shared" si="8"/>
        <v>31.298337294756887</v>
      </c>
      <c r="AG12" s="7">
        <f t="shared" si="8"/>
        <v>40.942565236555481</v>
      </c>
      <c r="AH12" s="7">
        <f t="shared" si="8"/>
        <v>45.098373236555481</v>
      </c>
      <c r="AI12" s="7">
        <f t="shared" si="8"/>
        <v>51.223012155351313</v>
      </c>
      <c r="AJ12" s="7">
        <f t="shared" si="8"/>
        <v>56.690144540159594</v>
      </c>
      <c r="AK12" t="s">
        <v>156</v>
      </c>
      <c r="AL12" s="7">
        <f>AC23</f>
        <v>0</v>
      </c>
      <c r="AM12" s="7">
        <f>AVERAGE(AD20:AD22)</f>
        <v>5.5157838479552241</v>
      </c>
      <c r="AN12" s="7">
        <f t="shared" ref="AN12:AS12" si="16">AVERAGE(AE20:AE22)</f>
        <v>26.31690043180296</v>
      </c>
      <c r="AO12" s="7">
        <f t="shared" si="16"/>
        <v>37.890131223184937</v>
      </c>
      <c r="AP12" s="7">
        <f t="shared" si="16"/>
        <v>45.141813971079955</v>
      </c>
      <c r="AQ12" s="7">
        <f t="shared" si="16"/>
        <v>52.311481554598373</v>
      </c>
      <c r="AR12" s="7">
        <f t="shared" si="16"/>
        <v>58.319439063329298</v>
      </c>
      <c r="AS12" s="7">
        <f t="shared" si="16"/>
        <v>61.597773899021199</v>
      </c>
    </row>
    <row r="13" spans="1:45">
      <c r="A13" s="9" t="s">
        <v>175</v>
      </c>
      <c r="B13">
        <v>0</v>
      </c>
      <c r="C13" s="7">
        <v>33.254288580013529</v>
      </c>
      <c r="D13" s="7">
        <v>58.60655544678167</v>
      </c>
      <c r="E13" s="7">
        <v>72.165060130528943</v>
      </c>
      <c r="F13" s="7">
        <v>73.871037757346457</v>
      </c>
      <c r="G13" s="7">
        <v>58.833085061540807</v>
      </c>
      <c r="H13" s="7">
        <v>40.825448657724586</v>
      </c>
      <c r="I13" s="7">
        <v>50.128902452812461</v>
      </c>
      <c r="J13" s="9" t="s">
        <v>175</v>
      </c>
      <c r="K13" s="7">
        <v>0</v>
      </c>
      <c r="L13">
        <v>21</v>
      </c>
      <c r="M13">
        <v>46</v>
      </c>
      <c r="N13">
        <v>12</v>
      </c>
      <c r="O13">
        <v>16</v>
      </c>
      <c r="P13" s="7">
        <v>10</v>
      </c>
      <c r="Q13">
        <v>18</v>
      </c>
      <c r="R13">
        <v>8</v>
      </c>
      <c r="S13" s="9" t="s">
        <v>175</v>
      </c>
      <c r="T13" s="7">
        <f t="shared" si="0"/>
        <v>0</v>
      </c>
      <c r="U13" s="7">
        <f t="shared" si="1"/>
        <v>5.9470639524952995</v>
      </c>
      <c r="V13" s="7">
        <f t="shared" si="2"/>
        <v>22.958297604500466</v>
      </c>
      <c r="W13" s="7">
        <f t="shared" si="3"/>
        <v>7.3746918248590143</v>
      </c>
      <c r="X13" s="7">
        <f t="shared" si="4"/>
        <v>10.065372120665</v>
      </c>
      <c r="Y13" s="7">
        <f t="shared" si="5"/>
        <v>5.0102255238408144</v>
      </c>
      <c r="Z13" s="7">
        <f t="shared" si="6"/>
        <v>6.2580513738452863</v>
      </c>
      <c r="AA13" s="7">
        <f t="shared" si="7"/>
        <v>3.4151818663052076</v>
      </c>
      <c r="AB13" s="9" t="s">
        <v>175</v>
      </c>
      <c r="AC13" s="7">
        <f t="shared" si="10"/>
        <v>0</v>
      </c>
      <c r="AD13" s="7">
        <f t="shared" si="11"/>
        <v>5.9470639524952995</v>
      </c>
      <c r="AE13" s="7">
        <f t="shared" si="12"/>
        <v>28.905361556995764</v>
      </c>
      <c r="AF13" s="7">
        <f t="shared" si="8"/>
        <v>36.280053381854778</v>
      </c>
      <c r="AG13" s="7">
        <f t="shared" si="8"/>
        <v>46.345425502519774</v>
      </c>
      <c r="AH13" s="7">
        <f t="shared" si="8"/>
        <v>51.35565102636059</v>
      </c>
      <c r="AI13" s="7">
        <f t="shared" si="8"/>
        <v>57.613702400205874</v>
      </c>
      <c r="AJ13" s="7">
        <f t="shared" si="8"/>
        <v>61.028884266511085</v>
      </c>
      <c r="AK13" t="s">
        <v>164</v>
      </c>
      <c r="AL13" s="7">
        <v>0</v>
      </c>
      <c r="AM13" s="7">
        <f>AVERAGE(AD23:AD25)</f>
        <v>9.1467145983414095</v>
      </c>
      <c r="AN13" s="7">
        <f t="shared" ref="AN13:AS13" si="17">AVERAGE(AE23:AE25)</f>
        <v>31.600497924334661</v>
      </c>
      <c r="AO13" s="7">
        <f t="shared" si="17"/>
        <v>43.330292511779589</v>
      </c>
      <c r="AP13" s="7">
        <f t="shared" si="17"/>
        <v>51.32270438122692</v>
      </c>
      <c r="AQ13" s="7">
        <f t="shared" si="17"/>
        <v>57.604073790195848</v>
      </c>
      <c r="AR13" s="7">
        <f t="shared" si="17"/>
        <v>67.787778300567425</v>
      </c>
      <c r="AS13" s="7">
        <f t="shared" si="17"/>
        <v>70.370297568230782</v>
      </c>
    </row>
    <row r="14" spans="1:45">
      <c r="A14" s="9" t="s">
        <v>108</v>
      </c>
      <c r="B14">
        <v>0</v>
      </c>
      <c r="C14" s="7">
        <v>35.888184510281718</v>
      </c>
      <c r="D14" s="7">
        <v>66.173006815670647</v>
      </c>
      <c r="E14" s="7">
        <v>71.192697613512252</v>
      </c>
      <c r="F14" s="7">
        <v>58.546867344691989</v>
      </c>
      <c r="G14" s="7">
        <v>65.030267624910024</v>
      </c>
      <c r="H14" s="7">
        <v>59.255992869883556</v>
      </c>
      <c r="I14" s="7">
        <v>68.039929633020193</v>
      </c>
      <c r="J14" s="9" t="s">
        <v>108</v>
      </c>
      <c r="K14" s="7">
        <v>0</v>
      </c>
      <c r="L14">
        <v>23</v>
      </c>
      <c r="M14">
        <v>28</v>
      </c>
      <c r="N14">
        <v>14</v>
      </c>
      <c r="O14">
        <v>18</v>
      </c>
      <c r="P14">
        <v>8</v>
      </c>
      <c r="Q14">
        <v>15</v>
      </c>
      <c r="R14">
        <v>11</v>
      </c>
      <c r="S14" s="9" t="s">
        <v>108</v>
      </c>
      <c r="T14" s="7">
        <f t="shared" si="0"/>
        <v>0</v>
      </c>
      <c r="U14" s="7">
        <f t="shared" si="1"/>
        <v>7.0293469236598591</v>
      </c>
      <c r="V14" s="7">
        <f t="shared" si="2"/>
        <v>15.778821129183035</v>
      </c>
      <c r="W14" s="7">
        <f t="shared" si="3"/>
        <v>8.487878180273384</v>
      </c>
      <c r="X14" s="7">
        <f t="shared" si="4"/>
        <v>8.9745322015331457</v>
      </c>
      <c r="Y14" s="7">
        <f t="shared" si="5"/>
        <v>4.4303820727498699</v>
      </c>
      <c r="Z14" s="7">
        <f t="shared" si="6"/>
        <v>7.5693605291989261</v>
      </c>
      <c r="AA14" s="7">
        <f t="shared" si="7"/>
        <v>6.3737084483027999</v>
      </c>
      <c r="AB14" s="9" t="s">
        <v>108</v>
      </c>
      <c r="AC14" s="7">
        <f t="shared" si="10"/>
        <v>0</v>
      </c>
      <c r="AD14" s="7">
        <f t="shared" si="11"/>
        <v>7.0293469236598591</v>
      </c>
      <c r="AE14" s="7">
        <f t="shared" si="12"/>
        <v>22.808168052842895</v>
      </c>
      <c r="AF14" s="7">
        <f t="shared" si="8"/>
        <v>31.296046233116279</v>
      </c>
      <c r="AG14" s="7">
        <f t="shared" si="8"/>
        <v>40.270578434649423</v>
      </c>
      <c r="AH14" s="7">
        <f t="shared" si="8"/>
        <v>44.700960507399294</v>
      </c>
      <c r="AI14" s="7">
        <f t="shared" si="8"/>
        <v>52.270321036598219</v>
      </c>
      <c r="AJ14" s="7">
        <f t="shared" si="8"/>
        <v>58.644029484901019</v>
      </c>
      <c r="AK14" t="s">
        <v>157</v>
      </c>
      <c r="AL14" s="7">
        <f>STDEV(AC8:AC10)/SQRT(3)</f>
        <v>0</v>
      </c>
      <c r="AM14" s="7">
        <f t="shared" ref="AM14:AS14" si="18">STDEV(AD8:AD10)/SQRT(3)</f>
        <v>237.2065837214806</v>
      </c>
      <c r="AN14" s="7">
        <f t="shared" si="18"/>
        <v>741.41821992005441</v>
      </c>
      <c r="AO14" s="7">
        <f t="shared" si="18"/>
        <v>685.27663037538559</v>
      </c>
      <c r="AP14" s="7">
        <f t="shared" si="18"/>
        <v>845.5107453660363</v>
      </c>
      <c r="AQ14" s="7">
        <f t="shared" si="18"/>
        <v>1441.4511582293433</v>
      </c>
      <c r="AR14" s="7">
        <f t="shared" si="18"/>
        <v>1755.8490344670995</v>
      </c>
      <c r="AS14" s="7">
        <f t="shared" si="18"/>
        <v>1859.2207240168709</v>
      </c>
    </row>
    <row r="15" spans="1:45">
      <c r="A15" s="9" t="s">
        <v>120</v>
      </c>
      <c r="B15">
        <v>0</v>
      </c>
      <c r="C15" s="7">
        <v>31.68043780259595</v>
      </c>
      <c r="D15" s="7">
        <v>34.771476232129899</v>
      </c>
      <c r="E15" s="7">
        <v>64.31918112487466</v>
      </c>
      <c r="F15" s="7">
        <v>70.724236287394717</v>
      </c>
      <c r="G15" s="7">
        <v>51</v>
      </c>
      <c r="H15" s="7">
        <v>51.725461953823284</v>
      </c>
      <c r="I15" s="7">
        <v>60.502396787137968</v>
      </c>
      <c r="J15" s="9" t="s">
        <v>120</v>
      </c>
      <c r="K15" s="7">
        <v>0</v>
      </c>
      <c r="L15">
        <v>44</v>
      </c>
      <c r="M15">
        <v>51</v>
      </c>
      <c r="N15">
        <v>16</v>
      </c>
      <c r="O15">
        <v>12</v>
      </c>
      <c r="P15">
        <v>12</v>
      </c>
      <c r="Q15">
        <v>17.5</v>
      </c>
      <c r="R15">
        <v>7</v>
      </c>
      <c r="S15" s="9" t="s">
        <v>120</v>
      </c>
      <c r="T15" s="7">
        <f t="shared" si="0"/>
        <v>0</v>
      </c>
      <c r="U15" s="7">
        <f t="shared" si="1"/>
        <v>11.870786766383914</v>
      </c>
      <c r="V15" s="7">
        <f t="shared" si="2"/>
        <v>15.101808471233729</v>
      </c>
      <c r="W15" s="7">
        <f t="shared" si="3"/>
        <v>8.7638743433509223</v>
      </c>
      <c r="X15" s="7">
        <f t="shared" si="4"/>
        <v>7.2274511546814404</v>
      </c>
      <c r="Y15" s="7">
        <f t="shared" si="5"/>
        <v>5.211792</v>
      </c>
      <c r="Z15" s="7">
        <f t="shared" si="6"/>
        <v>7.7086455949782842</v>
      </c>
      <c r="AA15" s="7">
        <f t="shared" si="7"/>
        <v>3.6066688772748687</v>
      </c>
      <c r="AB15" s="9" t="s">
        <v>120</v>
      </c>
      <c r="AC15" s="7">
        <f t="shared" si="10"/>
        <v>0</v>
      </c>
      <c r="AD15" s="7">
        <f t="shared" si="11"/>
        <v>11.870786766383914</v>
      </c>
      <c r="AE15" s="7">
        <f t="shared" si="12"/>
        <v>26.972595237617643</v>
      </c>
      <c r="AF15" s="7">
        <f t="shared" si="8"/>
        <v>35.736469580968567</v>
      </c>
      <c r="AG15" s="7">
        <f t="shared" si="8"/>
        <v>42.963920735650007</v>
      </c>
      <c r="AH15" s="7">
        <f t="shared" si="8"/>
        <v>48.175712735650009</v>
      </c>
      <c r="AI15" s="7">
        <f t="shared" si="8"/>
        <v>55.884358330628295</v>
      </c>
      <c r="AJ15" s="7">
        <f t="shared" si="8"/>
        <v>59.491027207903166</v>
      </c>
      <c r="AK15" t="s">
        <v>163</v>
      </c>
      <c r="AL15" s="7">
        <f>STDEV(AC11:AC13)/SQRT(3)</f>
        <v>0</v>
      </c>
      <c r="AM15" s="7">
        <f t="shared" ref="AM15:AS15" si="19">STDEV(AD11:AD13)/SQRT(3)</f>
        <v>1.2834924446481617</v>
      </c>
      <c r="AN15" s="7">
        <f t="shared" si="19"/>
        <v>2.6754747444858142</v>
      </c>
      <c r="AO15" s="7">
        <f t="shared" si="19"/>
        <v>6.1023106580832946</v>
      </c>
      <c r="AP15" s="7">
        <f t="shared" si="19"/>
        <v>7.2876798409171899</v>
      </c>
      <c r="AQ15" s="7">
        <f t="shared" si="19"/>
        <v>7.6962922482682243</v>
      </c>
      <c r="AR15" s="7">
        <f t="shared" si="19"/>
        <v>8.9670712540895341</v>
      </c>
      <c r="AS15" s="7">
        <f t="shared" si="19"/>
        <v>7.692513732689064</v>
      </c>
    </row>
    <row r="16" spans="1:45">
      <c r="A16" s="31" t="s">
        <v>121</v>
      </c>
      <c r="B16">
        <v>0</v>
      </c>
      <c r="C16" s="7">
        <v>37.56651744350161</v>
      </c>
      <c r="D16" s="7">
        <v>39.665406922740473</v>
      </c>
      <c r="E16" s="7">
        <v>65.737711950585791</v>
      </c>
      <c r="F16" s="7">
        <v>65.811138049263818</v>
      </c>
      <c r="G16" s="7">
        <v>59.002692794057374</v>
      </c>
      <c r="H16" s="7">
        <v>37.478244120960511</v>
      </c>
      <c r="I16" s="7">
        <v>57.517164525965342</v>
      </c>
      <c r="J16" s="31" t="s">
        <v>121</v>
      </c>
      <c r="K16" s="7">
        <v>0</v>
      </c>
      <c r="L16">
        <v>31</v>
      </c>
      <c r="M16">
        <v>34</v>
      </c>
      <c r="N16">
        <v>18</v>
      </c>
      <c r="O16">
        <v>9</v>
      </c>
      <c r="P16">
        <v>9</v>
      </c>
      <c r="Q16">
        <v>17</v>
      </c>
      <c r="R16">
        <v>4.5</v>
      </c>
      <c r="S16" s="31" t="s">
        <v>121</v>
      </c>
      <c r="T16" s="7">
        <f t="shared" si="0"/>
        <v>0</v>
      </c>
      <c r="U16" s="7">
        <f t="shared" si="1"/>
        <v>9.9174103390146531</v>
      </c>
      <c r="V16" s="7">
        <f t="shared" si="2"/>
        <v>11.484880582037968</v>
      </c>
      <c r="W16" s="7">
        <f t="shared" si="3"/>
        <v>10.076802389481395</v>
      </c>
      <c r="X16" s="7">
        <f t="shared" si="4"/>
        <v>5.0440288646477764</v>
      </c>
      <c r="Y16" s="7">
        <f t="shared" si="5"/>
        <v>4.5222023865077343</v>
      </c>
      <c r="Z16" s="7">
        <f t="shared" si="6"/>
        <v>5.4258003578796963</v>
      </c>
      <c r="AA16" s="7">
        <f t="shared" si="7"/>
        <v>2.2041727789640433</v>
      </c>
      <c r="AB16" s="31" t="s">
        <v>121</v>
      </c>
      <c r="AC16" s="7">
        <f t="shared" si="10"/>
        <v>0</v>
      </c>
      <c r="AD16" s="7">
        <f t="shared" si="11"/>
        <v>9.9174103390146531</v>
      </c>
      <c r="AE16" s="7">
        <f t="shared" si="12"/>
        <v>21.402290921052622</v>
      </c>
      <c r="AF16" s="7">
        <f t="shared" si="8"/>
        <v>31.479093310534019</v>
      </c>
      <c r="AG16" s="7">
        <f t="shared" si="8"/>
        <v>36.523122175181797</v>
      </c>
      <c r="AH16" s="7">
        <f t="shared" si="8"/>
        <v>41.045324561689533</v>
      </c>
      <c r="AI16" s="7">
        <f t="shared" si="8"/>
        <v>46.471124919569228</v>
      </c>
      <c r="AJ16" s="7">
        <f t="shared" si="8"/>
        <v>48.675297698533271</v>
      </c>
      <c r="AK16" t="s">
        <v>158</v>
      </c>
      <c r="AL16" s="7">
        <f>STDEV(AC14:AC16)/SQRT(3)</f>
        <v>0</v>
      </c>
      <c r="AM16" s="7">
        <f t="shared" ref="AM16:AS16" si="20">STDEV(AD14:AD16)/SQRT(3)</f>
        <v>1.4062584223713925</v>
      </c>
      <c r="AN16" s="7">
        <f t="shared" si="20"/>
        <v>1.6724438948590687</v>
      </c>
      <c r="AO16" s="7">
        <f t="shared" si="20"/>
        <v>1.4505960163701694</v>
      </c>
      <c r="AP16" s="7">
        <f t="shared" si="20"/>
        <v>1.8675802416720886</v>
      </c>
      <c r="AQ16" s="7">
        <f t="shared" si="20"/>
        <v>2.0585865259478684</v>
      </c>
      <c r="AR16" s="7">
        <f t="shared" si="20"/>
        <v>2.7416631653218078</v>
      </c>
      <c r="AS16" s="7">
        <f t="shared" si="20"/>
        <v>3.472695266017483</v>
      </c>
    </row>
    <row r="17" spans="1:45">
      <c r="A17" s="31" t="s">
        <v>109</v>
      </c>
      <c r="B17">
        <v>0</v>
      </c>
      <c r="C17" s="7">
        <v>42.158823046663393</v>
      </c>
      <c r="D17" s="7">
        <v>60.198749292482169</v>
      </c>
      <c r="E17" s="7">
        <v>67.859247003503796</v>
      </c>
      <c r="F17" s="7">
        <v>60.718057018202686</v>
      </c>
      <c r="G17" s="7">
        <v>50</v>
      </c>
      <c r="H17" s="7">
        <v>52.461133435317151</v>
      </c>
      <c r="I17" s="7">
        <v>55.376541517820357</v>
      </c>
      <c r="J17" s="31" t="s">
        <v>109</v>
      </c>
      <c r="K17" s="7">
        <v>0</v>
      </c>
      <c r="L17">
        <v>19</v>
      </c>
      <c r="M17">
        <v>48</v>
      </c>
      <c r="N17">
        <v>12</v>
      </c>
      <c r="O17">
        <v>13</v>
      </c>
      <c r="P17">
        <v>11</v>
      </c>
      <c r="Q17">
        <v>22</v>
      </c>
      <c r="R17">
        <v>2</v>
      </c>
      <c r="S17" s="31" t="s">
        <v>109</v>
      </c>
      <c r="T17" s="7">
        <f t="shared" si="0"/>
        <v>0</v>
      </c>
      <c r="U17" s="7">
        <f t="shared" si="1"/>
        <v>6.8214662042423235</v>
      </c>
      <c r="V17" s="7">
        <f t="shared" si="2"/>
        <v>24.607322350789353</v>
      </c>
      <c r="W17" s="7">
        <f t="shared" si="3"/>
        <v>6.9346721697820595</v>
      </c>
      <c r="X17" s="7">
        <f t="shared" si="4"/>
        <v>6.7219746563711835</v>
      </c>
      <c r="Y17" s="7">
        <f t="shared" si="5"/>
        <v>4.6837999999999997</v>
      </c>
      <c r="Z17" s="7">
        <f t="shared" si="6"/>
        <v>9.8286982713735398</v>
      </c>
      <c r="AA17" s="7">
        <f t="shared" si="7"/>
        <v>0.94317325513151629</v>
      </c>
      <c r="AB17" s="31" t="s">
        <v>109</v>
      </c>
      <c r="AC17" s="7">
        <f t="shared" si="10"/>
        <v>0</v>
      </c>
      <c r="AD17" s="7">
        <f t="shared" si="11"/>
        <v>6.8214662042423235</v>
      </c>
      <c r="AE17" s="7">
        <f t="shared" si="12"/>
        <v>31.428788555031677</v>
      </c>
      <c r="AF17" s="7">
        <f t="shared" si="8"/>
        <v>38.363460724813734</v>
      </c>
      <c r="AG17" s="7">
        <f t="shared" si="8"/>
        <v>45.085435381184915</v>
      </c>
      <c r="AH17" s="7">
        <f t="shared" si="8"/>
        <v>49.769235381184913</v>
      </c>
      <c r="AI17" s="7">
        <f t="shared" si="8"/>
        <v>59.597933652558453</v>
      </c>
      <c r="AJ17" s="7">
        <f t="shared" si="8"/>
        <v>60.541106907689972</v>
      </c>
      <c r="AK17" t="s">
        <v>155</v>
      </c>
      <c r="AL17" s="7">
        <f>STDEV(AC17:AC19)/SQRT(3)</f>
        <v>0</v>
      </c>
      <c r="AM17" s="7">
        <f>STDEV(AD17:AD19)/SQRT(3)</f>
        <v>0.8987301529684526</v>
      </c>
      <c r="AN17" s="7">
        <f t="shared" ref="AN17:AS17" si="21">STDEV(AE17:AE19)/SQRT(3)</f>
        <v>1.4234143891958031</v>
      </c>
      <c r="AO17" s="7">
        <f t="shared" si="21"/>
        <v>3.6447517109347451</v>
      </c>
      <c r="AP17" s="7">
        <f t="shared" si="21"/>
        <v>6.2785968777573382</v>
      </c>
      <c r="AQ17" s="7">
        <f t="shared" si="21"/>
        <v>7.4827747549151908</v>
      </c>
      <c r="AR17" s="7">
        <f t="shared" si="21"/>
        <v>6.2278051835012818</v>
      </c>
      <c r="AS17" s="7">
        <f t="shared" si="21"/>
        <v>6.3423444329256329</v>
      </c>
    </row>
    <row r="18" spans="1:45">
      <c r="A18" s="31" t="s">
        <v>110</v>
      </c>
      <c r="B18">
        <v>0</v>
      </c>
      <c r="C18" s="7">
        <v>46.407112868761644</v>
      </c>
      <c r="D18" s="7">
        <v>62.762548292260398</v>
      </c>
      <c r="E18" s="7">
        <v>69.42785339551466</v>
      </c>
      <c r="F18" s="7">
        <v>70.662017229687322</v>
      </c>
      <c r="G18" s="7">
        <v>58.650432828936246</v>
      </c>
      <c r="H18" s="7">
        <v>53.903412765016675</v>
      </c>
      <c r="I18" s="7">
        <v>63.950391542071578</v>
      </c>
      <c r="J18" s="31" t="s">
        <v>110</v>
      </c>
      <c r="K18" s="7">
        <v>0</v>
      </c>
      <c r="L18">
        <v>22</v>
      </c>
      <c r="M18">
        <v>46</v>
      </c>
      <c r="N18">
        <v>13</v>
      </c>
      <c r="O18">
        <v>10</v>
      </c>
      <c r="P18">
        <v>23</v>
      </c>
      <c r="Q18">
        <v>21</v>
      </c>
      <c r="R18">
        <v>6</v>
      </c>
      <c r="S18" s="31" t="s">
        <v>110</v>
      </c>
      <c r="T18" s="7">
        <f t="shared" si="0"/>
        <v>0</v>
      </c>
      <c r="U18" s="7">
        <f t="shared" si="1"/>
        <v>8.694465410188231</v>
      </c>
      <c r="V18" s="7">
        <f t="shared" si="2"/>
        <v>24.586349617816921</v>
      </c>
      <c r="W18" s="7">
        <f t="shared" si="3"/>
        <v>7.686218793710637</v>
      </c>
      <c r="X18" s="7">
        <f t="shared" si="4"/>
        <v>6.0175773872801726</v>
      </c>
      <c r="Y18" s="7">
        <f t="shared" si="5"/>
        <v>11.487742977338087</v>
      </c>
      <c r="Z18" s="7">
        <f t="shared" si="6"/>
        <v>9.6398707252445242</v>
      </c>
      <c r="AA18" s="7">
        <f t="shared" si="7"/>
        <v>3.2676092062336899</v>
      </c>
      <c r="AB18" s="31" t="s">
        <v>110</v>
      </c>
      <c r="AC18" s="7">
        <f t="shared" si="10"/>
        <v>0</v>
      </c>
      <c r="AD18" s="7">
        <f t="shared" si="11"/>
        <v>8.694465410188231</v>
      </c>
      <c r="AE18" s="7">
        <f t="shared" si="12"/>
        <v>33.280815028005151</v>
      </c>
      <c r="AF18" s="7">
        <f t="shared" si="8"/>
        <v>40.967033821715788</v>
      </c>
      <c r="AG18" s="7">
        <f t="shared" si="8"/>
        <v>46.984611208995958</v>
      </c>
      <c r="AH18" s="7">
        <f t="shared" si="8"/>
        <v>58.472354186334044</v>
      </c>
      <c r="AI18" s="7">
        <f t="shared" si="8"/>
        <v>68.112224911578565</v>
      </c>
      <c r="AJ18" s="7">
        <f t="shared" si="8"/>
        <v>71.379834117812251</v>
      </c>
      <c r="AK18" t="s">
        <v>156</v>
      </c>
      <c r="AL18" s="7">
        <f>STDEV(AC20:AC22)/SQRT(3)</f>
        <v>0</v>
      </c>
      <c r="AM18" s="7">
        <f t="shared" ref="AM18:AS18" si="22">STDEV(AD20:AD22)/SQRT(3)</f>
        <v>0.3254154683451852</v>
      </c>
      <c r="AN18" s="7">
        <f t="shared" si="22"/>
        <v>0.13918193273772389</v>
      </c>
      <c r="AO18" s="7">
        <f t="shared" si="22"/>
        <v>0.83307324654613968</v>
      </c>
      <c r="AP18" s="7">
        <f t="shared" si="22"/>
        <v>0.66864180344739832</v>
      </c>
      <c r="AQ18" s="7">
        <f t="shared" si="22"/>
        <v>1.2257048530456456</v>
      </c>
      <c r="AR18" s="7">
        <f t="shared" si="22"/>
        <v>1.7161042363333392</v>
      </c>
      <c r="AS18" s="7">
        <f t="shared" si="22"/>
        <v>1.561201657615833</v>
      </c>
    </row>
    <row r="19" spans="1:45">
      <c r="A19" s="31" t="s">
        <v>111</v>
      </c>
      <c r="B19">
        <v>0</v>
      </c>
      <c r="C19" s="7">
        <v>35.269255535185671</v>
      </c>
      <c r="D19" s="7">
        <v>56.366065926718193</v>
      </c>
      <c r="E19" s="7">
        <v>68.753487766307018</v>
      </c>
      <c r="F19" s="7">
        <v>70.623769773249464</v>
      </c>
      <c r="G19" s="7">
        <v>49.164476018874105</v>
      </c>
      <c r="H19" s="7">
        <v>56.324638656385794</v>
      </c>
      <c r="I19" s="7">
        <v>58.285254686435998</v>
      </c>
      <c r="J19" s="31" t="s">
        <v>111</v>
      </c>
      <c r="K19" s="7">
        <v>0</v>
      </c>
      <c r="L19">
        <v>33</v>
      </c>
      <c r="M19">
        <v>55</v>
      </c>
      <c r="N19">
        <v>24</v>
      </c>
      <c r="O19">
        <v>24</v>
      </c>
      <c r="P19">
        <v>25</v>
      </c>
      <c r="Q19">
        <v>12</v>
      </c>
      <c r="R19">
        <v>3</v>
      </c>
      <c r="S19" s="31" t="s">
        <v>111</v>
      </c>
      <c r="T19" s="7">
        <f t="shared" si="0"/>
        <v>0</v>
      </c>
      <c r="U19" s="7">
        <f t="shared" si="1"/>
        <v>9.9116483445421597</v>
      </c>
      <c r="V19" s="7">
        <f t="shared" si="2"/>
        <v>26.400737958756267</v>
      </c>
      <c r="W19" s="7">
        <f t="shared" si="3"/>
        <v>14.052112843628896</v>
      </c>
      <c r="X19" s="7">
        <f t="shared" si="4"/>
        <v>14.43436856133582</v>
      </c>
      <c r="Y19" s="7">
        <f t="shared" si="5"/>
        <v>10.467116944418297</v>
      </c>
      <c r="Z19" s="7">
        <f t="shared" si="6"/>
        <v>5.7559274735733776</v>
      </c>
      <c r="AA19" s="7">
        <f t="shared" si="7"/>
        <v>1.4890716867290668</v>
      </c>
      <c r="AB19" s="31" t="s">
        <v>111</v>
      </c>
      <c r="AC19" s="7">
        <f t="shared" si="10"/>
        <v>0</v>
      </c>
      <c r="AD19" s="7">
        <f t="shared" si="11"/>
        <v>9.9116483445421597</v>
      </c>
      <c r="AE19" s="7">
        <f t="shared" si="11"/>
        <v>36.312386303298425</v>
      </c>
      <c r="AF19" s="7">
        <f t="shared" si="11"/>
        <v>50.364499146927322</v>
      </c>
      <c r="AG19" s="7">
        <f t="shared" si="11"/>
        <v>64.798867708263145</v>
      </c>
      <c r="AH19" s="7">
        <f t="shared" si="11"/>
        <v>75.265984652681439</v>
      </c>
      <c r="AI19" s="7">
        <f t="shared" si="11"/>
        <v>81.021912126254819</v>
      </c>
      <c r="AJ19" s="7">
        <f t="shared" si="11"/>
        <v>82.510983812983881</v>
      </c>
      <c r="AK19" t="s">
        <v>164</v>
      </c>
      <c r="AL19" s="7">
        <f>STDEV(AC23:AC25)/SQRT(3)</f>
        <v>0</v>
      </c>
      <c r="AM19" s="7">
        <f t="shared" ref="AM19:AS19" si="23">STDEV(AD23:AD25)/SQRT(3)</f>
        <v>0.95482166103778554</v>
      </c>
      <c r="AN19" s="7">
        <f t="shared" si="23"/>
        <v>2.4327787750800747</v>
      </c>
      <c r="AO19" s="7">
        <f t="shared" si="23"/>
        <v>3.1449990212451806</v>
      </c>
      <c r="AP19" s="7">
        <f t="shared" si="23"/>
        <v>3.9448921426702479</v>
      </c>
      <c r="AQ19" s="7">
        <f t="shared" si="23"/>
        <v>3.8869138118670055</v>
      </c>
      <c r="AR19" s="7">
        <f t="shared" si="23"/>
        <v>3.4519680740693794</v>
      </c>
      <c r="AS19" s="7">
        <f t="shared" si="23"/>
        <v>3.9236530483977119</v>
      </c>
    </row>
    <row r="20" spans="1:45">
      <c r="A20" s="31" t="s">
        <v>112</v>
      </c>
      <c r="B20">
        <v>0</v>
      </c>
      <c r="C20" s="7">
        <v>33.771966587813019</v>
      </c>
      <c r="D20" s="7">
        <v>68.883658760675644</v>
      </c>
      <c r="E20" s="7">
        <v>61.599697055830795</v>
      </c>
      <c r="F20" s="7">
        <v>73.003409087907997</v>
      </c>
      <c r="G20" s="7">
        <v>60.735163178292069</v>
      </c>
      <c r="H20" s="7">
        <v>61.051519709837692</v>
      </c>
      <c r="I20" s="7">
        <v>52.131795873313472</v>
      </c>
      <c r="J20" s="31" t="s">
        <v>112</v>
      </c>
      <c r="K20" s="7">
        <v>0</v>
      </c>
      <c r="L20">
        <v>20</v>
      </c>
      <c r="M20">
        <v>35</v>
      </c>
      <c r="N20">
        <v>19</v>
      </c>
      <c r="O20" s="7">
        <v>13</v>
      </c>
      <c r="P20">
        <v>13</v>
      </c>
      <c r="Q20">
        <v>13</v>
      </c>
      <c r="R20">
        <v>6</v>
      </c>
      <c r="S20" s="31" t="s">
        <v>112</v>
      </c>
      <c r="T20" s="7">
        <f t="shared" si="0"/>
        <v>0</v>
      </c>
      <c r="U20" s="7">
        <f t="shared" si="1"/>
        <v>5.7520413492363138</v>
      </c>
      <c r="V20" s="7">
        <f t="shared" si="2"/>
        <v>20.531463330206986</v>
      </c>
      <c r="W20" s="7">
        <f t="shared" si="3"/>
        <v>9.9670773824216461</v>
      </c>
      <c r="X20" s="7">
        <f t="shared" si="4"/>
        <v>8.0820614133041193</v>
      </c>
      <c r="Y20" s="7">
        <f t="shared" si="5"/>
        <v>6.7238684451423589</v>
      </c>
      <c r="Z20" s="7">
        <f t="shared" si="6"/>
        <v>6.7588916440367113</v>
      </c>
      <c r="AA20" s="7">
        <f t="shared" si="7"/>
        <v>2.6637262419428249</v>
      </c>
      <c r="AB20" s="31" t="s">
        <v>112</v>
      </c>
      <c r="AC20" s="7">
        <f t="shared" si="10"/>
        <v>0</v>
      </c>
      <c r="AD20" s="7">
        <f t="shared" si="11"/>
        <v>5.7520413492363138</v>
      </c>
      <c r="AE20" s="7">
        <f t="shared" si="11"/>
        <v>26.2835046794433</v>
      </c>
      <c r="AF20" s="7">
        <f t="shared" si="11"/>
        <v>36.250582061864947</v>
      </c>
      <c r="AG20" s="7">
        <f t="shared" si="11"/>
        <v>44.332643475169064</v>
      </c>
      <c r="AH20" s="7">
        <f t="shared" si="11"/>
        <v>51.056511920311422</v>
      </c>
      <c r="AI20" s="7">
        <f t="shared" si="11"/>
        <v>57.815403564348131</v>
      </c>
      <c r="AJ20" s="7">
        <f t="shared" si="11"/>
        <v>60.479129806290956</v>
      </c>
    </row>
    <row r="21" spans="1:45">
      <c r="A21" s="31" t="s">
        <v>113</v>
      </c>
      <c r="B21">
        <v>0</v>
      </c>
      <c r="C21" s="7">
        <v>38.638661447441251</v>
      </c>
      <c r="D21" s="7">
        <v>62.175826437927775</v>
      </c>
      <c r="E21" s="7">
        <v>63.276136264386061</v>
      </c>
      <c r="F21" s="7">
        <v>73.408413322083931</v>
      </c>
      <c r="G21" s="7">
        <v>64.930376716393127</v>
      </c>
      <c r="H21" s="7">
        <v>66.041899665066921</v>
      </c>
      <c r="I21" s="7">
        <v>46.531095309838406</v>
      </c>
      <c r="J21" s="31" t="s">
        <v>113</v>
      </c>
      <c r="K21" s="7">
        <v>0</v>
      </c>
      <c r="L21">
        <v>18</v>
      </c>
      <c r="M21">
        <v>39</v>
      </c>
      <c r="N21">
        <v>23</v>
      </c>
      <c r="O21" s="7">
        <v>12</v>
      </c>
      <c r="P21">
        <v>15</v>
      </c>
      <c r="Q21">
        <v>12</v>
      </c>
      <c r="R21">
        <v>8</v>
      </c>
      <c r="S21" s="31" t="s">
        <v>113</v>
      </c>
      <c r="T21" s="7">
        <f t="shared" si="0"/>
        <v>0</v>
      </c>
      <c r="U21" s="7">
        <f t="shared" si="1"/>
        <v>5.9228431359553753</v>
      </c>
      <c r="V21" s="7">
        <f t="shared" si="2"/>
        <v>20.650084179870326</v>
      </c>
      <c r="W21" s="7">
        <f t="shared" si="3"/>
        <v>12.39377025783277</v>
      </c>
      <c r="X21" s="7">
        <f t="shared" si="4"/>
        <v>7.5017525742104008</v>
      </c>
      <c r="Y21" s="7">
        <f t="shared" si="5"/>
        <v>8.294206321752057</v>
      </c>
      <c r="Z21" s="7">
        <f t="shared" si="6"/>
        <v>6.7489538105725186</v>
      </c>
      <c r="AA21" s="7">
        <f t="shared" si="7"/>
        <v>3.1700704612686708</v>
      </c>
      <c r="AB21" s="31" t="s">
        <v>113</v>
      </c>
      <c r="AC21" s="7">
        <f t="shared" si="10"/>
        <v>0</v>
      </c>
      <c r="AD21" s="7">
        <f t="shared" si="11"/>
        <v>5.9228431359553753</v>
      </c>
      <c r="AE21" s="7">
        <f t="shared" si="11"/>
        <v>26.572927315825702</v>
      </c>
      <c r="AF21" s="7">
        <f t="shared" si="11"/>
        <v>38.966697573658472</v>
      </c>
      <c r="AG21" s="7">
        <f t="shared" si="11"/>
        <v>46.468450147868872</v>
      </c>
      <c r="AH21" s="7">
        <f t="shared" si="11"/>
        <v>54.762656469620929</v>
      </c>
      <c r="AI21" s="7">
        <f t="shared" si="11"/>
        <v>61.511610280193445</v>
      </c>
      <c r="AJ21" s="7">
        <f t="shared" si="11"/>
        <v>64.681680741462117</v>
      </c>
    </row>
    <row r="22" spans="1:45">
      <c r="A22" s="31" t="s">
        <v>114</v>
      </c>
      <c r="B22">
        <v>0</v>
      </c>
      <c r="C22" s="7">
        <v>30.113390637277107</v>
      </c>
      <c r="D22" s="7">
        <v>60.780288012996728</v>
      </c>
      <c r="E22" s="7">
        <v>65.965907670542663</v>
      </c>
      <c r="F22" s="7">
        <v>65.878498827560549</v>
      </c>
      <c r="G22" s="7">
        <v>69.291259059533189</v>
      </c>
      <c r="H22" s="7">
        <v>48.209008407527428</v>
      </c>
      <c r="I22" s="7">
        <v>42.713264911655173</v>
      </c>
      <c r="J22" s="31" t="s">
        <v>114</v>
      </c>
      <c r="K22" s="7">
        <v>0</v>
      </c>
      <c r="L22">
        <v>19</v>
      </c>
      <c r="M22">
        <v>41</v>
      </c>
      <c r="N22">
        <v>22</v>
      </c>
      <c r="O22">
        <v>11</v>
      </c>
      <c r="P22">
        <v>11</v>
      </c>
      <c r="Q22">
        <v>11</v>
      </c>
      <c r="R22">
        <v>11</v>
      </c>
      <c r="S22" s="31" t="s">
        <v>114</v>
      </c>
      <c r="T22" s="7">
        <f t="shared" si="0"/>
        <v>0</v>
      </c>
      <c r="U22" s="7">
        <f t="shared" si="1"/>
        <v>4.8724670586739842</v>
      </c>
      <c r="V22" s="7">
        <f t="shared" si="2"/>
        <v>21.221802241465888</v>
      </c>
      <c r="W22" s="7">
        <f t="shared" si="3"/>
        <v>12.358844733891511</v>
      </c>
      <c r="X22" s="7">
        <f t="shared" si="4"/>
        <v>6.1712342561705622</v>
      </c>
      <c r="Y22" s="7">
        <f t="shared" si="5"/>
        <v>6.4909279836608311</v>
      </c>
      <c r="Z22" s="7">
        <f t="shared" si="6"/>
        <v>4.5160270715835393</v>
      </c>
      <c r="AA22" s="7">
        <f t="shared" si="7"/>
        <v>4.0012078038642107</v>
      </c>
      <c r="AB22" s="31" t="s">
        <v>114</v>
      </c>
      <c r="AC22" s="7">
        <f t="shared" si="10"/>
        <v>0</v>
      </c>
      <c r="AD22" s="7">
        <f t="shared" si="11"/>
        <v>4.8724670586739842</v>
      </c>
      <c r="AE22" s="7">
        <f t="shared" si="11"/>
        <v>26.094269300139871</v>
      </c>
      <c r="AF22" s="7">
        <f t="shared" si="11"/>
        <v>38.45311403403138</v>
      </c>
      <c r="AG22" s="7">
        <f t="shared" si="11"/>
        <v>44.624348290201944</v>
      </c>
      <c r="AH22" s="7">
        <f t="shared" si="11"/>
        <v>51.115276273862776</v>
      </c>
      <c r="AI22" s="7">
        <f t="shared" si="11"/>
        <v>55.631303345446312</v>
      </c>
      <c r="AJ22" s="7">
        <f t="shared" si="11"/>
        <v>59.632511149310524</v>
      </c>
    </row>
    <row r="23" spans="1:45">
      <c r="A23" s="31" t="s">
        <v>115</v>
      </c>
      <c r="B23">
        <v>0</v>
      </c>
      <c r="C23" s="7">
        <v>37.036579631225401</v>
      </c>
      <c r="D23" s="7">
        <v>63.760604666192002</v>
      </c>
      <c r="E23" s="7">
        <v>67.891891583269057</v>
      </c>
      <c r="F23" s="7">
        <v>71.421816486742841</v>
      </c>
      <c r="G23" s="7">
        <v>51.130669497822552</v>
      </c>
      <c r="H23" s="7">
        <v>64.032922418182835</v>
      </c>
      <c r="I23" s="7">
        <v>57.009161223864226</v>
      </c>
      <c r="J23" s="31" t="s">
        <v>115</v>
      </c>
      <c r="K23" s="7">
        <v>0</v>
      </c>
      <c r="L23">
        <v>23</v>
      </c>
      <c r="M23">
        <v>40</v>
      </c>
      <c r="N23">
        <v>20</v>
      </c>
      <c r="O23">
        <v>12</v>
      </c>
      <c r="P23">
        <v>11</v>
      </c>
      <c r="Q23">
        <v>33</v>
      </c>
      <c r="R23">
        <v>6</v>
      </c>
      <c r="S23" s="31" t="s">
        <v>115</v>
      </c>
      <c r="T23" s="7">
        <f t="shared" si="0"/>
        <v>0</v>
      </c>
      <c r="U23" s="7">
        <f t="shared" si="1"/>
        <v>7.2542807792088571</v>
      </c>
      <c r="V23" s="7">
        <f t="shared" si="2"/>
        <v>21.719412373491643</v>
      </c>
      <c r="W23" s="7">
        <f t="shared" si="3"/>
        <v>11.563346974462386</v>
      </c>
      <c r="X23" s="7">
        <f t="shared" si="4"/>
        <v>7.2987382704132244</v>
      </c>
      <c r="Y23" s="7">
        <f t="shared" si="5"/>
        <v>4.7897165958780255</v>
      </c>
      <c r="Z23" s="7">
        <f t="shared" si="6"/>
        <v>17.995044121337088</v>
      </c>
      <c r="AA23" s="7">
        <f t="shared" si="7"/>
        <v>2.9129401018945669</v>
      </c>
      <c r="AB23" s="31" t="s">
        <v>115</v>
      </c>
      <c r="AC23" s="7">
        <f t="shared" si="10"/>
        <v>0</v>
      </c>
      <c r="AD23" s="7">
        <f t="shared" si="11"/>
        <v>7.2542807792088571</v>
      </c>
      <c r="AE23" s="7">
        <f t="shared" si="11"/>
        <v>28.973693152700498</v>
      </c>
      <c r="AF23" s="7">
        <f t="shared" si="11"/>
        <v>40.537040127162882</v>
      </c>
      <c r="AG23" s="7">
        <f t="shared" si="11"/>
        <v>47.835778397576107</v>
      </c>
      <c r="AH23" s="7">
        <f t="shared" si="11"/>
        <v>52.625494993454133</v>
      </c>
      <c r="AI23" s="7">
        <f t="shared" si="11"/>
        <v>70.620539114791228</v>
      </c>
      <c r="AJ23" s="7">
        <f t="shared" si="11"/>
        <v>73.533479216685791</v>
      </c>
    </row>
    <row r="24" spans="1:45">
      <c r="A24" s="31" t="s">
        <v>116</v>
      </c>
      <c r="B24">
        <v>0</v>
      </c>
      <c r="C24" s="7">
        <v>38.638661447441251</v>
      </c>
      <c r="D24" s="7">
        <v>52.029449716236734</v>
      </c>
      <c r="E24" s="7">
        <v>68.362541397894759</v>
      </c>
      <c r="F24" s="7">
        <v>69.386312987585171</v>
      </c>
      <c r="G24" s="7">
        <v>58.609377365914227</v>
      </c>
      <c r="H24" s="7">
        <v>58.674636405570091</v>
      </c>
      <c r="I24" s="7">
        <v>48.450643691876166</v>
      </c>
      <c r="J24" s="31" t="s">
        <v>116</v>
      </c>
      <c r="K24" s="7">
        <v>0</v>
      </c>
      <c r="L24">
        <v>30</v>
      </c>
      <c r="M24">
        <v>44</v>
      </c>
      <c r="N24">
        <v>18</v>
      </c>
      <c r="O24">
        <v>12</v>
      </c>
      <c r="P24">
        <v>16</v>
      </c>
      <c r="Q24">
        <v>12</v>
      </c>
      <c r="R24">
        <v>4</v>
      </c>
      <c r="S24" s="31" t="s">
        <v>116</v>
      </c>
      <c r="T24" s="7">
        <f t="shared" si="0"/>
        <v>0</v>
      </c>
      <c r="U24" s="7">
        <f t="shared" si="1"/>
        <v>9.8714052265922909</v>
      </c>
      <c r="V24" s="7">
        <f t="shared" si="2"/>
        <v>19.495642926472769</v>
      </c>
      <c r="W24" s="7">
        <f t="shared" si="3"/>
        <v>10.479157245800492</v>
      </c>
      <c r="X24" s="7">
        <f t="shared" si="4"/>
        <v>7.0907260968273045</v>
      </c>
      <c r="Y24" s="7">
        <f t="shared" si="5"/>
        <v>7.9858793223700095</v>
      </c>
      <c r="Z24" s="7">
        <f t="shared" si="6"/>
        <v>5.9960784435580186</v>
      </c>
      <c r="AA24" s="7">
        <f t="shared" si="7"/>
        <v>1.6504227267200697</v>
      </c>
      <c r="AB24" s="31" t="s">
        <v>116</v>
      </c>
      <c r="AC24" s="7">
        <f t="shared" si="10"/>
        <v>0</v>
      </c>
      <c r="AD24" s="7">
        <f t="shared" si="11"/>
        <v>9.8714052265922909</v>
      </c>
      <c r="AE24" s="7">
        <f t="shared" si="11"/>
        <v>29.36704815306506</v>
      </c>
      <c r="AF24" s="7">
        <f t="shared" si="11"/>
        <v>39.84620539886555</v>
      </c>
      <c r="AG24" s="7">
        <f t="shared" si="11"/>
        <v>46.936931495692853</v>
      </c>
      <c r="AH24" s="7">
        <f t="shared" si="11"/>
        <v>54.922810818062864</v>
      </c>
      <c r="AI24" s="7">
        <f t="shared" si="11"/>
        <v>60.918889261620883</v>
      </c>
      <c r="AJ24" s="7">
        <f t="shared" si="11"/>
        <v>62.569311988340957</v>
      </c>
    </row>
    <row r="25" spans="1:45">
      <c r="A25" s="31" t="s">
        <v>117</v>
      </c>
      <c r="B25">
        <v>0</v>
      </c>
      <c r="C25" s="7">
        <v>48.447429728619433</v>
      </c>
      <c r="D25" s="7">
        <v>68.227896973058151</v>
      </c>
      <c r="E25" s="7">
        <v>70.172080052905272</v>
      </c>
      <c r="F25" s="7">
        <v>70.365864557167924</v>
      </c>
      <c r="G25" s="7">
        <v>54.81548134424559</v>
      </c>
      <c r="H25" s="7">
        <v>64.192803411418126</v>
      </c>
      <c r="I25" s="7">
        <v>62.317891309993406</v>
      </c>
      <c r="J25" s="31" t="s">
        <v>117</v>
      </c>
      <c r="K25" s="7">
        <v>0</v>
      </c>
      <c r="L25">
        <v>25</v>
      </c>
      <c r="M25">
        <v>45</v>
      </c>
      <c r="N25">
        <v>22</v>
      </c>
      <c r="O25">
        <v>16</v>
      </c>
      <c r="P25">
        <v>13</v>
      </c>
      <c r="Q25">
        <v>12</v>
      </c>
      <c r="R25">
        <v>6</v>
      </c>
      <c r="S25" s="31" t="s">
        <v>117</v>
      </c>
      <c r="T25" s="7">
        <f t="shared" si="0"/>
        <v>0</v>
      </c>
      <c r="U25" s="7">
        <f t="shared" si="1"/>
        <v>10.314457789223077</v>
      </c>
      <c r="V25" s="7">
        <f t="shared" si="2"/>
        <v>26.146294678015348</v>
      </c>
      <c r="W25" s="7">
        <f t="shared" si="3"/>
        <v>13.146879542071909</v>
      </c>
      <c r="X25" s="7">
        <f t="shared" si="4"/>
        <v>9.5877712411014731</v>
      </c>
      <c r="Y25" s="7">
        <f t="shared" si="5"/>
        <v>6.0685123086587405</v>
      </c>
      <c r="Z25" s="7">
        <f t="shared" si="6"/>
        <v>6.5599909662196421</v>
      </c>
      <c r="AA25" s="7">
        <f t="shared" si="7"/>
        <v>3.1841949743754236</v>
      </c>
      <c r="AB25" s="31" t="s">
        <v>117</v>
      </c>
      <c r="AC25" s="7">
        <f t="shared" si="10"/>
        <v>0</v>
      </c>
      <c r="AD25" s="7">
        <f t="shared" si="11"/>
        <v>10.314457789223077</v>
      </c>
      <c r="AE25" s="7">
        <f t="shared" si="11"/>
        <v>36.460752467238422</v>
      </c>
      <c r="AF25" s="7">
        <f t="shared" si="11"/>
        <v>49.607632009310329</v>
      </c>
      <c r="AG25" s="7">
        <f t="shared" si="11"/>
        <v>59.1954032504118</v>
      </c>
      <c r="AH25" s="7">
        <f t="shared" si="11"/>
        <v>65.26391555907054</v>
      </c>
      <c r="AI25" s="7">
        <f t="shared" si="11"/>
        <v>71.823906525290184</v>
      </c>
      <c r="AJ25" s="7">
        <f t="shared" si="11"/>
        <v>75.008101499665614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opLeftCell="W3" workbookViewId="0">
      <selection activeCell="AB12" sqref="AB12:AB26"/>
    </sheetView>
  </sheetViews>
  <sheetFormatPr baseColWidth="10" defaultColWidth="8.83203125" defaultRowHeight="14" x14ac:dyDescent="0"/>
  <cols>
    <col min="1" max="4" width="8.83203125" style="9"/>
    <col min="5" max="5" width="9.5" style="9" customWidth="1"/>
    <col min="6" max="6" width="8.83203125" style="9"/>
    <col min="7" max="7" width="10.83203125" style="9" customWidth="1"/>
    <col min="8" max="8" width="12" style="9" bestFit="1" customWidth="1"/>
    <col min="9" max="9" width="9.83203125" style="9" customWidth="1"/>
    <col min="10" max="10" width="10.33203125" style="9" customWidth="1"/>
    <col min="11" max="11" width="9.5" style="9" customWidth="1"/>
    <col min="12" max="12" width="8" style="9" customWidth="1"/>
    <col min="13" max="18" width="8.83203125" style="9"/>
    <col min="19" max="19" width="11.5" style="9" customWidth="1"/>
    <col min="20" max="20" width="10.83203125" style="9" customWidth="1"/>
    <col min="21" max="21" width="12.33203125" style="9" customWidth="1"/>
    <col min="22" max="22" width="11.6640625" style="9" customWidth="1"/>
    <col min="23" max="25" width="12.6640625" style="9" customWidth="1"/>
    <col min="26" max="16384" width="8.83203125" style="9"/>
  </cols>
  <sheetData>
    <row r="1" spans="1:38" ht="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Q1" s="24"/>
      <c r="R1" s="24"/>
      <c r="T1" s="8"/>
      <c r="U1" s="8"/>
      <c r="Z1" s="8"/>
    </row>
    <row r="2" spans="1:38">
      <c r="A2" s="22" t="s">
        <v>65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T2" s="8"/>
      <c r="U2" s="8"/>
      <c r="Z2" s="20"/>
    </row>
    <row r="3" spans="1:38" ht="42">
      <c r="C3" s="23" t="s">
        <v>32</v>
      </c>
      <c r="D3" s="23" t="s">
        <v>33</v>
      </c>
      <c r="E3" s="23" t="s">
        <v>34</v>
      </c>
      <c r="F3" s="23" t="s">
        <v>35</v>
      </c>
      <c r="G3" s="9" t="s">
        <v>36</v>
      </c>
      <c r="H3" s="9" t="s">
        <v>0</v>
      </c>
      <c r="I3" s="9" t="s">
        <v>1</v>
      </c>
      <c r="J3" s="23" t="s">
        <v>11</v>
      </c>
      <c r="K3" s="9" t="s">
        <v>2</v>
      </c>
      <c r="L3" s="9" t="s">
        <v>3</v>
      </c>
      <c r="M3" s="9" t="s">
        <v>4</v>
      </c>
      <c r="N3" s="23" t="s">
        <v>5</v>
      </c>
      <c r="O3" s="23" t="s">
        <v>6</v>
      </c>
      <c r="R3" s="8"/>
      <c r="S3" s="8"/>
      <c r="T3" s="8"/>
      <c r="U3" s="30"/>
      <c r="Z3" s="8"/>
    </row>
    <row r="4" spans="1:38">
      <c r="A4" s="61" t="s">
        <v>20</v>
      </c>
      <c r="B4" s="9" t="s">
        <v>23</v>
      </c>
      <c r="C4" s="25">
        <v>20.5305</v>
      </c>
      <c r="D4" s="25">
        <v>41.795000000000002</v>
      </c>
      <c r="E4" s="25">
        <f>D4-C4</f>
        <v>21.264500000000002</v>
      </c>
      <c r="F4" s="25">
        <v>21.164999999999999</v>
      </c>
      <c r="G4" s="25">
        <v>20.799099999999999</v>
      </c>
      <c r="H4" s="25">
        <f>F4-C4</f>
        <v>0.63449999999999918</v>
      </c>
      <c r="I4" s="25">
        <f>F4-G4</f>
        <v>0.36589999999999989</v>
      </c>
      <c r="J4" s="60">
        <f>(I4+I5+I6)/3</f>
        <v>0.35283333333333289</v>
      </c>
      <c r="K4" s="25">
        <f>(H4/E4)*100</f>
        <v>2.9838463166310008</v>
      </c>
      <c r="L4" s="25">
        <f>(I4/E4)*100</f>
        <v>1.7207082226245614</v>
      </c>
      <c r="M4" s="25">
        <f>I4/H4*100</f>
        <v>57.667454688731347</v>
      </c>
      <c r="N4" s="60">
        <f>AVERAGE(K4,K5,K6)</f>
        <v>2.9685760146879336</v>
      </c>
      <c r="O4" s="60">
        <f>AVERAGE(L4,L5,L6)</f>
        <v>1.7631658141076996</v>
      </c>
      <c r="P4" s="23"/>
      <c r="R4" s="9" t="s">
        <v>41</v>
      </c>
      <c r="S4" s="8"/>
      <c r="T4" s="8"/>
      <c r="U4" s="30"/>
      <c r="Z4" s="8"/>
    </row>
    <row r="5" spans="1:38">
      <c r="A5" s="61"/>
      <c r="B5" s="9" t="s">
        <v>24</v>
      </c>
      <c r="C5" s="25">
        <v>20.513400000000001</v>
      </c>
      <c r="D5" s="25">
        <v>39.207500000000003</v>
      </c>
      <c r="E5" s="25">
        <f t="shared" ref="E5:E42" si="0">D5-C5</f>
        <v>18.694100000000002</v>
      </c>
      <c r="F5" s="25">
        <v>21.068000000000001</v>
      </c>
      <c r="G5" s="25">
        <v>20.735900000000001</v>
      </c>
      <c r="H5" s="25">
        <f>F5-C5</f>
        <v>0.55460000000000065</v>
      </c>
      <c r="I5" s="25">
        <f t="shared" ref="I5:I11" si="1">F5-G5</f>
        <v>0.33210000000000051</v>
      </c>
      <c r="J5" s="60"/>
      <c r="K5" s="25">
        <f t="shared" ref="K5:K18" si="2">(H5/E5)*100</f>
        <v>2.9667114223204143</v>
      </c>
      <c r="L5" s="25">
        <f t="shared" ref="L5:L18" si="3">(I5/E5)*100</f>
        <v>1.7764963277183736</v>
      </c>
      <c r="M5" s="25">
        <f t="shared" ref="M5:M18" si="4">I5/H5*100</f>
        <v>59.880995311936545</v>
      </c>
      <c r="N5" s="60"/>
      <c r="O5" s="60"/>
      <c r="P5" s="26"/>
      <c r="R5" s="41" t="s">
        <v>57</v>
      </c>
      <c r="S5" s="42">
        <v>5.15</v>
      </c>
      <c r="T5" s="8"/>
      <c r="U5" s="8" t="s">
        <v>48</v>
      </c>
      <c r="V5" s="27">
        <v>5.0599999999999996</v>
      </c>
      <c r="W5" s="8" t="s">
        <v>50</v>
      </c>
      <c r="X5" s="8" t="s">
        <v>51</v>
      </c>
      <c r="Y5" s="8"/>
      <c r="Z5" s="8"/>
      <c r="AB5" s="9" t="s">
        <v>45</v>
      </c>
      <c r="AC5" s="43" t="s">
        <v>60</v>
      </c>
      <c r="AD5" s="43" t="s">
        <v>59</v>
      </c>
      <c r="AE5" s="9" t="s">
        <v>61</v>
      </c>
      <c r="AH5" s="8" t="s">
        <v>46</v>
      </c>
      <c r="AI5" s="9" t="s">
        <v>61</v>
      </c>
    </row>
    <row r="6" spans="1:38">
      <c r="A6" s="61"/>
      <c r="B6" s="9" t="s">
        <v>31</v>
      </c>
      <c r="C6" s="25">
        <v>20.911999999999999</v>
      </c>
      <c r="D6" s="25">
        <v>41.0259</v>
      </c>
      <c r="E6" s="25">
        <f t="shared" si="0"/>
        <v>20.113900000000001</v>
      </c>
      <c r="F6" s="25">
        <v>21.506399999999999</v>
      </c>
      <c r="G6" s="25">
        <v>21.145900000000001</v>
      </c>
      <c r="H6" s="25">
        <f>F6-C6</f>
        <v>0.59440000000000026</v>
      </c>
      <c r="I6" s="25">
        <f t="shared" si="1"/>
        <v>0.36049999999999827</v>
      </c>
      <c r="J6" s="60"/>
      <c r="K6" s="25">
        <f t="shared" si="2"/>
        <v>2.9551703051123859</v>
      </c>
      <c r="L6" s="25">
        <f t="shared" si="3"/>
        <v>1.7922928919801642</v>
      </c>
      <c r="M6" s="25">
        <f t="shared" si="4"/>
        <v>60.649394347240595</v>
      </c>
      <c r="N6" s="60"/>
      <c r="O6" s="60"/>
      <c r="P6" s="13"/>
      <c r="R6" s="8" t="s">
        <v>58</v>
      </c>
      <c r="S6" s="27">
        <v>5.0599999999999996</v>
      </c>
      <c r="T6" s="10">
        <f>AVERAGE(S5:S6)</f>
        <v>5.1050000000000004</v>
      </c>
      <c r="U6" s="8" t="s">
        <v>49</v>
      </c>
      <c r="V6" s="27">
        <v>5.09</v>
      </c>
      <c r="W6" s="28">
        <f>(V5+V6)/2</f>
        <v>5.0749999999999993</v>
      </c>
      <c r="X6" s="20">
        <f>(3.8*0.0338)/W6</f>
        <v>2.530837438423645E-2</v>
      </c>
      <c r="Y6" s="8"/>
      <c r="Z6" s="8"/>
      <c r="AB6" s="9" t="s">
        <v>23</v>
      </c>
      <c r="AC6" s="19">
        <v>20</v>
      </c>
      <c r="AD6" s="17">
        <f>AC6*50</f>
        <v>1000</v>
      </c>
      <c r="AE6" s="59">
        <f>AVERAGE(AD6,AD7)</f>
        <v>1010</v>
      </c>
      <c r="AF6" s="19"/>
      <c r="AG6" s="16" t="s">
        <v>20</v>
      </c>
      <c r="AH6" s="9">
        <v>7.81</v>
      </c>
      <c r="AI6" s="19">
        <f>AVERAGE(AH6,AH7,AH8)</f>
        <v>7.746666666666667</v>
      </c>
      <c r="AJ6" s="29"/>
    </row>
    <row r="7" spans="1:38">
      <c r="A7" s="61" t="s">
        <v>21</v>
      </c>
      <c r="B7" s="9" t="s">
        <v>25</v>
      </c>
      <c r="C7" s="25">
        <v>20.479199999999999</v>
      </c>
      <c r="D7" s="25">
        <v>44.373100000000001</v>
      </c>
      <c r="E7" s="25">
        <f t="shared" si="0"/>
        <v>23.893900000000002</v>
      </c>
      <c r="F7" s="25">
        <v>21.207899999999999</v>
      </c>
      <c r="G7" s="25">
        <v>20.771000000000001</v>
      </c>
      <c r="H7" s="25">
        <f>F7-C7</f>
        <v>0.7286999999999999</v>
      </c>
      <c r="I7" s="25">
        <f t="shared" si="1"/>
        <v>0.43689999999999785</v>
      </c>
      <c r="J7" s="60">
        <f>(I7+I8+I9)/3</f>
        <v>0.41233333333333161</v>
      </c>
      <c r="K7" s="25">
        <f t="shared" si="2"/>
        <v>3.0497323584680602</v>
      </c>
      <c r="L7" s="25">
        <f t="shared" si="3"/>
        <v>1.8285001611289819</v>
      </c>
      <c r="M7" s="25">
        <f t="shared" si="4"/>
        <v>59.956086180869747</v>
      </c>
      <c r="N7" s="60">
        <f>AVERAGE(K7,K8,K9)</f>
        <v>3.062829818443634</v>
      </c>
      <c r="O7" s="60">
        <f>AVERAGE(L7,L8,L9)</f>
        <v>1.8474677726019977</v>
      </c>
      <c r="P7" s="13"/>
      <c r="Q7" s="23"/>
      <c r="S7" s="9" t="s">
        <v>42</v>
      </c>
      <c r="U7" s="13"/>
      <c r="V7" s="15" t="s">
        <v>53</v>
      </c>
      <c r="W7" s="8" t="s">
        <v>54</v>
      </c>
      <c r="X7" s="28" t="s">
        <v>55</v>
      </c>
      <c r="Y7" s="8" t="s">
        <v>56</v>
      </c>
      <c r="Z7" s="13"/>
      <c r="AB7" s="9" t="s">
        <v>24</v>
      </c>
      <c r="AC7" s="19">
        <v>20.399999999999999</v>
      </c>
      <c r="AD7" s="17">
        <f t="shared" ref="AD7:AD26" si="5">AC7*50</f>
        <v>1019.9999999999999</v>
      </c>
      <c r="AE7" s="59"/>
      <c r="AF7" s="19"/>
      <c r="AG7" s="16" t="s">
        <v>21</v>
      </c>
      <c r="AH7" s="9">
        <v>7.67</v>
      </c>
      <c r="AI7" s="19"/>
    </row>
    <row r="8" spans="1:38">
      <c r="A8" s="61"/>
      <c r="B8" s="9" t="s">
        <v>26</v>
      </c>
      <c r="C8" s="25">
        <v>20.331099999999999</v>
      </c>
      <c r="D8" s="25">
        <v>43.604599999999998</v>
      </c>
      <c r="E8" s="25">
        <f t="shared" si="0"/>
        <v>23.273499999999999</v>
      </c>
      <c r="F8" s="25">
        <v>21.048999999999999</v>
      </c>
      <c r="G8" s="25">
        <v>20.615100000000002</v>
      </c>
      <c r="H8" s="25">
        <f t="shared" ref="H8:H18" si="6">F8-C8</f>
        <v>0.7179000000000002</v>
      </c>
      <c r="I8" s="25">
        <f t="shared" si="1"/>
        <v>0.43389999999999773</v>
      </c>
      <c r="J8" s="60"/>
      <c r="K8" s="25">
        <f t="shared" si="2"/>
        <v>3.0846241433389916</v>
      </c>
      <c r="L8" s="25">
        <f t="shared" si="3"/>
        <v>1.8643521601821718</v>
      </c>
      <c r="M8" s="25">
        <f t="shared" si="4"/>
        <v>60.440172726006068</v>
      </c>
      <c r="N8" s="60"/>
      <c r="O8" s="60"/>
      <c r="P8" s="13"/>
      <c r="Q8" s="60" t="s">
        <v>20</v>
      </c>
      <c r="R8" s="9" t="s">
        <v>23</v>
      </c>
      <c r="S8" s="13">
        <v>4.0999999999999996</v>
      </c>
      <c r="T8" s="10">
        <f>$T$6</f>
        <v>5.1050000000000004</v>
      </c>
      <c r="U8" s="29">
        <f>$X$6</f>
        <v>2.530837438423645E-2</v>
      </c>
      <c r="V8" s="11">
        <f>(T8-S8)*U8*4000</f>
        <v>101.73966502463061</v>
      </c>
      <c r="W8" s="17">
        <v>50</v>
      </c>
      <c r="X8" s="12">
        <f>V8*W8</f>
        <v>5086.9832512315306</v>
      </c>
      <c r="Y8" s="21">
        <f>AVERAGE(X8:X9)</f>
        <v>4960.4413793103467</v>
      </c>
      <c r="Z8" s="21"/>
      <c r="AB8" s="9" t="s">
        <v>25</v>
      </c>
      <c r="AC8" s="19">
        <v>18.5</v>
      </c>
      <c r="AD8" s="17">
        <f t="shared" si="5"/>
        <v>925</v>
      </c>
      <c r="AE8" s="59">
        <f>AVERAGE(AD8,AD9)</f>
        <v>922.5</v>
      </c>
      <c r="AF8" s="19"/>
      <c r="AG8" s="16" t="s">
        <v>22</v>
      </c>
      <c r="AH8" s="9">
        <v>7.76</v>
      </c>
      <c r="AI8" s="19"/>
    </row>
    <row r="9" spans="1:38">
      <c r="A9" s="61"/>
      <c r="B9" s="9" t="s">
        <v>27</v>
      </c>
      <c r="C9" s="25">
        <v>20.838799999999999</v>
      </c>
      <c r="D9" s="25">
        <v>40.638199999999998</v>
      </c>
      <c r="E9" s="25">
        <f t="shared" si="0"/>
        <v>19.799399999999999</v>
      </c>
      <c r="F9" s="25">
        <v>21.4435</v>
      </c>
      <c r="G9" s="25">
        <v>21.077300000000001</v>
      </c>
      <c r="H9" s="25">
        <f t="shared" si="6"/>
        <v>0.60470000000000113</v>
      </c>
      <c r="I9" s="25">
        <f t="shared" si="1"/>
        <v>0.36619999999999919</v>
      </c>
      <c r="J9" s="60"/>
      <c r="K9" s="25">
        <f t="shared" si="2"/>
        <v>3.0541329535238502</v>
      </c>
      <c r="L9" s="25">
        <f t="shared" si="3"/>
        <v>1.8495509964948393</v>
      </c>
      <c r="M9" s="25">
        <f t="shared" si="4"/>
        <v>60.558954853646185</v>
      </c>
      <c r="N9" s="60"/>
      <c r="O9" s="60"/>
      <c r="P9" s="13"/>
      <c r="Q9" s="60"/>
      <c r="R9" s="9" t="s">
        <v>24</v>
      </c>
      <c r="S9" s="13">
        <v>4.1500000000000004</v>
      </c>
      <c r="T9" s="10">
        <f t="shared" ref="T9:T43" si="7">$T$6</f>
        <v>5.1050000000000004</v>
      </c>
      <c r="U9" s="29">
        <f t="shared" ref="U9:U43" si="8">$X$6</f>
        <v>2.530837438423645E-2</v>
      </c>
      <c r="V9" s="11">
        <f t="shared" ref="V9:V13" si="9">(T9-S9)*U9*4000</f>
        <v>96.677990147783248</v>
      </c>
      <c r="W9" s="17">
        <v>50</v>
      </c>
      <c r="X9" s="12">
        <f t="shared" ref="X9:X13" si="10">V9*W9</f>
        <v>4833.899507389162</v>
      </c>
      <c r="Y9" s="21"/>
      <c r="Z9" s="21"/>
      <c r="AB9" s="9" t="s">
        <v>26</v>
      </c>
      <c r="AC9" s="19">
        <v>18.399999999999999</v>
      </c>
      <c r="AD9" s="17">
        <f t="shared" si="5"/>
        <v>919.99999999999989</v>
      </c>
      <c r="AE9" s="59"/>
      <c r="AG9" s="9" t="s">
        <v>173</v>
      </c>
      <c r="AH9" s="9">
        <v>7.7</v>
      </c>
      <c r="AI9" s="19">
        <f>AVERAGE(AH9,AH10,AH11)</f>
        <v>7.6866666666666665</v>
      </c>
      <c r="AJ9" s="29"/>
    </row>
    <row r="10" spans="1:38">
      <c r="A10" s="61" t="s">
        <v>22</v>
      </c>
      <c r="B10" s="9" t="s">
        <v>28</v>
      </c>
      <c r="C10" s="25">
        <v>20.737100000000002</v>
      </c>
      <c r="D10" s="25">
        <v>42.609099999999998</v>
      </c>
      <c r="E10" s="25">
        <f t="shared" si="0"/>
        <v>21.871999999999996</v>
      </c>
      <c r="F10" s="25">
        <v>21.416499999999999</v>
      </c>
      <c r="G10" s="25">
        <v>21.010200000000001</v>
      </c>
      <c r="H10" s="25">
        <f t="shared" si="6"/>
        <v>0.67939999999999756</v>
      </c>
      <c r="I10" s="25">
        <f t="shared" si="1"/>
        <v>0.40629999999999811</v>
      </c>
      <c r="J10" s="60">
        <f>(I10+I11+I12)/3</f>
        <v>0.41026666666666617</v>
      </c>
      <c r="K10" s="25">
        <f t="shared" si="2"/>
        <v>3.1062545720555854</v>
      </c>
      <c r="L10" s="25">
        <f t="shared" si="3"/>
        <v>1.8576261887344465</v>
      </c>
      <c r="M10" s="25">
        <f t="shared" si="4"/>
        <v>59.802767147483003</v>
      </c>
      <c r="N10" s="60">
        <f>AVERAGE(K10,K11,K12)</f>
        <v>3.1184001334162676</v>
      </c>
      <c r="O10" s="60">
        <f>AVERAGE(L10,L11,L12)</f>
        <v>1.8887913107569565</v>
      </c>
      <c r="P10" s="13"/>
      <c r="Q10" s="60" t="s">
        <v>21</v>
      </c>
      <c r="R10" s="9" t="s">
        <v>25</v>
      </c>
      <c r="S10" s="13">
        <v>4.17</v>
      </c>
      <c r="T10" s="10">
        <f t="shared" si="7"/>
        <v>5.1050000000000004</v>
      </c>
      <c r="U10" s="29">
        <f t="shared" si="8"/>
        <v>2.530837438423645E-2</v>
      </c>
      <c r="V10" s="11">
        <f t="shared" si="9"/>
        <v>94.653320197044366</v>
      </c>
      <c r="W10" s="17">
        <v>50</v>
      </c>
      <c r="X10" s="12">
        <f t="shared" si="10"/>
        <v>4732.6660098522179</v>
      </c>
      <c r="Y10" s="21">
        <f>AVERAGE(X10:X11)</f>
        <v>4884.5162561576362</v>
      </c>
      <c r="Z10" s="21"/>
      <c r="AB10" s="9" t="s">
        <v>28</v>
      </c>
      <c r="AC10" s="19">
        <v>21.9</v>
      </c>
      <c r="AD10" s="17">
        <f t="shared" si="5"/>
        <v>1095</v>
      </c>
      <c r="AE10" s="59">
        <f>AVERAGE(AD10,AD11)</f>
        <v>1080</v>
      </c>
      <c r="AF10" s="19"/>
      <c r="AG10" s="9" t="s">
        <v>174</v>
      </c>
      <c r="AH10" s="9">
        <v>7.73</v>
      </c>
      <c r="AI10" s="19"/>
      <c r="AK10" s="19"/>
      <c r="AL10" s="29"/>
    </row>
    <row r="11" spans="1:38">
      <c r="A11" s="61"/>
      <c r="B11" s="9" t="s">
        <v>29</v>
      </c>
      <c r="C11" s="25">
        <v>20.584199999999999</v>
      </c>
      <c r="D11" s="25">
        <v>40.580500000000001</v>
      </c>
      <c r="E11" s="25">
        <f t="shared" si="0"/>
        <v>19.996300000000002</v>
      </c>
      <c r="F11" s="25">
        <v>21.21</v>
      </c>
      <c r="G11" s="25">
        <v>20.8291</v>
      </c>
      <c r="H11" s="25">
        <f t="shared" si="6"/>
        <v>0.62580000000000169</v>
      </c>
      <c r="I11" s="25">
        <f t="shared" si="1"/>
        <v>0.38090000000000046</v>
      </c>
      <c r="J11" s="60"/>
      <c r="K11" s="25">
        <f t="shared" si="2"/>
        <v>3.1295789721098486</v>
      </c>
      <c r="L11" s="25">
        <f t="shared" si="3"/>
        <v>1.9048523976935756</v>
      </c>
      <c r="M11" s="25">
        <f t="shared" si="4"/>
        <v>60.866091403004063</v>
      </c>
      <c r="N11" s="60"/>
      <c r="O11" s="60"/>
      <c r="P11" s="13"/>
      <c r="Q11" s="60"/>
      <c r="R11" s="9" t="s">
        <v>26</v>
      </c>
      <c r="S11" s="13">
        <v>4.1100000000000003</v>
      </c>
      <c r="T11" s="10">
        <f t="shared" si="7"/>
        <v>5.1050000000000004</v>
      </c>
      <c r="U11" s="29">
        <f t="shared" si="8"/>
        <v>2.530837438423645E-2</v>
      </c>
      <c r="V11" s="11">
        <f t="shared" si="9"/>
        <v>100.72733004926108</v>
      </c>
      <c r="W11" s="17">
        <v>50</v>
      </c>
      <c r="X11" s="12">
        <f t="shared" si="10"/>
        <v>5036.3665024630545</v>
      </c>
      <c r="Y11" s="21"/>
      <c r="Z11" s="21"/>
      <c r="AB11" s="9" t="s">
        <v>29</v>
      </c>
      <c r="AC11" s="19">
        <v>21.3</v>
      </c>
      <c r="AD11" s="17">
        <f t="shared" si="5"/>
        <v>1065</v>
      </c>
      <c r="AE11" s="59"/>
      <c r="AF11" s="19"/>
      <c r="AG11" s="9" t="s">
        <v>175</v>
      </c>
      <c r="AH11" s="9">
        <v>7.63</v>
      </c>
      <c r="AI11" s="19"/>
    </row>
    <row r="12" spans="1:38">
      <c r="A12" s="61"/>
      <c r="B12" s="9" t="s">
        <v>30</v>
      </c>
      <c r="C12" s="25">
        <v>20.430499999999999</v>
      </c>
      <c r="D12" s="25">
        <v>43.7301</v>
      </c>
      <c r="E12" s="25">
        <f t="shared" si="0"/>
        <v>23.299600000000002</v>
      </c>
      <c r="F12" s="25">
        <v>21.157299999999999</v>
      </c>
      <c r="G12" s="25">
        <v>20.713699999999999</v>
      </c>
      <c r="H12" s="25">
        <f t="shared" si="6"/>
        <v>0.72680000000000078</v>
      </c>
      <c r="I12" s="25">
        <f t="shared" ref="I12:I18" si="11">F12-G12</f>
        <v>0.44359999999999999</v>
      </c>
      <c r="J12" s="60"/>
      <c r="K12" s="25">
        <f t="shared" si="2"/>
        <v>3.1193668560833694</v>
      </c>
      <c r="L12" s="25">
        <f t="shared" si="3"/>
        <v>1.9038953458428469</v>
      </c>
      <c r="M12" s="25">
        <f t="shared" si="4"/>
        <v>61.034672537149085</v>
      </c>
      <c r="N12" s="60"/>
      <c r="O12" s="60"/>
      <c r="P12" s="13"/>
      <c r="Q12" s="60" t="s">
        <v>22</v>
      </c>
      <c r="R12" s="9" t="s">
        <v>28</v>
      </c>
      <c r="S12" s="13">
        <v>4.2</v>
      </c>
      <c r="T12" s="10">
        <f t="shared" si="7"/>
        <v>5.1050000000000004</v>
      </c>
      <c r="U12" s="29">
        <f t="shared" si="8"/>
        <v>2.530837438423645E-2</v>
      </c>
      <c r="V12" s="11">
        <f t="shared" si="9"/>
        <v>91.616315270935971</v>
      </c>
      <c r="W12" s="17">
        <v>50</v>
      </c>
      <c r="X12" s="12">
        <f t="shared" si="10"/>
        <v>4580.8157635467987</v>
      </c>
      <c r="Y12" s="21">
        <f>AVERAGE(X12:X13)</f>
        <v>4580.8157635467987</v>
      </c>
      <c r="Z12" s="21"/>
      <c r="AB12" s="9" t="s">
        <v>173</v>
      </c>
      <c r="AC12" s="19">
        <v>17.100000000000001</v>
      </c>
      <c r="AD12" s="17">
        <f t="shared" si="5"/>
        <v>855.00000000000011</v>
      </c>
      <c r="AE12" s="57">
        <f>AVERAGE(AD12:AD14)</f>
        <v>848.33333333333337</v>
      </c>
      <c r="AF12" s="19"/>
      <c r="AG12" s="9" t="s">
        <v>108</v>
      </c>
      <c r="AH12" s="9">
        <v>7.76</v>
      </c>
      <c r="AI12" s="19">
        <f>AVERAGE(AH12,AH13,AH14)</f>
        <v>7.7633333333333328</v>
      </c>
      <c r="AJ12" s="29"/>
    </row>
    <row r="13" spans="1:38">
      <c r="A13" s="61" t="s">
        <v>40</v>
      </c>
      <c r="B13" s="9" t="s">
        <v>166</v>
      </c>
      <c r="C13" s="25">
        <v>20.789899999999999</v>
      </c>
      <c r="D13" s="25">
        <v>30.852799999999998</v>
      </c>
      <c r="E13" s="25">
        <f t="shared" si="0"/>
        <v>10.062899999999999</v>
      </c>
      <c r="F13" s="25">
        <v>21.0746</v>
      </c>
      <c r="G13" s="25">
        <v>20.8872</v>
      </c>
      <c r="H13" s="25">
        <f t="shared" si="6"/>
        <v>0.28470000000000084</v>
      </c>
      <c r="I13" s="25">
        <f t="shared" si="11"/>
        <v>0.18740000000000023</v>
      </c>
      <c r="J13" s="60">
        <f>AVERAGE(I13,I14,I15,I16,I17,I18)</f>
        <v>0.19381666666666617</v>
      </c>
      <c r="K13" s="25">
        <f t="shared" si="2"/>
        <v>2.8292043049220488</v>
      </c>
      <c r="L13" s="25">
        <f t="shared" si="3"/>
        <v>1.8622862196782264</v>
      </c>
      <c r="M13" s="25">
        <f t="shared" si="4"/>
        <v>65.823674042852005</v>
      </c>
      <c r="N13" s="60">
        <f>AVERAGE(K13,K14,K15,K16,K17,K18)</f>
        <v>2.9520377559307431</v>
      </c>
      <c r="O13" s="56">
        <f>AVERAGE(L13:L14)</f>
        <v>1.8463940182158147</v>
      </c>
      <c r="P13" s="13"/>
      <c r="Q13" s="60"/>
      <c r="R13" s="9" t="s">
        <v>29</v>
      </c>
      <c r="S13" s="13">
        <v>4.2</v>
      </c>
      <c r="T13" s="10">
        <f t="shared" si="7"/>
        <v>5.1050000000000004</v>
      </c>
      <c r="U13" s="29">
        <f t="shared" si="8"/>
        <v>2.530837438423645E-2</v>
      </c>
      <c r="V13" s="11">
        <f t="shared" si="9"/>
        <v>91.616315270935971</v>
      </c>
      <c r="W13" s="17">
        <v>50</v>
      </c>
      <c r="X13" s="12">
        <f t="shared" si="10"/>
        <v>4580.8157635467987</v>
      </c>
      <c r="Y13" s="21"/>
      <c r="Z13" s="21"/>
      <c r="AB13" s="9" t="s">
        <v>174</v>
      </c>
      <c r="AC13" s="19">
        <v>15.6</v>
      </c>
      <c r="AD13" s="17">
        <f t="shared" si="5"/>
        <v>780</v>
      </c>
      <c r="AE13" s="58"/>
      <c r="AG13" s="9" t="s">
        <v>120</v>
      </c>
      <c r="AH13" s="9">
        <v>7.81</v>
      </c>
    </row>
    <row r="14" spans="1:38">
      <c r="A14" s="61"/>
      <c r="B14" s="9" t="s">
        <v>167</v>
      </c>
      <c r="C14" s="25">
        <v>20.775600000000001</v>
      </c>
      <c r="D14" s="25">
        <v>30.958600000000001</v>
      </c>
      <c r="E14" s="25">
        <f t="shared" si="0"/>
        <v>10.183</v>
      </c>
      <c r="F14" s="25">
        <v>21.0642</v>
      </c>
      <c r="G14" s="25">
        <v>20.877800000000001</v>
      </c>
      <c r="H14" s="25">
        <f t="shared" si="6"/>
        <v>0.28859999999999886</v>
      </c>
      <c r="I14" s="25">
        <f t="shared" si="11"/>
        <v>0.18639999999999901</v>
      </c>
      <c r="J14" s="60"/>
      <c r="K14" s="25">
        <f t="shared" si="2"/>
        <v>2.8341353235785021</v>
      </c>
      <c r="L14" s="25">
        <f t="shared" si="3"/>
        <v>1.8305018167534028</v>
      </c>
      <c r="M14" s="25">
        <f t="shared" si="4"/>
        <v>64.587664587664506</v>
      </c>
      <c r="N14" s="60"/>
      <c r="O14" s="56"/>
      <c r="P14" s="26"/>
      <c r="Q14" s="61" t="s">
        <v>173</v>
      </c>
      <c r="R14" s="9" t="s">
        <v>166</v>
      </c>
      <c r="S14" s="13">
        <v>4.29</v>
      </c>
      <c r="T14" s="10">
        <f t="shared" si="7"/>
        <v>5.1050000000000004</v>
      </c>
      <c r="U14" s="29">
        <f t="shared" si="8"/>
        <v>2.530837438423645E-2</v>
      </c>
      <c r="V14" s="11">
        <f t="shared" ref="V14:V33" si="12">(T14-S14)*U14*4000</f>
        <v>82.505300492610871</v>
      </c>
      <c r="W14" s="17">
        <v>50</v>
      </c>
      <c r="X14" s="12">
        <f t="shared" ref="X14:X20" si="13">V14*W14</f>
        <v>4125.2650246305438</v>
      </c>
      <c r="Y14" s="21">
        <f>AVERAGE(X14:X15)</f>
        <v>4403.657142857146</v>
      </c>
      <c r="Z14" s="21"/>
      <c r="AB14" s="9" t="s">
        <v>175</v>
      </c>
      <c r="AC14" s="19">
        <v>18.2</v>
      </c>
      <c r="AD14" s="17">
        <f t="shared" si="5"/>
        <v>910</v>
      </c>
      <c r="AE14" s="58"/>
      <c r="AG14" s="31" t="s">
        <v>121</v>
      </c>
      <c r="AH14" s="9">
        <v>7.72</v>
      </c>
    </row>
    <row r="15" spans="1:38">
      <c r="A15" s="61"/>
      <c r="B15" s="9" t="s">
        <v>168</v>
      </c>
      <c r="C15" s="25">
        <v>20.490500000000001</v>
      </c>
      <c r="D15" s="25">
        <v>30.554400000000001</v>
      </c>
      <c r="E15" s="25">
        <f t="shared" si="0"/>
        <v>10.0639</v>
      </c>
      <c r="F15" s="25">
        <v>20.7957</v>
      </c>
      <c r="G15" s="25">
        <v>20.595700000000001</v>
      </c>
      <c r="H15" s="25">
        <f t="shared" si="6"/>
        <v>0.30519999999999925</v>
      </c>
      <c r="I15" s="25">
        <f t="shared" si="11"/>
        <v>0.19999999999999929</v>
      </c>
      <c r="J15" s="60"/>
      <c r="K15" s="25">
        <f t="shared" si="2"/>
        <v>3.0326215483063153</v>
      </c>
      <c r="L15" s="25">
        <f t="shared" si="3"/>
        <v>1.9873011456791034</v>
      </c>
      <c r="M15" s="25">
        <f t="shared" si="4"/>
        <v>65.530799475753525</v>
      </c>
      <c r="N15" s="60"/>
      <c r="O15" s="56">
        <f>AVERAGE(L15:L16)</f>
        <v>1.9858054046192013</v>
      </c>
      <c r="P15" s="46"/>
      <c r="Q15" s="61"/>
      <c r="R15" s="9" t="s">
        <v>167</v>
      </c>
      <c r="S15" s="13">
        <v>4.18</v>
      </c>
      <c r="T15" s="10">
        <f t="shared" si="7"/>
        <v>5.1050000000000004</v>
      </c>
      <c r="U15" s="29">
        <f t="shared" si="8"/>
        <v>2.530837438423645E-2</v>
      </c>
      <c r="V15" s="11">
        <f t="shared" si="12"/>
        <v>93.640985221674939</v>
      </c>
      <c r="W15" s="17">
        <v>50</v>
      </c>
      <c r="X15" s="12">
        <f t="shared" si="13"/>
        <v>4682.0492610837473</v>
      </c>
      <c r="Y15" s="21"/>
      <c r="Z15" s="21"/>
      <c r="AB15" s="9" t="s">
        <v>108</v>
      </c>
      <c r="AC15" s="19">
        <v>16.5</v>
      </c>
      <c r="AD15" s="17">
        <f t="shared" si="5"/>
        <v>825</v>
      </c>
      <c r="AE15" s="57">
        <f>AVERAGE(AD15:AD17)</f>
        <v>811.66666666666663</v>
      </c>
      <c r="AG15" s="31" t="s">
        <v>109</v>
      </c>
      <c r="AH15" s="9">
        <v>7.45</v>
      </c>
      <c r="AI15" s="19">
        <f>AVERAGE(AH15,AH16,AH17)</f>
        <v>7.55</v>
      </c>
      <c r="AJ15" s="29"/>
    </row>
    <row r="16" spans="1:38">
      <c r="A16" s="61"/>
      <c r="B16" s="9" t="s">
        <v>169</v>
      </c>
      <c r="C16" s="25">
        <v>20.508500000000002</v>
      </c>
      <c r="D16" s="25">
        <v>30.935300000000002</v>
      </c>
      <c r="E16" s="25">
        <f t="shared" si="0"/>
        <v>10.4268</v>
      </c>
      <c r="F16" s="25">
        <v>20.825700000000001</v>
      </c>
      <c r="G16" s="25">
        <v>20.6188</v>
      </c>
      <c r="H16" s="25">
        <f t="shared" si="6"/>
        <v>0.3171999999999997</v>
      </c>
      <c r="I16" s="25">
        <f t="shared" si="11"/>
        <v>0.20690000000000097</v>
      </c>
      <c r="J16" s="60"/>
      <c r="K16" s="25">
        <f t="shared" si="2"/>
        <v>3.0421605861817596</v>
      </c>
      <c r="L16" s="25">
        <f t="shared" si="3"/>
        <v>1.9843096635592989</v>
      </c>
      <c r="M16" s="25">
        <f t="shared" si="4"/>
        <v>65.226986128625839</v>
      </c>
      <c r="N16" s="60"/>
      <c r="O16" s="56"/>
      <c r="P16" s="46"/>
      <c r="Q16" s="61" t="s">
        <v>174</v>
      </c>
      <c r="R16" s="9" t="s">
        <v>168</v>
      </c>
      <c r="S16" s="13">
        <v>4.2699999999999996</v>
      </c>
      <c r="T16" s="10">
        <f t="shared" si="7"/>
        <v>5.1050000000000004</v>
      </c>
      <c r="U16" s="29">
        <f t="shared" si="8"/>
        <v>2.530837438423645E-2</v>
      </c>
      <c r="V16" s="11">
        <f t="shared" si="12"/>
        <v>84.529970443349825</v>
      </c>
      <c r="W16" s="17">
        <v>50</v>
      </c>
      <c r="X16" s="12">
        <f t="shared" si="13"/>
        <v>4226.4985221674915</v>
      </c>
      <c r="Y16" s="21">
        <f>AVERAGE(X16:X17)</f>
        <v>4175.8817733990181</v>
      </c>
      <c r="Z16" s="21"/>
      <c r="AB16" s="9" t="s">
        <v>120</v>
      </c>
      <c r="AC16" s="19">
        <v>15.2</v>
      </c>
      <c r="AD16" s="17">
        <f t="shared" si="5"/>
        <v>760</v>
      </c>
      <c r="AE16" s="58"/>
      <c r="AG16" s="31" t="s">
        <v>110</v>
      </c>
      <c r="AH16" s="9">
        <v>7.8</v>
      </c>
    </row>
    <row r="17" spans="1:36">
      <c r="A17" s="61"/>
      <c r="B17" s="9" t="s">
        <v>170</v>
      </c>
      <c r="C17" s="25">
        <v>20.502700000000001</v>
      </c>
      <c r="D17" s="25">
        <v>30.9085</v>
      </c>
      <c r="E17" s="25">
        <f t="shared" si="0"/>
        <v>10.405799999999999</v>
      </c>
      <c r="F17" s="25">
        <v>20.826599999999999</v>
      </c>
      <c r="G17" s="25">
        <v>20.613</v>
      </c>
      <c r="H17" s="25">
        <f t="shared" si="6"/>
        <v>0.3238999999999983</v>
      </c>
      <c r="I17" s="25">
        <f t="shared" si="11"/>
        <v>0.21359999999999957</v>
      </c>
      <c r="J17" s="60"/>
      <c r="K17" s="25">
        <f t="shared" si="2"/>
        <v>3.1126871552403306</v>
      </c>
      <c r="L17" s="25">
        <f t="shared" si="3"/>
        <v>2.0527013780776064</v>
      </c>
      <c r="M17" s="25">
        <f t="shared" si="4"/>
        <v>65.946279715961936</v>
      </c>
      <c r="N17" s="60"/>
      <c r="O17" s="56">
        <f>AVERAGE(L17:L18)</f>
        <v>1.9537536307653232</v>
      </c>
      <c r="P17" s="46"/>
      <c r="Q17" s="61"/>
      <c r="R17" s="9" t="s">
        <v>169</v>
      </c>
      <c r="S17" s="13">
        <v>4.29</v>
      </c>
      <c r="T17" s="10">
        <f t="shared" si="7"/>
        <v>5.1050000000000004</v>
      </c>
      <c r="U17" s="29">
        <f t="shared" si="8"/>
        <v>2.530837438423645E-2</v>
      </c>
      <c r="V17" s="11">
        <f t="shared" si="12"/>
        <v>82.505300492610871</v>
      </c>
      <c r="W17" s="17">
        <v>50</v>
      </c>
      <c r="X17" s="12">
        <f t="shared" si="13"/>
        <v>4125.2650246305438</v>
      </c>
      <c r="Y17" s="21"/>
      <c r="Z17" s="21"/>
      <c r="AB17" s="31" t="s">
        <v>121</v>
      </c>
      <c r="AC17" s="19">
        <v>17</v>
      </c>
      <c r="AD17" s="17">
        <f t="shared" si="5"/>
        <v>850</v>
      </c>
      <c r="AE17" s="58"/>
      <c r="AG17" s="31" t="s">
        <v>111</v>
      </c>
      <c r="AH17" s="9">
        <v>7.4</v>
      </c>
    </row>
    <row r="18" spans="1:36">
      <c r="A18" s="61"/>
      <c r="B18" s="9" t="s">
        <v>171</v>
      </c>
      <c r="C18" s="25">
        <v>20.601500000000001</v>
      </c>
      <c r="D18" s="25">
        <v>29.691400000000002</v>
      </c>
      <c r="E18" s="25">
        <f t="shared" si="0"/>
        <v>9.0899000000000001</v>
      </c>
      <c r="F18" s="25">
        <v>20.861599999999999</v>
      </c>
      <c r="G18" s="25">
        <v>20.693000000000001</v>
      </c>
      <c r="H18" s="25">
        <f t="shared" si="6"/>
        <v>0.26009999999999778</v>
      </c>
      <c r="I18" s="25">
        <f t="shared" si="11"/>
        <v>0.16859999999999786</v>
      </c>
      <c r="J18" s="60"/>
      <c r="K18" s="25">
        <f t="shared" si="2"/>
        <v>2.8614176173555017</v>
      </c>
      <c r="L18" s="25">
        <f t="shared" si="3"/>
        <v>1.8548058834530399</v>
      </c>
      <c r="M18" s="25">
        <f t="shared" si="4"/>
        <v>64.82122260668946</v>
      </c>
      <c r="N18" s="60"/>
      <c r="O18" s="56"/>
      <c r="P18" s="46"/>
      <c r="Q18" s="61" t="s">
        <v>175</v>
      </c>
      <c r="R18" s="9" t="s">
        <v>170</v>
      </c>
      <c r="S18" s="13">
        <v>4.1100000000000003</v>
      </c>
      <c r="T18" s="10">
        <f t="shared" si="7"/>
        <v>5.1050000000000004</v>
      </c>
      <c r="U18" s="29">
        <f t="shared" si="8"/>
        <v>2.530837438423645E-2</v>
      </c>
      <c r="V18" s="11">
        <f t="shared" si="12"/>
        <v>100.72733004926108</v>
      </c>
      <c r="W18" s="17">
        <v>50</v>
      </c>
      <c r="X18" s="12">
        <f t="shared" si="13"/>
        <v>5036.3665024630545</v>
      </c>
      <c r="Y18" s="21">
        <f>AVERAGE(X18:X19)</f>
        <v>5112.2916256157641</v>
      </c>
      <c r="Z18" s="21"/>
      <c r="AB18" s="31" t="s">
        <v>109</v>
      </c>
      <c r="AC18" s="19">
        <v>18.8</v>
      </c>
      <c r="AD18" s="17">
        <f t="shared" si="5"/>
        <v>940</v>
      </c>
      <c r="AE18" s="57">
        <f>AVERAGE(AD18:AD20)</f>
        <v>948.33333333333337</v>
      </c>
      <c r="AG18" s="31" t="s">
        <v>112</v>
      </c>
      <c r="AH18" s="9">
        <v>7.25</v>
      </c>
      <c r="AI18" s="19">
        <f>AVERAGE(AH18,AH19,AH20)</f>
        <v>7.583333333333333</v>
      </c>
      <c r="AJ18" s="29"/>
    </row>
    <row r="19" spans="1:36">
      <c r="A19" s="61"/>
      <c r="B19" s="9" t="s">
        <v>69</v>
      </c>
      <c r="C19" s="25">
        <v>20.7483</v>
      </c>
      <c r="D19" s="25">
        <v>28.9938</v>
      </c>
      <c r="E19" s="25">
        <f t="shared" si="0"/>
        <v>8.2454999999999998</v>
      </c>
      <c r="F19" s="25">
        <v>20.994499999999999</v>
      </c>
      <c r="G19" s="25">
        <v>20.886299999999999</v>
      </c>
      <c r="H19" s="25">
        <f t="shared" ref="H19:H42" si="14">F19-C19</f>
        <v>0.2461999999999982</v>
      </c>
      <c r="I19" s="25">
        <f t="shared" ref="I19:I42" si="15">F19-G19</f>
        <v>0.10820000000000007</v>
      </c>
      <c r="J19" s="46">
        <f>AVERAGE(I19,I20,I21,I22,I23,I24)</f>
        <v>0.1335999999999995</v>
      </c>
      <c r="K19" s="25">
        <f t="shared" ref="K19:K42" si="16">(H19/E19)*100</f>
        <v>2.985871081195782</v>
      </c>
      <c r="L19" s="25">
        <f t="shared" ref="L19:L42" si="17">(I19/E19)*100</f>
        <v>1.312230913831788</v>
      </c>
      <c r="M19" s="25">
        <f t="shared" ref="M19:M42" si="18">I19/H19*100</f>
        <v>43.948009748172566</v>
      </c>
      <c r="N19" s="46">
        <f>AVERAGE(K19,K20,K21,K22,K23,K24)</f>
        <v>2.9768725001794452</v>
      </c>
      <c r="O19" s="56">
        <f>AVERAGE(L19:L20)</f>
        <v>1.3366934985300871</v>
      </c>
      <c r="P19" s="46"/>
      <c r="Q19" s="61"/>
      <c r="R19" s="9" t="s">
        <v>171</v>
      </c>
      <c r="S19" s="13">
        <v>4.08</v>
      </c>
      <c r="T19" s="10">
        <f t="shared" si="7"/>
        <v>5.1050000000000004</v>
      </c>
      <c r="U19" s="29">
        <f t="shared" si="8"/>
        <v>2.530837438423645E-2</v>
      </c>
      <c r="V19" s="11">
        <f t="shared" si="12"/>
        <v>103.76433497536948</v>
      </c>
      <c r="W19" s="17">
        <v>50</v>
      </c>
      <c r="X19" s="12">
        <f t="shared" si="13"/>
        <v>5188.2167487684737</v>
      </c>
      <c r="Y19" s="21"/>
      <c r="Z19" s="21"/>
      <c r="AB19" s="31" t="s">
        <v>110</v>
      </c>
      <c r="AC19" s="19">
        <v>19.600000000000001</v>
      </c>
      <c r="AD19" s="17">
        <f t="shared" si="5"/>
        <v>980.00000000000011</v>
      </c>
      <c r="AE19" s="58"/>
      <c r="AG19" s="31" t="s">
        <v>113</v>
      </c>
      <c r="AH19" s="9">
        <v>7.74</v>
      </c>
    </row>
    <row r="20" spans="1:36">
      <c r="A20" s="61"/>
      <c r="B20" s="9" t="s">
        <v>70</v>
      </c>
      <c r="C20" s="25">
        <v>20.4619</v>
      </c>
      <c r="D20" s="25">
        <v>30.4681</v>
      </c>
      <c r="E20" s="25">
        <f t="shared" si="0"/>
        <v>10.0062</v>
      </c>
      <c r="F20" s="25">
        <v>20.761099999999999</v>
      </c>
      <c r="G20" s="25">
        <v>20.6249</v>
      </c>
      <c r="H20" s="25">
        <f t="shared" si="14"/>
        <v>0.29919999999999902</v>
      </c>
      <c r="I20" s="25">
        <f t="shared" si="15"/>
        <v>0.13619999999999877</v>
      </c>
      <c r="J20" s="46"/>
      <c r="K20" s="25">
        <f t="shared" si="16"/>
        <v>2.9901461094121546</v>
      </c>
      <c r="L20" s="25">
        <f t="shared" si="17"/>
        <v>1.3611560832283862</v>
      </c>
      <c r="M20" s="25">
        <f t="shared" si="18"/>
        <v>45.52139037433129</v>
      </c>
      <c r="N20" s="46"/>
      <c r="O20" s="31"/>
      <c r="P20" s="46"/>
      <c r="Q20" s="60" t="s">
        <v>108</v>
      </c>
      <c r="R20" s="9" t="s">
        <v>69</v>
      </c>
      <c r="S20" s="13">
        <v>4.54</v>
      </c>
      <c r="T20" s="10">
        <f t="shared" si="7"/>
        <v>5.1050000000000004</v>
      </c>
      <c r="U20" s="29">
        <f t="shared" si="8"/>
        <v>2.530837438423645E-2</v>
      </c>
      <c r="V20" s="11">
        <f t="shared" si="12"/>
        <v>57.196926108374413</v>
      </c>
      <c r="W20" s="17">
        <v>50</v>
      </c>
      <c r="X20" s="12">
        <f t="shared" si="13"/>
        <v>2859.8463054187205</v>
      </c>
      <c r="Y20" s="21">
        <f>AVERAGE(X20:X21)</f>
        <v>2556.145812807883</v>
      </c>
      <c r="Z20" s="21"/>
      <c r="AB20" s="31" t="s">
        <v>111</v>
      </c>
      <c r="AC20" s="19">
        <v>18.5</v>
      </c>
      <c r="AD20" s="17">
        <f t="shared" si="5"/>
        <v>925</v>
      </c>
      <c r="AE20" s="58"/>
      <c r="AG20" s="31" t="s">
        <v>114</v>
      </c>
      <c r="AH20" s="9">
        <v>7.76</v>
      </c>
    </row>
    <row r="21" spans="1:36">
      <c r="A21" s="61"/>
      <c r="B21" s="9" t="s">
        <v>71</v>
      </c>
      <c r="C21" s="25">
        <v>20.534700000000001</v>
      </c>
      <c r="D21" s="25">
        <v>29.677299999999999</v>
      </c>
      <c r="E21" s="25">
        <f t="shared" si="0"/>
        <v>9.1425999999999981</v>
      </c>
      <c r="F21" s="25">
        <v>20.81</v>
      </c>
      <c r="G21" s="25">
        <v>20.656500000000001</v>
      </c>
      <c r="H21" s="25">
        <f t="shared" si="14"/>
        <v>0.27529999999999788</v>
      </c>
      <c r="I21" s="25">
        <f t="shared" si="15"/>
        <v>0.15349999999999753</v>
      </c>
      <c r="J21" s="46"/>
      <c r="K21" s="25">
        <f t="shared" si="16"/>
        <v>3.0111784393935856</v>
      </c>
      <c r="L21" s="25">
        <f t="shared" si="17"/>
        <v>1.6789534705663329</v>
      </c>
      <c r="M21" s="25">
        <f t="shared" si="18"/>
        <v>55.757355612059101</v>
      </c>
      <c r="N21" s="46"/>
      <c r="O21" s="56">
        <f>AVERAGE(L21:L22)</f>
        <v>1.6401761169556668</v>
      </c>
      <c r="P21" s="46"/>
      <c r="Q21" s="60"/>
      <c r="R21" s="9" t="s">
        <v>70</v>
      </c>
      <c r="S21" s="13">
        <v>4.66</v>
      </c>
      <c r="T21" s="10">
        <f t="shared" si="7"/>
        <v>5.1050000000000004</v>
      </c>
      <c r="U21" s="29">
        <f t="shared" si="8"/>
        <v>2.530837438423645E-2</v>
      </c>
      <c r="V21" s="11">
        <f t="shared" si="12"/>
        <v>45.048906403940912</v>
      </c>
      <c r="W21" s="17">
        <v>50</v>
      </c>
      <c r="X21" s="12">
        <f t="shared" ref="X21:X31" si="19">V21*W21</f>
        <v>2252.4453201970455</v>
      </c>
      <c r="Y21" s="21"/>
      <c r="Z21" s="21"/>
      <c r="AB21" s="31" t="s">
        <v>112</v>
      </c>
      <c r="AC21" s="19">
        <v>18.399999999999999</v>
      </c>
      <c r="AD21" s="17">
        <f t="shared" si="5"/>
        <v>919.99999999999989</v>
      </c>
      <c r="AE21" s="57">
        <f>AVERAGE(AD21:AD23)</f>
        <v>930</v>
      </c>
      <c r="AG21" s="31" t="s">
        <v>115</v>
      </c>
      <c r="AH21" s="9">
        <v>7.78</v>
      </c>
      <c r="AI21" s="19">
        <f>AVERAGE(AH21,AH22,AH23)</f>
        <v>7.5933333333333337</v>
      </c>
      <c r="AJ21" s="29"/>
    </row>
    <row r="22" spans="1:36">
      <c r="A22" s="61"/>
      <c r="B22" s="9" t="s">
        <v>72</v>
      </c>
      <c r="C22" s="25">
        <v>20.636099999999999</v>
      </c>
      <c r="D22" s="25">
        <v>29.272300000000001</v>
      </c>
      <c r="E22" s="25">
        <f t="shared" si="0"/>
        <v>8.6362000000000023</v>
      </c>
      <c r="F22" s="25">
        <v>20.8918</v>
      </c>
      <c r="G22" s="25">
        <v>20.753499999999999</v>
      </c>
      <c r="H22" s="25">
        <f t="shared" si="14"/>
        <v>0.25570000000000093</v>
      </c>
      <c r="I22" s="25">
        <f t="shared" si="15"/>
        <v>0.13830000000000098</v>
      </c>
      <c r="J22" s="46"/>
      <c r="K22" s="25">
        <f t="shared" si="16"/>
        <v>2.960792941339951</v>
      </c>
      <c r="L22" s="25">
        <f t="shared" si="17"/>
        <v>1.6013987633450004</v>
      </c>
      <c r="M22" s="25">
        <f t="shared" si="18"/>
        <v>54.086820492765142</v>
      </c>
      <c r="N22" s="46"/>
      <c r="O22" s="31"/>
      <c r="P22" s="46"/>
      <c r="Q22" s="60" t="s">
        <v>120</v>
      </c>
      <c r="R22" s="9" t="s">
        <v>71</v>
      </c>
      <c r="S22" s="13">
        <v>4.6100000000000003</v>
      </c>
      <c r="T22" s="10">
        <f t="shared" si="7"/>
        <v>5.1050000000000004</v>
      </c>
      <c r="U22" s="29">
        <f t="shared" si="8"/>
        <v>2.530837438423645E-2</v>
      </c>
      <c r="V22" s="11">
        <f t="shared" si="12"/>
        <v>50.110581280788182</v>
      </c>
      <c r="W22" s="17">
        <v>50</v>
      </c>
      <c r="X22" s="12">
        <f t="shared" si="19"/>
        <v>2505.5290640394091</v>
      </c>
      <c r="Y22" s="21">
        <f>AVERAGE(X22:X23)</f>
        <v>2606.762561576355</v>
      </c>
      <c r="Z22" s="21"/>
      <c r="AB22" s="31" t="s">
        <v>113</v>
      </c>
      <c r="AC22" s="19">
        <v>18.399999999999999</v>
      </c>
      <c r="AD22" s="17">
        <f t="shared" si="5"/>
        <v>919.99999999999989</v>
      </c>
      <c r="AE22" s="58"/>
      <c r="AG22" s="31" t="s">
        <v>116</v>
      </c>
      <c r="AH22" s="9">
        <v>7.29</v>
      </c>
    </row>
    <row r="23" spans="1:36">
      <c r="A23" s="61"/>
      <c r="B23" s="9" t="s">
        <v>73</v>
      </c>
      <c r="C23" s="25">
        <v>20.854399999999998</v>
      </c>
      <c r="D23" s="25">
        <v>29.417100000000001</v>
      </c>
      <c r="E23" s="25">
        <f t="shared" si="0"/>
        <v>8.5627000000000031</v>
      </c>
      <c r="F23" s="25">
        <v>21.105499999999999</v>
      </c>
      <c r="G23" s="25">
        <v>20.971599999999999</v>
      </c>
      <c r="H23" s="25">
        <f t="shared" si="14"/>
        <v>0.25110000000000099</v>
      </c>
      <c r="I23" s="25">
        <f t="shared" si="15"/>
        <v>0.13390000000000057</v>
      </c>
      <c r="J23" s="46"/>
      <c r="K23" s="25">
        <f t="shared" si="16"/>
        <v>2.9324862484963963</v>
      </c>
      <c r="L23" s="25">
        <f t="shared" si="17"/>
        <v>1.5637590946780866</v>
      </c>
      <c r="M23" s="25">
        <f t="shared" si="18"/>
        <v>53.325368379131845</v>
      </c>
      <c r="N23" s="46"/>
      <c r="O23" s="56">
        <f>AVERAGE(L23:L24)</f>
        <v>1.6658893890911917</v>
      </c>
      <c r="P23" s="46"/>
      <c r="Q23" s="60"/>
      <c r="R23" s="9" t="s">
        <v>72</v>
      </c>
      <c r="S23" s="13">
        <v>4.57</v>
      </c>
      <c r="T23" s="10">
        <f t="shared" si="7"/>
        <v>5.1050000000000004</v>
      </c>
      <c r="U23" s="29">
        <f t="shared" si="8"/>
        <v>2.530837438423645E-2</v>
      </c>
      <c r="V23" s="11">
        <f t="shared" si="12"/>
        <v>54.159921182266018</v>
      </c>
      <c r="W23" s="17">
        <v>50</v>
      </c>
      <c r="X23" s="12">
        <f t="shared" si="19"/>
        <v>2707.9960591133008</v>
      </c>
      <c r="Y23" s="21"/>
      <c r="Z23" s="21"/>
      <c r="AB23" s="31" t="s">
        <v>114</v>
      </c>
      <c r="AC23" s="19">
        <v>19</v>
      </c>
      <c r="AD23" s="17">
        <f t="shared" si="5"/>
        <v>950</v>
      </c>
      <c r="AE23" s="58"/>
      <c r="AG23" s="31" t="s">
        <v>117</v>
      </c>
      <c r="AH23" s="9">
        <v>7.71</v>
      </c>
    </row>
    <row r="24" spans="1:36">
      <c r="A24" s="61"/>
      <c r="B24" s="9" t="s">
        <v>74</v>
      </c>
      <c r="C24" s="25">
        <v>20.405100000000001</v>
      </c>
      <c r="D24" s="25">
        <v>27.8428</v>
      </c>
      <c r="E24" s="25">
        <f t="shared" si="0"/>
        <v>7.4376999999999995</v>
      </c>
      <c r="F24" s="25">
        <v>20.626799999999999</v>
      </c>
      <c r="G24" s="25">
        <v>20.4953</v>
      </c>
      <c r="H24" s="25">
        <f t="shared" si="14"/>
        <v>0.22169999999999845</v>
      </c>
      <c r="I24" s="25">
        <f t="shared" si="15"/>
        <v>0.13149999999999906</v>
      </c>
      <c r="J24" s="46"/>
      <c r="K24" s="25">
        <f t="shared" si="16"/>
        <v>2.9807601812388032</v>
      </c>
      <c r="L24" s="25">
        <f t="shared" si="17"/>
        <v>1.7680196835042967</v>
      </c>
      <c r="M24" s="25">
        <f t="shared" si="18"/>
        <v>59.314388813712213</v>
      </c>
      <c r="N24" s="46"/>
      <c r="O24" s="31"/>
      <c r="P24" s="46"/>
      <c r="Q24" s="60" t="s">
        <v>121</v>
      </c>
      <c r="R24" s="9" t="s">
        <v>73</v>
      </c>
      <c r="S24" s="13">
        <v>4.5999999999999996</v>
      </c>
      <c r="T24" s="10">
        <f t="shared" si="7"/>
        <v>5.1050000000000004</v>
      </c>
      <c r="U24" s="29">
        <f t="shared" si="8"/>
        <v>2.530837438423645E-2</v>
      </c>
      <c r="V24" s="11">
        <f t="shared" si="12"/>
        <v>51.122916256157708</v>
      </c>
      <c r="W24" s="17">
        <v>50</v>
      </c>
      <c r="X24" s="12">
        <f t="shared" si="19"/>
        <v>2556.1458128078852</v>
      </c>
      <c r="Y24" s="21">
        <f>AVERAGE(X24:X25)</f>
        <v>2834.5379310344847</v>
      </c>
      <c r="Z24" s="21"/>
      <c r="AB24" s="31" t="s">
        <v>115</v>
      </c>
      <c r="AC24" s="19">
        <v>18.5</v>
      </c>
      <c r="AD24" s="17">
        <f t="shared" si="5"/>
        <v>925</v>
      </c>
      <c r="AE24" s="57">
        <f>AVERAGE(AD24,AD25,AD26)</f>
        <v>946.66666666666663</v>
      </c>
      <c r="AF24" s="31"/>
      <c r="AI24" s="29"/>
    </row>
    <row r="25" spans="1:36">
      <c r="A25" s="61"/>
      <c r="B25" s="9" t="s">
        <v>75</v>
      </c>
      <c r="C25" s="25">
        <v>20.558800000000002</v>
      </c>
      <c r="D25" s="25">
        <v>29.367100000000001</v>
      </c>
      <c r="E25" s="25">
        <f t="shared" si="0"/>
        <v>8.8082999999999991</v>
      </c>
      <c r="F25" s="25">
        <v>20.8355</v>
      </c>
      <c r="G25" s="25">
        <v>20.6553</v>
      </c>
      <c r="H25" s="25">
        <f t="shared" si="14"/>
        <v>0.27669999999999817</v>
      </c>
      <c r="I25" s="25">
        <f t="shared" si="15"/>
        <v>0.18019999999999925</v>
      </c>
      <c r="J25" s="46">
        <f>AVERAGE(I25,I26,I27,I28,I29,I30)</f>
        <v>0.16351666666666631</v>
      </c>
      <c r="K25" s="25">
        <f t="shared" si="16"/>
        <v>3.1413553126028657</v>
      </c>
      <c r="L25" s="25">
        <f t="shared" si="17"/>
        <v>2.0457977135201943</v>
      </c>
      <c r="M25" s="25">
        <f t="shared" si="18"/>
        <v>65.12468377303955</v>
      </c>
      <c r="N25" s="46">
        <f>AVERAGE(K25,K26,K27,K28,K29,K30)</f>
        <v>3.0916888175928032</v>
      </c>
      <c r="O25" s="56">
        <f>AVERAGE(L25:L26)</f>
        <v>2.0348377845525301</v>
      </c>
      <c r="P25" s="46"/>
      <c r="Q25" s="60"/>
      <c r="R25" s="9" t="s">
        <v>74</v>
      </c>
      <c r="S25" s="13">
        <v>4.49</v>
      </c>
      <c r="T25" s="10">
        <f t="shared" si="7"/>
        <v>5.1050000000000004</v>
      </c>
      <c r="U25" s="29">
        <f t="shared" si="8"/>
        <v>2.530837438423645E-2</v>
      </c>
      <c r="V25" s="11">
        <f t="shared" si="12"/>
        <v>62.258600985221683</v>
      </c>
      <c r="W25" s="17">
        <v>50</v>
      </c>
      <c r="X25" s="12">
        <f t="shared" si="19"/>
        <v>3112.9300492610842</v>
      </c>
      <c r="Y25" s="21"/>
      <c r="Z25" s="21"/>
      <c r="AB25" s="31" t="s">
        <v>116</v>
      </c>
      <c r="AC25" s="19">
        <v>20</v>
      </c>
      <c r="AD25" s="17">
        <f t="shared" si="5"/>
        <v>1000</v>
      </c>
      <c r="AE25" s="32"/>
    </row>
    <row r="26" spans="1:36">
      <c r="A26" s="61"/>
      <c r="B26" s="9" t="s">
        <v>76</v>
      </c>
      <c r="C26" s="25">
        <v>20.542999999999999</v>
      </c>
      <c r="D26" s="25">
        <v>29.254000000000001</v>
      </c>
      <c r="E26" s="25">
        <f t="shared" si="0"/>
        <v>8.7110000000000021</v>
      </c>
      <c r="F26" s="25">
        <v>20.815999999999999</v>
      </c>
      <c r="G26" s="25">
        <v>20.639700000000001</v>
      </c>
      <c r="H26" s="25">
        <f t="shared" si="14"/>
        <v>0.27299999999999969</v>
      </c>
      <c r="I26" s="25">
        <f t="shared" si="15"/>
        <v>0.17629999999999768</v>
      </c>
      <c r="J26" s="46"/>
      <c r="K26" s="25">
        <f t="shared" si="16"/>
        <v>3.133968545517158</v>
      </c>
      <c r="L26" s="25">
        <f t="shared" si="17"/>
        <v>2.0238778555848653</v>
      </c>
      <c r="M26" s="25">
        <f t="shared" si="18"/>
        <v>64.578754578753802</v>
      </c>
      <c r="N26" s="46"/>
      <c r="O26" s="31"/>
      <c r="P26" s="46"/>
      <c r="Q26" s="60" t="s">
        <v>109</v>
      </c>
      <c r="R26" s="9" t="s">
        <v>75</v>
      </c>
      <c r="S26" s="13">
        <v>3.67</v>
      </c>
      <c r="T26" s="10">
        <f t="shared" si="7"/>
        <v>5.1050000000000004</v>
      </c>
      <c r="U26" s="29">
        <f t="shared" si="8"/>
        <v>2.530837438423645E-2</v>
      </c>
      <c r="V26" s="11">
        <f t="shared" si="12"/>
        <v>145.27006896551728</v>
      </c>
      <c r="W26" s="17">
        <v>50</v>
      </c>
      <c r="X26" s="12">
        <f t="shared" si="19"/>
        <v>7263.5034482758638</v>
      </c>
      <c r="Y26" s="21">
        <f>AVERAGE(X26:X27)</f>
        <v>7263.5034482758638</v>
      </c>
      <c r="Z26" s="21"/>
      <c r="AB26" s="31" t="s">
        <v>117</v>
      </c>
      <c r="AC26" s="9">
        <v>18.3</v>
      </c>
      <c r="AD26" s="17">
        <f t="shared" si="5"/>
        <v>915</v>
      </c>
      <c r="AE26" s="32"/>
    </row>
    <row r="27" spans="1:36">
      <c r="A27" s="61"/>
      <c r="B27" s="9" t="s">
        <v>77</v>
      </c>
      <c r="C27" s="25">
        <v>20.842400000000001</v>
      </c>
      <c r="D27" s="25">
        <v>29.178999999999998</v>
      </c>
      <c r="E27" s="25">
        <f t="shared" si="0"/>
        <v>8.3365999999999971</v>
      </c>
      <c r="F27" s="25">
        <v>21.085599999999999</v>
      </c>
      <c r="G27" s="25">
        <v>20.9361</v>
      </c>
      <c r="H27" s="25">
        <f t="shared" si="14"/>
        <v>0.24319999999999808</v>
      </c>
      <c r="I27" s="25">
        <f t="shared" si="15"/>
        <v>0.14949999999999974</v>
      </c>
      <c r="J27" s="46"/>
      <c r="K27" s="25">
        <f t="shared" si="16"/>
        <v>2.9172564354772708</v>
      </c>
      <c r="L27" s="25">
        <f t="shared" si="17"/>
        <v>1.793297027565192</v>
      </c>
      <c r="M27" s="25">
        <f t="shared" si="18"/>
        <v>61.472039473684589</v>
      </c>
      <c r="N27" s="46"/>
      <c r="O27" s="56">
        <f>AVERAGE(L27:L28)</f>
        <v>1.8052168001253412</v>
      </c>
      <c r="P27" s="46"/>
      <c r="Q27" s="60"/>
      <c r="R27" s="9" t="s">
        <v>76</v>
      </c>
      <c r="S27" s="13">
        <v>3.67</v>
      </c>
      <c r="T27" s="10">
        <f t="shared" si="7"/>
        <v>5.1050000000000004</v>
      </c>
      <c r="U27" s="29">
        <f t="shared" si="8"/>
        <v>2.530837438423645E-2</v>
      </c>
      <c r="V27" s="11">
        <f t="shared" si="12"/>
        <v>145.27006896551728</v>
      </c>
      <c r="W27" s="17">
        <v>50</v>
      </c>
      <c r="X27" s="12">
        <f t="shared" si="19"/>
        <v>7263.5034482758638</v>
      </c>
      <c r="Y27" s="21"/>
      <c r="Z27" s="21"/>
    </row>
    <row r="28" spans="1:36">
      <c r="A28" s="61"/>
      <c r="B28" s="9" t="s">
        <v>78</v>
      </c>
      <c r="C28" s="25">
        <v>20.764500000000002</v>
      </c>
      <c r="D28" s="25">
        <v>28.766100000000002</v>
      </c>
      <c r="E28" s="25">
        <f t="shared" si="0"/>
        <v>8.0015999999999998</v>
      </c>
      <c r="F28" s="25">
        <v>21.005700000000001</v>
      </c>
      <c r="G28" s="25">
        <v>20.860299999999999</v>
      </c>
      <c r="H28" s="25">
        <f t="shared" si="14"/>
        <v>0.24119999999999919</v>
      </c>
      <c r="I28" s="25">
        <f t="shared" si="15"/>
        <v>0.14540000000000219</v>
      </c>
      <c r="J28" s="51"/>
      <c r="K28" s="25">
        <f t="shared" si="16"/>
        <v>3.0143971205758748</v>
      </c>
      <c r="L28" s="25">
        <f t="shared" si="17"/>
        <v>1.8171365726854904</v>
      </c>
      <c r="M28" s="25">
        <f t="shared" si="18"/>
        <v>60.281923714760644</v>
      </c>
      <c r="N28" s="46"/>
      <c r="O28" s="31"/>
      <c r="P28" s="46"/>
      <c r="Q28" s="60" t="s">
        <v>110</v>
      </c>
      <c r="R28" s="9" t="s">
        <v>77</v>
      </c>
      <c r="S28" s="13">
        <v>4.34</v>
      </c>
      <c r="T28" s="10">
        <f t="shared" si="7"/>
        <v>5.1050000000000004</v>
      </c>
      <c r="U28" s="29">
        <f t="shared" si="8"/>
        <v>2.530837438423645E-2</v>
      </c>
      <c r="V28" s="11">
        <f t="shared" si="12"/>
        <v>77.443625615763594</v>
      </c>
      <c r="W28" s="17">
        <v>50</v>
      </c>
      <c r="X28" s="12">
        <f t="shared" si="19"/>
        <v>3872.1812807881797</v>
      </c>
      <c r="Y28" s="21">
        <f>AVERAGE(X28:X29)</f>
        <v>4327.7320197044355</v>
      </c>
      <c r="Z28" s="21"/>
    </row>
    <row r="29" spans="1:36">
      <c r="A29" s="61"/>
      <c r="B29" s="9" t="s">
        <v>79</v>
      </c>
      <c r="C29" s="25">
        <v>20.5092</v>
      </c>
      <c r="D29" s="25">
        <v>29.926200000000001</v>
      </c>
      <c r="E29" s="25">
        <f t="shared" si="0"/>
        <v>9.4170000000000016</v>
      </c>
      <c r="F29" s="25">
        <v>20.8065</v>
      </c>
      <c r="G29" s="25">
        <v>20.618500000000001</v>
      </c>
      <c r="H29" s="25">
        <f t="shared" si="14"/>
        <v>0.2972999999999999</v>
      </c>
      <c r="I29" s="25">
        <f t="shared" si="15"/>
        <v>0.18799999999999883</v>
      </c>
      <c r="J29" s="51"/>
      <c r="K29" s="25">
        <f t="shared" si="16"/>
        <v>3.1570563873845159</v>
      </c>
      <c r="L29" s="25">
        <f t="shared" si="17"/>
        <v>1.9963895083359755</v>
      </c>
      <c r="M29" s="25">
        <f t="shared" si="18"/>
        <v>63.235788765556308</v>
      </c>
      <c r="N29" s="46"/>
      <c r="O29" s="56">
        <f>AVERAGE(L29:L30)</f>
        <v>2.0122788580239415</v>
      </c>
      <c r="P29" s="46"/>
      <c r="Q29" s="60"/>
      <c r="R29" s="9" t="s">
        <v>78</v>
      </c>
      <c r="S29" s="13">
        <v>4.16</v>
      </c>
      <c r="T29" s="10">
        <f t="shared" si="7"/>
        <v>5.1050000000000004</v>
      </c>
      <c r="U29" s="29">
        <f t="shared" si="8"/>
        <v>2.530837438423645E-2</v>
      </c>
      <c r="V29" s="11">
        <f t="shared" si="12"/>
        <v>95.665655172413807</v>
      </c>
      <c r="W29" s="17">
        <v>50</v>
      </c>
      <c r="X29" s="12">
        <f t="shared" si="19"/>
        <v>4783.2827586206904</v>
      </c>
      <c r="Y29" s="21"/>
      <c r="Z29" s="21"/>
    </row>
    <row r="30" spans="1:36">
      <c r="A30" s="61"/>
      <c r="B30" s="9" t="s">
        <v>80</v>
      </c>
      <c r="C30" s="25">
        <v>20.83</v>
      </c>
      <c r="D30" s="25">
        <v>27.816600000000001</v>
      </c>
      <c r="E30" s="25">
        <f t="shared" si="0"/>
        <v>6.9866000000000028</v>
      </c>
      <c r="F30" s="25">
        <v>21.052600000000002</v>
      </c>
      <c r="G30" s="25">
        <v>20.910900000000002</v>
      </c>
      <c r="H30" s="25">
        <f t="shared" si="14"/>
        <v>0.22260000000000346</v>
      </c>
      <c r="I30" s="25">
        <f t="shared" si="15"/>
        <v>0.14170000000000016</v>
      </c>
      <c r="J30" s="51"/>
      <c r="K30" s="25">
        <f t="shared" si="16"/>
        <v>3.186099103999132</v>
      </c>
      <c r="L30" s="25">
        <f t="shared" si="17"/>
        <v>2.0281682077119072</v>
      </c>
      <c r="M30" s="25">
        <f t="shared" si="18"/>
        <v>63.656783468103306</v>
      </c>
      <c r="N30" s="46"/>
      <c r="O30" s="31"/>
      <c r="P30" s="46"/>
      <c r="Q30" s="60" t="s">
        <v>111</v>
      </c>
      <c r="R30" s="9" t="s">
        <v>79</v>
      </c>
      <c r="S30" s="13">
        <v>3.65</v>
      </c>
      <c r="T30" s="10">
        <f t="shared" si="7"/>
        <v>5.1050000000000004</v>
      </c>
      <c r="U30" s="29">
        <f t="shared" si="8"/>
        <v>2.530837438423645E-2</v>
      </c>
      <c r="V30" s="11">
        <f t="shared" si="12"/>
        <v>147.29473891625619</v>
      </c>
      <c r="W30" s="17">
        <v>50</v>
      </c>
      <c r="X30" s="12">
        <f t="shared" si="19"/>
        <v>7364.7369458128096</v>
      </c>
      <c r="Y30" s="21">
        <f>AVERAGE(X30:X31)</f>
        <v>7314.1201970443362</v>
      </c>
      <c r="Z30" s="21"/>
    </row>
    <row r="31" spans="1:36">
      <c r="A31" s="61"/>
      <c r="B31" s="9" t="s">
        <v>81</v>
      </c>
      <c r="C31" s="25">
        <v>20.4115</v>
      </c>
      <c r="D31" s="25">
        <v>28.4666</v>
      </c>
      <c r="E31" s="25">
        <f t="shared" si="0"/>
        <v>8.0550999999999995</v>
      </c>
      <c r="F31" s="25">
        <v>20.648299999999999</v>
      </c>
      <c r="G31" s="25">
        <v>20.520199999999999</v>
      </c>
      <c r="H31" s="25">
        <f t="shared" si="14"/>
        <v>0.23679999999999879</v>
      </c>
      <c r="I31" s="25">
        <f t="shared" si="15"/>
        <v>0.12809999999999988</v>
      </c>
      <c r="J31" s="31">
        <f>AVERAGE(I31,I32,I33,I34,I35,I36)</f>
        <v>0.12469999999999952</v>
      </c>
      <c r="K31" s="25">
        <f t="shared" si="16"/>
        <v>2.9397524549664036</v>
      </c>
      <c r="L31" s="25">
        <f t="shared" si="17"/>
        <v>1.5902968305793832</v>
      </c>
      <c r="M31" s="25">
        <f t="shared" si="18"/>
        <v>54.096283783784003</v>
      </c>
      <c r="N31" s="60">
        <f>AVERAGE(K31,K32,K33,K34,K35,K36)</f>
        <v>2.9895487481875045</v>
      </c>
      <c r="O31" s="56">
        <f>AVERAGE(L31:L32)</f>
        <v>1.563036296334225</v>
      </c>
      <c r="P31" s="46"/>
      <c r="Q31" s="60"/>
      <c r="R31" s="9" t="s">
        <v>80</v>
      </c>
      <c r="S31" s="13">
        <v>3.67</v>
      </c>
      <c r="T31" s="10">
        <f t="shared" si="7"/>
        <v>5.1050000000000004</v>
      </c>
      <c r="U31" s="29">
        <f t="shared" si="8"/>
        <v>2.530837438423645E-2</v>
      </c>
      <c r="V31" s="11">
        <f t="shared" si="12"/>
        <v>145.27006896551728</v>
      </c>
      <c r="W31" s="17">
        <v>50</v>
      </c>
      <c r="X31" s="12">
        <f t="shared" si="19"/>
        <v>7263.5034482758638</v>
      </c>
      <c r="Y31" s="21"/>
      <c r="Z31" s="21"/>
    </row>
    <row r="32" spans="1:36">
      <c r="A32" s="61"/>
      <c r="B32" s="9" t="s">
        <v>82</v>
      </c>
      <c r="C32" s="25">
        <v>20.424800000000001</v>
      </c>
      <c r="D32" s="25">
        <v>28.616099999999999</v>
      </c>
      <c r="E32" s="25">
        <f t="shared" si="0"/>
        <v>8.1912999999999982</v>
      </c>
      <c r="F32" s="25">
        <v>20.691800000000001</v>
      </c>
      <c r="G32" s="25">
        <v>20.565999999999999</v>
      </c>
      <c r="H32" s="25">
        <f t="shared" si="14"/>
        <v>0.26699999999999946</v>
      </c>
      <c r="I32" s="25">
        <f t="shared" si="15"/>
        <v>0.12580000000000169</v>
      </c>
      <c r="J32" s="31"/>
      <c r="K32" s="25">
        <f t="shared" si="16"/>
        <v>3.2595558702525791</v>
      </c>
      <c r="L32" s="25">
        <f t="shared" si="17"/>
        <v>1.5357757620890666</v>
      </c>
      <c r="M32" s="25">
        <f t="shared" si="18"/>
        <v>47.11610486891459</v>
      </c>
      <c r="N32" s="60"/>
      <c r="O32" s="31"/>
      <c r="P32" s="46"/>
      <c r="Q32" s="60" t="s">
        <v>112</v>
      </c>
      <c r="R32" s="9" t="s">
        <v>81</v>
      </c>
      <c r="S32" s="13">
        <v>3.93</v>
      </c>
      <c r="T32" s="10">
        <f t="shared" si="7"/>
        <v>5.1050000000000004</v>
      </c>
      <c r="U32" s="29">
        <f t="shared" si="8"/>
        <v>2.530837438423645E-2</v>
      </c>
      <c r="V32" s="11">
        <f t="shared" si="12"/>
        <v>118.94935960591134</v>
      </c>
      <c r="W32" s="17">
        <v>50</v>
      </c>
      <c r="X32" s="12">
        <f>V32*W32</f>
        <v>5947.467980295567</v>
      </c>
      <c r="Y32" s="21">
        <f>AVERAGE(X32:X33)</f>
        <v>5947.467980295567</v>
      </c>
      <c r="Z32" s="21"/>
    </row>
    <row r="33" spans="1:26">
      <c r="A33" s="61"/>
      <c r="B33" s="9" t="s">
        <v>83</v>
      </c>
      <c r="C33" s="25">
        <v>20.535</v>
      </c>
      <c r="D33" s="25">
        <v>28.5182</v>
      </c>
      <c r="E33" s="25">
        <f t="shared" si="0"/>
        <v>7.9832000000000001</v>
      </c>
      <c r="F33" s="25">
        <v>20.7698</v>
      </c>
      <c r="G33" s="25">
        <v>20.661200000000001</v>
      </c>
      <c r="H33" s="25">
        <f t="shared" si="14"/>
        <v>0.2347999999999999</v>
      </c>
      <c r="I33" s="25">
        <f t="shared" si="15"/>
        <v>0.10859999999999914</v>
      </c>
      <c r="J33" s="31"/>
      <c r="K33" s="25">
        <f t="shared" si="16"/>
        <v>2.9411764705882337</v>
      </c>
      <c r="L33" s="25">
        <f t="shared" si="17"/>
        <v>1.3603567491732531</v>
      </c>
      <c r="M33" s="25">
        <f t="shared" si="18"/>
        <v>46.252129471890626</v>
      </c>
      <c r="N33" s="60"/>
      <c r="O33" s="56">
        <f>AVERAGE(L33:L34)</f>
        <v>1.467341192362676</v>
      </c>
      <c r="P33" s="46"/>
      <c r="Q33" s="60"/>
      <c r="R33" s="9" t="s">
        <v>82</v>
      </c>
      <c r="S33" s="13">
        <v>3.93</v>
      </c>
      <c r="T33" s="10">
        <f t="shared" si="7"/>
        <v>5.1050000000000004</v>
      </c>
      <c r="U33" s="29">
        <f t="shared" si="8"/>
        <v>2.530837438423645E-2</v>
      </c>
      <c r="V33" s="11">
        <f t="shared" si="12"/>
        <v>118.94935960591134</v>
      </c>
      <c r="W33" s="17">
        <v>50</v>
      </c>
      <c r="X33" s="12">
        <f>V33*W33</f>
        <v>5947.467980295567</v>
      </c>
      <c r="Y33" s="21"/>
      <c r="Z33" s="21"/>
    </row>
    <row r="34" spans="1:26">
      <c r="A34" s="61"/>
      <c r="B34" s="9" t="s">
        <v>84</v>
      </c>
      <c r="C34" s="25">
        <v>20.754899999999999</v>
      </c>
      <c r="D34" s="25">
        <v>28.999700000000001</v>
      </c>
      <c r="E34" s="25">
        <f t="shared" si="0"/>
        <v>8.2448000000000015</v>
      </c>
      <c r="F34" s="25">
        <v>21.002199999999998</v>
      </c>
      <c r="G34" s="25">
        <v>20.872399999999999</v>
      </c>
      <c r="H34" s="25">
        <f t="shared" si="14"/>
        <v>0.24729999999999919</v>
      </c>
      <c r="I34" s="25">
        <f t="shared" si="15"/>
        <v>0.12979999999999947</v>
      </c>
      <c r="J34" s="31"/>
      <c r="K34" s="25">
        <f t="shared" si="16"/>
        <v>2.9994663302930227</v>
      </c>
      <c r="L34" s="25">
        <f>(I34/E34)*100</f>
        <v>1.5743256355520989</v>
      </c>
      <c r="M34" s="25">
        <f t="shared" si="18"/>
        <v>52.486858067124906</v>
      </c>
      <c r="N34" s="60"/>
      <c r="O34" s="31"/>
      <c r="P34" s="46"/>
      <c r="Q34" s="60" t="s">
        <v>113</v>
      </c>
      <c r="R34" s="9" t="s">
        <v>83</v>
      </c>
      <c r="S34" s="13">
        <v>4.18</v>
      </c>
      <c r="T34" s="10">
        <f t="shared" si="7"/>
        <v>5.1050000000000004</v>
      </c>
      <c r="U34" s="29">
        <f t="shared" si="8"/>
        <v>2.530837438423645E-2</v>
      </c>
      <c r="V34" s="11">
        <f t="shared" ref="V34:V41" si="20">(T34-S34)*U34*4000</f>
        <v>93.640985221674939</v>
      </c>
      <c r="W34" s="17">
        <v>50</v>
      </c>
      <c r="X34" s="12">
        <f t="shared" ref="X34:X41" si="21">V34*W34</f>
        <v>4682.0492610837473</v>
      </c>
      <c r="Y34" s="21">
        <f>AVERAGE(X34:X35)</f>
        <v>4454.2738916256194</v>
      </c>
      <c r="Z34" s="21"/>
    </row>
    <row r="35" spans="1:26">
      <c r="A35" s="61"/>
      <c r="B35" s="9" t="s">
        <v>85</v>
      </c>
      <c r="C35" s="25">
        <v>20.564699999999998</v>
      </c>
      <c r="D35" s="25">
        <v>28.746099999999998</v>
      </c>
      <c r="E35" s="25">
        <f t="shared" si="0"/>
        <v>8.1814</v>
      </c>
      <c r="F35" s="25">
        <v>20.790099999999999</v>
      </c>
      <c r="G35" s="25">
        <v>20.656500000000001</v>
      </c>
      <c r="H35" s="25">
        <f t="shared" si="14"/>
        <v>0.22540000000000049</v>
      </c>
      <c r="I35" s="25">
        <f t="shared" si="15"/>
        <v>0.13359999999999772</v>
      </c>
      <c r="J35" s="31"/>
      <c r="K35" s="25">
        <f t="shared" si="16"/>
        <v>2.7550297015180836</v>
      </c>
      <c r="L35" s="25">
        <f t="shared" si="17"/>
        <v>1.6329723519201815</v>
      </c>
      <c r="M35" s="25">
        <f t="shared" si="18"/>
        <v>59.272404614018384</v>
      </c>
      <c r="N35" s="60"/>
      <c r="O35" s="56">
        <f>AVERAGE(L35:L36)</f>
        <v>1.6579034446219358</v>
      </c>
      <c r="P35" s="46"/>
      <c r="Q35" s="60"/>
      <c r="R35" s="9" t="s">
        <v>84</v>
      </c>
      <c r="S35" s="13">
        <v>4.2699999999999996</v>
      </c>
      <c r="T35" s="10">
        <f t="shared" si="7"/>
        <v>5.1050000000000004</v>
      </c>
      <c r="U35" s="29">
        <f t="shared" si="8"/>
        <v>2.530837438423645E-2</v>
      </c>
      <c r="V35" s="11">
        <f t="shared" si="20"/>
        <v>84.529970443349825</v>
      </c>
      <c r="W35" s="17">
        <v>50</v>
      </c>
      <c r="X35" s="12">
        <f t="shared" si="21"/>
        <v>4226.4985221674915</v>
      </c>
      <c r="Y35" s="21"/>
      <c r="Z35" s="21"/>
    </row>
    <row r="36" spans="1:26">
      <c r="A36" s="61"/>
      <c r="B36" s="9" t="s">
        <v>86</v>
      </c>
      <c r="C36" s="25">
        <v>20.629300000000001</v>
      </c>
      <c r="D36" s="25">
        <v>27.896799999999999</v>
      </c>
      <c r="E36" s="25">
        <f t="shared" si="0"/>
        <v>7.2674999999999983</v>
      </c>
      <c r="F36" s="25">
        <v>20.8504</v>
      </c>
      <c r="G36" s="25">
        <v>20.728100000000001</v>
      </c>
      <c r="H36" s="25">
        <f t="shared" si="14"/>
        <v>0.22109999999999985</v>
      </c>
      <c r="I36" s="25">
        <f t="shared" si="15"/>
        <v>0.12229999999999919</v>
      </c>
      <c r="J36" s="31"/>
      <c r="K36" s="25">
        <f>(H36/E36)*100</f>
        <v>3.0423116615067065</v>
      </c>
      <c r="L36" s="25">
        <f t="shared" si="17"/>
        <v>1.6828345373236904</v>
      </c>
      <c r="M36" s="25">
        <f t="shared" si="18"/>
        <v>55.314337403889311</v>
      </c>
      <c r="N36" s="60"/>
      <c r="O36" s="31"/>
      <c r="P36" s="46"/>
      <c r="Q36" s="60" t="s">
        <v>114</v>
      </c>
      <c r="R36" s="9" t="s">
        <v>85</v>
      </c>
      <c r="S36" s="13">
        <v>4.1100000000000003</v>
      </c>
      <c r="T36" s="10">
        <f t="shared" si="7"/>
        <v>5.1050000000000004</v>
      </c>
      <c r="U36" s="29">
        <f t="shared" si="8"/>
        <v>2.530837438423645E-2</v>
      </c>
      <c r="V36" s="11">
        <f t="shared" si="20"/>
        <v>100.72733004926108</v>
      </c>
      <c r="W36" s="17">
        <v>50</v>
      </c>
      <c r="X36" s="12">
        <f t="shared" si="21"/>
        <v>5036.3665024630545</v>
      </c>
      <c r="Y36" s="21">
        <f>AVERAGE(X36:X37)</f>
        <v>5112.2916256157641</v>
      </c>
      <c r="Z36" s="21"/>
    </row>
    <row r="37" spans="1:26">
      <c r="A37" s="61"/>
      <c r="B37" s="9" t="s">
        <v>87</v>
      </c>
      <c r="C37" s="25">
        <v>20.350999999999999</v>
      </c>
      <c r="D37" s="25">
        <v>28.421800000000001</v>
      </c>
      <c r="E37" s="25">
        <f t="shared" si="0"/>
        <v>8.070800000000002</v>
      </c>
      <c r="F37" s="25">
        <v>20.572700000000001</v>
      </c>
      <c r="G37" s="25">
        <v>20.4361</v>
      </c>
      <c r="H37" s="25">
        <f t="shared" si="14"/>
        <v>0.22170000000000201</v>
      </c>
      <c r="I37" s="25">
        <f t="shared" si="15"/>
        <v>0.13660000000000139</v>
      </c>
      <c r="J37" s="31">
        <f>AVERAGE(I37,I38,I39,I40,I41,I42)</f>
        <v>0.15351666666666711</v>
      </c>
      <c r="K37" s="25">
        <f t="shared" si="16"/>
        <v>2.746939584675645</v>
      </c>
      <c r="L37" s="25">
        <f t="shared" si="17"/>
        <v>1.692521187490724</v>
      </c>
      <c r="M37" s="25">
        <f t="shared" si="18"/>
        <v>61.614794767704176</v>
      </c>
      <c r="N37" s="60">
        <f>AVERAGE(K37,K38,K39,K40,K41,K42)</f>
        <v>2.974642227211691</v>
      </c>
      <c r="O37" s="56">
        <f>AVERAGE(L37:L38)</f>
        <v>1.8180795138971226</v>
      </c>
      <c r="P37" s="46"/>
      <c r="Q37" s="60"/>
      <c r="R37" s="9" t="s">
        <v>86</v>
      </c>
      <c r="S37" s="13">
        <v>4.08</v>
      </c>
      <c r="T37" s="10">
        <f t="shared" si="7"/>
        <v>5.1050000000000004</v>
      </c>
      <c r="U37" s="29">
        <f t="shared" si="8"/>
        <v>2.530837438423645E-2</v>
      </c>
      <c r="V37" s="11">
        <f t="shared" si="20"/>
        <v>103.76433497536948</v>
      </c>
      <c r="W37" s="17">
        <v>50</v>
      </c>
      <c r="X37" s="12">
        <f t="shared" si="21"/>
        <v>5188.2167487684737</v>
      </c>
      <c r="Y37" s="21"/>
      <c r="Z37" s="21"/>
    </row>
    <row r="38" spans="1:26">
      <c r="A38" s="61"/>
      <c r="B38" s="9" t="s">
        <v>88</v>
      </c>
      <c r="C38" s="25">
        <v>20.739699999999999</v>
      </c>
      <c r="D38" s="25">
        <v>29.728000000000002</v>
      </c>
      <c r="E38" s="25">
        <f t="shared" si="0"/>
        <v>8.9883000000000024</v>
      </c>
      <c r="F38" s="25">
        <v>21.0182</v>
      </c>
      <c r="G38" s="25">
        <v>20.843499999999999</v>
      </c>
      <c r="H38" s="25">
        <f t="shared" si="14"/>
        <v>0.27850000000000108</v>
      </c>
      <c r="I38" s="25">
        <f t="shared" si="15"/>
        <v>0.17470000000000141</v>
      </c>
      <c r="J38" s="31"/>
      <c r="K38" s="25">
        <f t="shared" si="16"/>
        <v>3.0984724586406887</v>
      </c>
      <c r="L38" s="25">
        <f t="shared" si="17"/>
        <v>1.943637840303521</v>
      </c>
      <c r="M38" s="25">
        <f t="shared" si="18"/>
        <v>62.728904847397025</v>
      </c>
      <c r="N38" s="60"/>
      <c r="O38" s="31"/>
      <c r="P38" s="46"/>
      <c r="Q38" s="60" t="s">
        <v>115</v>
      </c>
      <c r="R38" s="9" t="s">
        <v>87</v>
      </c>
      <c r="S38" s="13">
        <v>3.89</v>
      </c>
      <c r="T38" s="10">
        <f t="shared" si="7"/>
        <v>5.1050000000000004</v>
      </c>
      <c r="U38" s="29">
        <f t="shared" si="8"/>
        <v>2.530837438423645E-2</v>
      </c>
      <c r="V38" s="11">
        <f t="shared" si="20"/>
        <v>122.99869950738918</v>
      </c>
      <c r="W38" s="17">
        <v>50</v>
      </c>
      <c r="X38" s="12">
        <f t="shared" si="21"/>
        <v>6149.9349753694587</v>
      </c>
      <c r="Y38" s="21">
        <f>AVERAGE(X38:X39)</f>
        <v>6200.5517241379312</v>
      </c>
      <c r="Z38" s="21"/>
    </row>
    <row r="39" spans="1:26" ht="18" customHeight="1">
      <c r="A39" s="61"/>
      <c r="B39" s="9" t="s">
        <v>89</v>
      </c>
      <c r="C39" s="25">
        <v>20.459299999999999</v>
      </c>
      <c r="D39" s="25">
        <v>28.2103</v>
      </c>
      <c r="E39" s="25">
        <f t="shared" si="0"/>
        <v>7.7510000000000012</v>
      </c>
      <c r="F39" s="25">
        <v>20.699000000000002</v>
      </c>
      <c r="G39" s="25">
        <v>20.547000000000001</v>
      </c>
      <c r="H39" s="25">
        <f t="shared" si="14"/>
        <v>0.23970000000000269</v>
      </c>
      <c r="I39" s="25">
        <f t="shared" si="15"/>
        <v>0.15200000000000102</v>
      </c>
      <c r="J39" s="31"/>
      <c r="K39" s="25">
        <f t="shared" si="16"/>
        <v>3.0925041930073878</v>
      </c>
      <c r="L39" s="25">
        <f t="shared" si="17"/>
        <v>1.9610372855115596</v>
      </c>
      <c r="M39" s="25">
        <f t="shared" si="18"/>
        <v>63.412599082185785</v>
      </c>
      <c r="N39" s="60"/>
      <c r="O39" s="56">
        <f>AVERAGE(L39:L40)</f>
        <v>2.1664946923878712</v>
      </c>
      <c r="P39" s="46"/>
      <c r="Q39" s="60"/>
      <c r="R39" s="9" t="s">
        <v>88</v>
      </c>
      <c r="S39" s="13">
        <v>3.87</v>
      </c>
      <c r="T39" s="10">
        <f t="shared" si="7"/>
        <v>5.1050000000000004</v>
      </c>
      <c r="U39" s="29">
        <f t="shared" si="8"/>
        <v>2.530837438423645E-2</v>
      </c>
      <c r="V39" s="11">
        <f t="shared" si="20"/>
        <v>125.02336945812809</v>
      </c>
      <c r="W39" s="17">
        <v>50</v>
      </c>
      <c r="X39" s="12">
        <f t="shared" si="21"/>
        <v>6251.1684729064045</v>
      </c>
      <c r="Y39" s="21"/>
      <c r="Z39" s="21"/>
    </row>
    <row r="40" spans="1:26">
      <c r="A40" s="61"/>
      <c r="B40" s="9" t="s">
        <v>90</v>
      </c>
      <c r="C40" s="25">
        <v>20.738199999999999</v>
      </c>
      <c r="D40" s="25">
        <v>27.6692</v>
      </c>
      <c r="E40" s="25">
        <f t="shared" si="0"/>
        <v>6.9310000000000009</v>
      </c>
      <c r="F40" s="25">
        <v>20.996300000000002</v>
      </c>
      <c r="G40" s="25">
        <v>20.831900000000001</v>
      </c>
      <c r="H40" s="25">
        <f t="shared" si="14"/>
        <v>0.25810000000000244</v>
      </c>
      <c r="I40" s="25">
        <f t="shared" si="15"/>
        <v>0.16440000000000055</v>
      </c>
      <c r="J40" s="31"/>
      <c r="K40" s="25">
        <f t="shared" si="16"/>
        <v>3.7238493723849722</v>
      </c>
      <c r="L40" s="25">
        <f t="shared" si="17"/>
        <v>2.3719520992641829</v>
      </c>
      <c r="M40" s="25">
        <f t="shared" si="18"/>
        <v>63.696241766756678</v>
      </c>
      <c r="N40" s="60"/>
      <c r="O40" s="31"/>
      <c r="P40" s="46"/>
      <c r="Q40" s="60" t="s">
        <v>116</v>
      </c>
      <c r="R40" s="9" t="s">
        <v>89</v>
      </c>
      <c r="S40" s="13">
        <v>4.2</v>
      </c>
      <c r="T40" s="10">
        <f t="shared" si="7"/>
        <v>5.1050000000000004</v>
      </c>
      <c r="U40" s="29">
        <f t="shared" si="8"/>
        <v>2.530837438423645E-2</v>
      </c>
      <c r="V40" s="11">
        <f t="shared" si="20"/>
        <v>91.616315270935971</v>
      </c>
      <c r="W40" s="17">
        <v>50</v>
      </c>
      <c r="X40" s="12">
        <f t="shared" si="21"/>
        <v>4580.8157635467987</v>
      </c>
      <c r="Y40" s="21">
        <f>AVERAGE(X40:X41)</f>
        <v>4707.3576354679808</v>
      </c>
      <c r="Z40" s="21"/>
    </row>
    <row r="41" spans="1:26">
      <c r="A41" s="61"/>
      <c r="B41" s="9" t="s">
        <v>91</v>
      </c>
      <c r="C41" s="25">
        <v>20.8033</v>
      </c>
      <c r="D41" s="25">
        <v>30.4832</v>
      </c>
      <c r="E41" s="25">
        <f t="shared" si="0"/>
        <v>9.6798999999999999</v>
      </c>
      <c r="F41" s="25">
        <v>21.101900000000001</v>
      </c>
      <c r="G41" s="25">
        <v>20.9116</v>
      </c>
      <c r="H41" s="25">
        <f t="shared" si="14"/>
        <v>0.29860000000000042</v>
      </c>
      <c r="I41" s="25">
        <f t="shared" si="15"/>
        <v>0.19030000000000058</v>
      </c>
      <c r="J41" s="31"/>
      <c r="K41" s="25">
        <f t="shared" si="16"/>
        <v>3.0847426109773908</v>
      </c>
      <c r="L41" s="25">
        <f t="shared" si="17"/>
        <v>1.9659294000971144</v>
      </c>
      <c r="M41" s="25">
        <f t="shared" si="18"/>
        <v>63.730743469524555</v>
      </c>
      <c r="N41" s="60"/>
      <c r="O41" s="56">
        <f>AVERAGE(L41:L42)</f>
        <v>1.5901639273566075</v>
      </c>
      <c r="P41" s="46"/>
      <c r="Q41" s="60"/>
      <c r="R41" s="9" t="s">
        <v>90</v>
      </c>
      <c r="S41" s="13">
        <v>4.1500000000000004</v>
      </c>
      <c r="T41" s="10">
        <f t="shared" si="7"/>
        <v>5.1050000000000004</v>
      </c>
      <c r="U41" s="29">
        <f t="shared" si="8"/>
        <v>2.530837438423645E-2</v>
      </c>
      <c r="V41" s="11">
        <f t="shared" si="20"/>
        <v>96.677990147783248</v>
      </c>
      <c r="W41" s="17">
        <v>50</v>
      </c>
      <c r="X41" s="12">
        <f t="shared" si="21"/>
        <v>4833.899507389162</v>
      </c>
      <c r="Y41" s="21"/>
      <c r="Z41" s="21"/>
    </row>
    <row r="42" spans="1:26">
      <c r="A42" s="61"/>
      <c r="B42" s="9" t="s">
        <v>92</v>
      </c>
      <c r="C42" s="25">
        <v>20.799199999999999</v>
      </c>
      <c r="D42" s="25">
        <v>29.289000000000001</v>
      </c>
      <c r="E42" s="25">
        <f t="shared" si="0"/>
        <v>8.4898000000000025</v>
      </c>
      <c r="F42" s="25">
        <v>20.977599999999999</v>
      </c>
      <c r="G42" s="25">
        <v>20.874500000000001</v>
      </c>
      <c r="H42" s="25">
        <f t="shared" si="14"/>
        <v>0.17839999999999989</v>
      </c>
      <c r="I42" s="25">
        <f t="shared" si="15"/>
        <v>0.10309999999999775</v>
      </c>
      <c r="J42" s="31"/>
      <c r="K42" s="25">
        <f t="shared" si="16"/>
        <v>2.1013451435840635</v>
      </c>
      <c r="L42" s="25">
        <f t="shared" si="17"/>
        <v>1.2143984546161006</v>
      </c>
      <c r="M42" s="25">
        <f t="shared" si="18"/>
        <v>57.791479820626577</v>
      </c>
      <c r="N42" s="60"/>
      <c r="O42" s="31"/>
      <c r="P42" s="46"/>
      <c r="Q42" s="60" t="s">
        <v>117</v>
      </c>
      <c r="R42" s="9" t="s">
        <v>91</v>
      </c>
      <c r="S42" s="13">
        <v>3.96</v>
      </c>
      <c r="T42" s="10">
        <f t="shared" si="7"/>
        <v>5.1050000000000004</v>
      </c>
      <c r="U42" s="29">
        <f t="shared" si="8"/>
        <v>2.530837438423645E-2</v>
      </c>
      <c r="V42" s="11">
        <f>(T42-S42)*U42*4000</f>
        <v>115.91235467980299</v>
      </c>
      <c r="W42" s="17">
        <v>50</v>
      </c>
      <c r="X42" s="12">
        <f>V42*W42</f>
        <v>5795.6177339901496</v>
      </c>
      <c r="Y42" s="21">
        <f>AVERAGE(X42:X43)</f>
        <v>5922.1596059113308</v>
      </c>
      <c r="Z42" s="21"/>
    </row>
    <row r="43" spans="1:26">
      <c r="A43" s="45"/>
      <c r="C43" s="25"/>
      <c r="D43" s="25"/>
      <c r="G43" s="25"/>
      <c r="H43" s="25"/>
      <c r="I43" s="25"/>
      <c r="J43" s="46"/>
      <c r="K43" s="25"/>
      <c r="L43" s="25"/>
      <c r="M43" s="25"/>
      <c r="N43" s="46"/>
      <c r="O43" s="46"/>
      <c r="P43" s="46"/>
      <c r="Q43" s="60"/>
      <c r="R43" s="9" t="s">
        <v>92</v>
      </c>
      <c r="S43" s="13">
        <v>3.91</v>
      </c>
      <c r="T43" s="10">
        <f t="shared" si="7"/>
        <v>5.1050000000000004</v>
      </c>
      <c r="U43" s="29">
        <f t="shared" si="8"/>
        <v>2.530837438423645E-2</v>
      </c>
      <c r="V43" s="11">
        <f>(T43-S43)*U43*4000</f>
        <v>120.97402955665027</v>
      </c>
      <c r="W43" s="17">
        <v>50</v>
      </c>
      <c r="X43" s="12">
        <f>V43*W43</f>
        <v>6048.7014778325129</v>
      </c>
      <c r="Y43" s="21"/>
      <c r="Z43" s="21"/>
    </row>
    <row r="44" spans="1:26">
      <c r="A44" s="32"/>
      <c r="C44" s="9" t="s">
        <v>8</v>
      </c>
      <c r="D44" s="9" t="s">
        <v>1</v>
      </c>
      <c r="E44" s="23" t="s">
        <v>172</v>
      </c>
      <c r="F44" s="9" t="s">
        <v>3</v>
      </c>
      <c r="H44" s="9" t="s">
        <v>12</v>
      </c>
      <c r="I44" s="44"/>
      <c r="Q44" s="46"/>
      <c r="S44" s="13"/>
      <c r="T44" s="10"/>
      <c r="U44" s="29"/>
      <c r="V44" s="11"/>
      <c r="W44" s="17"/>
      <c r="X44" s="12"/>
      <c r="Y44" s="21"/>
      <c r="Z44" s="17"/>
    </row>
    <row r="45" spans="1:26">
      <c r="A45" s="61" t="s">
        <v>20</v>
      </c>
      <c r="B45" s="9" t="s">
        <v>23</v>
      </c>
      <c r="C45" s="13">
        <v>6700</v>
      </c>
      <c r="D45" s="13">
        <f t="shared" ref="D45:D54" si="22">C45*L4/100</f>
        <v>115.2874509158456</v>
      </c>
      <c r="E45" s="60">
        <f>(D45+D46+D47)/3</f>
        <v>118.13210954521587</v>
      </c>
      <c r="F45" s="13">
        <f>(D45/C45)*100</f>
        <v>1.7207082226245611</v>
      </c>
      <c r="G45" s="61" t="s">
        <v>37</v>
      </c>
      <c r="I45" s="19"/>
      <c r="L45" s="34"/>
      <c r="M45" s="19"/>
      <c r="N45" s="13"/>
      <c r="O45" s="19"/>
      <c r="Q45" s="46"/>
      <c r="S45" s="13"/>
      <c r="T45" s="10"/>
      <c r="U45" s="29"/>
      <c r="V45" s="11"/>
      <c r="W45" s="17"/>
      <c r="X45" s="12"/>
      <c r="Y45" s="21"/>
      <c r="Z45" s="17"/>
    </row>
    <row r="46" spans="1:26">
      <c r="A46" s="61"/>
      <c r="B46" s="9" t="s">
        <v>24</v>
      </c>
      <c r="C46" s="13">
        <v>6700</v>
      </c>
      <c r="D46" s="13">
        <f t="shared" si="22"/>
        <v>119.02525395713103</v>
      </c>
      <c r="E46" s="60"/>
      <c r="F46" s="13">
        <f t="shared" ref="F46:F83" si="23">(D46/C46)*100</f>
        <v>1.7764963277183736</v>
      </c>
      <c r="G46" s="61"/>
      <c r="H46" s="31">
        <f>E45</f>
        <v>118.13210954521587</v>
      </c>
      <c r="I46" s="31"/>
      <c r="J46" s="33"/>
      <c r="K46" s="13"/>
      <c r="L46" s="34"/>
      <c r="Q46" s="46"/>
      <c r="S46" s="13"/>
      <c r="T46" s="10"/>
      <c r="U46" s="29"/>
      <c r="V46" s="11"/>
      <c r="W46" s="17"/>
      <c r="X46" s="12"/>
      <c r="Y46" s="21"/>
      <c r="Z46" s="17"/>
    </row>
    <row r="47" spans="1:26" ht="25">
      <c r="A47" s="61"/>
      <c r="B47" s="9" t="s">
        <v>31</v>
      </c>
      <c r="C47" s="13">
        <v>6700</v>
      </c>
      <c r="D47" s="13">
        <f t="shared" si="22"/>
        <v>120.083623762671</v>
      </c>
      <c r="E47" s="60"/>
      <c r="F47" s="13">
        <f t="shared" si="23"/>
        <v>1.7922928919801642</v>
      </c>
      <c r="G47" s="61"/>
      <c r="H47" s="31"/>
      <c r="I47" s="31"/>
      <c r="L47" s="34"/>
      <c r="Q47" s="24"/>
      <c r="R47" s="24"/>
      <c r="T47" s="8"/>
      <c r="U47" s="8"/>
    </row>
    <row r="48" spans="1:26">
      <c r="A48" s="61" t="s">
        <v>21</v>
      </c>
      <c r="B48" s="9" t="s">
        <v>25</v>
      </c>
      <c r="C48" s="13">
        <v>6700</v>
      </c>
      <c r="D48" s="13">
        <f t="shared" si="22"/>
        <v>122.5095107956418</v>
      </c>
      <c r="E48" s="60">
        <f>(D48+D49+D50)/3</f>
        <v>123.78034076433384</v>
      </c>
      <c r="F48" s="13">
        <f t="shared" si="23"/>
        <v>1.8285001611289819</v>
      </c>
      <c r="G48" s="61" t="s">
        <v>38</v>
      </c>
      <c r="I48" s="31"/>
      <c r="L48" s="34"/>
      <c r="Q48" s="14"/>
      <c r="R48" s="41" t="s">
        <v>57</v>
      </c>
      <c r="S48" s="42">
        <v>5.15</v>
      </c>
      <c r="T48" s="8"/>
      <c r="U48" s="8" t="s">
        <v>48</v>
      </c>
      <c r="V48" s="27">
        <v>5.0599999999999996</v>
      </c>
      <c r="W48" s="8" t="s">
        <v>50</v>
      </c>
      <c r="X48" s="8" t="s">
        <v>51</v>
      </c>
      <c r="Y48" s="8"/>
      <c r="Z48" s="35"/>
    </row>
    <row r="49" spans="1:26">
      <c r="A49" s="61"/>
      <c r="B49" s="9" t="s">
        <v>26</v>
      </c>
      <c r="C49" s="13">
        <v>6700</v>
      </c>
      <c r="D49" s="13">
        <f t="shared" si="22"/>
        <v>124.9115947322055</v>
      </c>
      <c r="E49" s="60"/>
      <c r="F49" s="13">
        <f t="shared" si="23"/>
        <v>1.8643521601821718</v>
      </c>
      <c r="G49" s="61"/>
      <c r="H49" s="31">
        <f>E48</f>
        <v>123.78034076433384</v>
      </c>
      <c r="I49" s="31"/>
      <c r="J49" s="33"/>
      <c r="K49" s="13"/>
      <c r="L49" s="34"/>
      <c r="Q49" s="14"/>
      <c r="R49" s="8" t="s">
        <v>58</v>
      </c>
      <c r="S49" s="27">
        <v>5.0599999999999996</v>
      </c>
      <c r="T49" s="10">
        <f>AVERAGE(S48:S49)</f>
        <v>5.1050000000000004</v>
      </c>
      <c r="U49" s="8" t="s">
        <v>49</v>
      </c>
      <c r="V49" s="27">
        <v>5.09</v>
      </c>
      <c r="W49" s="28">
        <f>(V48+V49)/2</f>
        <v>5.0749999999999993</v>
      </c>
      <c r="X49" s="20">
        <f>(3.8*0.0338)/W49</f>
        <v>2.530837438423645E-2</v>
      </c>
      <c r="Y49" s="8"/>
      <c r="Z49" s="35"/>
    </row>
    <row r="50" spans="1:26">
      <c r="A50" s="61"/>
      <c r="B50" s="9" t="s">
        <v>27</v>
      </c>
      <c r="C50" s="13">
        <v>6700</v>
      </c>
      <c r="D50" s="13">
        <f t="shared" si="22"/>
        <v>123.91991676515423</v>
      </c>
      <c r="E50" s="60"/>
      <c r="F50" s="13">
        <f t="shared" si="23"/>
        <v>1.8495509964948393</v>
      </c>
      <c r="G50" s="61"/>
      <c r="H50" s="31"/>
      <c r="I50" s="45"/>
      <c r="L50" s="34"/>
      <c r="Q50" s="36"/>
      <c r="R50" s="14"/>
      <c r="S50" s="14" t="s">
        <v>119</v>
      </c>
      <c r="T50" s="14"/>
      <c r="U50" s="37"/>
      <c r="V50" s="15" t="s">
        <v>53</v>
      </c>
      <c r="W50" s="8" t="s">
        <v>54</v>
      </c>
      <c r="X50" s="28" t="s">
        <v>55</v>
      </c>
      <c r="Y50" s="8" t="s">
        <v>56</v>
      </c>
      <c r="Z50" s="13"/>
    </row>
    <row r="51" spans="1:26">
      <c r="A51" s="61" t="s">
        <v>22</v>
      </c>
      <c r="B51" s="9" t="s">
        <v>28</v>
      </c>
      <c r="C51" s="13">
        <v>6700</v>
      </c>
      <c r="D51" s="13">
        <f t="shared" si="22"/>
        <v>124.46095464520791</v>
      </c>
      <c r="E51" s="60">
        <f>(D51+D52+D53)/3</f>
        <v>126.54901782071607</v>
      </c>
      <c r="F51" s="13">
        <f t="shared" si="23"/>
        <v>1.8576261887344463</v>
      </c>
      <c r="G51" s="61" t="s">
        <v>39</v>
      </c>
      <c r="I51" s="45"/>
      <c r="K51" s="50"/>
      <c r="L51" s="34"/>
      <c r="Q51" s="60" t="s">
        <v>20</v>
      </c>
      <c r="R51" s="9" t="s">
        <v>23</v>
      </c>
      <c r="S51" s="37">
        <v>2.91</v>
      </c>
      <c r="T51" s="10">
        <f>$T$49</f>
        <v>5.1050000000000004</v>
      </c>
      <c r="U51" s="10">
        <f>$X$49</f>
        <v>2.530837438423645E-2</v>
      </c>
      <c r="V51" s="11">
        <f t="shared" ref="V51:V86" si="24">(T51-S51)*U51*4000</f>
        <v>222.20752709359607</v>
      </c>
      <c r="W51" s="38">
        <v>200</v>
      </c>
      <c r="X51" s="12">
        <f t="shared" ref="X51:X84" si="25">V51*W51</f>
        <v>44441.505418719215</v>
      </c>
      <c r="Y51" s="21">
        <f>AVERAGE(X51,X52)</f>
        <v>44441.505418719215</v>
      </c>
      <c r="Z51" s="21"/>
    </row>
    <row r="52" spans="1:26">
      <c r="A52" s="61"/>
      <c r="B52" s="9" t="s">
        <v>29</v>
      </c>
      <c r="C52" s="13">
        <v>6700</v>
      </c>
      <c r="D52" s="13">
        <f t="shared" si="22"/>
        <v>127.62511064546956</v>
      </c>
      <c r="E52" s="60"/>
      <c r="F52" s="13">
        <f t="shared" si="23"/>
        <v>1.9048523976935756</v>
      </c>
      <c r="G52" s="61"/>
      <c r="H52" s="31">
        <f>E51</f>
        <v>126.54901782071607</v>
      </c>
      <c r="I52" s="31"/>
      <c r="J52" s="33"/>
      <c r="K52" s="13"/>
      <c r="L52" s="34"/>
      <c r="N52" s="25"/>
      <c r="Q52" s="60"/>
      <c r="R52" s="9" t="s">
        <v>24</v>
      </c>
      <c r="S52" s="37">
        <v>2.91</v>
      </c>
      <c r="T52" s="10">
        <f t="shared" ref="T52:T86" si="26">$T$49</f>
        <v>5.1050000000000004</v>
      </c>
      <c r="U52" s="10">
        <f t="shared" ref="U52:U86" si="27">$X$49</f>
        <v>2.530837438423645E-2</v>
      </c>
      <c r="V52" s="11">
        <f t="shared" si="24"/>
        <v>222.20752709359607</v>
      </c>
      <c r="W52" s="38">
        <v>200</v>
      </c>
      <c r="X52" s="12">
        <f t="shared" si="25"/>
        <v>44441.505418719215</v>
      </c>
      <c r="Y52" s="21"/>
      <c r="Z52" s="21"/>
    </row>
    <row r="53" spans="1:26">
      <c r="A53" s="61"/>
      <c r="B53" s="9" t="s">
        <v>30</v>
      </c>
      <c r="C53" s="13">
        <v>6700</v>
      </c>
      <c r="D53" s="13">
        <f t="shared" si="22"/>
        <v>127.56098817147074</v>
      </c>
      <c r="E53" s="60"/>
      <c r="F53" s="13">
        <f t="shared" si="23"/>
        <v>1.9038953458428469</v>
      </c>
      <c r="G53" s="61"/>
      <c r="H53" s="31"/>
      <c r="I53" s="50"/>
      <c r="K53" s="50"/>
      <c r="L53" s="34"/>
      <c r="Q53" s="60" t="s">
        <v>21</v>
      </c>
      <c r="R53" s="9" t="s">
        <v>25</v>
      </c>
      <c r="S53" s="37">
        <v>3.57</v>
      </c>
      <c r="T53" s="10">
        <f t="shared" si="26"/>
        <v>5.1050000000000004</v>
      </c>
      <c r="U53" s="10">
        <f t="shared" si="27"/>
        <v>2.530837438423645E-2</v>
      </c>
      <c r="V53" s="11">
        <f t="shared" si="24"/>
        <v>155.39341871921187</v>
      </c>
      <c r="W53" s="38">
        <v>200</v>
      </c>
      <c r="X53" s="12">
        <f t="shared" si="25"/>
        <v>31078.683743842372</v>
      </c>
      <c r="Y53" s="21">
        <f>AVERAGE(X53,X54)</f>
        <v>34318.155665024635</v>
      </c>
      <c r="Z53" s="21"/>
    </row>
    <row r="54" spans="1:26">
      <c r="A54" s="61" t="s">
        <v>40</v>
      </c>
      <c r="B54" s="9" t="s">
        <v>166</v>
      </c>
      <c r="C54" s="13">
        <v>33</v>
      </c>
      <c r="D54" s="13">
        <f t="shared" si="22"/>
        <v>0.61455445249381468</v>
      </c>
      <c r="E54" s="60">
        <f>(D54+D55)/2</f>
        <v>0.60931002601121875</v>
      </c>
      <c r="F54" s="13">
        <f>(D54/C54)*100</f>
        <v>1.8622862196782264</v>
      </c>
      <c r="G54" s="61" t="s">
        <v>93</v>
      </c>
      <c r="H54" s="31">
        <f>E54</f>
        <v>0.60931002601121875</v>
      </c>
      <c r="I54" s="29"/>
      <c r="J54" s="33"/>
      <c r="K54" s="13"/>
      <c r="L54" s="34"/>
      <c r="M54" s="25"/>
      <c r="N54" s="25"/>
      <c r="O54" s="19"/>
      <c r="Q54" s="60"/>
      <c r="R54" s="9" t="s">
        <v>26</v>
      </c>
      <c r="S54" s="37">
        <v>3.25</v>
      </c>
      <c r="T54" s="10">
        <f t="shared" si="26"/>
        <v>5.1050000000000004</v>
      </c>
      <c r="U54" s="10">
        <f t="shared" si="27"/>
        <v>2.530837438423645E-2</v>
      </c>
      <c r="V54" s="11">
        <f t="shared" si="24"/>
        <v>187.7881379310345</v>
      </c>
      <c r="W54" s="38">
        <v>200</v>
      </c>
      <c r="X54" s="12">
        <f t="shared" si="25"/>
        <v>37557.627586206901</v>
      </c>
      <c r="Y54" s="21"/>
      <c r="Z54" s="21"/>
    </row>
    <row r="55" spans="1:26">
      <c r="A55" s="61"/>
      <c r="B55" s="9" t="s">
        <v>167</v>
      </c>
      <c r="C55" s="13">
        <v>33</v>
      </c>
      <c r="D55" s="13">
        <f t="shared" ref="D55:D82" si="28">C55*L14/100</f>
        <v>0.60406559952862293</v>
      </c>
      <c r="E55" s="60"/>
      <c r="F55" s="13">
        <f t="shared" si="23"/>
        <v>1.8305018167534028</v>
      </c>
      <c r="G55" s="61"/>
      <c r="I55" s="31"/>
      <c r="L55" s="32"/>
      <c r="Q55" s="60" t="s">
        <v>22</v>
      </c>
      <c r="R55" s="9" t="s">
        <v>28</v>
      </c>
      <c r="S55" s="37">
        <v>3.41</v>
      </c>
      <c r="T55" s="10">
        <f t="shared" si="26"/>
        <v>5.1050000000000004</v>
      </c>
      <c r="U55" s="10">
        <f t="shared" si="27"/>
        <v>2.530837438423645E-2</v>
      </c>
      <c r="V55" s="11">
        <f t="shared" si="24"/>
        <v>171.59077832512315</v>
      </c>
      <c r="W55" s="38">
        <v>200</v>
      </c>
      <c r="X55" s="12">
        <f t="shared" si="25"/>
        <v>34318.155665024628</v>
      </c>
      <c r="Y55" s="21">
        <f>AVERAGE(X55,X56)</f>
        <v>35128.023645320194</v>
      </c>
      <c r="Z55" s="21"/>
    </row>
    <row r="56" spans="1:26">
      <c r="A56" s="61"/>
      <c r="B56" s="9" t="s">
        <v>168</v>
      </c>
      <c r="C56" s="13">
        <v>33</v>
      </c>
      <c r="D56" s="13">
        <f t="shared" si="28"/>
        <v>0.65580937807410411</v>
      </c>
      <c r="E56" s="60">
        <f>(D56+D57)/2</f>
        <v>0.65531578352433639</v>
      </c>
      <c r="F56" s="13">
        <f t="shared" si="23"/>
        <v>1.9873011456791034</v>
      </c>
      <c r="G56" s="61" t="s">
        <v>94</v>
      </c>
      <c r="H56" s="31">
        <f>E56</f>
        <v>0.65531578352433639</v>
      </c>
      <c r="J56" s="33"/>
      <c r="K56" s="13"/>
      <c r="L56" s="32"/>
      <c r="Q56" s="60"/>
      <c r="R56" s="9" t="s">
        <v>29</v>
      </c>
      <c r="S56" s="37">
        <v>3.33</v>
      </c>
      <c r="T56" s="10">
        <f t="shared" si="26"/>
        <v>5.1050000000000004</v>
      </c>
      <c r="U56" s="10">
        <f t="shared" si="27"/>
        <v>2.530837438423645E-2</v>
      </c>
      <c r="V56" s="11">
        <f t="shared" si="24"/>
        <v>179.68945812807883</v>
      </c>
      <c r="W56" s="38">
        <v>200</v>
      </c>
      <c r="X56" s="12">
        <f t="shared" si="25"/>
        <v>35937.891625615768</v>
      </c>
      <c r="Y56" s="21"/>
      <c r="Z56" s="21"/>
    </row>
    <row r="57" spans="1:26">
      <c r="A57" s="61"/>
      <c r="B57" s="9" t="s">
        <v>169</v>
      </c>
      <c r="C57" s="13">
        <v>33</v>
      </c>
      <c r="D57" s="13">
        <f t="shared" si="28"/>
        <v>0.65482218897456856</v>
      </c>
      <c r="E57" s="60"/>
      <c r="F57" s="13">
        <f t="shared" si="23"/>
        <v>1.9843096635592985</v>
      </c>
      <c r="G57" s="61"/>
      <c r="I57" s="31"/>
      <c r="L57" s="32"/>
      <c r="Q57" s="61" t="s">
        <v>173</v>
      </c>
      <c r="R57" s="9" t="s">
        <v>166</v>
      </c>
      <c r="S57" s="37">
        <v>1.98</v>
      </c>
      <c r="T57" s="10">
        <f t="shared" si="26"/>
        <v>5.1050000000000004</v>
      </c>
      <c r="U57" s="10">
        <f t="shared" si="27"/>
        <v>2.530837438423645E-2</v>
      </c>
      <c r="V57" s="11">
        <f t="shared" ref="V57:V76" si="29">(T57-S57)*U57*4000</f>
        <v>316.35467980295567</v>
      </c>
      <c r="W57" s="38">
        <v>200</v>
      </c>
      <c r="X57" s="12">
        <f t="shared" ref="X57:X76" si="30">V57*W57</f>
        <v>63270.935960591138</v>
      </c>
      <c r="Y57" s="21">
        <f>AVERAGE(X57,X58)</f>
        <v>43024.236453201971</v>
      </c>
      <c r="Z57" s="21"/>
    </row>
    <row r="58" spans="1:26">
      <c r="A58" s="61"/>
      <c r="B58" s="9" t="s">
        <v>170</v>
      </c>
      <c r="C58" s="13">
        <v>33</v>
      </c>
      <c r="D58" s="13">
        <f t="shared" si="28"/>
        <v>0.67739145476561002</v>
      </c>
      <c r="E58" s="60">
        <f>(D58+D59)/2</f>
        <v>0.64473869815255658</v>
      </c>
      <c r="F58" s="13">
        <f t="shared" si="23"/>
        <v>2.052701378077606</v>
      </c>
      <c r="G58" s="61" t="s">
        <v>95</v>
      </c>
      <c r="H58" s="31">
        <f>E58</f>
        <v>0.64473869815255658</v>
      </c>
      <c r="I58" s="32"/>
      <c r="J58" s="33"/>
      <c r="K58" s="13"/>
      <c r="L58" s="32"/>
      <c r="Q58" s="61"/>
      <c r="R58" s="9" t="s">
        <v>167</v>
      </c>
      <c r="S58" s="37">
        <v>3.98</v>
      </c>
      <c r="T58" s="10">
        <f t="shared" si="26"/>
        <v>5.1050000000000004</v>
      </c>
      <c r="U58" s="10">
        <f t="shared" si="27"/>
        <v>2.530837438423645E-2</v>
      </c>
      <c r="V58" s="11">
        <f t="shared" si="29"/>
        <v>113.88768472906406</v>
      </c>
      <c r="W58" s="38">
        <v>200</v>
      </c>
      <c r="X58" s="12">
        <f t="shared" si="30"/>
        <v>22777.536945812812</v>
      </c>
      <c r="Y58" s="21"/>
      <c r="Z58" s="21"/>
    </row>
    <row r="59" spans="1:26">
      <c r="A59" s="61"/>
      <c r="B59" s="9" t="s">
        <v>171</v>
      </c>
      <c r="C59" s="13">
        <v>33</v>
      </c>
      <c r="D59" s="13">
        <f t="shared" si="28"/>
        <v>0.61208594153950313</v>
      </c>
      <c r="E59" s="60"/>
      <c r="F59" s="13">
        <f t="shared" si="23"/>
        <v>1.8548058834530399</v>
      </c>
      <c r="G59" s="61"/>
      <c r="I59" s="31"/>
      <c r="L59" s="32"/>
      <c r="Q59" s="61" t="s">
        <v>174</v>
      </c>
      <c r="R59" s="9" t="s">
        <v>168</v>
      </c>
      <c r="S59" s="37">
        <v>3.9</v>
      </c>
      <c r="T59" s="10">
        <f t="shared" si="26"/>
        <v>5.1050000000000004</v>
      </c>
      <c r="U59" s="10">
        <f t="shared" si="27"/>
        <v>2.530837438423645E-2</v>
      </c>
      <c r="V59" s="11">
        <f t="shared" si="29"/>
        <v>121.98636453201973</v>
      </c>
      <c r="W59" s="38">
        <v>200</v>
      </c>
      <c r="X59" s="12">
        <f t="shared" si="30"/>
        <v>24397.272906403949</v>
      </c>
      <c r="Y59" s="21">
        <f>AVERAGE(X59,X60)</f>
        <v>25207.140886699515</v>
      </c>
      <c r="Z59" s="21"/>
    </row>
    <row r="60" spans="1:26">
      <c r="A60" s="61"/>
      <c r="B60" s="9" t="s">
        <v>69</v>
      </c>
      <c r="C60" s="13">
        <v>33</v>
      </c>
      <c r="D60" s="13">
        <f t="shared" si="28"/>
        <v>0.43303620156449008</v>
      </c>
      <c r="E60" s="60">
        <f>(D60+D61)/2</f>
        <v>0.44110885451492876</v>
      </c>
      <c r="F60" s="13">
        <f t="shared" si="23"/>
        <v>1.3122309138317882</v>
      </c>
      <c r="G60" s="61" t="s">
        <v>96</v>
      </c>
      <c r="H60" s="31">
        <f>E60</f>
        <v>0.44110885451492876</v>
      </c>
      <c r="J60" s="33"/>
      <c r="K60" s="13"/>
      <c r="L60" s="34"/>
      <c r="M60" s="25"/>
      <c r="O60" s="19"/>
      <c r="Q60" s="61"/>
      <c r="R60" s="9" t="s">
        <v>169</v>
      </c>
      <c r="S60" s="37">
        <v>3.82</v>
      </c>
      <c r="T60" s="10">
        <f t="shared" si="26"/>
        <v>5.1050000000000004</v>
      </c>
      <c r="U60" s="10">
        <f t="shared" si="27"/>
        <v>2.530837438423645E-2</v>
      </c>
      <c r="V60" s="11">
        <f t="shared" si="29"/>
        <v>130.08504433497541</v>
      </c>
      <c r="W60" s="38">
        <v>200</v>
      </c>
      <c r="X60" s="12">
        <f t="shared" si="30"/>
        <v>26017.008866995082</v>
      </c>
      <c r="Y60" s="21"/>
      <c r="Z60" s="21"/>
    </row>
    <row r="61" spans="1:26">
      <c r="A61" s="61"/>
      <c r="B61" s="9" t="s">
        <v>70</v>
      </c>
      <c r="C61" s="13">
        <v>33</v>
      </c>
      <c r="D61" s="13">
        <f t="shared" si="28"/>
        <v>0.44918150746536745</v>
      </c>
      <c r="E61" s="60"/>
      <c r="F61" s="13">
        <f t="shared" si="23"/>
        <v>1.3611560832283862</v>
      </c>
      <c r="G61" s="61"/>
      <c r="I61" s="31"/>
      <c r="L61" s="32"/>
      <c r="Q61" s="61" t="s">
        <v>175</v>
      </c>
      <c r="R61" s="9" t="s">
        <v>170</v>
      </c>
      <c r="S61" s="37">
        <v>3.87</v>
      </c>
      <c r="T61" s="10">
        <f t="shared" si="26"/>
        <v>5.1050000000000004</v>
      </c>
      <c r="U61" s="10">
        <f t="shared" si="27"/>
        <v>2.530837438423645E-2</v>
      </c>
      <c r="V61" s="11">
        <f t="shared" si="29"/>
        <v>125.02336945812809</v>
      </c>
      <c r="W61" s="38">
        <v>200</v>
      </c>
      <c r="X61" s="12">
        <f t="shared" si="30"/>
        <v>25004.673891625618</v>
      </c>
      <c r="Y61" s="21">
        <f>AVERAGE(X61,X62)</f>
        <v>33103.353694581281</v>
      </c>
      <c r="Z61" s="21"/>
    </row>
    <row r="62" spans="1:26">
      <c r="A62" s="61"/>
      <c r="B62" s="9" t="s">
        <v>71</v>
      </c>
      <c r="C62" s="13">
        <v>33</v>
      </c>
      <c r="D62" s="13">
        <f t="shared" si="28"/>
        <v>0.55405464528688986</v>
      </c>
      <c r="E62" s="60">
        <f>(D62+D63)/2</f>
        <v>0.54125811859536999</v>
      </c>
      <c r="F62" s="13">
        <f t="shared" si="23"/>
        <v>1.6789534705663329</v>
      </c>
      <c r="G62" s="61" t="s">
        <v>97</v>
      </c>
      <c r="H62" s="31">
        <f>E62</f>
        <v>0.54125811859536999</v>
      </c>
      <c r="J62" s="33"/>
      <c r="K62" s="13"/>
      <c r="L62" s="32"/>
      <c r="Q62" s="61"/>
      <c r="R62" s="9" t="s">
        <v>171</v>
      </c>
      <c r="S62" s="37">
        <v>3.07</v>
      </c>
      <c r="T62" s="10">
        <f t="shared" si="26"/>
        <v>5.1050000000000004</v>
      </c>
      <c r="U62" s="10">
        <f t="shared" si="27"/>
        <v>2.530837438423645E-2</v>
      </c>
      <c r="V62" s="11">
        <f t="shared" si="29"/>
        <v>206.01016748768475</v>
      </c>
      <c r="W62" s="38">
        <v>200</v>
      </c>
      <c r="X62" s="12">
        <f t="shared" si="30"/>
        <v>41202.033497536948</v>
      </c>
      <c r="Y62" s="21"/>
      <c r="Z62" s="21"/>
    </row>
    <row r="63" spans="1:26">
      <c r="A63" s="61"/>
      <c r="B63" s="9" t="s">
        <v>72</v>
      </c>
      <c r="C63" s="13">
        <v>33</v>
      </c>
      <c r="D63" s="13">
        <f t="shared" si="28"/>
        <v>0.52846159190385011</v>
      </c>
      <c r="E63" s="60"/>
      <c r="F63" s="13">
        <f t="shared" si="23"/>
        <v>1.6013987633450004</v>
      </c>
      <c r="G63" s="61"/>
      <c r="I63" s="31"/>
      <c r="L63" s="32"/>
      <c r="Q63" s="60" t="s">
        <v>108</v>
      </c>
      <c r="R63" s="9" t="s">
        <v>69</v>
      </c>
      <c r="S63" s="37">
        <v>4.4000000000000004</v>
      </c>
      <c r="T63" s="10">
        <f t="shared" si="26"/>
        <v>5.1050000000000004</v>
      </c>
      <c r="U63" s="10">
        <f t="shared" si="27"/>
        <v>2.530837438423645E-2</v>
      </c>
      <c r="V63" s="11">
        <f t="shared" si="29"/>
        <v>71.36961576354679</v>
      </c>
      <c r="W63" s="38">
        <v>200</v>
      </c>
      <c r="X63" s="12">
        <f t="shared" si="30"/>
        <v>14273.923152709358</v>
      </c>
      <c r="Y63" s="21">
        <f>AVERAGE(X63,X64)</f>
        <v>15691.192118226605</v>
      </c>
      <c r="Z63" s="21"/>
    </row>
    <row r="64" spans="1:26">
      <c r="A64" s="61"/>
      <c r="B64" s="9" t="s">
        <v>73</v>
      </c>
      <c r="C64" s="13">
        <v>33</v>
      </c>
      <c r="D64" s="13">
        <f t="shared" si="28"/>
        <v>0.51604050124376855</v>
      </c>
      <c r="E64" s="60">
        <f>(D64+D65)/2</f>
        <v>0.54974349840009329</v>
      </c>
      <c r="F64" s="13">
        <f t="shared" si="23"/>
        <v>1.5637590946780866</v>
      </c>
      <c r="G64" s="61" t="s">
        <v>98</v>
      </c>
      <c r="H64" s="31">
        <f>E64</f>
        <v>0.54974349840009329</v>
      </c>
      <c r="J64" s="33"/>
      <c r="K64" s="13"/>
      <c r="L64" s="32"/>
      <c r="Q64" s="60"/>
      <c r="R64" s="9" t="s">
        <v>70</v>
      </c>
      <c r="S64" s="37">
        <v>4.26</v>
      </c>
      <c r="T64" s="10">
        <f t="shared" si="26"/>
        <v>5.1050000000000004</v>
      </c>
      <c r="U64" s="10">
        <f t="shared" si="27"/>
        <v>2.530837438423645E-2</v>
      </c>
      <c r="V64" s="11">
        <f t="shared" si="29"/>
        <v>85.542305418719266</v>
      </c>
      <c r="W64" s="38">
        <v>200</v>
      </c>
      <c r="X64" s="12">
        <f t="shared" si="30"/>
        <v>17108.461083743852</v>
      </c>
      <c r="Y64" s="21"/>
      <c r="Z64" s="21"/>
    </row>
    <row r="65" spans="1:26">
      <c r="A65" s="61"/>
      <c r="B65" s="9" t="s">
        <v>74</v>
      </c>
      <c r="C65" s="13">
        <v>33</v>
      </c>
      <c r="D65" s="13">
        <f t="shared" si="28"/>
        <v>0.58344649555641792</v>
      </c>
      <c r="E65" s="60"/>
      <c r="F65" s="13">
        <f t="shared" si="23"/>
        <v>1.7680196835042967</v>
      </c>
      <c r="G65" s="61"/>
      <c r="I65" s="31"/>
      <c r="L65" s="32"/>
      <c r="Q65" s="60" t="s">
        <v>120</v>
      </c>
      <c r="R65" s="9" t="s">
        <v>71</v>
      </c>
      <c r="S65" s="37">
        <v>4.2699999999999996</v>
      </c>
      <c r="T65" s="10">
        <f t="shared" si="26"/>
        <v>5.1050000000000004</v>
      </c>
      <c r="U65" s="10">
        <f t="shared" si="27"/>
        <v>2.530837438423645E-2</v>
      </c>
      <c r="V65" s="11">
        <f t="shared" si="29"/>
        <v>84.529970443349825</v>
      </c>
      <c r="W65" s="38">
        <v>200</v>
      </c>
      <c r="X65" s="12">
        <f t="shared" si="30"/>
        <v>16905.994088669966</v>
      </c>
      <c r="Y65" s="21">
        <f>AVERAGE(X65,X66)</f>
        <v>18424.496551724147</v>
      </c>
      <c r="Z65" s="21"/>
    </row>
    <row r="66" spans="1:26">
      <c r="A66" s="61"/>
      <c r="B66" s="9" t="s">
        <v>75</v>
      </c>
      <c r="C66" s="13">
        <v>33</v>
      </c>
      <c r="D66" s="13">
        <f t="shared" si="28"/>
        <v>0.67511324546166407</v>
      </c>
      <c r="E66" s="60">
        <f>(D66+D67)/2</f>
        <v>0.67149646890233483</v>
      </c>
      <c r="F66" s="13">
        <f t="shared" si="23"/>
        <v>2.0457977135201943</v>
      </c>
      <c r="G66" s="61" t="s">
        <v>99</v>
      </c>
      <c r="H66" s="31">
        <f>E66</f>
        <v>0.67149646890233483</v>
      </c>
      <c r="J66" s="33"/>
      <c r="K66" s="13"/>
      <c r="L66" s="34"/>
      <c r="M66" s="25"/>
      <c r="O66" s="19"/>
      <c r="Q66" s="60"/>
      <c r="R66" s="9" t="s">
        <v>72</v>
      </c>
      <c r="S66" s="37">
        <v>4.12</v>
      </c>
      <c r="T66" s="10">
        <f t="shared" si="26"/>
        <v>5.1050000000000004</v>
      </c>
      <c r="U66" s="10">
        <f t="shared" si="27"/>
        <v>2.530837438423645E-2</v>
      </c>
      <c r="V66" s="11">
        <f t="shared" si="29"/>
        <v>99.714995073891643</v>
      </c>
      <c r="W66" s="38">
        <v>200</v>
      </c>
      <c r="X66" s="12">
        <f t="shared" si="30"/>
        <v>19942.999014778328</v>
      </c>
      <c r="Y66" s="21"/>
      <c r="Z66" s="21"/>
    </row>
    <row r="67" spans="1:26">
      <c r="A67" s="61"/>
      <c r="B67" s="9" t="s">
        <v>76</v>
      </c>
      <c r="C67" s="13">
        <v>33</v>
      </c>
      <c r="D67" s="13">
        <f t="shared" si="28"/>
        <v>0.66787969234300559</v>
      </c>
      <c r="E67" s="60"/>
      <c r="F67" s="13">
        <f t="shared" si="23"/>
        <v>2.0238778555848653</v>
      </c>
      <c r="G67" s="61"/>
      <c r="I67" s="31"/>
      <c r="L67" s="32"/>
      <c r="Q67" s="60" t="s">
        <v>121</v>
      </c>
      <c r="R67" s="9" t="s">
        <v>73</v>
      </c>
      <c r="S67" s="37">
        <v>4.46</v>
      </c>
      <c r="T67" s="10">
        <f t="shared" si="26"/>
        <v>5.1050000000000004</v>
      </c>
      <c r="U67" s="10">
        <f t="shared" si="27"/>
        <v>2.530837438423645E-2</v>
      </c>
      <c r="V67" s="11">
        <f t="shared" si="29"/>
        <v>65.295605911330085</v>
      </c>
      <c r="W67" s="38">
        <v>200</v>
      </c>
      <c r="X67" s="12">
        <f t="shared" si="30"/>
        <v>13059.121182266017</v>
      </c>
      <c r="Y67" s="21">
        <f>AVERAGE(X67,X68)</f>
        <v>15286.258128078822</v>
      </c>
      <c r="Z67" s="21"/>
    </row>
    <row r="68" spans="1:26">
      <c r="A68" s="61"/>
      <c r="B68" s="9" t="s">
        <v>77</v>
      </c>
      <c r="C68" s="13">
        <v>33</v>
      </c>
      <c r="D68" s="13">
        <f t="shared" si="28"/>
        <v>0.59178801909651346</v>
      </c>
      <c r="E68" s="60">
        <f>(D68+D69)/2</f>
        <v>0.59572154404136268</v>
      </c>
      <c r="F68" s="13">
        <f t="shared" si="23"/>
        <v>1.7932970275651925</v>
      </c>
      <c r="G68" s="61" t="s">
        <v>100</v>
      </c>
      <c r="H68" s="31">
        <f>E68</f>
        <v>0.59572154404136268</v>
      </c>
      <c r="J68" s="33"/>
      <c r="K68" s="13"/>
      <c r="L68" s="32"/>
      <c r="Q68" s="60"/>
      <c r="R68" s="9" t="s">
        <v>74</v>
      </c>
      <c r="S68" s="37">
        <v>4.24</v>
      </c>
      <c r="T68" s="10">
        <f t="shared" si="26"/>
        <v>5.1050000000000004</v>
      </c>
      <c r="U68" s="10">
        <f t="shared" si="27"/>
        <v>2.530837438423645E-2</v>
      </c>
      <c r="V68" s="11">
        <f>(T68-S68)*U68*4000</f>
        <v>87.566975369458135</v>
      </c>
      <c r="W68" s="38">
        <v>200</v>
      </c>
      <c r="X68" s="12">
        <f t="shared" si="30"/>
        <v>17513.395073891628</v>
      </c>
      <c r="Y68" s="21"/>
      <c r="Z68" s="21"/>
    </row>
    <row r="69" spans="1:26">
      <c r="A69" s="61"/>
      <c r="B69" s="9" t="s">
        <v>78</v>
      </c>
      <c r="C69" s="13">
        <v>33</v>
      </c>
      <c r="D69" s="13">
        <f t="shared" si="28"/>
        <v>0.5996550689862119</v>
      </c>
      <c r="E69" s="60"/>
      <c r="F69" s="13">
        <f t="shared" si="23"/>
        <v>1.8171365726854904</v>
      </c>
      <c r="G69" s="61"/>
      <c r="I69" s="31"/>
      <c r="L69" s="32"/>
      <c r="Q69" s="60" t="s">
        <v>109</v>
      </c>
      <c r="R69" s="9" t="s">
        <v>75</v>
      </c>
      <c r="S69" s="37">
        <v>3.39</v>
      </c>
      <c r="T69" s="10">
        <f t="shared" si="26"/>
        <v>5.1050000000000004</v>
      </c>
      <c r="U69" s="10">
        <f t="shared" si="27"/>
        <v>2.530837438423645E-2</v>
      </c>
      <c r="V69" s="11">
        <f t="shared" si="29"/>
        <v>173.61544827586209</v>
      </c>
      <c r="W69" s="38">
        <v>200</v>
      </c>
      <c r="X69" s="12">
        <f t="shared" si="30"/>
        <v>34723.089655172422</v>
      </c>
      <c r="Y69" s="21">
        <f>AVERAGE(X69,X70)</f>
        <v>35330.490640394099</v>
      </c>
      <c r="Z69" s="21"/>
    </row>
    <row r="70" spans="1:26">
      <c r="A70" s="61"/>
      <c r="B70" s="9" t="s">
        <v>79</v>
      </c>
      <c r="C70" s="13">
        <v>33</v>
      </c>
      <c r="D70" s="13">
        <f>C70*L29/100</f>
        <v>0.65880853775087189</v>
      </c>
      <c r="E70" s="60">
        <f>(D70+D71)/2</f>
        <v>0.66405202314790057</v>
      </c>
      <c r="F70" s="13">
        <f>(D70/C70)*100</f>
        <v>1.9963895083359755</v>
      </c>
      <c r="G70" s="61" t="s">
        <v>101</v>
      </c>
      <c r="H70" s="31">
        <f>E70</f>
        <v>0.66405202314790057</v>
      </c>
      <c r="J70" s="33"/>
      <c r="K70" s="13"/>
      <c r="L70" s="32"/>
      <c r="Q70" s="60"/>
      <c r="R70" s="9" t="s">
        <v>76</v>
      </c>
      <c r="S70" s="37">
        <v>3.33</v>
      </c>
      <c r="T70" s="10">
        <f t="shared" si="26"/>
        <v>5.1050000000000004</v>
      </c>
      <c r="U70" s="10">
        <f t="shared" si="27"/>
        <v>2.530837438423645E-2</v>
      </c>
      <c r="V70" s="11">
        <f t="shared" si="29"/>
        <v>179.68945812807883</v>
      </c>
      <c r="W70" s="38">
        <v>200</v>
      </c>
      <c r="X70" s="12">
        <f t="shared" si="30"/>
        <v>35937.891625615768</v>
      </c>
      <c r="Y70" s="21"/>
      <c r="Z70" s="21"/>
    </row>
    <row r="71" spans="1:26">
      <c r="A71" s="61"/>
      <c r="B71" s="9" t="s">
        <v>80</v>
      </c>
      <c r="C71" s="13">
        <v>33</v>
      </c>
      <c r="D71" s="13">
        <f>C71*L30/100</f>
        <v>0.66929550854492925</v>
      </c>
      <c r="E71" s="60"/>
      <c r="F71" s="13">
        <f t="shared" si="23"/>
        <v>2.0281682077119068</v>
      </c>
      <c r="G71" s="61"/>
      <c r="I71" s="31"/>
      <c r="L71" s="32"/>
      <c r="Q71" s="60" t="s">
        <v>110</v>
      </c>
      <c r="R71" s="9" t="s">
        <v>77</v>
      </c>
      <c r="S71" s="37">
        <v>3.54</v>
      </c>
      <c r="T71" s="10">
        <f t="shared" si="26"/>
        <v>5.1050000000000004</v>
      </c>
      <c r="U71" s="10">
        <f t="shared" si="27"/>
        <v>2.530837438423645E-2</v>
      </c>
      <c r="V71" s="11">
        <f t="shared" si="29"/>
        <v>158.43042364532022</v>
      </c>
      <c r="W71" s="38">
        <v>200</v>
      </c>
      <c r="X71" s="12">
        <f t="shared" si="30"/>
        <v>31686.084729064045</v>
      </c>
      <c r="Y71" s="21">
        <f>AVERAGE(X71,X72)</f>
        <v>30066.348768472912</v>
      </c>
      <c r="Z71" s="21"/>
    </row>
    <row r="72" spans="1:26">
      <c r="A72" s="61"/>
      <c r="B72" s="9" t="s">
        <v>81</v>
      </c>
      <c r="C72" s="13">
        <v>33</v>
      </c>
      <c r="D72" s="13">
        <f t="shared" si="28"/>
        <v>0.52479795409119645</v>
      </c>
      <c r="E72" s="60">
        <f>(D72+D73)/2</f>
        <v>0.51580197779029424</v>
      </c>
      <c r="F72" s="13">
        <f t="shared" si="23"/>
        <v>1.5902968305793832</v>
      </c>
      <c r="G72" s="61" t="s">
        <v>102</v>
      </c>
      <c r="H72" s="31">
        <f>E72</f>
        <v>0.51580197779029424</v>
      </c>
      <c r="J72" s="33"/>
      <c r="K72" s="13"/>
      <c r="L72" s="34"/>
      <c r="M72" s="25"/>
      <c r="O72" s="19"/>
      <c r="Q72" s="60"/>
      <c r="R72" s="9" t="s">
        <v>78</v>
      </c>
      <c r="S72" s="37">
        <v>3.7</v>
      </c>
      <c r="T72" s="10">
        <f t="shared" si="26"/>
        <v>5.1050000000000004</v>
      </c>
      <c r="U72" s="10">
        <f t="shared" si="27"/>
        <v>2.530837438423645E-2</v>
      </c>
      <c r="V72" s="11">
        <f t="shared" si="29"/>
        <v>142.23306403940887</v>
      </c>
      <c r="W72" s="38">
        <v>200</v>
      </c>
      <c r="X72" s="12">
        <f t="shared" si="30"/>
        <v>28446.612807881775</v>
      </c>
      <c r="Y72" s="21"/>
      <c r="Z72" s="21"/>
    </row>
    <row r="73" spans="1:26">
      <c r="A73" s="61"/>
      <c r="B73" s="9" t="s">
        <v>82</v>
      </c>
      <c r="C73" s="13">
        <v>33</v>
      </c>
      <c r="D73" s="13">
        <f t="shared" si="28"/>
        <v>0.50680600148939203</v>
      </c>
      <c r="E73" s="60"/>
      <c r="F73" s="13">
        <f t="shared" si="23"/>
        <v>1.5357757620890669</v>
      </c>
      <c r="G73" s="61"/>
      <c r="I73" s="31"/>
      <c r="L73" s="32"/>
      <c r="Q73" s="60" t="s">
        <v>111</v>
      </c>
      <c r="R73" s="9" t="s">
        <v>79</v>
      </c>
      <c r="S73" s="37">
        <v>3.47</v>
      </c>
      <c r="T73" s="10">
        <f t="shared" si="26"/>
        <v>5.1050000000000004</v>
      </c>
      <c r="U73" s="10">
        <f t="shared" si="27"/>
        <v>2.530837438423645E-2</v>
      </c>
      <c r="V73" s="11">
        <f t="shared" si="29"/>
        <v>165.51676847290642</v>
      </c>
      <c r="W73" s="38">
        <v>200</v>
      </c>
      <c r="X73" s="12">
        <f t="shared" si="30"/>
        <v>33103.353694581281</v>
      </c>
      <c r="Y73" s="21">
        <f>AVERAGE(X73,X74)</f>
        <v>33407.054187192116</v>
      </c>
      <c r="Z73" s="21"/>
    </row>
    <row r="74" spans="1:26">
      <c r="A74" s="61"/>
      <c r="B74" s="9" t="s">
        <v>83</v>
      </c>
      <c r="C74" s="13">
        <v>33</v>
      </c>
      <c r="D74" s="13">
        <f t="shared" si="28"/>
        <v>0.44891772722717355</v>
      </c>
      <c r="E74" s="60">
        <f>(D74+D75)/2</f>
        <v>0.48422259347968311</v>
      </c>
      <c r="F74" s="13">
        <f t="shared" si="23"/>
        <v>1.3603567491732531</v>
      </c>
      <c r="G74" s="61" t="s">
        <v>103</v>
      </c>
      <c r="H74" s="31">
        <f>E74</f>
        <v>0.48422259347968311</v>
      </c>
      <c r="J74" s="33"/>
      <c r="K74" s="13"/>
      <c r="L74" s="32"/>
      <c r="Q74" s="60"/>
      <c r="R74" s="9" t="s">
        <v>80</v>
      </c>
      <c r="S74" s="37">
        <v>3.44</v>
      </c>
      <c r="T74" s="10">
        <f t="shared" si="26"/>
        <v>5.1050000000000004</v>
      </c>
      <c r="U74" s="10">
        <f t="shared" si="27"/>
        <v>2.530837438423645E-2</v>
      </c>
      <c r="V74" s="11">
        <f t="shared" si="29"/>
        <v>168.5537733990148</v>
      </c>
      <c r="W74" s="38">
        <v>200</v>
      </c>
      <c r="X74" s="12">
        <f t="shared" si="30"/>
        <v>33710.754679802958</v>
      </c>
      <c r="Y74" s="21"/>
      <c r="Z74" s="21"/>
    </row>
    <row r="75" spans="1:26">
      <c r="A75" s="61"/>
      <c r="B75" s="9" t="s">
        <v>84</v>
      </c>
      <c r="C75" s="13">
        <v>33</v>
      </c>
      <c r="D75" s="13">
        <f t="shared" si="28"/>
        <v>0.51952745973219261</v>
      </c>
      <c r="E75" s="60"/>
      <c r="F75" s="13">
        <f t="shared" si="23"/>
        <v>1.5743256355520989</v>
      </c>
      <c r="G75" s="61"/>
      <c r="I75" s="31"/>
      <c r="L75" s="32"/>
      <c r="Q75" s="60" t="s">
        <v>112</v>
      </c>
      <c r="R75" s="9" t="s">
        <v>81</v>
      </c>
      <c r="S75" s="37">
        <v>3.53</v>
      </c>
      <c r="T75" s="10">
        <f t="shared" si="26"/>
        <v>5.1050000000000004</v>
      </c>
      <c r="U75" s="10">
        <f t="shared" si="27"/>
        <v>2.530837438423645E-2</v>
      </c>
      <c r="V75" s="11">
        <f t="shared" si="29"/>
        <v>159.44275862068969</v>
      </c>
      <c r="W75" s="38">
        <v>200</v>
      </c>
      <c r="X75" s="12">
        <f t="shared" si="30"/>
        <v>31888.551724137938</v>
      </c>
      <c r="Y75" s="21">
        <f>AVERAGE(X75,X76)</f>
        <v>42720.535960591136</v>
      </c>
      <c r="Z75" s="21"/>
    </row>
    <row r="76" spans="1:26">
      <c r="A76" s="61"/>
      <c r="B76" s="9" t="s">
        <v>85</v>
      </c>
      <c r="C76" s="13">
        <v>33</v>
      </c>
      <c r="D76" s="13">
        <f t="shared" si="28"/>
        <v>0.53888087613365987</v>
      </c>
      <c r="E76" s="60">
        <f>(D76+D77)/2</f>
        <v>0.54710813672523884</v>
      </c>
      <c r="F76" s="13">
        <f t="shared" si="23"/>
        <v>1.6329723519201815</v>
      </c>
      <c r="G76" s="61" t="s">
        <v>104</v>
      </c>
      <c r="H76" s="31">
        <f>E76</f>
        <v>0.54710813672523884</v>
      </c>
      <c r="J76" s="33"/>
      <c r="K76" s="13"/>
      <c r="L76" s="32"/>
      <c r="Q76" s="60"/>
      <c r="R76" s="9" t="s">
        <v>82</v>
      </c>
      <c r="S76" s="37">
        <v>2.46</v>
      </c>
      <c r="T76" s="10">
        <f t="shared" si="26"/>
        <v>5.1050000000000004</v>
      </c>
      <c r="U76" s="10">
        <f t="shared" si="27"/>
        <v>2.530837438423645E-2</v>
      </c>
      <c r="V76" s="11">
        <f t="shared" si="29"/>
        <v>267.7626009852217</v>
      </c>
      <c r="W76" s="38">
        <v>200</v>
      </c>
      <c r="X76" s="12">
        <f t="shared" si="30"/>
        <v>53552.520197044338</v>
      </c>
      <c r="Y76" s="21"/>
      <c r="Z76" s="21"/>
    </row>
    <row r="77" spans="1:26">
      <c r="A77" s="61"/>
      <c r="B77" s="9" t="s">
        <v>86</v>
      </c>
      <c r="C77" s="13">
        <v>33</v>
      </c>
      <c r="D77" s="13">
        <f t="shared" si="28"/>
        <v>0.5553353973168178</v>
      </c>
      <c r="E77" s="60"/>
      <c r="F77" s="13">
        <f t="shared" si="23"/>
        <v>1.6828345373236904</v>
      </c>
      <c r="G77" s="61"/>
      <c r="I77" s="31"/>
      <c r="L77" s="32"/>
      <c r="Q77" s="60" t="s">
        <v>113</v>
      </c>
      <c r="R77" s="9" t="s">
        <v>83</v>
      </c>
      <c r="S77" s="37">
        <v>3.33</v>
      </c>
      <c r="T77" s="10">
        <f t="shared" si="26"/>
        <v>5.1050000000000004</v>
      </c>
      <c r="U77" s="10">
        <f t="shared" si="27"/>
        <v>2.530837438423645E-2</v>
      </c>
      <c r="V77" s="11">
        <f t="shared" si="24"/>
        <v>179.68945812807883</v>
      </c>
      <c r="W77" s="38">
        <v>200</v>
      </c>
      <c r="X77" s="12">
        <f t="shared" si="25"/>
        <v>35937.891625615768</v>
      </c>
      <c r="Y77" s="21">
        <f>AVERAGE(X77,X78)</f>
        <v>34621.85615763547</v>
      </c>
      <c r="Z77" s="21"/>
    </row>
    <row r="78" spans="1:26">
      <c r="A78" s="61"/>
      <c r="B78" s="9" t="s">
        <v>87</v>
      </c>
      <c r="C78" s="13">
        <v>33</v>
      </c>
      <c r="D78" s="13">
        <f t="shared" si="28"/>
        <v>0.55853199187193892</v>
      </c>
      <c r="E78" s="60">
        <f>(D78+D79)/2</f>
        <v>0.59996623958605033</v>
      </c>
      <c r="F78" s="13">
        <f t="shared" si="23"/>
        <v>1.692521187490724</v>
      </c>
      <c r="G78" s="61" t="s">
        <v>105</v>
      </c>
      <c r="H78" s="31">
        <f>E78</f>
        <v>0.59996623958605033</v>
      </c>
      <c r="J78" s="33"/>
      <c r="K78" s="13"/>
      <c r="L78" s="34"/>
      <c r="M78" s="25"/>
      <c r="O78" s="19"/>
      <c r="Q78" s="60"/>
      <c r="R78" s="9" t="s">
        <v>84</v>
      </c>
      <c r="S78" s="37">
        <v>3.46</v>
      </c>
      <c r="T78" s="10">
        <f t="shared" si="26"/>
        <v>5.1050000000000004</v>
      </c>
      <c r="U78" s="10">
        <f t="shared" si="27"/>
        <v>2.530837438423645E-2</v>
      </c>
      <c r="V78" s="11">
        <f t="shared" si="24"/>
        <v>166.52910344827586</v>
      </c>
      <c r="W78" s="38">
        <v>200</v>
      </c>
      <c r="X78" s="12">
        <f t="shared" si="25"/>
        <v>33305.820689655171</v>
      </c>
      <c r="Y78" s="21"/>
      <c r="Z78" s="21"/>
    </row>
    <row r="79" spans="1:26">
      <c r="A79" s="61"/>
      <c r="B79" s="9" t="s">
        <v>88</v>
      </c>
      <c r="C79" s="13">
        <v>33</v>
      </c>
      <c r="D79" s="13">
        <f t="shared" si="28"/>
        <v>0.64140048730016186</v>
      </c>
      <c r="E79" s="60"/>
      <c r="F79" s="13">
        <f t="shared" si="23"/>
        <v>1.9436378403035206</v>
      </c>
      <c r="G79" s="61"/>
      <c r="I79" s="31"/>
      <c r="L79" s="32"/>
      <c r="Q79" s="60" t="s">
        <v>114</v>
      </c>
      <c r="R79" s="9" t="s">
        <v>85</v>
      </c>
      <c r="S79" s="37">
        <v>3.5</v>
      </c>
      <c r="T79" s="10">
        <f t="shared" si="26"/>
        <v>5.1050000000000004</v>
      </c>
      <c r="U79" s="10">
        <f t="shared" si="27"/>
        <v>2.530837438423645E-2</v>
      </c>
      <c r="V79" s="11">
        <f t="shared" si="24"/>
        <v>162.47976354679804</v>
      </c>
      <c r="W79" s="38">
        <v>200</v>
      </c>
      <c r="X79" s="12">
        <f t="shared" si="25"/>
        <v>32495.952709359608</v>
      </c>
      <c r="Y79" s="21">
        <f>AVERAGE(X79,X80)</f>
        <v>38569.962561576358</v>
      </c>
      <c r="Z79" s="21"/>
    </row>
    <row r="80" spans="1:26">
      <c r="A80" s="61"/>
      <c r="B80" s="9" t="s">
        <v>89</v>
      </c>
      <c r="C80" s="13">
        <v>33</v>
      </c>
      <c r="D80" s="13">
        <f t="shared" si="28"/>
        <v>0.64714230421881469</v>
      </c>
      <c r="E80" s="60">
        <f>(D80+D81)/2</f>
        <v>0.71494324848799751</v>
      </c>
      <c r="F80" s="13">
        <f t="shared" si="23"/>
        <v>1.9610372855115596</v>
      </c>
      <c r="G80" s="61" t="s">
        <v>106</v>
      </c>
      <c r="H80" s="31">
        <f>E80</f>
        <v>0.71494324848799751</v>
      </c>
      <c r="J80" s="33"/>
      <c r="K80" s="13"/>
      <c r="L80" s="32"/>
      <c r="Q80" s="60"/>
      <c r="R80" s="9" t="s">
        <v>86</v>
      </c>
      <c r="S80" s="37">
        <v>2.9</v>
      </c>
      <c r="T80" s="10">
        <f t="shared" si="26"/>
        <v>5.1050000000000004</v>
      </c>
      <c r="U80" s="10">
        <f t="shared" si="27"/>
        <v>2.530837438423645E-2</v>
      </c>
      <c r="V80" s="11">
        <f t="shared" si="24"/>
        <v>223.21986206896554</v>
      </c>
      <c r="W80" s="38">
        <v>200</v>
      </c>
      <c r="X80" s="12">
        <f t="shared" si="25"/>
        <v>44643.972413793104</v>
      </c>
      <c r="Y80" s="21"/>
      <c r="Z80" s="21"/>
    </row>
    <row r="81" spans="1:26">
      <c r="A81" s="61"/>
      <c r="B81" s="9" t="s">
        <v>90</v>
      </c>
      <c r="C81" s="13">
        <v>33</v>
      </c>
      <c r="D81" s="13">
        <f t="shared" si="28"/>
        <v>0.78274419275718032</v>
      </c>
      <c r="E81" s="60"/>
      <c r="F81" s="13">
        <f t="shared" si="23"/>
        <v>2.3719520992641829</v>
      </c>
      <c r="G81" s="61"/>
      <c r="I81" s="31"/>
      <c r="L81" s="32"/>
      <c r="Q81" s="60" t="s">
        <v>115</v>
      </c>
      <c r="R81" s="9" t="s">
        <v>87</v>
      </c>
      <c r="S81" s="37">
        <v>3.2</v>
      </c>
      <c r="T81" s="10">
        <f t="shared" si="26"/>
        <v>5.1050000000000004</v>
      </c>
      <c r="U81" s="10">
        <f t="shared" si="27"/>
        <v>2.530837438423645E-2</v>
      </c>
      <c r="V81" s="11">
        <f t="shared" si="24"/>
        <v>192.84981280788176</v>
      </c>
      <c r="W81" s="38">
        <v>200</v>
      </c>
      <c r="X81" s="12">
        <f t="shared" si="25"/>
        <v>38569.962561576351</v>
      </c>
      <c r="Y81" s="21">
        <f>AVERAGE(X81,X82)</f>
        <v>39582.297536945814</v>
      </c>
      <c r="Z81" s="21"/>
    </row>
    <row r="82" spans="1:26">
      <c r="A82" s="61"/>
      <c r="B82" s="9" t="s">
        <v>91</v>
      </c>
      <c r="C82" s="13">
        <v>33</v>
      </c>
      <c r="D82" s="13">
        <f t="shared" si="28"/>
        <v>0.64875670203204772</v>
      </c>
      <c r="E82" s="60">
        <f>(D82+D83)/2</f>
        <v>0.52475409602768042</v>
      </c>
      <c r="F82" s="13">
        <f t="shared" si="23"/>
        <v>1.9659294000971144</v>
      </c>
      <c r="G82" s="61" t="s">
        <v>107</v>
      </c>
      <c r="H82" s="31">
        <f>E82</f>
        <v>0.52475409602768042</v>
      </c>
      <c r="J82" s="33"/>
      <c r="K82" s="13"/>
      <c r="L82" s="32"/>
      <c r="Q82" s="60"/>
      <c r="R82" s="9" t="s">
        <v>88</v>
      </c>
      <c r="S82" s="37">
        <v>3.1</v>
      </c>
      <c r="T82" s="10">
        <f t="shared" si="26"/>
        <v>5.1050000000000004</v>
      </c>
      <c r="U82" s="10">
        <f t="shared" si="27"/>
        <v>2.530837438423645E-2</v>
      </c>
      <c r="V82" s="11">
        <f t="shared" si="24"/>
        <v>202.97316256157634</v>
      </c>
      <c r="W82" s="38">
        <v>200</v>
      </c>
      <c r="X82" s="12">
        <f t="shared" si="25"/>
        <v>40594.632512315271</v>
      </c>
      <c r="Y82" s="21"/>
      <c r="Z82" s="21"/>
    </row>
    <row r="83" spans="1:26">
      <c r="A83" s="61"/>
      <c r="B83" s="9" t="s">
        <v>92</v>
      </c>
      <c r="C83" s="13">
        <v>33</v>
      </c>
      <c r="D83" s="13">
        <f>C83*L42/100</f>
        <v>0.40075149002331323</v>
      </c>
      <c r="E83" s="60"/>
      <c r="F83" s="13">
        <f t="shared" si="23"/>
        <v>1.2143984546161006</v>
      </c>
      <c r="G83" s="61"/>
      <c r="I83" s="31"/>
      <c r="L83" s="32"/>
      <c r="Q83" s="60" t="s">
        <v>116</v>
      </c>
      <c r="R83" s="9" t="s">
        <v>89</v>
      </c>
      <c r="S83" s="37">
        <v>2.95</v>
      </c>
      <c r="T83" s="10">
        <f t="shared" si="26"/>
        <v>5.1050000000000004</v>
      </c>
      <c r="U83" s="10">
        <f t="shared" si="27"/>
        <v>2.530837438423645E-2</v>
      </c>
      <c r="V83" s="11">
        <f t="shared" si="24"/>
        <v>218.15818719211822</v>
      </c>
      <c r="W83" s="38">
        <v>200</v>
      </c>
      <c r="X83" s="12">
        <f t="shared" si="25"/>
        <v>43631.637438423641</v>
      </c>
      <c r="Y83" s="21">
        <f>AVERAGE(X83,X84)</f>
        <v>39076.130049261083</v>
      </c>
      <c r="Z83" s="21"/>
    </row>
    <row r="84" spans="1:26">
      <c r="Q84" s="60"/>
      <c r="R84" s="9" t="s">
        <v>90</v>
      </c>
      <c r="S84" s="37">
        <v>3.4</v>
      </c>
      <c r="T84" s="10">
        <f t="shared" si="26"/>
        <v>5.1050000000000004</v>
      </c>
      <c r="U84" s="10">
        <f t="shared" si="27"/>
        <v>2.530837438423645E-2</v>
      </c>
      <c r="V84" s="11">
        <f t="shared" si="24"/>
        <v>172.60311330049262</v>
      </c>
      <c r="W84" s="38">
        <v>200</v>
      </c>
      <c r="X84" s="12">
        <f t="shared" si="25"/>
        <v>34520.622660098525</v>
      </c>
      <c r="Y84" s="21"/>
      <c r="Z84" s="21"/>
    </row>
    <row r="85" spans="1:26">
      <c r="Q85" s="60" t="s">
        <v>117</v>
      </c>
      <c r="R85" s="9" t="s">
        <v>91</v>
      </c>
      <c r="S85" s="37">
        <v>3.07</v>
      </c>
      <c r="T85" s="10">
        <f t="shared" si="26"/>
        <v>5.1050000000000004</v>
      </c>
      <c r="U85" s="10">
        <f t="shared" si="27"/>
        <v>2.530837438423645E-2</v>
      </c>
      <c r="V85" s="11">
        <f t="shared" si="24"/>
        <v>206.01016748768475</v>
      </c>
      <c r="W85" s="38">
        <v>200</v>
      </c>
      <c r="X85" s="12">
        <f>V85*W85</f>
        <v>41202.033497536948</v>
      </c>
      <c r="Y85" s="21">
        <f>AVERAGE(X85:X86)</f>
        <v>51831.550738916259</v>
      </c>
      <c r="Z85" s="21"/>
    </row>
    <row r="86" spans="1:26">
      <c r="Q86" s="60"/>
      <c r="R86" s="9" t="s">
        <v>92</v>
      </c>
      <c r="S86" s="37">
        <v>2.02</v>
      </c>
      <c r="T86" s="10">
        <f t="shared" si="26"/>
        <v>5.1050000000000004</v>
      </c>
      <c r="U86" s="10">
        <f t="shared" si="27"/>
        <v>2.530837438423645E-2</v>
      </c>
      <c r="V86" s="11">
        <f t="shared" si="24"/>
        <v>312.30533990147785</v>
      </c>
      <c r="W86" s="38">
        <v>200</v>
      </c>
      <c r="X86" s="12">
        <f>V86*W86</f>
        <v>62461.067980295571</v>
      </c>
      <c r="Y86" s="21"/>
      <c r="Z86" s="21"/>
    </row>
    <row r="87" spans="1:26">
      <c r="D87" s="25"/>
      <c r="E87" s="25"/>
      <c r="F87" s="25"/>
      <c r="G87" s="25"/>
      <c r="H87" s="25"/>
      <c r="I87" s="25"/>
      <c r="J87" s="25"/>
      <c r="K87" s="60"/>
      <c r="L87" s="25"/>
      <c r="M87" s="25"/>
      <c r="N87" s="25"/>
      <c r="O87" s="60"/>
    </row>
    <row r="88" spans="1:26">
      <c r="D88" s="25"/>
      <c r="E88" s="25"/>
      <c r="F88" s="25"/>
      <c r="G88" s="25"/>
      <c r="H88" s="25"/>
      <c r="I88" s="25"/>
      <c r="J88" s="25"/>
      <c r="K88" s="60"/>
      <c r="L88" s="25"/>
      <c r="M88" s="25"/>
      <c r="N88" s="25"/>
      <c r="O88" s="60"/>
    </row>
    <row r="89" spans="1:26">
      <c r="D89" s="25"/>
      <c r="E89" s="25"/>
      <c r="F89" s="25"/>
      <c r="G89" s="25"/>
      <c r="H89" s="25"/>
      <c r="I89" s="25"/>
      <c r="J89" s="25"/>
      <c r="K89" s="60"/>
      <c r="L89" s="25"/>
      <c r="M89" s="25"/>
      <c r="N89" s="25"/>
      <c r="O89" s="60"/>
    </row>
    <row r="90" spans="1:26">
      <c r="D90" s="25"/>
      <c r="E90" s="25"/>
      <c r="F90" s="25"/>
      <c r="G90" s="25"/>
      <c r="H90" s="25"/>
      <c r="I90" s="25"/>
      <c r="J90" s="25"/>
      <c r="K90" s="60"/>
      <c r="L90" s="25"/>
      <c r="M90" s="25"/>
      <c r="N90" s="25"/>
      <c r="O90" s="60"/>
    </row>
    <row r="91" spans="1:26">
      <c r="D91" s="25"/>
      <c r="E91" s="25"/>
      <c r="F91" s="25"/>
      <c r="G91" s="25"/>
      <c r="H91" s="25"/>
      <c r="I91" s="25"/>
      <c r="J91" s="25"/>
      <c r="K91" s="60"/>
      <c r="L91" s="25"/>
      <c r="M91" s="25"/>
      <c r="N91" s="25"/>
      <c r="O91" s="60"/>
    </row>
    <row r="92" spans="1:26">
      <c r="D92" s="25"/>
      <c r="E92" s="25"/>
      <c r="F92" s="25"/>
      <c r="G92" s="25"/>
      <c r="H92" s="25"/>
      <c r="I92" s="25"/>
      <c r="J92" s="25"/>
      <c r="K92" s="60"/>
      <c r="L92" s="25"/>
      <c r="M92" s="25"/>
      <c r="N92" s="25"/>
      <c r="O92" s="60"/>
    </row>
  </sheetData>
  <mergeCells count="99">
    <mergeCell ref="N37:N42"/>
    <mergeCell ref="J13:J18"/>
    <mergeCell ref="N31:N36"/>
    <mergeCell ref="AE6:AE7"/>
    <mergeCell ref="AE8:AE9"/>
    <mergeCell ref="AE10:AE11"/>
    <mergeCell ref="E48:E50"/>
    <mergeCell ref="G48:G50"/>
    <mergeCell ref="Q53:Q54"/>
    <mergeCell ref="A7:A9"/>
    <mergeCell ref="J7:J9"/>
    <mergeCell ref="N7:N9"/>
    <mergeCell ref="O7:O9"/>
    <mergeCell ref="A10:A12"/>
    <mergeCell ref="J10:J12"/>
    <mergeCell ref="A45:A47"/>
    <mergeCell ref="A48:A50"/>
    <mergeCell ref="Q51:Q52"/>
    <mergeCell ref="Q26:Q27"/>
    <mergeCell ref="Q20:Q21"/>
    <mergeCell ref="N13:N18"/>
    <mergeCell ref="A13:A42"/>
    <mergeCell ref="E45:E47"/>
    <mergeCell ref="G45:G47"/>
    <mergeCell ref="Q61:Q62"/>
    <mergeCell ref="Q63:Q64"/>
    <mergeCell ref="A1:O1"/>
    <mergeCell ref="A4:A6"/>
    <mergeCell ref="J4:J6"/>
    <mergeCell ref="N4:N6"/>
    <mergeCell ref="O4:O6"/>
    <mergeCell ref="Q28:Q29"/>
    <mergeCell ref="Q30:Q31"/>
    <mergeCell ref="Q32:Q33"/>
    <mergeCell ref="E62:E63"/>
    <mergeCell ref="G62:G63"/>
    <mergeCell ref="N10:N12"/>
    <mergeCell ref="O10:O12"/>
    <mergeCell ref="G56:G57"/>
    <mergeCell ref="E58:E59"/>
    <mergeCell ref="G58:G59"/>
    <mergeCell ref="E60:E61"/>
    <mergeCell ref="G60:G61"/>
    <mergeCell ref="E64:E65"/>
    <mergeCell ref="E80:E81"/>
    <mergeCell ref="G80:G81"/>
    <mergeCell ref="Q69:Q70"/>
    <mergeCell ref="Q71:Q72"/>
    <mergeCell ref="Q73:Q74"/>
    <mergeCell ref="G64:G65"/>
    <mergeCell ref="E66:E67"/>
    <mergeCell ref="G66:G67"/>
    <mergeCell ref="E72:E73"/>
    <mergeCell ref="Q67:Q68"/>
    <mergeCell ref="Q65:Q66"/>
    <mergeCell ref="G74:G75"/>
    <mergeCell ref="E76:E77"/>
    <mergeCell ref="G76:G77"/>
    <mergeCell ref="E78:E79"/>
    <mergeCell ref="Q8:Q9"/>
    <mergeCell ref="Q55:Q56"/>
    <mergeCell ref="Q57:Q58"/>
    <mergeCell ref="Q75:Q76"/>
    <mergeCell ref="Q34:Q35"/>
    <mergeCell ref="Q36:Q37"/>
    <mergeCell ref="Q38:Q39"/>
    <mergeCell ref="Q40:Q41"/>
    <mergeCell ref="Q42:Q43"/>
    <mergeCell ref="Q22:Q23"/>
    <mergeCell ref="Q24:Q25"/>
    <mergeCell ref="Q10:Q11"/>
    <mergeCell ref="Q12:Q13"/>
    <mergeCell ref="Q16:Q17"/>
    <mergeCell ref="Q18:Q19"/>
    <mergeCell ref="Q14:Q15"/>
    <mergeCell ref="A51:A53"/>
    <mergeCell ref="E51:E53"/>
    <mergeCell ref="G51:G53"/>
    <mergeCell ref="Q59:Q60"/>
    <mergeCell ref="A54:A83"/>
    <mergeCell ref="E54:E55"/>
    <mergeCell ref="G54:G55"/>
    <mergeCell ref="E56:E57"/>
    <mergeCell ref="E68:E69"/>
    <mergeCell ref="G68:G69"/>
    <mergeCell ref="E70:E71"/>
    <mergeCell ref="G70:G71"/>
    <mergeCell ref="G72:G73"/>
    <mergeCell ref="Q77:Q78"/>
    <mergeCell ref="Q79:Q80"/>
    <mergeCell ref="E74:E75"/>
    <mergeCell ref="G78:G79"/>
    <mergeCell ref="Q85:Q86"/>
    <mergeCell ref="O87:O92"/>
    <mergeCell ref="K87:K92"/>
    <mergeCell ref="E82:E83"/>
    <mergeCell ref="G82:G83"/>
    <mergeCell ref="Q81:Q82"/>
    <mergeCell ref="Q83:Q8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Z1" workbookViewId="0">
      <selection activeCell="AB12" sqref="AB12:AB26"/>
    </sheetView>
  </sheetViews>
  <sheetFormatPr baseColWidth="10" defaultColWidth="8.83203125" defaultRowHeight="14" x14ac:dyDescent="0"/>
  <cols>
    <col min="1" max="3" width="8.83203125" style="9"/>
    <col min="4" max="4" width="11" style="9" bestFit="1" customWidth="1"/>
    <col min="5" max="5" width="9.5" style="9" customWidth="1"/>
    <col min="6" max="6" width="8.83203125" style="9"/>
    <col min="7" max="7" width="10.83203125" style="9" customWidth="1"/>
    <col min="8" max="8" width="12" style="9" bestFit="1" customWidth="1"/>
    <col min="9" max="9" width="8.6640625" style="9" customWidth="1"/>
    <col min="10" max="10" width="10.33203125" style="9" customWidth="1"/>
    <col min="11" max="11" width="9.5" style="9" customWidth="1"/>
    <col min="12" max="12" width="14.33203125" style="9" customWidth="1"/>
    <col min="13" max="18" width="8.83203125" style="9"/>
    <col min="19" max="19" width="11.5" style="9" customWidth="1"/>
    <col min="20" max="20" width="10.83203125" style="9" customWidth="1"/>
    <col min="21" max="21" width="12.33203125" style="9" customWidth="1"/>
    <col min="22" max="22" width="11.6640625" style="9" customWidth="1"/>
    <col min="23" max="25" width="12.6640625" style="9" customWidth="1"/>
    <col min="26" max="16384" width="8.83203125" style="9"/>
  </cols>
  <sheetData>
    <row r="1" spans="1:38" ht="25">
      <c r="A1" s="63" t="s">
        <v>136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48"/>
    </row>
    <row r="2" spans="1:38">
      <c r="A2" s="62" t="s">
        <v>66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4" spans="1:38" ht="44">
      <c r="C4" s="23" t="s">
        <v>32</v>
      </c>
      <c r="D4" s="23" t="s">
        <v>33</v>
      </c>
      <c r="E4" s="23" t="s">
        <v>34</v>
      </c>
      <c r="F4" s="23" t="s">
        <v>35</v>
      </c>
      <c r="G4" s="9" t="s">
        <v>36</v>
      </c>
      <c r="H4" s="9" t="s">
        <v>0</v>
      </c>
      <c r="I4" s="9" t="s">
        <v>1</v>
      </c>
      <c r="J4" s="23" t="s">
        <v>11</v>
      </c>
      <c r="K4" s="9" t="s">
        <v>2</v>
      </c>
      <c r="L4" s="9" t="s">
        <v>3</v>
      </c>
      <c r="M4" s="9" t="s">
        <v>4</v>
      </c>
      <c r="N4" s="23" t="s">
        <v>5</v>
      </c>
      <c r="O4" s="23" t="s">
        <v>6</v>
      </c>
      <c r="P4" s="26"/>
      <c r="Q4" s="24"/>
      <c r="R4" s="24"/>
      <c r="S4" s="9" t="s">
        <v>41</v>
      </c>
      <c r="T4" s="8"/>
      <c r="U4" s="8"/>
    </row>
    <row r="5" spans="1:38">
      <c r="A5" s="61" t="s">
        <v>20</v>
      </c>
      <c r="B5" s="9" t="s">
        <v>23</v>
      </c>
      <c r="C5" s="25">
        <v>20.5427</v>
      </c>
      <c r="D5" s="25">
        <v>39.231000000000002</v>
      </c>
      <c r="E5" s="25">
        <f>D5-C5</f>
        <v>18.688300000000002</v>
      </c>
      <c r="F5" s="25">
        <v>21.080300000000001</v>
      </c>
      <c r="G5" s="25">
        <v>20.799099999999999</v>
      </c>
      <c r="H5" s="25">
        <f>F5-C5</f>
        <v>0.53760000000000119</v>
      </c>
      <c r="I5" s="25">
        <f>F5-G5</f>
        <v>0.28120000000000189</v>
      </c>
      <c r="J5" s="60">
        <f>(I5+I6+I7)/3</f>
        <v>0.30133333333333567</v>
      </c>
      <c r="K5" s="25">
        <f>(H5/E5)*100</f>
        <v>2.8766661494089947</v>
      </c>
      <c r="L5" s="25">
        <f>(I5/E5)*100</f>
        <v>1.5046847492816462</v>
      </c>
      <c r="M5" s="25">
        <f>I5/H5*100</f>
        <v>52.306547619047862</v>
      </c>
      <c r="N5" s="60">
        <f>AVERAGE(K5,K6,K7)</f>
        <v>2.8789233933236917</v>
      </c>
      <c r="O5" s="60">
        <f>AVERAGE(L5,L6,L7)</f>
        <v>1.595514151927613</v>
      </c>
      <c r="P5" s="26"/>
      <c r="R5" s="41" t="s">
        <v>57</v>
      </c>
      <c r="S5" s="42">
        <v>5.23</v>
      </c>
      <c r="T5" s="8" t="s">
        <v>151</v>
      </c>
      <c r="U5" s="8" t="s">
        <v>48</v>
      </c>
      <c r="V5" s="27">
        <v>5.17</v>
      </c>
      <c r="W5" s="8" t="s">
        <v>50</v>
      </c>
      <c r="X5" s="8" t="s">
        <v>51</v>
      </c>
      <c r="Y5" s="8"/>
      <c r="AB5" s="9" t="s">
        <v>45</v>
      </c>
      <c r="AC5" s="43" t="s">
        <v>60</v>
      </c>
      <c r="AD5" s="43" t="s">
        <v>59</v>
      </c>
      <c r="AE5" s="9" t="s">
        <v>61</v>
      </c>
      <c r="AH5" s="8" t="s">
        <v>46</v>
      </c>
      <c r="AI5" s="9" t="s">
        <v>61</v>
      </c>
    </row>
    <row r="6" spans="1:38">
      <c r="A6" s="61"/>
      <c r="B6" s="9" t="s">
        <v>24</v>
      </c>
      <c r="C6" s="25">
        <v>20.965</v>
      </c>
      <c r="D6" s="25">
        <v>39.946100000000001</v>
      </c>
      <c r="E6" s="25">
        <f t="shared" ref="E6:E43" si="0">D6-C6</f>
        <v>18.981100000000001</v>
      </c>
      <c r="F6" s="25">
        <v>21.51</v>
      </c>
      <c r="G6" s="25">
        <v>21.201899999999998</v>
      </c>
      <c r="H6" s="25">
        <f>F6-C6</f>
        <v>0.54500000000000171</v>
      </c>
      <c r="I6" s="25">
        <f t="shared" ref="I6:I12" si="1">F6-G6</f>
        <v>0.30810000000000315</v>
      </c>
      <c r="J6" s="60"/>
      <c r="K6" s="25">
        <f t="shared" ref="K6:K43" si="2">(H6/E6)*100</f>
        <v>2.8712772178640948</v>
      </c>
      <c r="L6" s="25">
        <f t="shared" ref="L6:L43" si="3">(I6/E6)*100</f>
        <v>1.6231935978420806</v>
      </c>
      <c r="M6" s="25">
        <f t="shared" ref="M6:M43" si="4">I6/H6*100</f>
        <v>56.532110091743512</v>
      </c>
      <c r="N6" s="60"/>
      <c r="O6" s="60"/>
      <c r="P6" s="26"/>
      <c r="R6" s="8" t="s">
        <v>58</v>
      </c>
      <c r="S6" s="27">
        <v>5.35</v>
      </c>
      <c r="T6" s="10">
        <f>AVERAGE(S5:S6)</f>
        <v>5.29</v>
      </c>
      <c r="U6" s="8" t="s">
        <v>49</v>
      </c>
      <c r="V6" s="27">
        <v>5.15</v>
      </c>
      <c r="W6" s="28">
        <f>(V5+V6)/2</f>
        <v>5.16</v>
      </c>
      <c r="X6" s="20">
        <f>(3.8*0.0338)/W6</f>
        <v>2.4891472868217048E-2</v>
      </c>
      <c r="Y6" s="8"/>
      <c r="AB6" s="9" t="s">
        <v>23</v>
      </c>
      <c r="AC6" s="19">
        <v>24.6</v>
      </c>
      <c r="AD6" s="17">
        <f>AC6*50</f>
        <v>1230</v>
      </c>
      <c r="AE6" s="59">
        <f>AVERAGE(AD6,AD7)</f>
        <v>1220</v>
      </c>
      <c r="AF6" s="19"/>
      <c r="AG6" s="16" t="s">
        <v>20</v>
      </c>
      <c r="AH6" s="9">
        <v>8.0399999999999991</v>
      </c>
      <c r="AI6" s="19">
        <f>AVERAGE(AH6,AH7,AH8)</f>
        <v>7.9266666666666659</v>
      </c>
      <c r="AJ6" s="29"/>
    </row>
    <row r="7" spans="1:38">
      <c r="A7" s="61"/>
      <c r="B7" s="9" t="s">
        <v>31</v>
      </c>
      <c r="C7" s="25">
        <v>21.0627</v>
      </c>
      <c r="D7" s="25">
        <v>40.035800000000002</v>
      </c>
      <c r="E7" s="25">
        <f t="shared" si="0"/>
        <v>18.973100000000002</v>
      </c>
      <c r="F7" s="25">
        <v>21.610800000000001</v>
      </c>
      <c r="G7" s="25">
        <v>21.296099999999999</v>
      </c>
      <c r="H7" s="25">
        <f>F7-C7</f>
        <v>0.54810000000000159</v>
      </c>
      <c r="I7" s="25">
        <f t="shared" si="1"/>
        <v>0.31470000000000198</v>
      </c>
      <c r="J7" s="60"/>
      <c r="K7" s="25">
        <f t="shared" si="2"/>
        <v>2.8888268126979857</v>
      </c>
      <c r="L7" s="25">
        <f t="shared" si="3"/>
        <v>1.6586641086591118</v>
      </c>
      <c r="M7" s="25">
        <f t="shared" si="4"/>
        <v>57.416529830323128</v>
      </c>
      <c r="N7" s="60"/>
      <c r="O7" s="60"/>
      <c r="P7" s="26"/>
      <c r="Q7" s="23"/>
      <c r="S7" s="9" t="s">
        <v>42</v>
      </c>
      <c r="U7" s="13"/>
      <c r="V7" s="15" t="s">
        <v>53</v>
      </c>
      <c r="W7" s="8" t="s">
        <v>54</v>
      </c>
      <c r="X7" s="28" t="s">
        <v>55</v>
      </c>
      <c r="Y7" s="8" t="s">
        <v>56</v>
      </c>
      <c r="AB7" s="9" t="s">
        <v>24</v>
      </c>
      <c r="AC7" s="19">
        <v>24.2</v>
      </c>
      <c r="AD7" s="17">
        <f t="shared" ref="AD7:AD26" si="5">AC7*50</f>
        <v>1210</v>
      </c>
      <c r="AE7" s="59"/>
      <c r="AF7" s="19"/>
      <c r="AG7" s="16" t="s">
        <v>21</v>
      </c>
      <c r="AH7" s="9">
        <v>7.86</v>
      </c>
      <c r="AI7" s="19"/>
    </row>
    <row r="8" spans="1:38">
      <c r="A8" s="61" t="s">
        <v>21</v>
      </c>
      <c r="B8" s="9" t="s">
        <v>25</v>
      </c>
      <c r="C8" s="25">
        <v>20.520700000000001</v>
      </c>
      <c r="D8" s="25">
        <v>39.436799999999998</v>
      </c>
      <c r="E8" s="25">
        <f t="shared" si="0"/>
        <v>18.916099999999997</v>
      </c>
      <c r="F8" s="25">
        <v>21.085899999999999</v>
      </c>
      <c r="G8" s="25">
        <v>20.770800000000001</v>
      </c>
      <c r="H8" s="25">
        <f>F8-C8</f>
        <v>0.56519999999999726</v>
      </c>
      <c r="I8" s="25">
        <f t="shared" si="1"/>
        <v>0.31509999999999749</v>
      </c>
      <c r="J8" s="60">
        <f>(I8+I9+I10)/3</f>
        <v>0.34716666666666524</v>
      </c>
      <c r="K8" s="25">
        <f t="shared" si="2"/>
        <v>2.9879309159921834</v>
      </c>
      <c r="L8" s="25">
        <f t="shared" si="3"/>
        <v>1.6657767721676116</v>
      </c>
      <c r="M8" s="25">
        <f t="shared" si="4"/>
        <v>55.750176928520702</v>
      </c>
      <c r="N8" s="60">
        <f>AVERAGE(K8,K9,K10)</f>
        <v>3.01458224464178</v>
      </c>
      <c r="O8" s="60">
        <f>AVERAGE(L8,L9,L10)</f>
        <v>1.7067979969661442</v>
      </c>
      <c r="P8" s="26"/>
      <c r="Q8" s="60" t="s">
        <v>20</v>
      </c>
      <c r="R8" s="9" t="s">
        <v>23</v>
      </c>
      <c r="S8" s="13">
        <v>4.54</v>
      </c>
      <c r="T8" s="10">
        <f>$T$6</f>
        <v>5.29</v>
      </c>
      <c r="U8" s="29">
        <f t="shared" ref="U8:U46" si="6">$X$6</f>
        <v>2.4891472868217048E-2</v>
      </c>
      <c r="V8" s="11">
        <f>(T8-S8)*U8*4000</f>
        <v>74.674418604651137</v>
      </c>
      <c r="W8" s="17">
        <v>50</v>
      </c>
      <c r="X8" s="12">
        <f>V8*W8</f>
        <v>3733.7209302325568</v>
      </c>
      <c r="Y8" s="21">
        <f>AVERAGE(X8:X10)</f>
        <v>3949.4470284237709</v>
      </c>
      <c r="Z8" s="21"/>
      <c r="AB8" s="9" t="s">
        <v>25</v>
      </c>
      <c r="AC8" s="19">
        <v>24.7</v>
      </c>
      <c r="AD8" s="17">
        <f t="shared" si="5"/>
        <v>1235</v>
      </c>
      <c r="AE8" s="59">
        <f>AVERAGE(AD8,AD9)</f>
        <v>1237.5</v>
      </c>
      <c r="AF8" s="19"/>
      <c r="AG8" s="16" t="s">
        <v>22</v>
      </c>
      <c r="AH8" s="9">
        <v>7.88</v>
      </c>
      <c r="AI8" s="19"/>
    </row>
    <row r="9" spans="1:38">
      <c r="A9" s="61"/>
      <c r="B9" s="9" t="s">
        <v>26</v>
      </c>
      <c r="C9" s="25">
        <v>20.6723</v>
      </c>
      <c r="D9" s="25">
        <v>42.125500000000002</v>
      </c>
      <c r="E9" s="25">
        <f t="shared" si="0"/>
        <v>21.453200000000002</v>
      </c>
      <c r="F9" s="25">
        <v>21.32</v>
      </c>
      <c r="G9" s="25">
        <v>20.9512</v>
      </c>
      <c r="H9" s="25">
        <f t="shared" ref="H9:H43" si="7">F9-C9</f>
        <v>0.64770000000000039</v>
      </c>
      <c r="I9" s="25">
        <f t="shared" si="1"/>
        <v>0.36880000000000024</v>
      </c>
      <c r="J9" s="60"/>
      <c r="K9" s="25">
        <f t="shared" si="2"/>
        <v>3.0191300132381196</v>
      </c>
      <c r="L9" s="25">
        <f t="shared" si="3"/>
        <v>1.7190908582402635</v>
      </c>
      <c r="M9" s="25">
        <f t="shared" si="4"/>
        <v>56.93994133086305</v>
      </c>
      <c r="N9" s="60"/>
      <c r="O9" s="60"/>
      <c r="P9" s="26"/>
      <c r="Q9" s="60"/>
      <c r="R9" s="9" t="s">
        <v>24</v>
      </c>
      <c r="S9" s="13">
        <v>4.4800000000000004</v>
      </c>
      <c r="T9" s="10">
        <f t="shared" ref="T9:T46" si="8">$T$6</f>
        <v>5.29</v>
      </c>
      <c r="U9" s="29">
        <f t="shared" si="6"/>
        <v>2.4891472868217048E-2</v>
      </c>
      <c r="V9" s="11">
        <f t="shared" ref="V9:V16" si="9">(T9-S9)*U9*4000</f>
        <v>80.648372093023198</v>
      </c>
      <c r="W9" s="17">
        <v>50</v>
      </c>
      <c r="X9" s="12">
        <f t="shared" ref="X9:X16" si="10">V9*W9</f>
        <v>4032.41860465116</v>
      </c>
      <c r="Y9" s="21"/>
      <c r="Z9" s="21"/>
      <c r="AB9" s="9" t="s">
        <v>26</v>
      </c>
      <c r="AC9" s="19">
        <v>24.8</v>
      </c>
      <c r="AD9" s="17">
        <f t="shared" si="5"/>
        <v>1240</v>
      </c>
      <c r="AE9" s="59"/>
      <c r="AG9" s="9" t="s">
        <v>173</v>
      </c>
      <c r="AH9" s="9">
        <v>8</v>
      </c>
      <c r="AI9" s="19">
        <f>AVERAGE(AH9,AH10,AH11)</f>
        <v>7.9633333333333338</v>
      </c>
      <c r="AJ9" s="29"/>
    </row>
    <row r="10" spans="1:38">
      <c r="A10" s="61"/>
      <c r="B10" s="9" t="s">
        <v>27</v>
      </c>
      <c r="C10" s="25">
        <v>20.5654</v>
      </c>
      <c r="D10" s="25">
        <v>41.170099999999998</v>
      </c>
      <c r="E10" s="25">
        <f t="shared" si="0"/>
        <v>20.604699999999998</v>
      </c>
      <c r="F10" s="25">
        <v>21.191099999999999</v>
      </c>
      <c r="G10" s="25">
        <v>20.833500000000001</v>
      </c>
      <c r="H10" s="25">
        <f t="shared" si="7"/>
        <v>0.62569999999999837</v>
      </c>
      <c r="I10" s="25">
        <f t="shared" si="1"/>
        <v>0.35759999999999792</v>
      </c>
      <c r="J10" s="60"/>
      <c r="K10" s="25">
        <f t="shared" si="2"/>
        <v>3.0366858046950376</v>
      </c>
      <c r="L10" s="25">
        <f t="shared" si="3"/>
        <v>1.7355263604905575</v>
      </c>
      <c r="M10" s="25">
        <f t="shared" si="4"/>
        <v>57.151989771455789</v>
      </c>
      <c r="N10" s="60"/>
      <c r="O10" s="60"/>
      <c r="P10" s="26"/>
      <c r="Q10" s="60"/>
      <c r="R10" s="9" t="s">
        <v>31</v>
      </c>
      <c r="S10" s="13">
        <v>4.47</v>
      </c>
      <c r="T10" s="10">
        <f t="shared" si="8"/>
        <v>5.29</v>
      </c>
      <c r="U10" s="29">
        <f t="shared" si="6"/>
        <v>2.4891472868217048E-2</v>
      </c>
      <c r="V10" s="11">
        <f t="shared" si="9"/>
        <v>81.644031007751948</v>
      </c>
      <c r="W10" s="17">
        <v>50</v>
      </c>
      <c r="X10" s="12">
        <f t="shared" si="10"/>
        <v>4082.2015503875973</v>
      </c>
      <c r="Y10" s="21"/>
      <c r="Z10" s="21"/>
      <c r="AB10" s="9" t="s">
        <v>28</v>
      </c>
      <c r="AC10" s="19">
        <v>25</v>
      </c>
      <c r="AD10" s="17">
        <f t="shared" si="5"/>
        <v>1250</v>
      </c>
      <c r="AE10" s="59">
        <f>AVERAGE(AD10,AD11)</f>
        <v>1240</v>
      </c>
      <c r="AF10" s="19"/>
      <c r="AG10" s="9" t="s">
        <v>174</v>
      </c>
      <c r="AH10" s="9">
        <v>7.99</v>
      </c>
      <c r="AI10" s="19"/>
      <c r="AK10" s="19"/>
      <c r="AL10" s="29"/>
    </row>
    <row r="11" spans="1:38">
      <c r="A11" s="61" t="s">
        <v>22</v>
      </c>
      <c r="B11" s="9" t="s">
        <v>28</v>
      </c>
      <c r="C11" s="25">
        <v>20.720199999999998</v>
      </c>
      <c r="D11" s="25">
        <v>40.713099999999997</v>
      </c>
      <c r="E11" s="25">
        <f t="shared" si="0"/>
        <v>19.992899999999999</v>
      </c>
      <c r="F11" s="25">
        <v>21.3264</v>
      </c>
      <c r="G11" s="25">
        <v>20.984200000000001</v>
      </c>
      <c r="H11" s="25">
        <f t="shared" si="7"/>
        <v>0.60620000000000118</v>
      </c>
      <c r="I11" s="25">
        <f t="shared" si="1"/>
        <v>0.34219999999999828</v>
      </c>
      <c r="J11" s="60">
        <f>(I11+I12+I13)/3</f>
        <v>0.35396666666666593</v>
      </c>
      <c r="K11" s="25">
        <f t="shared" si="2"/>
        <v>3.0320763871174328</v>
      </c>
      <c r="L11" s="25">
        <f t="shared" si="3"/>
        <v>1.7116076207053421</v>
      </c>
      <c r="M11" s="25">
        <f t="shared" si="4"/>
        <v>56.450016496205478</v>
      </c>
      <c r="N11" s="60">
        <f>AVERAGE(K11,K12,K13)</f>
        <v>3.0608138869209451</v>
      </c>
      <c r="O11" s="60">
        <f>AVERAGE(L11,L12,L13)</f>
        <v>1.7609487455076955</v>
      </c>
      <c r="P11" s="26"/>
      <c r="Q11" s="60" t="s">
        <v>21</v>
      </c>
      <c r="R11" s="9" t="s">
        <v>25</v>
      </c>
      <c r="S11" s="13">
        <v>4.5</v>
      </c>
      <c r="T11" s="10">
        <f t="shared" si="8"/>
        <v>5.29</v>
      </c>
      <c r="U11" s="29">
        <f t="shared" si="6"/>
        <v>2.4891472868217048E-2</v>
      </c>
      <c r="V11" s="11">
        <f t="shared" si="9"/>
        <v>78.657054263565882</v>
      </c>
      <c r="W11" s="17">
        <v>50</v>
      </c>
      <c r="X11" s="12">
        <f t="shared" si="10"/>
        <v>3932.8527131782939</v>
      </c>
      <c r="Y11" s="21">
        <f>AVERAGE(X11:X13)</f>
        <v>4331.1162790697672</v>
      </c>
      <c r="Z11" s="21"/>
      <c r="AB11" s="9" t="s">
        <v>29</v>
      </c>
      <c r="AC11" s="19">
        <v>24.6</v>
      </c>
      <c r="AD11" s="17">
        <f t="shared" si="5"/>
        <v>1230</v>
      </c>
      <c r="AE11" s="59"/>
      <c r="AF11" s="19"/>
      <c r="AG11" s="9" t="s">
        <v>175</v>
      </c>
      <c r="AH11" s="9">
        <v>7.9</v>
      </c>
      <c r="AI11" s="19"/>
    </row>
    <row r="12" spans="1:38">
      <c r="A12" s="61"/>
      <c r="B12" s="9" t="s">
        <v>29</v>
      </c>
      <c r="C12" s="25">
        <v>20.264299999999999</v>
      </c>
      <c r="D12" s="25">
        <v>40.188499999999998</v>
      </c>
      <c r="E12" s="25">
        <f t="shared" si="0"/>
        <v>19.924199999999999</v>
      </c>
      <c r="F12" s="25">
        <v>20.876200000000001</v>
      </c>
      <c r="G12" s="25">
        <v>20.522500000000001</v>
      </c>
      <c r="H12" s="25">
        <f t="shared" si="7"/>
        <v>0.61190000000000211</v>
      </c>
      <c r="I12" s="25">
        <f t="shared" si="1"/>
        <v>0.3536999999999999</v>
      </c>
      <c r="J12" s="60"/>
      <c r="K12" s="25">
        <f t="shared" si="2"/>
        <v>3.0711396191566145</v>
      </c>
      <c r="L12" s="25">
        <f t="shared" si="3"/>
        <v>1.7752281145541597</v>
      </c>
      <c r="M12" s="25">
        <f t="shared" si="4"/>
        <v>57.803562673639263</v>
      </c>
      <c r="N12" s="60"/>
      <c r="O12" s="60"/>
      <c r="P12" s="26"/>
      <c r="Q12" s="60"/>
      <c r="R12" s="9" t="s">
        <v>26</v>
      </c>
      <c r="S12" s="13">
        <v>4.24</v>
      </c>
      <c r="T12" s="10">
        <f t="shared" si="8"/>
        <v>5.29</v>
      </c>
      <c r="U12" s="29">
        <f t="shared" si="6"/>
        <v>2.4891472868217048E-2</v>
      </c>
      <c r="V12" s="11">
        <f t="shared" si="9"/>
        <v>104.54418604651158</v>
      </c>
      <c r="W12" s="17">
        <v>50</v>
      </c>
      <c r="X12" s="12">
        <f t="shared" si="10"/>
        <v>5227.2093023255793</v>
      </c>
      <c r="Y12" s="21"/>
      <c r="Z12" s="21"/>
      <c r="AB12" s="9" t="s">
        <v>173</v>
      </c>
      <c r="AC12" s="19">
        <v>21.9</v>
      </c>
      <c r="AD12" s="17">
        <f t="shared" si="5"/>
        <v>1095</v>
      </c>
      <c r="AE12" s="57">
        <f>AVERAGE(AD12:AD14)</f>
        <v>1070</v>
      </c>
      <c r="AF12" s="19"/>
      <c r="AG12" s="9" t="s">
        <v>108</v>
      </c>
      <c r="AH12" s="9">
        <v>7.91</v>
      </c>
      <c r="AI12" s="19">
        <f>AVERAGE(AH12,AH13,AH14)</f>
        <v>7.9333333333333336</v>
      </c>
      <c r="AJ12" s="29"/>
    </row>
    <row r="13" spans="1:38">
      <c r="A13" s="61"/>
      <c r="B13" s="9" t="s">
        <v>30</v>
      </c>
      <c r="C13" s="25">
        <v>20.699300000000001</v>
      </c>
      <c r="D13" s="25">
        <v>41.077800000000003</v>
      </c>
      <c r="E13" s="25">
        <f t="shared" si="0"/>
        <v>20.378500000000003</v>
      </c>
      <c r="F13" s="25">
        <v>21.326799999999999</v>
      </c>
      <c r="G13" s="25">
        <v>20.960799999999999</v>
      </c>
      <c r="H13" s="25">
        <f t="shared" si="7"/>
        <v>0.62749999999999773</v>
      </c>
      <c r="I13" s="25">
        <f>F13-G13</f>
        <v>0.36599999999999966</v>
      </c>
      <c r="J13" s="60"/>
      <c r="K13" s="25">
        <f t="shared" si="2"/>
        <v>3.0792256544887877</v>
      </c>
      <c r="L13" s="25">
        <f t="shared" si="3"/>
        <v>1.7960105012635847</v>
      </c>
      <c r="M13" s="25">
        <f t="shared" si="4"/>
        <v>58.326693227091788</v>
      </c>
      <c r="N13" s="60"/>
      <c r="O13" s="60"/>
      <c r="P13" s="46"/>
      <c r="Q13" s="60"/>
      <c r="R13" s="9" t="s">
        <v>27</v>
      </c>
      <c r="S13" s="13">
        <v>4.5199999999999996</v>
      </c>
      <c r="T13" s="10">
        <f t="shared" si="8"/>
        <v>5.29</v>
      </c>
      <c r="U13" s="29">
        <f t="shared" si="6"/>
        <v>2.4891472868217048E-2</v>
      </c>
      <c r="V13" s="11">
        <f t="shared" si="9"/>
        <v>76.665736434108553</v>
      </c>
      <c r="W13" s="17">
        <v>50</v>
      </c>
      <c r="X13" s="12">
        <f t="shared" si="10"/>
        <v>3833.2868217054274</v>
      </c>
      <c r="Y13" s="21"/>
      <c r="Z13" s="21"/>
      <c r="AB13" s="9" t="s">
        <v>174</v>
      </c>
      <c r="AC13" s="19">
        <v>20.8</v>
      </c>
      <c r="AD13" s="17">
        <f t="shared" si="5"/>
        <v>1040</v>
      </c>
      <c r="AE13" s="58"/>
      <c r="AG13" s="9" t="s">
        <v>120</v>
      </c>
      <c r="AH13" s="9">
        <v>7.94</v>
      </c>
    </row>
    <row r="14" spans="1:38">
      <c r="A14" s="61" t="s">
        <v>40</v>
      </c>
      <c r="B14" s="9" t="s">
        <v>166</v>
      </c>
      <c r="C14" s="25">
        <v>20.3781</v>
      </c>
      <c r="D14" s="25">
        <v>29.996700000000001</v>
      </c>
      <c r="E14" s="25">
        <f t="shared" ref="E14:E19" si="11">D14-C14</f>
        <v>9.6186000000000007</v>
      </c>
      <c r="F14" s="25">
        <v>20.635400000000001</v>
      </c>
      <c r="G14" s="33">
        <v>20.497499999999999</v>
      </c>
      <c r="H14" s="25">
        <f t="shared" ref="H14:H19" si="12">F14-C14</f>
        <v>0.25730000000000075</v>
      </c>
      <c r="I14" s="25">
        <f t="shared" ref="I14:I19" si="13">F14-G14</f>
        <v>0.13790000000000191</v>
      </c>
      <c r="J14" s="60">
        <f>AVERAGE(I14,I15,I16,I17,I18,I19)</f>
        <v>0.14863333333333392</v>
      </c>
      <c r="K14" s="25">
        <f t="shared" ref="K14:K19" si="14">(H14/E14)*100</f>
        <v>2.6750254714823436</v>
      </c>
      <c r="L14" s="25">
        <f t="shared" ref="L14:L19" si="15">(I14/E14)*100</f>
        <v>1.4336805772149992</v>
      </c>
      <c r="M14" s="25">
        <f t="shared" ref="M14:M19" si="16">I14/H14*100</f>
        <v>53.595025262340265</v>
      </c>
      <c r="N14" s="60">
        <f>AVERAGE(K14,K15,K16,K17,K18,K19)</f>
        <v>2.6386598746470167</v>
      </c>
      <c r="O14" s="56">
        <f>AVERAGE(L14:L15)</f>
        <v>1.4934635901954159</v>
      </c>
      <c r="P14" s="46"/>
      <c r="Q14" s="60" t="s">
        <v>22</v>
      </c>
      <c r="R14" s="9" t="s">
        <v>28</v>
      </c>
      <c r="S14" s="13">
        <v>4.1900000000000004</v>
      </c>
      <c r="T14" s="10">
        <f t="shared" si="8"/>
        <v>5.29</v>
      </c>
      <c r="U14" s="29">
        <f t="shared" si="6"/>
        <v>2.4891472868217048E-2</v>
      </c>
      <c r="V14" s="11">
        <f t="shared" si="9"/>
        <v>109.52248062015498</v>
      </c>
      <c r="W14" s="17">
        <v>50</v>
      </c>
      <c r="X14" s="12">
        <f t="shared" si="10"/>
        <v>5476.1240310077492</v>
      </c>
      <c r="Y14" s="21">
        <f>AVERAGE(X14:X16)</f>
        <v>4646.4082687338478</v>
      </c>
      <c r="Z14" s="21"/>
      <c r="AB14" s="9" t="s">
        <v>175</v>
      </c>
      <c r="AC14" s="19">
        <v>21.5</v>
      </c>
      <c r="AD14" s="17">
        <f t="shared" si="5"/>
        <v>1075</v>
      </c>
      <c r="AE14" s="58"/>
      <c r="AG14" s="31" t="s">
        <v>121</v>
      </c>
      <c r="AH14" s="9">
        <v>7.95</v>
      </c>
    </row>
    <row r="15" spans="1:38">
      <c r="A15" s="61"/>
      <c r="B15" s="9" t="s">
        <v>167</v>
      </c>
      <c r="C15" s="25">
        <v>20.560400000000001</v>
      </c>
      <c r="D15" s="25">
        <v>30.9451</v>
      </c>
      <c r="E15" s="25">
        <f t="shared" si="11"/>
        <v>10.384699999999999</v>
      </c>
      <c r="F15" s="25">
        <v>20.838100000000001</v>
      </c>
      <c r="G15" s="33">
        <v>20.6768</v>
      </c>
      <c r="H15" s="25">
        <f t="shared" si="12"/>
        <v>0.27769999999999939</v>
      </c>
      <c r="I15" s="25">
        <f t="shared" si="13"/>
        <v>0.16130000000000067</v>
      </c>
      <c r="J15" s="60"/>
      <c r="K15" s="25">
        <f t="shared" si="14"/>
        <v>2.674126358970403</v>
      </c>
      <c r="L15" s="25">
        <f t="shared" si="15"/>
        <v>1.5532466031758325</v>
      </c>
      <c r="M15" s="25">
        <f t="shared" si="16"/>
        <v>58.084263593806625</v>
      </c>
      <c r="N15" s="60"/>
      <c r="O15" s="56"/>
      <c r="P15" s="46"/>
      <c r="Q15" s="60"/>
      <c r="R15" s="9" t="s">
        <v>29</v>
      </c>
      <c r="S15" s="13">
        <v>4.4000000000000004</v>
      </c>
      <c r="T15" s="10">
        <f t="shared" si="8"/>
        <v>5.29</v>
      </c>
      <c r="U15" s="29">
        <f t="shared" si="6"/>
        <v>2.4891472868217048E-2</v>
      </c>
      <c r="V15" s="11">
        <f t="shared" si="9"/>
        <v>88.61364341085266</v>
      </c>
      <c r="W15" s="17">
        <v>50</v>
      </c>
      <c r="X15" s="12">
        <f t="shared" si="10"/>
        <v>4430.6821705426328</v>
      </c>
      <c r="Y15" s="21"/>
      <c r="Z15" s="21"/>
      <c r="AB15" s="9" t="s">
        <v>108</v>
      </c>
      <c r="AC15" s="19">
        <v>21.3</v>
      </c>
      <c r="AD15" s="17">
        <f t="shared" si="5"/>
        <v>1065</v>
      </c>
      <c r="AE15" s="57">
        <f>AVERAGE(AD15:AD17)</f>
        <v>1055</v>
      </c>
      <c r="AG15" s="31" t="s">
        <v>109</v>
      </c>
      <c r="AH15" s="9">
        <v>7.95</v>
      </c>
      <c r="AI15" s="19">
        <f>AVERAGE(AH15,AH16,AH17)</f>
        <v>7.9666666666666659</v>
      </c>
      <c r="AJ15" s="29"/>
    </row>
    <row r="16" spans="1:38">
      <c r="A16" s="61"/>
      <c r="B16" s="9" t="s">
        <v>168</v>
      </c>
      <c r="C16" s="25">
        <v>20.3932</v>
      </c>
      <c r="D16" s="25">
        <v>29.345600000000001</v>
      </c>
      <c r="E16" s="25">
        <f t="shared" si="11"/>
        <v>8.9524000000000008</v>
      </c>
      <c r="F16" s="25">
        <v>20.6295</v>
      </c>
      <c r="G16" s="33">
        <v>20.494700000000002</v>
      </c>
      <c r="H16" s="25">
        <f t="shared" si="12"/>
        <v>0.23629999999999995</v>
      </c>
      <c r="I16" s="25">
        <f t="shared" si="13"/>
        <v>0.13479999999999848</v>
      </c>
      <c r="J16" s="60"/>
      <c r="K16" s="25">
        <f t="shared" si="14"/>
        <v>2.6395156606049763</v>
      </c>
      <c r="L16" s="25">
        <f t="shared" si="15"/>
        <v>1.5057414771457762</v>
      </c>
      <c r="M16" s="25">
        <f t="shared" si="16"/>
        <v>57.046127803638811</v>
      </c>
      <c r="N16" s="60"/>
      <c r="O16" s="56">
        <f>AVERAGE(L16:L17)</f>
        <v>1.5290120014398196</v>
      </c>
      <c r="P16" s="46"/>
      <c r="Q16" s="60"/>
      <c r="R16" s="9" t="s">
        <v>30</v>
      </c>
      <c r="S16" s="13">
        <v>4.4800000000000004</v>
      </c>
      <c r="T16" s="10">
        <f t="shared" si="8"/>
        <v>5.29</v>
      </c>
      <c r="U16" s="29">
        <f t="shared" si="6"/>
        <v>2.4891472868217048E-2</v>
      </c>
      <c r="V16" s="11">
        <f t="shared" si="9"/>
        <v>80.648372093023198</v>
      </c>
      <c r="W16" s="17">
        <v>50</v>
      </c>
      <c r="X16" s="12">
        <f t="shared" si="10"/>
        <v>4032.41860465116</v>
      </c>
      <c r="Y16" s="21"/>
      <c r="Z16" s="21"/>
      <c r="AB16" s="9" t="s">
        <v>120</v>
      </c>
      <c r="AC16" s="19">
        <v>21</v>
      </c>
      <c r="AD16" s="17">
        <f t="shared" si="5"/>
        <v>1050</v>
      </c>
      <c r="AE16" s="58"/>
      <c r="AG16" s="31" t="s">
        <v>110</v>
      </c>
      <c r="AH16" s="9">
        <v>7.98</v>
      </c>
    </row>
    <row r="17" spans="1:36">
      <c r="A17" s="61"/>
      <c r="B17" s="9" t="s">
        <v>169</v>
      </c>
      <c r="C17" s="25">
        <v>20.378900000000002</v>
      </c>
      <c r="D17" s="25">
        <v>30.074300000000001</v>
      </c>
      <c r="E17" s="25">
        <f t="shared" si="11"/>
        <v>9.6953999999999994</v>
      </c>
      <c r="F17" s="25">
        <v>20.635100000000001</v>
      </c>
      <c r="G17" s="33">
        <v>20.4846</v>
      </c>
      <c r="H17" s="25">
        <f t="shared" si="12"/>
        <v>0.25619999999999976</v>
      </c>
      <c r="I17" s="25">
        <f t="shared" si="13"/>
        <v>0.15050000000000097</v>
      </c>
      <c r="J17" s="60"/>
      <c r="K17" s="25">
        <f t="shared" si="14"/>
        <v>2.6424902531097199</v>
      </c>
      <c r="L17" s="25">
        <f t="shared" si="15"/>
        <v>1.5522825257338633</v>
      </c>
      <c r="M17" s="25">
        <f t="shared" si="16"/>
        <v>58.743169398907533</v>
      </c>
      <c r="N17" s="60"/>
      <c r="O17" s="56"/>
      <c r="P17" s="46"/>
      <c r="Q17" s="61" t="s">
        <v>173</v>
      </c>
      <c r="R17" s="9" t="s">
        <v>166</v>
      </c>
      <c r="S17" s="13">
        <v>4.72</v>
      </c>
      <c r="T17" s="10">
        <f t="shared" si="8"/>
        <v>5.29</v>
      </c>
      <c r="U17" s="29">
        <f t="shared" si="6"/>
        <v>2.4891472868217048E-2</v>
      </c>
      <c r="V17" s="11">
        <f t="shared" ref="V17:V46" si="17">(T17-S17)*U17*4000</f>
        <v>56.752558139534898</v>
      </c>
      <c r="W17" s="17">
        <v>50</v>
      </c>
      <c r="X17" s="12">
        <f>V17*W17</f>
        <v>2837.6279069767447</v>
      </c>
      <c r="Y17" s="21">
        <f>AVERAGE(X17:X18)</f>
        <v>3011.8682170542625</v>
      </c>
      <c r="Z17" s="21"/>
      <c r="AB17" s="31" t="s">
        <v>121</v>
      </c>
      <c r="AC17" s="19">
        <v>21</v>
      </c>
      <c r="AD17" s="17">
        <f t="shared" si="5"/>
        <v>1050</v>
      </c>
      <c r="AE17" s="58"/>
      <c r="AG17" s="31" t="s">
        <v>111</v>
      </c>
      <c r="AH17" s="9">
        <v>7.97</v>
      </c>
    </row>
    <row r="18" spans="1:36">
      <c r="A18" s="61"/>
      <c r="B18" s="9" t="s">
        <v>170</v>
      </c>
      <c r="C18" s="25">
        <v>20.684699999999999</v>
      </c>
      <c r="D18" s="25">
        <v>30.6557</v>
      </c>
      <c r="E18" s="25">
        <f t="shared" si="11"/>
        <v>9.9710000000000001</v>
      </c>
      <c r="F18" s="25">
        <v>20.943999999999999</v>
      </c>
      <c r="G18" s="33">
        <v>20.800599999999999</v>
      </c>
      <c r="H18" s="25">
        <f t="shared" si="12"/>
        <v>0.25929999999999964</v>
      </c>
      <c r="I18" s="25">
        <f t="shared" si="13"/>
        <v>0.14339999999999975</v>
      </c>
      <c r="J18" s="60"/>
      <c r="K18" s="25">
        <f t="shared" si="14"/>
        <v>2.6005415705546051</v>
      </c>
      <c r="L18" s="25">
        <f t="shared" si="15"/>
        <v>1.4381706950155426</v>
      </c>
      <c r="M18" s="25">
        <f t="shared" si="16"/>
        <v>55.302738141149234</v>
      </c>
      <c r="N18" s="60"/>
      <c r="O18" s="56">
        <f>AVERAGE(L18:L19)</f>
        <v>1.4798540069953394</v>
      </c>
      <c r="P18" s="46"/>
      <c r="Q18" s="61"/>
      <c r="R18" s="9" t="s">
        <v>167</v>
      </c>
      <c r="S18" s="13">
        <v>4.6500000000000004</v>
      </c>
      <c r="T18" s="10">
        <f t="shared" si="8"/>
        <v>5.29</v>
      </c>
      <c r="U18" s="29">
        <f t="shared" si="6"/>
        <v>2.4891472868217048E-2</v>
      </c>
      <c r="V18" s="11">
        <f t="shared" si="17"/>
        <v>63.72217054263561</v>
      </c>
      <c r="W18" s="17">
        <v>50</v>
      </c>
      <c r="X18" s="12">
        <f>V18*W18</f>
        <v>3186.1085271317806</v>
      </c>
      <c r="Y18" s="21"/>
      <c r="Z18" s="21"/>
      <c r="AB18" s="31" t="s">
        <v>109</v>
      </c>
      <c r="AC18" s="19">
        <v>20.5</v>
      </c>
      <c r="AD18" s="17">
        <f t="shared" si="5"/>
        <v>1025</v>
      </c>
      <c r="AE18" s="57">
        <f>AVERAGE(AD18:AD20)</f>
        <v>1086.6666666666667</v>
      </c>
      <c r="AG18" s="31" t="s">
        <v>112</v>
      </c>
      <c r="AH18" s="9">
        <v>7.96</v>
      </c>
      <c r="AI18" s="19">
        <f>AVERAGE(AH18,AH19,AH20)</f>
        <v>7.93</v>
      </c>
      <c r="AJ18" s="29"/>
    </row>
    <row r="19" spans="1:36">
      <c r="A19" s="61"/>
      <c r="B19" s="9" t="s">
        <v>171</v>
      </c>
      <c r="C19" s="25">
        <v>20.491</v>
      </c>
      <c r="D19" s="25">
        <v>31.263000000000002</v>
      </c>
      <c r="E19" s="25">
        <f t="shared" si="11"/>
        <v>10.772000000000002</v>
      </c>
      <c r="F19" s="25">
        <v>20.771100000000001</v>
      </c>
      <c r="G19" s="25">
        <v>20.607199999999999</v>
      </c>
      <c r="H19" s="25">
        <f t="shared" si="12"/>
        <v>0.2801000000000009</v>
      </c>
      <c r="I19" s="25">
        <f t="shared" si="13"/>
        <v>0.16390000000000171</v>
      </c>
      <c r="J19" s="60"/>
      <c r="K19" s="25">
        <f t="shared" si="14"/>
        <v>2.6002599331600527</v>
      </c>
      <c r="L19" s="25">
        <f t="shared" si="15"/>
        <v>1.5215373189751362</v>
      </c>
      <c r="M19" s="25">
        <f t="shared" si="16"/>
        <v>58.514816137094314</v>
      </c>
      <c r="N19" s="60"/>
      <c r="O19" s="56"/>
      <c r="P19" s="26"/>
      <c r="Q19" s="61" t="s">
        <v>174</v>
      </c>
      <c r="R19" s="9" t="s">
        <v>168</v>
      </c>
      <c r="S19" s="13">
        <v>4.54</v>
      </c>
      <c r="T19" s="10">
        <f t="shared" si="8"/>
        <v>5.29</v>
      </c>
      <c r="U19" s="29">
        <f t="shared" si="6"/>
        <v>2.4891472868217048E-2</v>
      </c>
      <c r="V19" s="11">
        <f t="shared" si="17"/>
        <v>74.674418604651137</v>
      </c>
      <c r="W19" s="17">
        <v>50</v>
      </c>
      <c r="X19" s="12">
        <f>V19*W19</f>
        <v>3733.7209302325568</v>
      </c>
      <c r="Y19" s="21">
        <f>AVERAGE(X19:X20)</f>
        <v>3210.9999999999991</v>
      </c>
      <c r="Z19" s="21"/>
      <c r="AB19" s="31" t="s">
        <v>110</v>
      </c>
      <c r="AC19" s="19">
        <v>22.6</v>
      </c>
      <c r="AD19" s="17">
        <f t="shared" si="5"/>
        <v>1130</v>
      </c>
      <c r="AE19" s="58"/>
      <c r="AG19" s="31" t="s">
        <v>113</v>
      </c>
      <c r="AH19" s="9">
        <v>7.91</v>
      </c>
    </row>
    <row r="20" spans="1:36">
      <c r="A20" s="61"/>
      <c r="B20" s="9" t="s">
        <v>69</v>
      </c>
      <c r="C20" s="25">
        <v>20.512499999999999</v>
      </c>
      <c r="D20" s="25">
        <v>29.245000000000001</v>
      </c>
      <c r="E20" s="25">
        <f t="shared" si="0"/>
        <v>8.7325000000000017</v>
      </c>
      <c r="F20" s="25">
        <v>20.743600000000001</v>
      </c>
      <c r="G20" s="25">
        <v>20.6264</v>
      </c>
      <c r="H20" s="25">
        <f t="shared" si="7"/>
        <v>0.23110000000000142</v>
      </c>
      <c r="I20" s="25">
        <f>F20-G20</f>
        <v>0.11720000000000041</v>
      </c>
      <c r="J20" s="60">
        <f>AVERAGE(I20,I21,I22,I23,I24,I25)</f>
        <v>0.1442833333333334</v>
      </c>
      <c r="K20" s="25">
        <f t="shared" si="2"/>
        <v>2.646435728600073</v>
      </c>
      <c r="L20" s="25">
        <f t="shared" si="3"/>
        <v>1.3421127970226212</v>
      </c>
      <c r="M20" s="25">
        <f t="shared" si="4"/>
        <v>50.713976633491868</v>
      </c>
      <c r="N20" s="60">
        <f>AVERAGE(K20,K21,K22,K23,K24,K25)</f>
        <v>2.6998307315833543</v>
      </c>
      <c r="O20" s="56">
        <f>AVERAGE(L20:L21)</f>
        <v>1.2249345554148445</v>
      </c>
      <c r="P20" s="31"/>
      <c r="Q20" s="61"/>
      <c r="R20" s="9" t="s">
        <v>169</v>
      </c>
      <c r="S20" s="13">
        <v>4.75</v>
      </c>
      <c r="T20" s="10">
        <f t="shared" si="8"/>
        <v>5.29</v>
      </c>
      <c r="U20" s="29">
        <f t="shared" si="6"/>
        <v>2.4891472868217048E-2</v>
      </c>
      <c r="V20" s="11">
        <f t="shared" si="17"/>
        <v>53.765581395348832</v>
      </c>
      <c r="W20" s="17">
        <v>50</v>
      </c>
      <c r="X20" s="12">
        <f>V20*W20</f>
        <v>2688.2790697674418</v>
      </c>
      <c r="Y20" s="21"/>
      <c r="Z20" s="17"/>
      <c r="AB20" s="31" t="s">
        <v>111</v>
      </c>
      <c r="AC20" s="19">
        <v>22.1</v>
      </c>
      <c r="AD20" s="17">
        <f t="shared" si="5"/>
        <v>1105</v>
      </c>
      <c r="AE20" s="58"/>
      <c r="AG20" s="31" t="s">
        <v>114</v>
      </c>
      <c r="AH20" s="9">
        <v>7.92</v>
      </c>
    </row>
    <row r="21" spans="1:36">
      <c r="A21" s="61"/>
      <c r="B21" s="9" t="s">
        <v>70</v>
      </c>
      <c r="C21" s="25">
        <v>21.0184</v>
      </c>
      <c r="D21" s="25">
        <v>30.921299999999999</v>
      </c>
      <c r="E21" s="25">
        <f t="shared" si="0"/>
        <v>9.9028999999999989</v>
      </c>
      <c r="F21" s="25">
        <v>21.280200000000001</v>
      </c>
      <c r="G21" s="25">
        <v>21.170500000000001</v>
      </c>
      <c r="H21" s="25">
        <f t="shared" si="7"/>
        <v>0.26180000000000092</v>
      </c>
      <c r="I21" s="25">
        <f>F21-G21</f>
        <v>0.10970000000000013</v>
      </c>
      <c r="J21" s="60"/>
      <c r="K21" s="25">
        <f t="shared" si="2"/>
        <v>2.6436700360500556</v>
      </c>
      <c r="L21" s="25">
        <f t="shared" si="3"/>
        <v>1.1077563138070681</v>
      </c>
      <c r="M21" s="25">
        <f t="shared" si="4"/>
        <v>41.902215431627098</v>
      </c>
      <c r="N21" s="60"/>
      <c r="O21" s="31"/>
      <c r="P21" s="31"/>
      <c r="Q21" s="61" t="s">
        <v>175</v>
      </c>
      <c r="R21" s="9" t="s">
        <v>170</v>
      </c>
      <c r="S21" s="13">
        <v>4.76</v>
      </c>
      <c r="T21" s="10">
        <f t="shared" si="8"/>
        <v>5.29</v>
      </c>
      <c r="U21" s="29">
        <f t="shared" si="6"/>
        <v>2.4891472868217048E-2</v>
      </c>
      <c r="V21" s="11">
        <f t="shared" si="17"/>
        <v>52.769922480620167</v>
      </c>
      <c r="W21" s="17">
        <v>50</v>
      </c>
      <c r="X21" s="12">
        <f t="shared" ref="X21:X31" si="18">V21*W21</f>
        <v>2638.4961240310085</v>
      </c>
      <c r="Y21" s="21">
        <f>AVERAGE(X21:X22)</f>
        <v>2688.2790697674418</v>
      </c>
      <c r="Z21" s="21"/>
      <c r="AB21" s="31" t="s">
        <v>112</v>
      </c>
      <c r="AC21" s="19">
        <v>18.7</v>
      </c>
      <c r="AD21" s="17">
        <f t="shared" si="5"/>
        <v>935</v>
      </c>
      <c r="AE21" s="57">
        <f>AVERAGE(AD21:AD23)</f>
        <v>1031.6666666666667</v>
      </c>
      <c r="AG21" s="31" t="s">
        <v>115</v>
      </c>
      <c r="AH21" s="9">
        <v>7.95</v>
      </c>
      <c r="AI21" s="19">
        <f>AVERAGE(AH21,AH22,AH23)</f>
        <v>7.9099999999999993</v>
      </c>
      <c r="AJ21" s="29"/>
    </row>
    <row r="22" spans="1:36">
      <c r="A22" s="61"/>
      <c r="B22" s="9" t="s">
        <v>71</v>
      </c>
      <c r="C22" s="25">
        <v>20.5932</v>
      </c>
      <c r="D22" s="25">
        <v>31.2211</v>
      </c>
      <c r="E22" s="25">
        <f t="shared" si="0"/>
        <v>10.6279</v>
      </c>
      <c r="F22" s="25">
        <v>20.867100000000001</v>
      </c>
      <c r="G22" s="25">
        <v>20.708300000000001</v>
      </c>
      <c r="H22" s="25">
        <f t="shared" si="7"/>
        <v>0.27390000000000114</v>
      </c>
      <c r="I22" s="25">
        <f>F22-G22</f>
        <v>0.15879999999999939</v>
      </c>
      <c r="J22" s="60"/>
      <c r="K22" s="25">
        <f t="shared" si="2"/>
        <v>2.5771789346907772</v>
      </c>
      <c r="L22" s="25">
        <f t="shared" si="3"/>
        <v>1.4941804119346191</v>
      </c>
      <c r="M22" s="25">
        <f t="shared" si="4"/>
        <v>57.977364001459918</v>
      </c>
      <c r="N22" s="60"/>
      <c r="O22" s="56">
        <f>AVERAGE(L22:L23)</f>
        <v>1.4395881449615358</v>
      </c>
      <c r="P22" s="31"/>
      <c r="Q22" s="61"/>
      <c r="R22" s="9" t="s">
        <v>171</v>
      </c>
      <c r="S22" s="13">
        <v>4.74</v>
      </c>
      <c r="T22" s="10">
        <f t="shared" si="8"/>
        <v>5.29</v>
      </c>
      <c r="U22" s="29">
        <f t="shared" si="6"/>
        <v>2.4891472868217048E-2</v>
      </c>
      <c r="V22" s="11">
        <f t="shared" si="17"/>
        <v>54.76124031007749</v>
      </c>
      <c r="W22" s="17">
        <v>50</v>
      </c>
      <c r="X22" s="12">
        <f t="shared" si="18"/>
        <v>2738.0620155038746</v>
      </c>
      <c r="Y22" s="21"/>
      <c r="Z22" s="21"/>
      <c r="AB22" s="31" t="s">
        <v>113</v>
      </c>
      <c r="AC22" s="19">
        <v>21.9</v>
      </c>
      <c r="AD22" s="17">
        <f t="shared" si="5"/>
        <v>1095</v>
      </c>
      <c r="AE22" s="58"/>
      <c r="AG22" s="31" t="s">
        <v>116</v>
      </c>
      <c r="AH22" s="9">
        <v>7.93</v>
      </c>
    </row>
    <row r="23" spans="1:36">
      <c r="A23" s="61"/>
      <c r="B23" s="9" t="s">
        <v>72</v>
      </c>
      <c r="C23" s="25">
        <v>20.876100000000001</v>
      </c>
      <c r="D23" s="25">
        <v>30.580100000000002</v>
      </c>
      <c r="E23" s="25">
        <f t="shared" si="0"/>
        <v>9.7040000000000006</v>
      </c>
      <c r="F23" s="25">
        <v>21.128499999999999</v>
      </c>
      <c r="G23" s="25">
        <v>20.9941</v>
      </c>
      <c r="H23" s="25">
        <f t="shared" si="7"/>
        <v>0.25239999999999796</v>
      </c>
      <c r="I23" s="25">
        <f>F23-G23</f>
        <v>0.13439999999999941</v>
      </c>
      <c r="J23" s="60"/>
      <c r="K23" s="25">
        <f t="shared" si="2"/>
        <v>2.6009892827699708</v>
      </c>
      <c r="L23" s="25">
        <f t="shared" si="3"/>
        <v>1.3849958779884521</v>
      </c>
      <c r="M23" s="25">
        <f t="shared" si="4"/>
        <v>53.248811410459787</v>
      </c>
      <c r="N23" s="60"/>
      <c r="O23" s="31"/>
      <c r="P23" s="46"/>
      <c r="Q23" s="60" t="s">
        <v>108</v>
      </c>
      <c r="R23" s="9" t="s">
        <v>69</v>
      </c>
      <c r="S23" s="13">
        <v>4.87</v>
      </c>
      <c r="T23" s="10">
        <f t="shared" si="8"/>
        <v>5.29</v>
      </c>
      <c r="U23" s="29">
        <f t="shared" si="6"/>
        <v>2.4891472868217048E-2</v>
      </c>
      <c r="V23" s="11">
        <f t="shared" si="17"/>
        <v>41.817674418604639</v>
      </c>
      <c r="W23" s="17">
        <v>50</v>
      </c>
      <c r="X23" s="12">
        <f t="shared" si="18"/>
        <v>2090.8837209302319</v>
      </c>
      <c r="Y23" s="21">
        <f>AVERAGE(X23:X24)</f>
        <v>2762.9534883720935</v>
      </c>
      <c r="Z23" s="21"/>
      <c r="AB23" s="31" t="s">
        <v>114</v>
      </c>
      <c r="AC23" s="19">
        <v>21.3</v>
      </c>
      <c r="AD23" s="17">
        <f t="shared" si="5"/>
        <v>1065</v>
      </c>
      <c r="AE23" s="58"/>
      <c r="AG23" s="31" t="s">
        <v>117</v>
      </c>
      <c r="AH23" s="9">
        <v>7.85</v>
      </c>
    </row>
    <row r="24" spans="1:36">
      <c r="A24" s="61"/>
      <c r="B24" s="9" t="s">
        <v>73</v>
      </c>
      <c r="C24" s="25">
        <v>20.629899999999999</v>
      </c>
      <c r="D24" s="25">
        <v>30.883400000000002</v>
      </c>
      <c r="E24" s="25">
        <f t="shared" si="0"/>
        <v>10.253500000000003</v>
      </c>
      <c r="F24" s="25">
        <v>20.9193</v>
      </c>
      <c r="G24" s="25">
        <v>20.744399999999999</v>
      </c>
      <c r="H24" s="25">
        <f t="shared" si="7"/>
        <v>0.28940000000000055</v>
      </c>
      <c r="I24" s="25">
        <f t="shared" ref="I24:I43" si="19">F24-G24</f>
        <v>0.17490000000000094</v>
      </c>
      <c r="J24" s="60"/>
      <c r="K24" s="25">
        <f t="shared" si="2"/>
        <v>2.8224508704344906</v>
      </c>
      <c r="L24" s="25">
        <f t="shared" si="3"/>
        <v>1.7057590091188464</v>
      </c>
      <c r="M24" s="25">
        <f t="shared" si="4"/>
        <v>60.435383552177122</v>
      </c>
      <c r="N24" s="60"/>
      <c r="O24" s="56">
        <f>AVERAGE(L24:L25)</f>
        <v>1.704990563533296</v>
      </c>
      <c r="P24" s="46"/>
      <c r="Q24" s="60"/>
      <c r="R24" s="9" t="s">
        <v>70</v>
      </c>
      <c r="S24" s="13">
        <v>4.5999999999999996</v>
      </c>
      <c r="T24" s="10">
        <f t="shared" si="8"/>
        <v>5.29</v>
      </c>
      <c r="U24" s="29">
        <f t="shared" si="6"/>
        <v>2.4891472868217048E-2</v>
      </c>
      <c r="V24" s="11">
        <f t="shared" si="17"/>
        <v>68.700465116279091</v>
      </c>
      <c r="W24" s="17">
        <v>50</v>
      </c>
      <c r="X24" s="12">
        <f t="shared" si="18"/>
        <v>3435.0232558139546</v>
      </c>
      <c r="Y24" s="21"/>
      <c r="Z24" s="21"/>
      <c r="AB24" s="31" t="s">
        <v>115</v>
      </c>
      <c r="AC24" s="19">
        <v>22</v>
      </c>
      <c r="AD24" s="17">
        <f t="shared" si="5"/>
        <v>1100</v>
      </c>
      <c r="AE24" s="57">
        <f>AVERAGE(AD24,AD25,AD26)</f>
        <v>1066.6666666666667</v>
      </c>
      <c r="AF24" s="31"/>
      <c r="AI24" s="29"/>
    </row>
    <row r="25" spans="1:36">
      <c r="A25" s="61"/>
      <c r="B25" s="9" t="s">
        <v>74</v>
      </c>
      <c r="C25" s="25">
        <v>20.4815</v>
      </c>
      <c r="D25" s="25">
        <v>30.497800000000002</v>
      </c>
      <c r="E25" s="25">
        <f t="shared" si="0"/>
        <v>10.016300000000001</v>
      </c>
      <c r="F25" s="25">
        <v>20.7728</v>
      </c>
      <c r="G25" s="25">
        <v>20.6021</v>
      </c>
      <c r="H25" s="25">
        <f t="shared" si="7"/>
        <v>0.29129999999999967</v>
      </c>
      <c r="I25" s="25">
        <f t="shared" si="19"/>
        <v>0.17070000000000007</v>
      </c>
      <c r="J25" s="60"/>
      <c r="K25" s="25">
        <f t="shared" si="2"/>
        <v>2.9082595369547599</v>
      </c>
      <c r="L25" s="25">
        <f t="shared" si="3"/>
        <v>1.7042221179477457</v>
      </c>
      <c r="M25" s="25">
        <f t="shared" si="4"/>
        <v>58.599382080329654</v>
      </c>
      <c r="N25" s="60"/>
      <c r="O25" s="31"/>
      <c r="P25" s="46"/>
      <c r="Q25" s="60" t="s">
        <v>120</v>
      </c>
      <c r="R25" s="9" t="s">
        <v>71</v>
      </c>
      <c r="S25" s="13">
        <v>4.72</v>
      </c>
      <c r="T25" s="10">
        <f t="shared" si="8"/>
        <v>5.29</v>
      </c>
      <c r="U25" s="29">
        <f t="shared" si="6"/>
        <v>2.4891472868217048E-2</v>
      </c>
      <c r="V25" s="11">
        <f t="shared" si="17"/>
        <v>56.752558139534898</v>
      </c>
      <c r="W25" s="17">
        <v>50</v>
      </c>
      <c r="X25" s="12">
        <f t="shared" si="18"/>
        <v>2837.6279069767447</v>
      </c>
      <c r="Y25" s="21">
        <f>AVERAGE(X25:X26)</f>
        <v>2862.5193798449613</v>
      </c>
      <c r="Z25" s="21"/>
      <c r="AB25" s="31" t="s">
        <v>116</v>
      </c>
      <c r="AC25" s="19">
        <v>21.8</v>
      </c>
      <c r="AD25" s="17">
        <f t="shared" si="5"/>
        <v>1090</v>
      </c>
      <c r="AE25" s="32"/>
    </row>
    <row r="26" spans="1:36">
      <c r="A26" s="61"/>
      <c r="B26" s="9" t="s">
        <v>75</v>
      </c>
      <c r="C26" s="25">
        <v>20.225300000000001</v>
      </c>
      <c r="D26" s="25">
        <v>30.780100000000001</v>
      </c>
      <c r="E26" s="25">
        <f t="shared" si="0"/>
        <v>10.5548</v>
      </c>
      <c r="F26" s="25">
        <v>20.5031</v>
      </c>
      <c r="G26" s="25">
        <v>20.34</v>
      </c>
      <c r="H26" s="25">
        <f t="shared" si="7"/>
        <v>0.27779999999999916</v>
      </c>
      <c r="I26" s="25">
        <f t="shared" si="19"/>
        <v>0.16310000000000002</v>
      </c>
      <c r="J26" s="60">
        <f>AVERAGE(I26,I27,I28,I29,I30,I31)</f>
        <v>0.17153333333333323</v>
      </c>
      <c r="K26" s="25">
        <f t="shared" si="2"/>
        <v>2.631977867889483</v>
      </c>
      <c r="L26" s="25">
        <f t="shared" si="3"/>
        <v>1.5452685034297193</v>
      </c>
      <c r="M26" s="25">
        <f t="shared" si="4"/>
        <v>58.71130309575252</v>
      </c>
      <c r="N26" s="60">
        <f>AVERAGE(K26,K27,K28,K29,K30,K31)</f>
        <v>2.7570419434214499</v>
      </c>
      <c r="O26" s="56">
        <f>AVERAGE(L26:L27)</f>
        <v>1.5044164415538712</v>
      </c>
      <c r="P26" s="46"/>
      <c r="Q26" s="60"/>
      <c r="R26" s="9" t="s">
        <v>72</v>
      </c>
      <c r="S26" s="13">
        <v>4.71</v>
      </c>
      <c r="T26" s="10">
        <f t="shared" si="8"/>
        <v>5.29</v>
      </c>
      <c r="U26" s="29">
        <f t="shared" si="6"/>
        <v>2.4891472868217048E-2</v>
      </c>
      <c r="V26" s="11">
        <f t="shared" si="17"/>
        <v>57.748217054263556</v>
      </c>
      <c r="W26" s="17">
        <v>50</v>
      </c>
      <c r="X26" s="12">
        <f t="shared" si="18"/>
        <v>2887.410852713178</v>
      </c>
      <c r="Y26" s="21"/>
      <c r="Z26" s="21"/>
      <c r="AB26" s="31" t="s">
        <v>117</v>
      </c>
      <c r="AC26" s="9">
        <v>20.2</v>
      </c>
      <c r="AD26" s="17">
        <f t="shared" si="5"/>
        <v>1010</v>
      </c>
      <c r="AE26" s="32"/>
    </row>
    <row r="27" spans="1:36">
      <c r="A27" s="61"/>
      <c r="B27" s="9" t="s">
        <v>76</v>
      </c>
      <c r="C27" s="25">
        <v>20.3171</v>
      </c>
      <c r="D27" s="25">
        <v>31.392800000000001</v>
      </c>
      <c r="E27" s="25">
        <f t="shared" si="0"/>
        <v>11.075700000000001</v>
      </c>
      <c r="F27" s="25">
        <v>20.608599999999999</v>
      </c>
      <c r="G27" s="25">
        <v>20.4465</v>
      </c>
      <c r="H27" s="25">
        <f t="shared" si="7"/>
        <v>0.2914999999999992</v>
      </c>
      <c r="I27" s="25">
        <f t="shared" si="19"/>
        <v>0.1620999999999988</v>
      </c>
      <c r="J27" s="60"/>
      <c r="K27" s="25">
        <f t="shared" si="2"/>
        <v>2.6318878265030579</v>
      </c>
      <c r="L27" s="25">
        <f t="shared" si="3"/>
        <v>1.4635643796780229</v>
      </c>
      <c r="M27" s="25">
        <f t="shared" si="4"/>
        <v>55.608919382504027</v>
      </c>
      <c r="N27" s="60"/>
      <c r="O27" s="31"/>
      <c r="P27" s="46"/>
      <c r="Q27" s="60" t="s">
        <v>121</v>
      </c>
      <c r="R27" s="9" t="s">
        <v>73</v>
      </c>
      <c r="S27" s="13">
        <v>4.68</v>
      </c>
      <c r="T27" s="10">
        <f t="shared" si="8"/>
        <v>5.29</v>
      </c>
      <c r="U27" s="29">
        <f t="shared" si="6"/>
        <v>2.4891472868217048E-2</v>
      </c>
      <c r="V27" s="11">
        <f t="shared" si="17"/>
        <v>60.735193798449636</v>
      </c>
      <c r="W27" s="17">
        <v>50</v>
      </c>
      <c r="X27" s="12">
        <f t="shared" si="18"/>
        <v>3036.7596899224818</v>
      </c>
      <c r="Y27" s="21">
        <f>AVERAGE(X27:X28)</f>
        <v>3235.8914728682184</v>
      </c>
      <c r="Z27" s="21"/>
    </row>
    <row r="28" spans="1:36">
      <c r="A28" s="61"/>
      <c r="B28" s="9" t="s">
        <v>77</v>
      </c>
      <c r="C28" s="25">
        <v>20.803999999999998</v>
      </c>
      <c r="D28" s="25">
        <v>31.978100000000001</v>
      </c>
      <c r="E28" s="25">
        <f t="shared" si="0"/>
        <v>11.174100000000003</v>
      </c>
      <c r="F28" s="25">
        <v>21.107900000000001</v>
      </c>
      <c r="G28" s="25">
        <v>20.928599999999999</v>
      </c>
      <c r="H28" s="25">
        <f t="shared" si="7"/>
        <v>0.30390000000000228</v>
      </c>
      <c r="I28" s="25">
        <f t="shared" si="19"/>
        <v>0.17930000000000135</v>
      </c>
      <c r="J28" s="60"/>
      <c r="K28" s="25">
        <f t="shared" si="2"/>
        <v>2.7196821220501177</v>
      </c>
      <c r="L28" s="25">
        <f t="shared" si="3"/>
        <v>1.6046035027429617</v>
      </c>
      <c r="M28" s="25">
        <f t="shared" si="4"/>
        <v>58.999670944389607</v>
      </c>
      <c r="N28" s="60"/>
      <c r="O28" s="56">
        <f>AVERAGE(L28:L29)</f>
        <v>1.6188116598559446</v>
      </c>
      <c r="P28" s="46"/>
      <c r="Q28" s="60"/>
      <c r="R28" s="9" t="s">
        <v>74</v>
      </c>
      <c r="S28" s="13">
        <v>4.5999999999999996</v>
      </c>
      <c r="T28" s="10">
        <f t="shared" si="8"/>
        <v>5.29</v>
      </c>
      <c r="U28" s="29">
        <f t="shared" si="6"/>
        <v>2.4891472868217048E-2</v>
      </c>
      <c r="V28" s="11">
        <f t="shared" si="17"/>
        <v>68.700465116279091</v>
      </c>
      <c r="W28" s="17">
        <v>50</v>
      </c>
      <c r="X28" s="12">
        <f t="shared" si="18"/>
        <v>3435.0232558139546</v>
      </c>
      <c r="Y28" s="21"/>
      <c r="Z28" s="21"/>
    </row>
    <row r="29" spans="1:36">
      <c r="A29" s="61"/>
      <c r="B29" s="9" t="s">
        <v>78</v>
      </c>
      <c r="C29" s="25">
        <v>20.339600000000001</v>
      </c>
      <c r="D29" s="25">
        <v>30.578299999999999</v>
      </c>
      <c r="E29" s="25">
        <f t="shared" si="0"/>
        <v>10.238699999999998</v>
      </c>
      <c r="F29" s="25">
        <v>20.626999999999999</v>
      </c>
      <c r="G29" s="25">
        <v>20.459800000000001</v>
      </c>
      <c r="H29" s="25">
        <f t="shared" si="7"/>
        <v>0.2873999999999981</v>
      </c>
      <c r="I29" s="25">
        <f t="shared" si="19"/>
        <v>0.16719999999999757</v>
      </c>
      <c r="J29" s="60"/>
      <c r="K29" s="25">
        <f t="shared" si="2"/>
        <v>2.8069969820387177</v>
      </c>
      <c r="L29" s="25">
        <f t="shared" si="3"/>
        <v>1.6330198169689276</v>
      </c>
      <c r="M29" s="25">
        <f t="shared" si="4"/>
        <v>58.176757132915334</v>
      </c>
      <c r="N29" s="60"/>
      <c r="O29" s="31"/>
      <c r="P29" s="46"/>
      <c r="Q29" s="60" t="s">
        <v>109</v>
      </c>
      <c r="R29" s="9" t="s">
        <v>75</v>
      </c>
      <c r="S29" s="13">
        <v>4.72</v>
      </c>
      <c r="T29" s="10">
        <f t="shared" si="8"/>
        <v>5.29</v>
      </c>
      <c r="U29" s="29">
        <f t="shared" si="6"/>
        <v>2.4891472868217048E-2</v>
      </c>
      <c r="V29" s="11">
        <f t="shared" si="17"/>
        <v>56.752558139534898</v>
      </c>
      <c r="W29" s="17">
        <v>50</v>
      </c>
      <c r="X29" s="12">
        <f t="shared" si="18"/>
        <v>2837.6279069767447</v>
      </c>
      <c r="Y29" s="21">
        <f>AVERAGE(X29:X30)</f>
        <v>2887.410852713178</v>
      </c>
      <c r="Z29" s="21"/>
    </row>
    <row r="30" spans="1:36">
      <c r="A30" s="61"/>
      <c r="B30" s="9" t="s">
        <v>79</v>
      </c>
      <c r="C30" s="25">
        <v>20.8018</v>
      </c>
      <c r="D30" s="25">
        <v>30.661100000000001</v>
      </c>
      <c r="E30" s="25">
        <f t="shared" si="0"/>
        <v>9.8593000000000011</v>
      </c>
      <c r="F30" s="25">
        <v>21.081900000000001</v>
      </c>
      <c r="G30" s="25">
        <v>20.9132</v>
      </c>
      <c r="H30" s="25">
        <f t="shared" si="7"/>
        <v>0.2801000000000009</v>
      </c>
      <c r="I30" s="25">
        <f t="shared" si="19"/>
        <v>0.16870000000000118</v>
      </c>
      <c r="J30" s="60"/>
      <c r="K30" s="25">
        <f t="shared" si="2"/>
        <v>2.8409724828334757</v>
      </c>
      <c r="L30" s="25">
        <f t="shared" si="3"/>
        <v>1.7110748227561912</v>
      </c>
      <c r="M30" s="25">
        <f t="shared" si="4"/>
        <v>60.228489825062702</v>
      </c>
      <c r="N30" s="60"/>
      <c r="O30" s="56">
        <f>AVERAGE(L30:L31)</f>
        <v>1.7334074605722987</v>
      </c>
      <c r="P30" s="46"/>
      <c r="Q30" s="60"/>
      <c r="R30" s="9" t="s">
        <v>76</v>
      </c>
      <c r="S30" s="13">
        <v>4.7</v>
      </c>
      <c r="T30" s="10">
        <f t="shared" si="8"/>
        <v>5.29</v>
      </c>
      <c r="U30" s="29">
        <f t="shared" si="6"/>
        <v>2.4891472868217048E-2</v>
      </c>
      <c r="V30" s="11">
        <f t="shared" si="17"/>
        <v>58.743875968992221</v>
      </c>
      <c r="W30" s="17">
        <v>50</v>
      </c>
      <c r="X30" s="12">
        <f t="shared" si="18"/>
        <v>2937.1937984496112</v>
      </c>
      <c r="Y30" s="21"/>
      <c r="Z30" s="21"/>
      <c r="AA30" s="31"/>
    </row>
    <row r="31" spans="1:36">
      <c r="A31" s="61"/>
      <c r="B31" s="9" t="s">
        <v>80</v>
      </c>
      <c r="C31" s="25">
        <v>20.328499999999998</v>
      </c>
      <c r="D31" s="25">
        <v>31.081800000000001</v>
      </c>
      <c r="E31" s="25">
        <f t="shared" si="0"/>
        <v>10.753300000000003</v>
      </c>
      <c r="F31" s="25">
        <v>20.641500000000001</v>
      </c>
      <c r="G31" s="25">
        <v>20.4527</v>
      </c>
      <c r="H31" s="25">
        <f t="shared" si="7"/>
        <v>0.31300000000000239</v>
      </c>
      <c r="I31" s="25">
        <f t="shared" si="19"/>
        <v>0.18880000000000052</v>
      </c>
      <c r="J31" s="60"/>
      <c r="K31" s="25">
        <f t="shared" si="2"/>
        <v>2.910734379213844</v>
      </c>
      <c r="L31" s="25">
        <f t="shared" si="3"/>
        <v>1.7557400983884062</v>
      </c>
      <c r="M31" s="25">
        <f t="shared" si="4"/>
        <v>60.319488817891077</v>
      </c>
      <c r="N31" s="60"/>
      <c r="O31" s="31"/>
      <c r="P31" s="46"/>
      <c r="Q31" s="60" t="s">
        <v>110</v>
      </c>
      <c r="R31" s="9" t="s">
        <v>77</v>
      </c>
      <c r="S31" s="13">
        <v>4.63</v>
      </c>
      <c r="T31" s="10">
        <f t="shared" si="8"/>
        <v>5.29</v>
      </c>
      <c r="U31" s="29">
        <f t="shared" si="6"/>
        <v>2.4891472868217048E-2</v>
      </c>
      <c r="V31" s="11">
        <f t="shared" si="17"/>
        <v>65.713488372093025</v>
      </c>
      <c r="W31" s="17">
        <v>50</v>
      </c>
      <c r="X31" s="12">
        <f t="shared" si="18"/>
        <v>3285.6744186046512</v>
      </c>
      <c r="Y31" s="21">
        <f>AVERAGE(X31:X32)</f>
        <v>2762.9534883720935</v>
      </c>
      <c r="Z31" s="21"/>
      <c r="AA31" s="31"/>
    </row>
    <row r="32" spans="1:36">
      <c r="A32" s="61"/>
      <c r="B32" s="9" t="s">
        <v>81</v>
      </c>
      <c r="C32" s="25">
        <v>20.363800000000001</v>
      </c>
      <c r="D32" s="25">
        <v>30.8551</v>
      </c>
      <c r="E32" s="25">
        <f t="shared" si="0"/>
        <v>10.491299999999999</v>
      </c>
      <c r="F32" s="25">
        <v>20.659500000000001</v>
      </c>
      <c r="G32" s="25">
        <v>20.4819</v>
      </c>
      <c r="H32" s="25">
        <f t="shared" si="7"/>
        <v>0.29570000000000007</v>
      </c>
      <c r="I32" s="25">
        <f t="shared" si="19"/>
        <v>0.17760000000000176</v>
      </c>
      <c r="J32" s="60">
        <f>AVERAGE(I32,I33,I34,I35,I36,I37)</f>
        <v>0.17038333333333355</v>
      </c>
      <c r="K32" s="25">
        <f t="shared" si="2"/>
        <v>2.8185258261607249</v>
      </c>
      <c r="L32" s="25">
        <f t="shared" si="3"/>
        <v>1.6928312029967856</v>
      </c>
      <c r="M32" s="25">
        <f t="shared" si="4"/>
        <v>60.060872505918738</v>
      </c>
      <c r="N32" s="60">
        <f>AVERAGE(K32,K33,K34,K35,K36,K37)</f>
        <v>2.8185149565302736</v>
      </c>
      <c r="O32" s="56">
        <f>AVERAGE(L32:L33)</f>
        <v>1.6945613657207952</v>
      </c>
      <c r="P32" s="46"/>
      <c r="Q32" s="60"/>
      <c r="R32" s="9" t="s">
        <v>78</v>
      </c>
      <c r="S32" s="13">
        <v>4.84</v>
      </c>
      <c r="T32" s="10">
        <f t="shared" si="8"/>
        <v>5.29</v>
      </c>
      <c r="U32" s="29">
        <f t="shared" si="6"/>
        <v>2.4891472868217048E-2</v>
      </c>
      <c r="V32" s="11">
        <f t="shared" si="17"/>
        <v>44.804651162790705</v>
      </c>
      <c r="W32" s="17">
        <v>50</v>
      </c>
      <c r="X32" s="12">
        <f>V32*W32</f>
        <v>2240.2325581395353</v>
      </c>
      <c r="Y32" s="21"/>
      <c r="Z32" s="21"/>
      <c r="AA32" s="31"/>
    </row>
    <row r="33" spans="1:27">
      <c r="A33" s="61"/>
      <c r="B33" s="9" t="s">
        <v>82</v>
      </c>
      <c r="C33" s="25">
        <v>20.384</v>
      </c>
      <c r="D33" s="25">
        <v>30.482500000000002</v>
      </c>
      <c r="E33" s="25">
        <f t="shared" si="0"/>
        <v>10.098500000000001</v>
      </c>
      <c r="F33" s="25">
        <v>20.6708</v>
      </c>
      <c r="G33" s="25">
        <v>20.499500000000001</v>
      </c>
      <c r="H33" s="25">
        <f t="shared" si="7"/>
        <v>0.2867999999999995</v>
      </c>
      <c r="I33" s="25">
        <f t="shared" si="19"/>
        <v>0.17129999999999868</v>
      </c>
      <c r="J33" s="60"/>
      <c r="K33" s="25">
        <f t="shared" si="2"/>
        <v>2.8400257463979743</v>
      </c>
      <c r="L33" s="25">
        <f t="shared" si="3"/>
        <v>1.696291528444805</v>
      </c>
      <c r="M33" s="25">
        <f t="shared" si="4"/>
        <v>59.728033472802991</v>
      </c>
      <c r="N33" s="60"/>
      <c r="O33" s="31"/>
      <c r="P33" s="46"/>
      <c r="Q33" s="60" t="s">
        <v>111</v>
      </c>
      <c r="R33" s="9" t="s">
        <v>79</v>
      </c>
      <c r="S33" s="13">
        <v>4.6500000000000004</v>
      </c>
      <c r="T33" s="10">
        <f t="shared" si="8"/>
        <v>5.29</v>
      </c>
      <c r="U33" s="29">
        <f t="shared" si="6"/>
        <v>2.4891472868217048E-2</v>
      </c>
      <c r="V33" s="11">
        <f t="shared" si="17"/>
        <v>63.72217054263561</v>
      </c>
      <c r="W33" s="17">
        <v>50</v>
      </c>
      <c r="X33" s="12">
        <f t="shared" ref="X33:X46" si="20">V33*W33</f>
        <v>3186.1085271317806</v>
      </c>
      <c r="Y33" s="21">
        <f>AVERAGE(X33:X34)</f>
        <v>3036.7596899224791</v>
      </c>
      <c r="Z33" s="17"/>
      <c r="AA33" s="31"/>
    </row>
    <row r="34" spans="1:27">
      <c r="A34" s="61"/>
      <c r="B34" s="9" t="s">
        <v>83</v>
      </c>
      <c r="C34" s="25">
        <v>20.570699999999999</v>
      </c>
      <c r="D34" s="25">
        <v>30.709499999999998</v>
      </c>
      <c r="E34" s="25">
        <f t="shared" si="0"/>
        <v>10.1388</v>
      </c>
      <c r="F34" s="25">
        <v>20.845400000000001</v>
      </c>
      <c r="G34" s="25">
        <v>20.682700000000001</v>
      </c>
      <c r="H34" s="25">
        <f t="shared" si="7"/>
        <v>0.27470000000000283</v>
      </c>
      <c r="I34" s="25">
        <f t="shared" si="19"/>
        <v>0.16270000000000095</v>
      </c>
      <c r="J34" s="60"/>
      <c r="K34" s="25">
        <f t="shared" si="2"/>
        <v>2.7093936166015982</v>
      </c>
      <c r="L34" s="25">
        <f t="shared" si="3"/>
        <v>1.6047263976013033</v>
      </c>
      <c r="M34" s="25">
        <f t="shared" si="4"/>
        <v>59.228248998907638</v>
      </c>
      <c r="N34" s="60"/>
      <c r="O34" s="56">
        <f>AVERAGE(L34:L35)</f>
        <v>1.6062813240323788</v>
      </c>
      <c r="P34" s="46"/>
      <c r="Q34" s="60"/>
      <c r="R34" s="9" t="s">
        <v>80</v>
      </c>
      <c r="S34" s="13">
        <v>4.71</v>
      </c>
      <c r="T34" s="10">
        <f t="shared" si="8"/>
        <v>5.29</v>
      </c>
      <c r="U34" s="29">
        <f t="shared" si="6"/>
        <v>2.4891472868217048E-2</v>
      </c>
      <c r="V34" s="11">
        <f t="shared" si="17"/>
        <v>57.748217054263556</v>
      </c>
      <c r="W34" s="17">
        <v>50</v>
      </c>
      <c r="X34" s="12">
        <f t="shared" si="20"/>
        <v>2887.410852713178</v>
      </c>
      <c r="Y34" s="21"/>
      <c r="Z34" s="21"/>
      <c r="AA34" s="31"/>
    </row>
    <row r="35" spans="1:27">
      <c r="A35" s="61"/>
      <c r="B35" s="9" t="s">
        <v>84</v>
      </c>
      <c r="C35" s="25">
        <v>20.8428</v>
      </c>
      <c r="D35" s="25">
        <v>31.092600000000001</v>
      </c>
      <c r="E35" s="25">
        <f t="shared" si="0"/>
        <v>10.2498</v>
      </c>
      <c r="F35" s="25">
        <v>21.122800000000002</v>
      </c>
      <c r="G35" s="25">
        <v>20.957999999999998</v>
      </c>
      <c r="H35" s="25">
        <f t="shared" si="7"/>
        <v>0.28000000000000114</v>
      </c>
      <c r="I35" s="25">
        <f t="shared" si="19"/>
        <v>0.16480000000000317</v>
      </c>
      <c r="J35" s="60"/>
      <c r="K35" s="25">
        <f t="shared" si="2"/>
        <v>2.7317606197194202</v>
      </c>
      <c r="L35" s="25">
        <f t="shared" si="3"/>
        <v>1.6078362504634545</v>
      </c>
      <c r="M35" s="25">
        <f t="shared" si="4"/>
        <v>58.857142857143749</v>
      </c>
      <c r="N35" s="60"/>
      <c r="O35" s="31"/>
      <c r="P35" s="46"/>
      <c r="Q35" s="60" t="s">
        <v>112</v>
      </c>
      <c r="R35" s="9" t="s">
        <v>81</v>
      </c>
      <c r="S35" s="13">
        <v>4.68</v>
      </c>
      <c r="T35" s="10">
        <f t="shared" si="8"/>
        <v>5.29</v>
      </c>
      <c r="U35" s="29">
        <f t="shared" si="6"/>
        <v>2.4891472868217048E-2</v>
      </c>
      <c r="V35" s="11">
        <f t="shared" si="17"/>
        <v>60.735193798449636</v>
      </c>
      <c r="W35" s="17">
        <v>50</v>
      </c>
      <c r="X35" s="12">
        <f t="shared" si="20"/>
        <v>3036.7596899224818</v>
      </c>
      <c r="Y35" s="21">
        <f>AVERAGE(X35:X36)</f>
        <v>2688.2790697674418</v>
      </c>
      <c r="Z35" s="21"/>
      <c r="AA35" s="31"/>
    </row>
    <row r="36" spans="1:27">
      <c r="A36" s="61"/>
      <c r="B36" s="9" t="s">
        <v>85</v>
      </c>
      <c r="C36" s="25">
        <v>20.591200000000001</v>
      </c>
      <c r="D36" s="25">
        <v>30.416699999999999</v>
      </c>
      <c r="E36" s="25">
        <f t="shared" si="0"/>
        <v>9.8254999999999981</v>
      </c>
      <c r="F36" s="25">
        <v>20.8645</v>
      </c>
      <c r="G36" s="33">
        <v>20.699100000000001</v>
      </c>
      <c r="H36" s="25">
        <f t="shared" si="7"/>
        <v>0.27329999999999899</v>
      </c>
      <c r="I36" s="25">
        <f t="shared" si="19"/>
        <v>0.16539999999999822</v>
      </c>
      <c r="J36" s="60"/>
      <c r="K36" s="25">
        <f t="shared" si="2"/>
        <v>2.7815378352246607</v>
      </c>
      <c r="L36" s="25">
        <f t="shared" si="3"/>
        <v>1.6833748918629918</v>
      </c>
      <c r="M36" s="25">
        <f t="shared" si="4"/>
        <v>60.519575557994457</v>
      </c>
      <c r="N36" s="60"/>
      <c r="O36" s="56">
        <f>AVERAGE(L36:L37)</f>
        <v>1.7489323367102614</v>
      </c>
      <c r="P36" s="46"/>
      <c r="Q36" s="60"/>
      <c r="R36" s="9" t="s">
        <v>82</v>
      </c>
      <c r="S36" s="13">
        <v>4.82</v>
      </c>
      <c r="T36" s="10">
        <f t="shared" si="8"/>
        <v>5.29</v>
      </c>
      <c r="U36" s="29">
        <f t="shared" si="6"/>
        <v>2.4891472868217048E-2</v>
      </c>
      <c r="V36" s="11">
        <f t="shared" si="17"/>
        <v>46.795968992248028</v>
      </c>
      <c r="W36" s="17">
        <v>50</v>
      </c>
      <c r="X36" s="12">
        <f t="shared" si="20"/>
        <v>2339.7984496124013</v>
      </c>
      <c r="Y36" s="21"/>
      <c r="Z36" s="21"/>
      <c r="AA36" s="31"/>
    </row>
    <row r="37" spans="1:27">
      <c r="A37" s="61"/>
      <c r="B37" s="9" t="s">
        <v>86</v>
      </c>
      <c r="C37" s="25">
        <v>20.628599999999999</v>
      </c>
      <c r="D37" s="25">
        <v>30.5763</v>
      </c>
      <c r="E37" s="25">
        <f t="shared" si="0"/>
        <v>9.9477000000000011</v>
      </c>
      <c r="F37" s="25">
        <v>20.93</v>
      </c>
      <c r="G37" s="33">
        <v>20.749500000000001</v>
      </c>
      <c r="H37" s="25">
        <f t="shared" si="7"/>
        <v>0.301400000000001</v>
      </c>
      <c r="I37" s="25">
        <f t="shared" si="19"/>
        <v>0.18049999999999855</v>
      </c>
      <c r="J37" s="60"/>
      <c r="K37" s="25">
        <f t="shared" si="2"/>
        <v>3.0298460950772639</v>
      </c>
      <c r="L37" s="25">
        <f t="shared" si="3"/>
        <v>1.8144897815575312</v>
      </c>
      <c r="M37" s="25">
        <f t="shared" si="4"/>
        <v>59.887193098871251</v>
      </c>
      <c r="N37" s="60"/>
      <c r="O37" s="31"/>
      <c r="P37" s="46"/>
      <c r="Q37" s="60" t="s">
        <v>113</v>
      </c>
      <c r="R37" s="9" t="s">
        <v>83</v>
      </c>
      <c r="S37" s="13">
        <v>4.67</v>
      </c>
      <c r="T37" s="10">
        <f t="shared" si="8"/>
        <v>5.29</v>
      </c>
      <c r="U37" s="29">
        <f t="shared" si="6"/>
        <v>2.4891472868217048E-2</v>
      </c>
      <c r="V37" s="11">
        <f t="shared" si="17"/>
        <v>61.730852713178287</v>
      </c>
      <c r="W37" s="17">
        <v>50</v>
      </c>
      <c r="X37" s="12">
        <f t="shared" si="20"/>
        <v>3086.5426356589142</v>
      </c>
      <c r="Y37" s="21">
        <f>AVERAGE(X37:X38)</f>
        <v>3061.651162790698</v>
      </c>
      <c r="Z37" s="21"/>
      <c r="AA37" s="31"/>
    </row>
    <row r="38" spans="1:27">
      <c r="A38" s="61"/>
      <c r="B38" s="9" t="s">
        <v>87</v>
      </c>
      <c r="C38" s="25">
        <v>20.239699999999999</v>
      </c>
      <c r="D38" s="25">
        <v>29.926400000000001</v>
      </c>
      <c r="E38" s="25">
        <f t="shared" si="0"/>
        <v>9.6867000000000019</v>
      </c>
      <c r="F38" s="25">
        <v>20.497900000000001</v>
      </c>
      <c r="G38" s="33">
        <v>20.345099999999999</v>
      </c>
      <c r="H38" s="25">
        <f t="shared" si="7"/>
        <v>0.25820000000000221</v>
      </c>
      <c r="I38" s="25">
        <f t="shared" si="19"/>
        <v>0.15280000000000271</v>
      </c>
      <c r="J38" s="60">
        <f>AVERAGE(I38,I39,I40,I41,I42,I43)</f>
        <v>0.12646666666666739</v>
      </c>
      <c r="K38" s="25">
        <f t="shared" si="2"/>
        <v>2.6655104421526645</v>
      </c>
      <c r="L38" s="25">
        <f t="shared" si="3"/>
        <v>1.5774205869904374</v>
      </c>
      <c r="M38" s="25">
        <f t="shared" si="4"/>
        <v>59.178931061193417</v>
      </c>
      <c r="N38" s="60">
        <f>AVERAGE(K38,K39,K40,K41,K42,K43)</f>
        <v>2.6471925293089744</v>
      </c>
      <c r="O38" s="56">
        <f>AVERAGE(L38:L39)</f>
        <v>1.5701798244197103</v>
      </c>
      <c r="P38" s="46"/>
      <c r="Q38" s="60"/>
      <c r="R38" s="9" t="s">
        <v>84</v>
      </c>
      <c r="S38" s="13">
        <v>4.68</v>
      </c>
      <c r="T38" s="10">
        <f t="shared" si="8"/>
        <v>5.29</v>
      </c>
      <c r="U38" s="29">
        <f t="shared" si="6"/>
        <v>2.4891472868217048E-2</v>
      </c>
      <c r="V38" s="11">
        <f t="shared" si="17"/>
        <v>60.735193798449636</v>
      </c>
      <c r="W38" s="17">
        <v>50</v>
      </c>
      <c r="X38" s="12">
        <f t="shared" si="20"/>
        <v>3036.7596899224818</v>
      </c>
      <c r="Y38" s="21"/>
      <c r="Z38" s="21"/>
      <c r="AA38" s="31"/>
    </row>
    <row r="39" spans="1:27">
      <c r="A39" s="61"/>
      <c r="B39" s="9" t="s">
        <v>88</v>
      </c>
      <c r="C39" s="25">
        <v>20.255299999999998</v>
      </c>
      <c r="D39" s="25">
        <v>30.575600000000001</v>
      </c>
      <c r="E39" s="25">
        <f t="shared" si="0"/>
        <v>10.320300000000003</v>
      </c>
      <c r="F39" s="25">
        <v>20.529800000000002</v>
      </c>
      <c r="G39" s="33">
        <v>20.368500000000001</v>
      </c>
      <c r="H39" s="25">
        <f t="shared" si="7"/>
        <v>0.2745000000000033</v>
      </c>
      <c r="I39" s="25">
        <f t="shared" si="19"/>
        <v>0.16130000000000067</v>
      </c>
      <c r="J39" s="60"/>
      <c r="K39" s="25">
        <f t="shared" si="2"/>
        <v>2.659806400976747</v>
      </c>
      <c r="L39" s="25">
        <f t="shared" si="3"/>
        <v>1.5629390618489831</v>
      </c>
      <c r="M39" s="25">
        <f t="shared" si="4"/>
        <v>58.761384335154368</v>
      </c>
      <c r="N39" s="60"/>
      <c r="O39" s="31"/>
      <c r="P39" s="46"/>
      <c r="Q39" s="60" t="s">
        <v>114</v>
      </c>
      <c r="R39" s="9" t="s">
        <v>85</v>
      </c>
      <c r="S39" s="13">
        <v>4.6500000000000004</v>
      </c>
      <c r="T39" s="10">
        <f t="shared" si="8"/>
        <v>5.29</v>
      </c>
      <c r="U39" s="29">
        <f t="shared" si="6"/>
        <v>2.4891472868217048E-2</v>
      </c>
      <c r="V39" s="11">
        <f t="shared" si="17"/>
        <v>63.72217054263561</v>
      </c>
      <c r="W39" s="17">
        <v>50</v>
      </c>
      <c r="X39" s="12">
        <f t="shared" si="20"/>
        <v>3186.1085271317806</v>
      </c>
      <c r="Y39" s="21">
        <f>AVERAGE(X39:X40)</f>
        <v>3459.914728682169</v>
      </c>
      <c r="Z39" s="21"/>
      <c r="AA39" s="31"/>
    </row>
    <row r="40" spans="1:27">
      <c r="A40" s="61"/>
      <c r="B40" s="9" t="s">
        <v>89</v>
      </c>
      <c r="C40" s="25">
        <v>20.621700000000001</v>
      </c>
      <c r="D40" s="25">
        <v>29.289000000000001</v>
      </c>
      <c r="E40" s="25">
        <f t="shared" si="0"/>
        <v>8.6673000000000009</v>
      </c>
      <c r="F40" s="25">
        <v>20.851900000000001</v>
      </c>
      <c r="G40" s="33">
        <v>20.765799999999999</v>
      </c>
      <c r="H40" s="25">
        <f t="shared" si="7"/>
        <v>0.23019999999999996</v>
      </c>
      <c r="I40" s="25">
        <f t="shared" si="19"/>
        <v>8.6100000000001842E-2</v>
      </c>
      <c r="J40" s="60"/>
      <c r="K40" s="25">
        <f t="shared" si="2"/>
        <v>2.6559597567870035</v>
      </c>
      <c r="L40" s="25">
        <f t="shared" si="3"/>
        <v>0.99338894465406569</v>
      </c>
      <c r="M40" s="25">
        <f t="shared" si="4"/>
        <v>37.402258905300542</v>
      </c>
      <c r="N40" s="60"/>
      <c r="O40" s="56">
        <f>AVERAGE(L40:L41)</f>
        <v>0.97022342745822321</v>
      </c>
      <c r="P40" s="46"/>
      <c r="Q40" s="60"/>
      <c r="R40" s="9" t="s">
        <v>86</v>
      </c>
      <c r="S40" s="13">
        <v>4.54</v>
      </c>
      <c r="T40" s="10">
        <f t="shared" si="8"/>
        <v>5.29</v>
      </c>
      <c r="U40" s="29">
        <f t="shared" si="6"/>
        <v>2.4891472868217048E-2</v>
      </c>
      <c r="V40" s="11">
        <f t="shared" si="17"/>
        <v>74.674418604651137</v>
      </c>
      <c r="W40" s="17">
        <v>50</v>
      </c>
      <c r="X40" s="12">
        <f t="shared" si="20"/>
        <v>3733.7209302325568</v>
      </c>
      <c r="Y40" s="21"/>
      <c r="Z40" s="21"/>
      <c r="AA40" s="31"/>
    </row>
    <row r="41" spans="1:27">
      <c r="A41" s="61"/>
      <c r="B41" s="9" t="s">
        <v>90</v>
      </c>
      <c r="C41" s="25">
        <v>20.7376</v>
      </c>
      <c r="D41" s="25">
        <v>31.6873</v>
      </c>
      <c r="E41" s="25">
        <f t="shared" si="0"/>
        <v>10.9497</v>
      </c>
      <c r="F41" s="25">
        <v>21.0228</v>
      </c>
      <c r="G41" s="33">
        <v>20.9191</v>
      </c>
      <c r="H41" s="25">
        <f t="shared" si="7"/>
        <v>0.28519999999999968</v>
      </c>
      <c r="I41" s="25">
        <f t="shared" si="19"/>
        <v>0.1036999999999999</v>
      </c>
      <c r="J41" s="60"/>
      <c r="K41" s="25">
        <f t="shared" si="2"/>
        <v>2.6046375699790834</v>
      </c>
      <c r="L41" s="25">
        <f t="shared" si="3"/>
        <v>0.94705791026238073</v>
      </c>
      <c r="M41" s="25">
        <f t="shared" si="4"/>
        <v>36.360448807854148</v>
      </c>
      <c r="N41" s="60"/>
      <c r="O41" s="31"/>
      <c r="P41" s="46"/>
      <c r="Q41" s="60" t="s">
        <v>115</v>
      </c>
      <c r="R41" s="9" t="s">
        <v>87</v>
      </c>
      <c r="S41" s="13">
        <v>4.82</v>
      </c>
      <c r="T41" s="10">
        <f t="shared" si="8"/>
        <v>5.29</v>
      </c>
      <c r="U41" s="29">
        <f t="shared" si="6"/>
        <v>2.4891472868217048E-2</v>
      </c>
      <c r="V41" s="11">
        <f t="shared" si="17"/>
        <v>46.795968992248028</v>
      </c>
      <c r="W41" s="17">
        <v>50</v>
      </c>
      <c r="X41" s="12">
        <f>V41*W41</f>
        <v>2339.7984496124013</v>
      </c>
      <c r="Y41" s="21">
        <f>AVERAGE(X41:X42)</f>
        <v>2314.9069767441847</v>
      </c>
      <c r="Z41" s="21"/>
      <c r="AA41" s="31"/>
    </row>
    <row r="42" spans="1:27">
      <c r="A42" s="61"/>
      <c r="B42" s="9" t="s">
        <v>91</v>
      </c>
      <c r="C42" s="25">
        <v>20.6479</v>
      </c>
      <c r="D42" s="25">
        <v>30.508600000000001</v>
      </c>
      <c r="E42" s="25">
        <f t="shared" si="0"/>
        <v>9.8607000000000014</v>
      </c>
      <c r="F42" s="25">
        <v>20.9099</v>
      </c>
      <c r="G42" s="33">
        <v>20.792100000000001</v>
      </c>
      <c r="H42" s="25">
        <f t="shared" si="7"/>
        <v>0.26200000000000045</v>
      </c>
      <c r="I42" s="25">
        <f t="shared" si="19"/>
        <v>0.11779999999999902</v>
      </c>
      <c r="J42" s="60"/>
      <c r="K42" s="25">
        <f t="shared" si="2"/>
        <v>2.657012179662706</v>
      </c>
      <c r="L42" s="25">
        <f t="shared" si="3"/>
        <v>1.1946413540620748</v>
      </c>
      <c r="M42" s="25">
        <f t="shared" si="4"/>
        <v>44.961832061068243</v>
      </c>
      <c r="N42" s="60"/>
      <c r="O42" s="56">
        <f>AVERAGE(L42:L43)</f>
        <v>1.2619834976060131</v>
      </c>
      <c r="P42" s="46"/>
      <c r="Q42" s="60"/>
      <c r="R42" s="9" t="s">
        <v>88</v>
      </c>
      <c r="S42" s="13">
        <v>4.83</v>
      </c>
      <c r="T42" s="10">
        <f t="shared" si="8"/>
        <v>5.29</v>
      </c>
      <c r="U42" s="29">
        <f t="shared" si="6"/>
        <v>2.4891472868217048E-2</v>
      </c>
      <c r="V42" s="11">
        <f t="shared" si="17"/>
        <v>45.800310077519363</v>
      </c>
      <c r="W42" s="17">
        <v>50</v>
      </c>
      <c r="X42" s="12">
        <f>V42*W42</f>
        <v>2290.0155038759681</v>
      </c>
      <c r="Y42" s="21"/>
      <c r="Z42" s="21"/>
      <c r="AA42" s="31"/>
    </row>
    <row r="43" spans="1:27">
      <c r="A43" s="61"/>
      <c r="B43" s="9" t="s">
        <v>92</v>
      </c>
      <c r="C43" s="25">
        <v>20.511299999999999</v>
      </c>
      <c r="D43" s="25">
        <v>30.8248</v>
      </c>
      <c r="E43" s="25">
        <f t="shared" si="0"/>
        <v>10.313500000000001</v>
      </c>
      <c r="F43" s="25">
        <v>20.7836</v>
      </c>
      <c r="G43" s="33">
        <v>20.6465</v>
      </c>
      <c r="H43" s="25">
        <f t="shared" si="7"/>
        <v>0.27230000000000132</v>
      </c>
      <c r="I43" s="25">
        <f t="shared" si="19"/>
        <v>0.13710000000000022</v>
      </c>
      <c r="J43" s="60"/>
      <c r="K43" s="25">
        <f t="shared" si="2"/>
        <v>2.6402288262956444</v>
      </c>
      <c r="L43" s="25">
        <f t="shared" si="3"/>
        <v>1.3293256411499512</v>
      </c>
      <c r="M43" s="25">
        <f t="shared" si="4"/>
        <v>50.348879911861758</v>
      </c>
      <c r="N43" s="60"/>
      <c r="O43" s="31"/>
      <c r="P43" s="46"/>
      <c r="Q43" s="60" t="s">
        <v>116</v>
      </c>
      <c r="R43" s="9" t="s">
        <v>89</v>
      </c>
      <c r="S43" s="13">
        <v>4.54</v>
      </c>
      <c r="T43" s="10">
        <f t="shared" si="8"/>
        <v>5.29</v>
      </c>
      <c r="U43" s="29">
        <f t="shared" si="6"/>
        <v>2.4891472868217048E-2</v>
      </c>
      <c r="V43" s="11">
        <f t="shared" si="17"/>
        <v>74.674418604651137</v>
      </c>
      <c r="W43" s="17">
        <v>50</v>
      </c>
      <c r="X43" s="12">
        <f>V43*W43</f>
        <v>3733.7209302325568</v>
      </c>
      <c r="Y43" s="21">
        <f>AVERAGE(X43:X44)</f>
        <v>4082.2015503875946</v>
      </c>
      <c r="Z43" s="21"/>
      <c r="AA43" s="31"/>
    </row>
    <row r="44" spans="1:27">
      <c r="A44" s="45"/>
      <c r="C44" s="25"/>
      <c r="D44" s="25"/>
      <c r="G44" s="25"/>
      <c r="H44" s="25"/>
      <c r="I44" s="25"/>
      <c r="J44" s="46"/>
      <c r="K44" s="25"/>
      <c r="L44" s="25"/>
      <c r="M44" s="25"/>
      <c r="N44" s="46"/>
      <c r="O44" s="46"/>
      <c r="Q44" s="60"/>
      <c r="R44" s="9" t="s">
        <v>90</v>
      </c>
      <c r="S44" s="13">
        <v>4.4000000000000004</v>
      </c>
      <c r="T44" s="10">
        <f t="shared" si="8"/>
        <v>5.29</v>
      </c>
      <c r="U44" s="29">
        <f t="shared" si="6"/>
        <v>2.4891472868217048E-2</v>
      </c>
      <c r="V44" s="11">
        <f t="shared" si="17"/>
        <v>88.61364341085266</v>
      </c>
      <c r="W44" s="17">
        <v>50</v>
      </c>
      <c r="X44" s="12">
        <f t="shared" si="20"/>
        <v>4430.6821705426328</v>
      </c>
      <c r="Y44" s="21"/>
      <c r="Z44" s="21"/>
      <c r="AA44" s="31"/>
    </row>
    <row r="45" spans="1:27">
      <c r="A45" s="32"/>
      <c r="C45" s="9" t="s">
        <v>8</v>
      </c>
      <c r="D45" s="9" t="s">
        <v>9</v>
      </c>
      <c r="E45" s="23" t="s">
        <v>47</v>
      </c>
      <c r="F45" s="9" t="s">
        <v>10</v>
      </c>
      <c r="H45" s="9" t="s">
        <v>12</v>
      </c>
      <c r="I45" s="44"/>
      <c r="P45" s="19"/>
      <c r="Q45" s="60" t="s">
        <v>117</v>
      </c>
      <c r="R45" s="9" t="s">
        <v>91</v>
      </c>
      <c r="S45" s="13">
        <v>4.82</v>
      </c>
      <c r="T45" s="10">
        <f t="shared" si="8"/>
        <v>5.29</v>
      </c>
      <c r="U45" s="29">
        <f t="shared" si="6"/>
        <v>2.4891472868217048E-2</v>
      </c>
      <c r="V45" s="11">
        <f t="shared" si="17"/>
        <v>46.795968992248028</v>
      </c>
      <c r="W45" s="17">
        <v>50</v>
      </c>
      <c r="X45" s="12">
        <f t="shared" si="20"/>
        <v>2339.7984496124013</v>
      </c>
      <c r="Y45" s="21">
        <f>AVERAGE(X45:X46)</f>
        <v>2514.0387596899218</v>
      </c>
      <c r="Z45" s="21"/>
      <c r="AA45" s="31"/>
    </row>
    <row r="46" spans="1:27">
      <c r="A46" s="61" t="s">
        <v>20</v>
      </c>
      <c r="B46" s="9" t="s">
        <v>23</v>
      </c>
      <c r="C46" s="13">
        <v>6500</v>
      </c>
      <c r="D46" s="13">
        <f t="shared" ref="D46:D55" si="21">C46*L5/100</f>
        <v>97.804508703307008</v>
      </c>
      <c r="E46" s="60">
        <f>(D46+D47+D48)/3</f>
        <v>103.70841987529485</v>
      </c>
      <c r="F46" s="13">
        <f>(D46/C46)*100</f>
        <v>1.5046847492816464</v>
      </c>
      <c r="G46" s="61" t="s">
        <v>37</v>
      </c>
      <c r="I46" s="19"/>
      <c r="L46" s="34"/>
      <c r="M46" s="19"/>
      <c r="N46" s="25"/>
      <c r="O46" s="19"/>
      <c r="Q46" s="60"/>
      <c r="R46" s="9" t="s">
        <v>92</v>
      </c>
      <c r="S46" s="13">
        <v>4.75</v>
      </c>
      <c r="T46" s="10">
        <f t="shared" si="8"/>
        <v>5.29</v>
      </c>
      <c r="U46" s="29">
        <f t="shared" si="6"/>
        <v>2.4891472868217048E-2</v>
      </c>
      <c r="V46" s="11">
        <f t="shared" si="17"/>
        <v>53.765581395348832</v>
      </c>
      <c r="W46" s="17">
        <v>50</v>
      </c>
      <c r="X46" s="12">
        <f t="shared" si="20"/>
        <v>2688.2790697674418</v>
      </c>
      <c r="Y46" s="21"/>
      <c r="Z46" s="21"/>
      <c r="AA46" s="31"/>
    </row>
    <row r="47" spans="1:27">
      <c r="A47" s="61"/>
      <c r="B47" s="9" t="s">
        <v>24</v>
      </c>
      <c r="C47" s="13">
        <v>6500</v>
      </c>
      <c r="D47" s="13">
        <f t="shared" si="21"/>
        <v>105.50758385973523</v>
      </c>
      <c r="E47" s="60"/>
      <c r="F47" s="13">
        <f t="shared" ref="F47:F84" si="22">(D47/C47)*100</f>
        <v>1.6231935978420806</v>
      </c>
      <c r="G47" s="61"/>
      <c r="H47" s="31">
        <f>E46</f>
        <v>103.70841987529485</v>
      </c>
      <c r="I47" s="31"/>
      <c r="J47" s="33"/>
      <c r="K47" s="13"/>
      <c r="L47" s="34"/>
      <c r="Q47" s="31"/>
      <c r="Z47" s="21"/>
      <c r="AA47" s="31"/>
    </row>
    <row r="48" spans="1:27">
      <c r="A48" s="61"/>
      <c r="B48" s="9" t="s">
        <v>31</v>
      </c>
      <c r="C48" s="13">
        <v>6500</v>
      </c>
      <c r="D48" s="13">
        <f t="shared" si="21"/>
        <v>107.81316706284228</v>
      </c>
      <c r="E48" s="60"/>
      <c r="F48" s="13">
        <f t="shared" si="22"/>
        <v>1.6586641086591118</v>
      </c>
      <c r="G48" s="61"/>
      <c r="H48" s="31"/>
      <c r="I48" s="31"/>
      <c r="L48" s="34"/>
      <c r="Q48" s="14"/>
      <c r="R48" s="41" t="s">
        <v>57</v>
      </c>
      <c r="S48" s="42">
        <v>5.23</v>
      </c>
      <c r="T48" s="8"/>
      <c r="U48" s="8" t="s">
        <v>48</v>
      </c>
      <c r="V48" s="27">
        <v>5.25</v>
      </c>
      <c r="W48" s="8" t="s">
        <v>50</v>
      </c>
      <c r="X48" s="8" t="s">
        <v>51</v>
      </c>
      <c r="Y48" s="8"/>
      <c r="Z48" s="21"/>
      <c r="AA48" s="31"/>
    </row>
    <row r="49" spans="1:27">
      <c r="A49" s="61" t="s">
        <v>21</v>
      </c>
      <c r="B49" s="9" t="s">
        <v>25</v>
      </c>
      <c r="C49" s="13">
        <v>6500</v>
      </c>
      <c r="D49" s="13">
        <f t="shared" si="21"/>
        <v>108.27549019089474</v>
      </c>
      <c r="E49" s="60">
        <f>(D49+D50+D51)/3</f>
        <v>110.94186980279937</v>
      </c>
      <c r="F49" s="13">
        <f t="shared" si="22"/>
        <v>1.6657767721676116</v>
      </c>
      <c r="G49" s="61" t="s">
        <v>38</v>
      </c>
      <c r="I49" s="31"/>
      <c r="L49" s="34"/>
      <c r="Q49" s="14"/>
      <c r="R49" s="8" t="s">
        <v>58</v>
      </c>
      <c r="S49" s="27">
        <v>5.0599999999999996</v>
      </c>
      <c r="T49" s="10">
        <f>AVERAGE(S48:S49)</f>
        <v>5.1449999999999996</v>
      </c>
      <c r="U49" s="8" t="s">
        <v>49</v>
      </c>
      <c r="V49" s="27">
        <v>5.23</v>
      </c>
      <c r="W49" s="28">
        <f>(V48+V49)/2</f>
        <v>5.24</v>
      </c>
      <c r="X49" s="20">
        <f>(3.8*0.0338)/W49</f>
        <v>2.4511450381679383E-2</v>
      </c>
      <c r="Y49" s="8"/>
      <c r="Z49" s="21"/>
      <c r="AA49" s="31"/>
    </row>
    <row r="50" spans="1:27">
      <c r="A50" s="61"/>
      <c r="B50" s="9" t="s">
        <v>26</v>
      </c>
      <c r="C50" s="13">
        <v>6500</v>
      </c>
      <c r="D50" s="13">
        <f t="shared" si="21"/>
        <v>111.74090578561713</v>
      </c>
      <c r="E50" s="60"/>
      <c r="F50" s="13">
        <f t="shared" si="22"/>
        <v>1.7190908582402635</v>
      </c>
      <c r="G50" s="61"/>
      <c r="H50" s="31">
        <f>E49</f>
        <v>110.94186980279937</v>
      </c>
      <c r="I50" s="31"/>
      <c r="J50" s="33"/>
      <c r="K50" s="13"/>
      <c r="L50" s="34"/>
      <c r="Q50" s="36"/>
      <c r="R50" s="14"/>
      <c r="S50" s="14" t="s">
        <v>119</v>
      </c>
      <c r="T50" s="14"/>
      <c r="U50" s="37"/>
      <c r="V50" s="15" t="s">
        <v>53</v>
      </c>
      <c r="W50" s="8" t="s">
        <v>54</v>
      </c>
      <c r="X50" s="28" t="s">
        <v>55</v>
      </c>
      <c r="Y50" s="8" t="s">
        <v>56</v>
      </c>
      <c r="AA50" s="31"/>
    </row>
    <row r="51" spans="1:27">
      <c r="A51" s="61"/>
      <c r="B51" s="9" t="s">
        <v>27</v>
      </c>
      <c r="C51" s="13">
        <v>6500</v>
      </c>
      <c r="D51" s="13">
        <f t="shared" si="21"/>
        <v>112.80921343188623</v>
      </c>
      <c r="E51" s="60"/>
      <c r="F51" s="13">
        <f t="shared" si="22"/>
        <v>1.7355263604905575</v>
      </c>
      <c r="G51" s="61"/>
      <c r="H51" s="31"/>
      <c r="I51" s="45"/>
      <c r="L51" s="34"/>
      <c r="Q51" s="60" t="s">
        <v>20</v>
      </c>
      <c r="R51" s="9" t="s">
        <v>23</v>
      </c>
      <c r="S51" s="13">
        <v>3.68</v>
      </c>
      <c r="T51" s="10">
        <f>$T$49</f>
        <v>5.1449999999999996</v>
      </c>
      <c r="U51" s="29">
        <f t="shared" ref="U51:U89" si="23">$X$49</f>
        <v>2.4511450381679383E-2</v>
      </c>
      <c r="V51" s="11">
        <f>(T51-S51)*U51*4000</f>
        <v>143.63709923664115</v>
      </c>
      <c r="W51" s="17">
        <v>200</v>
      </c>
      <c r="X51" s="12">
        <f>V51*W51</f>
        <v>28727.41984732823</v>
      </c>
      <c r="Y51" s="21">
        <f>AVERAGE(X51,X52)</f>
        <v>31472.702290076322</v>
      </c>
      <c r="AA51" s="31"/>
    </row>
    <row r="52" spans="1:27">
      <c r="A52" s="61" t="s">
        <v>22</v>
      </c>
      <c r="B52" s="9" t="s">
        <v>28</v>
      </c>
      <c r="C52" s="13">
        <v>6500</v>
      </c>
      <c r="D52" s="13">
        <f t="shared" si="21"/>
        <v>111.25449534584725</v>
      </c>
      <c r="E52" s="60">
        <f>(D52+D53+D54)/3</f>
        <v>114.46166845800023</v>
      </c>
      <c r="F52" s="13">
        <f t="shared" si="22"/>
        <v>1.7116076207053423</v>
      </c>
      <c r="G52" s="61" t="s">
        <v>39</v>
      </c>
      <c r="I52" s="45"/>
      <c r="K52" s="50"/>
      <c r="L52" s="34"/>
      <c r="Q52" s="60"/>
      <c r="R52" s="9" t="s">
        <v>24</v>
      </c>
      <c r="S52" s="13">
        <v>3.4</v>
      </c>
      <c r="T52" s="10">
        <f t="shared" ref="T52:T89" si="24">$T$49</f>
        <v>5.1449999999999996</v>
      </c>
      <c r="U52" s="29">
        <f t="shared" si="23"/>
        <v>2.4511450381679383E-2</v>
      </c>
      <c r="V52" s="11">
        <f t="shared" ref="V52:V59" si="25">(T52-S52)*U52*4000</f>
        <v>171.08992366412207</v>
      </c>
      <c r="W52" s="17">
        <v>200</v>
      </c>
      <c r="X52" s="12">
        <f t="shared" ref="X52:X59" si="26">V52*W52</f>
        <v>34217.984732824414</v>
      </c>
      <c r="Y52" s="21"/>
    </row>
    <row r="53" spans="1:27">
      <c r="A53" s="61"/>
      <c r="B53" s="9" t="s">
        <v>29</v>
      </c>
      <c r="C53" s="13">
        <v>6500</v>
      </c>
      <c r="D53" s="13">
        <f t="shared" si="21"/>
        <v>115.38982744602039</v>
      </c>
      <c r="E53" s="60"/>
      <c r="F53" s="13">
        <f t="shared" si="22"/>
        <v>1.7752281145541597</v>
      </c>
      <c r="G53" s="61"/>
      <c r="H53" s="31">
        <f>E52</f>
        <v>114.46166845800023</v>
      </c>
      <c r="I53" s="31"/>
      <c r="J53" s="33"/>
      <c r="K53" s="13"/>
      <c r="L53" s="34"/>
      <c r="N53" s="25"/>
      <c r="Q53" s="60"/>
      <c r="R53" s="9" t="s">
        <v>31</v>
      </c>
      <c r="S53" s="13">
        <v>2.17</v>
      </c>
      <c r="T53" s="10">
        <f t="shared" si="24"/>
        <v>5.1449999999999996</v>
      </c>
      <c r="U53" s="29">
        <f t="shared" si="23"/>
        <v>2.4511450381679383E-2</v>
      </c>
      <c r="V53" s="11">
        <f t="shared" si="25"/>
        <v>291.68625954198461</v>
      </c>
      <c r="W53" s="17">
        <v>200</v>
      </c>
      <c r="X53" s="12">
        <f t="shared" si="26"/>
        <v>58337.251908396924</v>
      </c>
      <c r="Y53" s="21"/>
    </row>
    <row r="54" spans="1:27">
      <c r="A54" s="61"/>
      <c r="B54" s="9" t="s">
        <v>30</v>
      </c>
      <c r="C54" s="13">
        <v>6500</v>
      </c>
      <c r="D54" s="13">
        <f t="shared" si="21"/>
        <v>116.74068258213302</v>
      </c>
      <c r="E54" s="60"/>
      <c r="F54" s="13">
        <f t="shared" si="22"/>
        <v>1.7960105012635847</v>
      </c>
      <c r="G54" s="61"/>
      <c r="H54" s="31"/>
      <c r="I54" s="50"/>
      <c r="K54" s="50"/>
      <c r="L54" s="34"/>
      <c r="Q54" s="60" t="s">
        <v>21</v>
      </c>
      <c r="R54" s="9" t="s">
        <v>25</v>
      </c>
      <c r="S54" s="13">
        <v>3.47</v>
      </c>
      <c r="T54" s="10">
        <f t="shared" si="24"/>
        <v>5.1449999999999996</v>
      </c>
      <c r="U54" s="29">
        <f t="shared" si="23"/>
        <v>2.4511450381679383E-2</v>
      </c>
      <c r="V54" s="11">
        <f t="shared" si="25"/>
        <v>164.22671755725179</v>
      </c>
      <c r="W54" s="17">
        <v>200</v>
      </c>
      <c r="X54" s="12">
        <f t="shared" si="26"/>
        <v>32845.343511450359</v>
      </c>
      <c r="Y54" s="21">
        <f>AVERAGE(X54:X56)</f>
        <v>38009.08905852415</v>
      </c>
    </row>
    <row r="55" spans="1:27">
      <c r="A55" s="61" t="s">
        <v>40</v>
      </c>
      <c r="B55" s="9" t="s">
        <v>166</v>
      </c>
      <c r="C55" s="13">
        <v>33</v>
      </c>
      <c r="D55" s="13">
        <f t="shared" si="21"/>
        <v>0.47311459048094973</v>
      </c>
      <c r="E55" s="60">
        <f>(D55+D56)/2</f>
        <v>0.49284298476448724</v>
      </c>
      <c r="F55" s="13">
        <f>(D55/C55)*100</f>
        <v>1.4336805772149992</v>
      </c>
      <c r="G55" s="61" t="s">
        <v>93</v>
      </c>
      <c r="H55" s="31">
        <f>E55</f>
        <v>0.49284298476448724</v>
      </c>
      <c r="I55" s="29"/>
      <c r="J55" s="33"/>
      <c r="K55" s="13"/>
      <c r="L55" s="34"/>
      <c r="M55" s="25"/>
      <c r="N55" s="25"/>
      <c r="O55" s="13"/>
      <c r="P55" s="29"/>
      <c r="Q55" s="60"/>
      <c r="R55" s="9" t="s">
        <v>26</v>
      </c>
      <c r="S55" s="13">
        <v>3.01</v>
      </c>
      <c r="T55" s="10">
        <f t="shared" si="24"/>
        <v>5.1449999999999996</v>
      </c>
      <c r="U55" s="29">
        <f t="shared" si="23"/>
        <v>2.4511450381679383E-2</v>
      </c>
      <c r="V55" s="11">
        <f t="shared" si="25"/>
        <v>209.32778625954191</v>
      </c>
      <c r="W55" s="17">
        <v>200</v>
      </c>
      <c r="X55" s="12">
        <f t="shared" si="26"/>
        <v>41865.55725190838</v>
      </c>
      <c r="Y55" s="21"/>
    </row>
    <row r="56" spans="1:27">
      <c r="A56" s="61"/>
      <c r="B56" s="9" t="s">
        <v>167</v>
      </c>
      <c r="C56" s="13">
        <v>33</v>
      </c>
      <c r="D56" s="13">
        <f t="shared" ref="D56:D84" si="27">C56*L15/100</f>
        <v>0.51257137904802474</v>
      </c>
      <c r="E56" s="60"/>
      <c r="F56" s="13">
        <f t="shared" si="22"/>
        <v>1.5532466031758325</v>
      </c>
      <c r="G56" s="61"/>
      <c r="I56" s="31"/>
      <c r="L56" s="32"/>
      <c r="Q56" s="60"/>
      <c r="R56" s="9" t="s">
        <v>27</v>
      </c>
      <c r="S56" s="13">
        <v>3.14</v>
      </c>
      <c r="T56" s="10">
        <f t="shared" si="24"/>
        <v>5.1449999999999996</v>
      </c>
      <c r="U56" s="29">
        <f t="shared" si="23"/>
        <v>2.4511450381679383E-2</v>
      </c>
      <c r="V56" s="11">
        <f t="shared" si="25"/>
        <v>196.58183206106861</v>
      </c>
      <c r="W56" s="17">
        <v>200</v>
      </c>
      <c r="X56" s="12">
        <f t="shared" si="26"/>
        <v>39316.36641221372</v>
      </c>
      <c r="Y56" s="21"/>
    </row>
    <row r="57" spans="1:27">
      <c r="A57" s="61"/>
      <c r="B57" s="9" t="s">
        <v>168</v>
      </c>
      <c r="C57" s="13">
        <v>33</v>
      </c>
      <c r="D57" s="13">
        <f t="shared" si="27"/>
        <v>0.49689468745810617</v>
      </c>
      <c r="E57" s="60">
        <f>(D57+D58)/2</f>
        <v>0.50457396047514047</v>
      </c>
      <c r="F57" s="13">
        <f t="shared" si="22"/>
        <v>1.5057414771457762</v>
      </c>
      <c r="G57" s="61" t="s">
        <v>94</v>
      </c>
      <c r="H57" s="31">
        <f>E57</f>
        <v>0.50457396047514047</v>
      </c>
      <c r="I57" s="32"/>
      <c r="J57" s="33"/>
      <c r="K57" s="13"/>
      <c r="L57" s="32"/>
      <c r="Q57" s="60" t="s">
        <v>22</v>
      </c>
      <c r="R57" s="9" t="s">
        <v>28</v>
      </c>
      <c r="S57" s="13">
        <v>3.17</v>
      </c>
      <c r="T57" s="10">
        <f t="shared" si="24"/>
        <v>5.1449999999999996</v>
      </c>
      <c r="U57" s="29">
        <f t="shared" si="23"/>
        <v>2.4511450381679383E-2</v>
      </c>
      <c r="V57" s="11">
        <f t="shared" si="25"/>
        <v>193.64045801526709</v>
      </c>
      <c r="W57" s="17">
        <v>200</v>
      </c>
      <c r="X57" s="12">
        <f t="shared" si="26"/>
        <v>38728.091603053414</v>
      </c>
      <c r="Y57" s="21">
        <f>AVERAGE(X57:X59)</f>
        <v>39839.277353689547</v>
      </c>
    </row>
    <row r="58" spans="1:27">
      <c r="A58" s="61"/>
      <c r="B58" s="9" t="s">
        <v>169</v>
      </c>
      <c r="C58" s="13">
        <v>33</v>
      </c>
      <c r="D58" s="13">
        <f t="shared" si="27"/>
        <v>0.51225323349217489</v>
      </c>
      <c r="E58" s="60"/>
      <c r="F58" s="13">
        <f t="shared" si="22"/>
        <v>1.5522825257338633</v>
      </c>
      <c r="G58" s="61"/>
      <c r="I58" s="31"/>
      <c r="L58" s="32"/>
      <c r="P58" s="13"/>
      <c r="Q58" s="60"/>
      <c r="R58" s="9" t="s">
        <v>29</v>
      </c>
      <c r="S58" s="13">
        <v>2.83</v>
      </c>
      <c r="T58" s="10">
        <f t="shared" si="24"/>
        <v>5.1449999999999996</v>
      </c>
      <c r="U58" s="29">
        <f t="shared" si="23"/>
        <v>2.4511450381679383E-2</v>
      </c>
      <c r="V58" s="11">
        <f t="shared" si="25"/>
        <v>226.97603053435103</v>
      </c>
      <c r="W58" s="17">
        <v>200</v>
      </c>
      <c r="X58" s="12">
        <f t="shared" si="26"/>
        <v>45395.206106870202</v>
      </c>
      <c r="Y58" s="21"/>
    </row>
    <row r="59" spans="1:27">
      <c r="A59" s="61"/>
      <c r="B59" s="9" t="s">
        <v>170</v>
      </c>
      <c r="C59" s="13">
        <v>33</v>
      </c>
      <c r="D59" s="13">
        <f t="shared" si="27"/>
        <v>0.47459632935512908</v>
      </c>
      <c r="E59" s="60">
        <f>(D59+D60)/2</f>
        <v>0.48835182230846202</v>
      </c>
      <c r="F59" s="13">
        <f t="shared" si="22"/>
        <v>1.4381706950155426</v>
      </c>
      <c r="G59" s="61" t="s">
        <v>95</v>
      </c>
      <c r="H59" s="31">
        <f>E59</f>
        <v>0.48835182230846202</v>
      </c>
      <c r="I59" s="32"/>
      <c r="J59" s="33"/>
      <c r="K59" s="13"/>
      <c r="L59" s="32"/>
      <c r="Q59" s="60"/>
      <c r="R59" s="9" t="s">
        <v>30</v>
      </c>
      <c r="S59" s="13">
        <v>3.34</v>
      </c>
      <c r="T59" s="10">
        <f t="shared" si="24"/>
        <v>5.1449999999999996</v>
      </c>
      <c r="U59" s="29">
        <f t="shared" si="23"/>
        <v>2.4511450381679383E-2</v>
      </c>
      <c r="V59" s="11">
        <f t="shared" si="25"/>
        <v>176.97267175572512</v>
      </c>
      <c r="W59" s="17">
        <v>200</v>
      </c>
      <c r="X59" s="12">
        <f t="shared" si="26"/>
        <v>35394.534351145026</v>
      </c>
      <c r="Y59" s="21"/>
    </row>
    <row r="60" spans="1:27">
      <c r="A60" s="61"/>
      <c r="B60" s="9" t="s">
        <v>171</v>
      </c>
      <c r="C60" s="13">
        <v>33</v>
      </c>
      <c r="D60" s="13">
        <f t="shared" si="27"/>
        <v>0.50210731526179497</v>
      </c>
      <c r="E60" s="60"/>
      <c r="F60" s="13">
        <f t="shared" si="22"/>
        <v>1.5215373189751362</v>
      </c>
      <c r="G60" s="61"/>
      <c r="I60" s="31"/>
      <c r="L60" s="32"/>
      <c r="Q60" s="61" t="s">
        <v>173</v>
      </c>
      <c r="R60" s="9" t="s">
        <v>166</v>
      </c>
      <c r="S60" s="13">
        <v>3.86</v>
      </c>
      <c r="T60" s="10">
        <f t="shared" si="24"/>
        <v>5.1449999999999996</v>
      </c>
      <c r="U60" s="29">
        <f t="shared" si="23"/>
        <v>2.4511450381679383E-2</v>
      </c>
      <c r="V60" s="11">
        <f t="shared" ref="V60:V86" si="28">(T60-S60)*U60*4000</f>
        <v>125.98885496183199</v>
      </c>
      <c r="W60" s="17">
        <v>200</v>
      </c>
      <c r="X60" s="12">
        <f t="shared" ref="X60:X62" si="29">V60*W60</f>
        <v>25197.770992366397</v>
      </c>
      <c r="Y60" s="21">
        <f>AVERAGE(X60:X61)</f>
        <v>25197.770992366397</v>
      </c>
    </row>
    <row r="61" spans="1:27">
      <c r="A61" s="61"/>
      <c r="B61" s="9" t="s">
        <v>69</v>
      </c>
      <c r="C61" s="13">
        <v>33</v>
      </c>
      <c r="D61" s="13">
        <f t="shared" si="27"/>
        <v>0.44289722301746504</v>
      </c>
      <c r="E61" s="60">
        <f>(D61+D62)/2</f>
        <v>0.40422840328689874</v>
      </c>
      <c r="F61" s="13">
        <f t="shared" si="22"/>
        <v>1.3421127970226214</v>
      </c>
      <c r="G61" s="61" t="s">
        <v>96</v>
      </c>
      <c r="H61" s="31">
        <f>E61</f>
        <v>0.40422840328689874</v>
      </c>
      <c r="J61" s="33"/>
      <c r="K61" s="13"/>
      <c r="L61" s="34"/>
      <c r="M61" s="25"/>
      <c r="O61" s="13"/>
      <c r="P61" s="13"/>
      <c r="Q61" s="61"/>
      <c r="R61" s="9" t="s">
        <v>167</v>
      </c>
      <c r="S61" s="13">
        <v>3.86</v>
      </c>
      <c r="T61" s="10">
        <f t="shared" si="24"/>
        <v>5.1449999999999996</v>
      </c>
      <c r="U61" s="29">
        <f t="shared" si="23"/>
        <v>2.4511450381679383E-2</v>
      </c>
      <c r="V61" s="11">
        <f t="shared" si="28"/>
        <v>125.98885496183199</v>
      </c>
      <c r="W61" s="17">
        <v>200</v>
      </c>
      <c r="X61" s="12">
        <f t="shared" si="29"/>
        <v>25197.770992366397</v>
      </c>
      <c r="Y61" s="21"/>
    </row>
    <row r="62" spans="1:27">
      <c r="A62" s="61"/>
      <c r="B62" s="9" t="s">
        <v>70</v>
      </c>
      <c r="C62" s="13">
        <v>33</v>
      </c>
      <c r="D62" s="13">
        <f t="shared" si="27"/>
        <v>0.36555958355633245</v>
      </c>
      <c r="E62" s="60"/>
      <c r="F62" s="13">
        <f t="shared" si="22"/>
        <v>1.1077563138070681</v>
      </c>
      <c r="G62" s="61"/>
      <c r="I62" s="31"/>
      <c r="L62" s="32"/>
      <c r="Q62" s="61" t="s">
        <v>174</v>
      </c>
      <c r="R62" s="9" t="s">
        <v>168</v>
      </c>
      <c r="S62" s="13">
        <v>3.82</v>
      </c>
      <c r="T62" s="10">
        <f t="shared" si="24"/>
        <v>5.1449999999999996</v>
      </c>
      <c r="U62" s="29">
        <f t="shared" si="23"/>
        <v>2.4511450381679383E-2</v>
      </c>
      <c r="V62" s="11">
        <f t="shared" si="28"/>
        <v>129.9106870229007</v>
      </c>
      <c r="W62" s="17">
        <v>200</v>
      </c>
      <c r="X62" s="12">
        <f t="shared" si="29"/>
        <v>25982.137404580142</v>
      </c>
      <c r="Y62" s="21">
        <f>AVERAGE(X62:X63)</f>
        <v>25884.091603053421</v>
      </c>
    </row>
    <row r="63" spans="1:27">
      <c r="A63" s="61"/>
      <c r="B63" s="9" t="s">
        <v>71</v>
      </c>
      <c r="C63" s="13">
        <v>33</v>
      </c>
      <c r="D63" s="13">
        <f t="shared" si="27"/>
        <v>0.49307953593842435</v>
      </c>
      <c r="E63" s="60">
        <f>(D63+D64)/2</f>
        <v>0.4750640878373068</v>
      </c>
      <c r="F63" s="13">
        <f t="shared" si="22"/>
        <v>1.4941804119346191</v>
      </c>
      <c r="G63" s="61" t="s">
        <v>97</v>
      </c>
      <c r="H63" s="31">
        <f>E63</f>
        <v>0.4750640878373068</v>
      </c>
      <c r="J63" s="33"/>
      <c r="K63" s="13"/>
      <c r="L63" s="32"/>
      <c r="Q63" s="61"/>
      <c r="R63" s="9" t="s">
        <v>169</v>
      </c>
      <c r="S63" s="13">
        <v>3.83</v>
      </c>
      <c r="T63" s="10">
        <f t="shared" si="24"/>
        <v>5.1449999999999996</v>
      </c>
      <c r="U63" s="29">
        <f t="shared" si="23"/>
        <v>2.4511450381679383E-2</v>
      </c>
      <c r="V63" s="11">
        <f t="shared" si="28"/>
        <v>128.9302290076335</v>
      </c>
      <c r="W63" s="17">
        <v>200</v>
      </c>
      <c r="X63" s="12">
        <f>V63*W63</f>
        <v>25786.0458015267</v>
      </c>
      <c r="Y63" s="21"/>
    </row>
    <row r="64" spans="1:27">
      <c r="A64" s="61"/>
      <c r="B64" s="9" t="s">
        <v>72</v>
      </c>
      <c r="C64" s="13">
        <v>33</v>
      </c>
      <c r="D64" s="13">
        <f t="shared" si="27"/>
        <v>0.4570486397361892</v>
      </c>
      <c r="E64" s="60"/>
      <c r="F64" s="13">
        <f t="shared" si="22"/>
        <v>1.3849958779884521</v>
      </c>
      <c r="G64" s="61"/>
      <c r="I64" s="31"/>
      <c r="L64" s="32"/>
      <c r="P64" s="25"/>
      <c r="Q64" s="61" t="s">
        <v>175</v>
      </c>
      <c r="R64" s="9" t="s">
        <v>170</v>
      </c>
      <c r="S64" s="13">
        <v>3.24</v>
      </c>
      <c r="T64" s="10">
        <f t="shared" si="24"/>
        <v>5.1449999999999996</v>
      </c>
      <c r="U64" s="29">
        <f t="shared" si="23"/>
        <v>2.4511450381679383E-2</v>
      </c>
      <c r="V64" s="11">
        <f t="shared" si="28"/>
        <v>186.77725190839683</v>
      </c>
      <c r="W64" s="17">
        <v>200</v>
      </c>
      <c r="X64" s="12">
        <f t="shared" ref="X64:X74" si="30">V64*W64</f>
        <v>37355.450381679366</v>
      </c>
      <c r="Y64" s="21">
        <f>AVERAGE(X64:X65)</f>
        <v>32845.343511450359</v>
      </c>
    </row>
    <row r="65" spans="1:28">
      <c r="A65" s="61"/>
      <c r="B65" s="9" t="s">
        <v>73</v>
      </c>
      <c r="C65" s="13">
        <v>33</v>
      </c>
      <c r="D65" s="13">
        <f t="shared" si="27"/>
        <v>0.5629004730092193</v>
      </c>
      <c r="E65" s="60">
        <f>(D65+D66)/2</f>
        <v>0.56264688596598766</v>
      </c>
      <c r="F65" s="13">
        <f t="shared" si="22"/>
        <v>1.7057590091188464</v>
      </c>
      <c r="G65" s="61" t="s">
        <v>98</v>
      </c>
      <c r="H65" s="31">
        <f>E65</f>
        <v>0.56264688596598766</v>
      </c>
      <c r="J65" s="33"/>
      <c r="K65" s="13"/>
      <c r="L65" s="32"/>
      <c r="Q65" s="61"/>
      <c r="R65" s="9" t="s">
        <v>171</v>
      </c>
      <c r="S65" s="13">
        <v>3.7</v>
      </c>
      <c r="T65" s="10">
        <f t="shared" si="24"/>
        <v>5.1449999999999996</v>
      </c>
      <c r="U65" s="29">
        <f t="shared" si="23"/>
        <v>2.4511450381679383E-2</v>
      </c>
      <c r="V65" s="11">
        <f t="shared" si="28"/>
        <v>141.67618320610677</v>
      </c>
      <c r="W65" s="17">
        <v>200</v>
      </c>
      <c r="X65" s="12">
        <f t="shared" si="30"/>
        <v>28335.236641221352</v>
      </c>
      <c r="Y65" s="21"/>
    </row>
    <row r="66" spans="1:28">
      <c r="A66" s="61"/>
      <c r="B66" s="9" t="s">
        <v>74</v>
      </c>
      <c r="C66" s="13">
        <v>33</v>
      </c>
      <c r="D66" s="13">
        <f t="shared" si="27"/>
        <v>0.56239329892275602</v>
      </c>
      <c r="E66" s="60"/>
      <c r="F66" s="13">
        <f t="shared" si="22"/>
        <v>1.7042221179477457</v>
      </c>
      <c r="G66" s="61"/>
      <c r="I66" s="31"/>
      <c r="L66" s="32"/>
      <c r="Q66" s="60" t="s">
        <v>108</v>
      </c>
      <c r="R66" s="9" t="s">
        <v>69</v>
      </c>
      <c r="S66" s="13">
        <v>2.89</v>
      </c>
      <c r="T66" s="10">
        <f t="shared" si="24"/>
        <v>5.1449999999999996</v>
      </c>
      <c r="U66" s="29">
        <f t="shared" si="23"/>
        <v>2.4511450381679383E-2</v>
      </c>
      <c r="V66" s="11">
        <f t="shared" si="28"/>
        <v>221.09328244274798</v>
      </c>
      <c r="W66" s="17">
        <v>200</v>
      </c>
      <c r="X66" s="12">
        <f t="shared" si="30"/>
        <v>44218.656488549597</v>
      </c>
      <c r="Y66" s="21">
        <f>AVERAGE(X66:X67)</f>
        <v>39218.320610687006</v>
      </c>
    </row>
    <row r="67" spans="1:28">
      <c r="A67" s="61"/>
      <c r="B67" s="9" t="s">
        <v>75</v>
      </c>
      <c r="C67" s="13">
        <v>33</v>
      </c>
      <c r="D67" s="13">
        <f t="shared" si="27"/>
        <v>0.50993860613180741</v>
      </c>
      <c r="E67" s="60">
        <f>(D67+D68)/2</f>
        <v>0.49645742571277751</v>
      </c>
      <c r="F67" s="13">
        <f t="shared" si="22"/>
        <v>1.5452685034297193</v>
      </c>
      <c r="G67" s="61" t="s">
        <v>99</v>
      </c>
      <c r="H67" s="31">
        <f>E67</f>
        <v>0.49645742571277751</v>
      </c>
      <c r="J67" s="33"/>
      <c r="K67" s="13"/>
      <c r="L67" s="34"/>
      <c r="M67" s="25"/>
      <c r="O67" s="13"/>
      <c r="Q67" s="60"/>
      <c r="R67" s="9" t="s">
        <v>70</v>
      </c>
      <c r="S67" s="13">
        <v>3.4</v>
      </c>
      <c r="T67" s="10">
        <f t="shared" si="24"/>
        <v>5.1449999999999996</v>
      </c>
      <c r="U67" s="29">
        <f t="shared" si="23"/>
        <v>2.4511450381679383E-2</v>
      </c>
      <c r="V67" s="11">
        <f t="shared" si="28"/>
        <v>171.08992366412207</v>
      </c>
      <c r="W67" s="17">
        <v>200</v>
      </c>
      <c r="X67" s="12">
        <f t="shared" si="30"/>
        <v>34217.984732824414</v>
      </c>
      <c r="Y67" s="21"/>
    </row>
    <row r="68" spans="1:28">
      <c r="A68" s="61"/>
      <c r="B68" s="9" t="s">
        <v>76</v>
      </c>
      <c r="C68" s="13">
        <v>33</v>
      </c>
      <c r="D68" s="13">
        <f t="shared" si="27"/>
        <v>0.48297624529374761</v>
      </c>
      <c r="E68" s="60"/>
      <c r="F68" s="13">
        <f t="shared" si="22"/>
        <v>1.4635643796780231</v>
      </c>
      <c r="G68" s="61"/>
      <c r="I68" s="31"/>
      <c r="L68" s="32"/>
      <c r="Q68" s="60" t="s">
        <v>120</v>
      </c>
      <c r="R68" s="9" t="s">
        <v>71</v>
      </c>
      <c r="S68" s="13">
        <v>3.67</v>
      </c>
      <c r="T68" s="10">
        <f t="shared" si="24"/>
        <v>5.1449999999999996</v>
      </c>
      <c r="U68" s="29">
        <f t="shared" si="23"/>
        <v>2.4511450381679383E-2</v>
      </c>
      <c r="V68" s="11">
        <f t="shared" si="28"/>
        <v>144.61755725190832</v>
      </c>
      <c r="W68" s="17">
        <v>200</v>
      </c>
      <c r="X68" s="12">
        <f t="shared" si="30"/>
        <v>28923.511450381666</v>
      </c>
      <c r="Y68" s="21">
        <f>AVERAGE(X68:X69)</f>
        <v>25884.091603053421</v>
      </c>
    </row>
    <row r="69" spans="1:28">
      <c r="A69" s="61"/>
      <c r="B69" s="9" t="s">
        <v>77</v>
      </c>
      <c r="C69" s="13">
        <v>33</v>
      </c>
      <c r="D69" s="13">
        <f t="shared" si="27"/>
        <v>0.5295191559051774</v>
      </c>
      <c r="E69" s="60">
        <f>(D69+D70)/2</f>
        <v>0.53420784775246166</v>
      </c>
      <c r="F69" s="13">
        <f t="shared" si="22"/>
        <v>1.6046035027429617</v>
      </c>
      <c r="G69" s="61" t="s">
        <v>100</v>
      </c>
      <c r="H69" s="31">
        <f>E69</f>
        <v>0.53420784775246166</v>
      </c>
      <c r="J69" s="33"/>
      <c r="K69" s="13"/>
      <c r="L69" s="32"/>
      <c r="Q69" s="60"/>
      <c r="R69" s="9" t="s">
        <v>72</v>
      </c>
      <c r="S69" s="13">
        <v>3.98</v>
      </c>
      <c r="T69" s="10">
        <f t="shared" si="24"/>
        <v>5.1449999999999996</v>
      </c>
      <c r="U69" s="29">
        <f t="shared" si="23"/>
        <v>2.4511450381679383E-2</v>
      </c>
      <c r="V69" s="11">
        <f t="shared" si="28"/>
        <v>114.22335877862588</v>
      </c>
      <c r="W69" s="17">
        <v>200</v>
      </c>
      <c r="X69" s="12">
        <f t="shared" si="30"/>
        <v>22844.671755725176</v>
      </c>
      <c r="Y69" s="21"/>
    </row>
    <row r="70" spans="1:28">
      <c r="A70" s="61"/>
      <c r="B70" s="9" t="s">
        <v>78</v>
      </c>
      <c r="C70" s="13">
        <v>33</v>
      </c>
      <c r="D70" s="13">
        <f t="shared" si="27"/>
        <v>0.53889653959974604</v>
      </c>
      <c r="E70" s="60"/>
      <c r="F70" s="13">
        <f t="shared" si="22"/>
        <v>1.6330198169689274</v>
      </c>
      <c r="G70" s="61"/>
      <c r="I70" s="31"/>
      <c r="L70" s="32"/>
      <c r="Q70" s="60" t="s">
        <v>121</v>
      </c>
      <c r="R70" s="9" t="s">
        <v>73</v>
      </c>
      <c r="S70" s="13">
        <v>3.97</v>
      </c>
      <c r="T70" s="10">
        <f t="shared" si="24"/>
        <v>5.1449999999999996</v>
      </c>
      <c r="U70" s="29">
        <f t="shared" si="23"/>
        <v>2.4511450381679383E-2</v>
      </c>
      <c r="V70" s="11">
        <f t="shared" si="28"/>
        <v>115.20381679389304</v>
      </c>
      <c r="W70" s="17">
        <v>200</v>
      </c>
      <c r="X70" s="12">
        <f t="shared" si="30"/>
        <v>23040.763358778608</v>
      </c>
      <c r="Y70" s="21">
        <f>AVERAGE(X70:X71)</f>
        <v>26374.320610687006</v>
      </c>
    </row>
    <row r="71" spans="1:28">
      <c r="A71" s="61"/>
      <c r="B71" s="9" t="s">
        <v>79</v>
      </c>
      <c r="C71" s="13">
        <v>33</v>
      </c>
      <c r="D71" s="13">
        <f t="shared" si="27"/>
        <v>0.56465469150954306</v>
      </c>
      <c r="E71" s="60">
        <f>(D71+D72)/2</f>
        <v>0.57202446198885859</v>
      </c>
      <c r="F71" s="13">
        <f t="shared" si="22"/>
        <v>1.7110748227561912</v>
      </c>
      <c r="G71" s="61" t="s">
        <v>101</v>
      </c>
      <c r="H71" s="31">
        <f>E71</f>
        <v>0.57202446198885859</v>
      </c>
      <c r="J71" s="33"/>
      <c r="K71" s="13"/>
      <c r="L71" s="32"/>
      <c r="Q71" s="60"/>
      <c r="R71" s="9" t="s">
        <v>74</v>
      </c>
      <c r="S71" s="13">
        <v>3.63</v>
      </c>
      <c r="T71" s="10">
        <f t="shared" si="24"/>
        <v>5.1449999999999996</v>
      </c>
      <c r="U71" s="29">
        <f t="shared" si="23"/>
        <v>2.4511450381679383E-2</v>
      </c>
      <c r="V71" s="11">
        <f t="shared" si="28"/>
        <v>148.53938931297702</v>
      </c>
      <c r="W71" s="17">
        <v>200</v>
      </c>
      <c r="X71" s="12">
        <f t="shared" si="30"/>
        <v>29707.877862595404</v>
      </c>
      <c r="Y71" s="21"/>
    </row>
    <row r="72" spans="1:28">
      <c r="A72" s="61"/>
      <c r="B72" s="9" t="s">
        <v>80</v>
      </c>
      <c r="C72" s="13">
        <v>33</v>
      </c>
      <c r="D72" s="13">
        <f t="shared" si="27"/>
        <v>0.57939423246817401</v>
      </c>
      <c r="E72" s="60"/>
      <c r="F72" s="13">
        <f t="shared" si="22"/>
        <v>1.7557400983884062</v>
      </c>
      <c r="G72" s="61"/>
      <c r="I72" s="31"/>
      <c r="L72" s="32"/>
      <c r="Q72" s="60" t="s">
        <v>109</v>
      </c>
      <c r="R72" s="9" t="s">
        <v>75</v>
      </c>
      <c r="S72" s="13">
        <v>3.65</v>
      </c>
      <c r="T72" s="10">
        <f t="shared" si="24"/>
        <v>5.1449999999999996</v>
      </c>
      <c r="U72" s="29">
        <f t="shared" si="23"/>
        <v>2.4511450381679383E-2</v>
      </c>
      <c r="V72" s="11">
        <f t="shared" si="28"/>
        <v>146.57847328244267</v>
      </c>
      <c r="W72" s="17">
        <v>200</v>
      </c>
      <c r="X72" s="12">
        <f t="shared" si="30"/>
        <v>29315.694656488533</v>
      </c>
      <c r="Y72" s="21">
        <f>AVERAGE(X72:X73)</f>
        <v>30100.061068702271</v>
      </c>
    </row>
    <row r="73" spans="1:28">
      <c r="A73" s="61"/>
      <c r="B73" s="9" t="s">
        <v>81</v>
      </c>
      <c r="C73" s="13">
        <v>33</v>
      </c>
      <c r="D73" s="13">
        <f t="shared" si="27"/>
        <v>0.55863429698893929</v>
      </c>
      <c r="E73" s="60">
        <f>(D73+D74)/2</f>
        <v>0.55920525068786242</v>
      </c>
      <c r="F73" s="13">
        <f t="shared" si="22"/>
        <v>1.6928312029967858</v>
      </c>
      <c r="G73" s="61" t="s">
        <v>102</v>
      </c>
      <c r="H73" s="31">
        <f>E73</f>
        <v>0.55920525068786242</v>
      </c>
      <c r="J73" s="33"/>
      <c r="K73" s="13"/>
      <c r="L73" s="34"/>
      <c r="M73" s="25"/>
      <c r="O73" s="13"/>
      <c r="Q73" s="60"/>
      <c r="R73" s="9" t="s">
        <v>76</v>
      </c>
      <c r="S73" s="13">
        <v>3.57</v>
      </c>
      <c r="T73" s="10">
        <f t="shared" si="24"/>
        <v>5.1449999999999996</v>
      </c>
      <c r="U73" s="29">
        <f t="shared" si="23"/>
        <v>2.4511450381679383E-2</v>
      </c>
      <c r="V73" s="11">
        <f t="shared" si="28"/>
        <v>154.42213740458007</v>
      </c>
      <c r="W73" s="17">
        <v>200</v>
      </c>
      <c r="X73" s="12">
        <f t="shared" si="30"/>
        <v>30884.427480916012</v>
      </c>
      <c r="Y73" s="21"/>
      <c r="AB73" s="13"/>
    </row>
    <row r="74" spans="1:28">
      <c r="A74" s="61"/>
      <c r="B74" s="9" t="s">
        <v>82</v>
      </c>
      <c r="C74" s="13">
        <v>33</v>
      </c>
      <c r="D74" s="13">
        <f t="shared" si="27"/>
        <v>0.55977620438678566</v>
      </c>
      <c r="E74" s="60"/>
      <c r="F74" s="13">
        <f t="shared" si="22"/>
        <v>1.696291528444805</v>
      </c>
      <c r="G74" s="61"/>
      <c r="I74" s="31"/>
      <c r="L74" s="32"/>
      <c r="Q74" s="60" t="s">
        <v>110</v>
      </c>
      <c r="R74" s="9" t="s">
        <v>77</v>
      </c>
      <c r="S74" s="13">
        <v>3.71</v>
      </c>
      <c r="T74" s="10">
        <f t="shared" si="24"/>
        <v>5.1449999999999996</v>
      </c>
      <c r="U74" s="29">
        <f t="shared" si="23"/>
        <v>2.4511450381679383E-2</v>
      </c>
      <c r="V74" s="11">
        <f t="shared" si="28"/>
        <v>140.69572519083962</v>
      </c>
      <c r="W74" s="17">
        <v>200</v>
      </c>
      <c r="X74" s="12">
        <f t="shared" si="30"/>
        <v>28139.145038167924</v>
      </c>
      <c r="Y74" s="21">
        <f>AVERAGE(X74:X75)</f>
        <v>26570.412213740441</v>
      </c>
      <c r="AB74" s="13"/>
    </row>
    <row r="75" spans="1:28">
      <c r="A75" s="61"/>
      <c r="B75" s="9" t="s">
        <v>83</v>
      </c>
      <c r="C75" s="13">
        <v>33</v>
      </c>
      <c r="D75" s="13">
        <f t="shared" si="27"/>
        <v>0.52955971120843015</v>
      </c>
      <c r="E75" s="60">
        <f>(D75+D76)/2</f>
        <v>0.53007283693068508</v>
      </c>
      <c r="F75" s="13">
        <f t="shared" si="22"/>
        <v>1.6047263976013033</v>
      </c>
      <c r="G75" s="61" t="s">
        <v>103</v>
      </c>
      <c r="H75" s="31">
        <f>E75</f>
        <v>0.53007283693068508</v>
      </c>
      <c r="J75" s="33"/>
      <c r="K75" s="13"/>
      <c r="L75" s="32"/>
      <c r="Q75" s="60"/>
      <c r="R75" s="9" t="s">
        <v>78</v>
      </c>
      <c r="S75" s="13">
        <v>3.87</v>
      </c>
      <c r="T75" s="10">
        <f t="shared" si="24"/>
        <v>5.1449999999999996</v>
      </c>
      <c r="U75" s="29">
        <f t="shared" si="23"/>
        <v>2.4511450381679383E-2</v>
      </c>
      <c r="V75" s="11">
        <f t="shared" si="28"/>
        <v>125.00839694656479</v>
      </c>
      <c r="W75" s="17">
        <v>200</v>
      </c>
      <c r="X75" s="12">
        <f>V75*W75</f>
        <v>25001.679389312958</v>
      </c>
      <c r="Y75" s="21"/>
      <c r="AB75" s="13"/>
    </row>
    <row r="76" spans="1:28">
      <c r="A76" s="61"/>
      <c r="B76" s="9" t="s">
        <v>84</v>
      </c>
      <c r="C76" s="13">
        <v>33</v>
      </c>
      <c r="D76" s="13">
        <f t="shared" si="27"/>
        <v>0.53058596265294</v>
      </c>
      <c r="E76" s="60"/>
      <c r="F76" s="13">
        <f t="shared" si="22"/>
        <v>1.6078362504634545</v>
      </c>
      <c r="G76" s="61"/>
      <c r="I76" s="31"/>
      <c r="L76" s="32"/>
      <c r="Q76" s="60" t="s">
        <v>111</v>
      </c>
      <c r="R76" s="9" t="s">
        <v>79</v>
      </c>
      <c r="S76" s="13">
        <v>3.56</v>
      </c>
      <c r="T76" s="10">
        <f t="shared" si="24"/>
        <v>5.1449999999999996</v>
      </c>
      <c r="U76" s="29">
        <f t="shared" si="23"/>
        <v>2.4511450381679383E-2</v>
      </c>
      <c r="V76" s="11">
        <f t="shared" si="28"/>
        <v>155.40259541984724</v>
      </c>
      <c r="W76" s="17">
        <v>200</v>
      </c>
      <c r="X76" s="12">
        <f t="shared" ref="X76:X89" si="31">V76*W76</f>
        <v>31080.519083969448</v>
      </c>
      <c r="Y76" s="21">
        <f>AVERAGE(X76:X77)</f>
        <v>31766.839694656468</v>
      </c>
      <c r="AB76" s="13"/>
    </row>
    <row r="77" spans="1:28">
      <c r="A77" s="61"/>
      <c r="B77" s="9" t="s">
        <v>85</v>
      </c>
      <c r="C77" s="13">
        <v>33</v>
      </c>
      <c r="D77" s="13">
        <f t="shared" si="27"/>
        <v>0.55551371431478724</v>
      </c>
      <c r="E77" s="60">
        <f>(D77+D78)/2</f>
        <v>0.57714767111438625</v>
      </c>
      <c r="F77" s="13">
        <f t="shared" si="22"/>
        <v>1.6833748918629918</v>
      </c>
      <c r="G77" s="61" t="s">
        <v>104</v>
      </c>
      <c r="H77" s="31">
        <f>E77</f>
        <v>0.57714767111438625</v>
      </c>
      <c r="J77" s="33"/>
      <c r="K77" s="13"/>
      <c r="L77" s="32"/>
      <c r="Q77" s="60"/>
      <c r="R77" s="9" t="s">
        <v>80</v>
      </c>
      <c r="S77" s="13">
        <v>3.49</v>
      </c>
      <c r="T77" s="10">
        <f t="shared" si="24"/>
        <v>5.1449999999999996</v>
      </c>
      <c r="U77" s="29">
        <f t="shared" si="23"/>
        <v>2.4511450381679383E-2</v>
      </c>
      <c r="V77" s="11">
        <f t="shared" si="28"/>
        <v>162.26580152671747</v>
      </c>
      <c r="W77" s="17">
        <v>200</v>
      </c>
      <c r="X77" s="12">
        <f t="shared" si="31"/>
        <v>32453.160305343492</v>
      </c>
      <c r="Y77" s="21"/>
      <c r="AB77" s="13"/>
    </row>
    <row r="78" spans="1:28">
      <c r="A78" s="61"/>
      <c r="B78" s="9" t="s">
        <v>86</v>
      </c>
      <c r="C78" s="13">
        <v>33</v>
      </c>
      <c r="D78" s="13">
        <f t="shared" si="27"/>
        <v>0.59878162791398526</v>
      </c>
      <c r="E78" s="60"/>
      <c r="F78" s="13">
        <f t="shared" si="22"/>
        <v>1.8144897815575312</v>
      </c>
      <c r="G78" s="61"/>
      <c r="I78" s="31"/>
      <c r="L78" s="32"/>
      <c r="Q78" s="60" t="s">
        <v>112</v>
      </c>
      <c r="R78" s="9" t="s">
        <v>81</v>
      </c>
      <c r="S78" s="13">
        <v>3.75</v>
      </c>
      <c r="T78" s="10">
        <f t="shared" si="24"/>
        <v>5.1449999999999996</v>
      </c>
      <c r="U78" s="29">
        <f t="shared" si="23"/>
        <v>2.4511450381679383E-2</v>
      </c>
      <c r="V78" s="11">
        <f t="shared" si="28"/>
        <v>136.77389312977093</v>
      </c>
      <c r="W78" s="17">
        <v>200</v>
      </c>
      <c r="X78" s="12">
        <f t="shared" si="31"/>
        <v>27354.778625954186</v>
      </c>
      <c r="Y78" s="21">
        <f>AVERAGE(X78:X79)</f>
        <v>36963.267175572502</v>
      </c>
      <c r="AB78" s="13"/>
    </row>
    <row r="79" spans="1:28">
      <c r="A79" s="61"/>
      <c r="B79" s="9" t="s">
        <v>87</v>
      </c>
      <c r="C79" s="13">
        <v>33</v>
      </c>
      <c r="D79" s="13">
        <f t="shared" si="27"/>
        <v>0.52054879370684437</v>
      </c>
      <c r="E79" s="60">
        <f>(D79+D80)/2</f>
        <v>0.51815934205850445</v>
      </c>
      <c r="F79" s="13">
        <f t="shared" si="22"/>
        <v>1.5774205869904374</v>
      </c>
      <c r="G79" s="61" t="s">
        <v>105</v>
      </c>
      <c r="H79" s="31">
        <f>E79</f>
        <v>0.51815934205850445</v>
      </c>
      <c r="J79" s="33"/>
      <c r="K79" s="13"/>
      <c r="L79" s="34"/>
      <c r="M79" s="25"/>
      <c r="O79" s="13"/>
      <c r="Q79" s="60"/>
      <c r="R79" s="9" t="s">
        <v>82</v>
      </c>
      <c r="S79" s="13">
        <v>2.77</v>
      </c>
      <c r="T79" s="10">
        <f t="shared" si="24"/>
        <v>5.1449999999999996</v>
      </c>
      <c r="U79" s="29">
        <f t="shared" si="23"/>
        <v>2.4511450381679383E-2</v>
      </c>
      <c r="V79" s="11">
        <f t="shared" si="28"/>
        <v>232.85877862595407</v>
      </c>
      <c r="W79" s="17">
        <v>200</v>
      </c>
      <c r="X79" s="12">
        <f t="shared" si="31"/>
        <v>46571.755725190815</v>
      </c>
      <c r="Y79" s="21"/>
      <c r="AB79" s="13"/>
    </row>
    <row r="80" spans="1:28">
      <c r="A80" s="61"/>
      <c r="B80" s="9" t="s">
        <v>88</v>
      </c>
      <c r="C80" s="13">
        <v>33</v>
      </c>
      <c r="D80" s="13">
        <f t="shared" si="27"/>
        <v>0.51576989041016441</v>
      </c>
      <c r="E80" s="60"/>
      <c r="F80" s="13">
        <f t="shared" si="22"/>
        <v>1.5629390618489831</v>
      </c>
      <c r="G80" s="61"/>
      <c r="I80" s="31"/>
      <c r="L80" s="32"/>
      <c r="Q80" s="60" t="s">
        <v>113</v>
      </c>
      <c r="R80" s="9" t="s">
        <v>83</v>
      </c>
      <c r="S80" s="13">
        <v>3.18</v>
      </c>
      <c r="T80" s="10">
        <f t="shared" si="24"/>
        <v>5.1449999999999996</v>
      </c>
      <c r="U80" s="29">
        <f t="shared" si="23"/>
        <v>2.4511450381679383E-2</v>
      </c>
      <c r="V80" s="11">
        <f t="shared" si="28"/>
        <v>192.65999999999988</v>
      </c>
      <c r="W80" s="17">
        <v>200</v>
      </c>
      <c r="X80" s="12">
        <f t="shared" si="31"/>
        <v>38531.999999999978</v>
      </c>
      <c r="Y80" s="21">
        <f>AVERAGE(X80:X81)</f>
        <v>33041.435114503794</v>
      </c>
      <c r="AB80" s="13"/>
    </row>
    <row r="81" spans="1:28">
      <c r="A81" s="61"/>
      <c r="B81" s="9" t="s">
        <v>89</v>
      </c>
      <c r="C81" s="13">
        <v>33</v>
      </c>
      <c r="D81" s="13">
        <f t="shared" si="27"/>
        <v>0.32781835173584173</v>
      </c>
      <c r="E81" s="60">
        <f>(D81+D82)/2</f>
        <v>0.32017373106121372</v>
      </c>
      <c r="F81" s="13">
        <f t="shared" si="22"/>
        <v>0.9933889446540658</v>
      </c>
      <c r="G81" s="61" t="s">
        <v>106</v>
      </c>
      <c r="H81" s="31">
        <f>E81</f>
        <v>0.32017373106121372</v>
      </c>
      <c r="J81" s="33"/>
      <c r="K81" s="13"/>
      <c r="L81" s="32"/>
      <c r="Q81" s="60"/>
      <c r="R81" s="9" t="s">
        <v>84</v>
      </c>
      <c r="S81" s="13">
        <v>3.74</v>
      </c>
      <c r="T81" s="10">
        <f t="shared" si="24"/>
        <v>5.1449999999999996</v>
      </c>
      <c r="U81" s="29">
        <f t="shared" si="23"/>
        <v>2.4511450381679383E-2</v>
      </c>
      <c r="V81" s="11">
        <f t="shared" si="28"/>
        <v>137.75435114503807</v>
      </c>
      <c r="W81" s="17">
        <v>200</v>
      </c>
      <c r="X81" s="12">
        <f t="shared" si="31"/>
        <v>27550.870229007614</v>
      </c>
      <c r="Y81" s="21"/>
      <c r="AB81" s="13"/>
    </row>
    <row r="82" spans="1:28">
      <c r="A82" s="61"/>
      <c r="B82" s="9" t="s">
        <v>90</v>
      </c>
      <c r="C82" s="13">
        <v>33</v>
      </c>
      <c r="D82" s="13">
        <f t="shared" si="27"/>
        <v>0.31252911038658565</v>
      </c>
      <c r="E82" s="60"/>
      <c r="F82" s="13">
        <f t="shared" si="22"/>
        <v>0.94705791026238073</v>
      </c>
      <c r="G82" s="61"/>
      <c r="I82" s="31"/>
      <c r="L82" s="32"/>
      <c r="Q82" s="60" t="s">
        <v>114</v>
      </c>
      <c r="R82" s="9" t="s">
        <v>85</v>
      </c>
      <c r="S82" s="13">
        <v>3.77</v>
      </c>
      <c r="T82" s="10">
        <f t="shared" si="24"/>
        <v>5.1449999999999996</v>
      </c>
      <c r="U82" s="29">
        <f t="shared" si="23"/>
        <v>2.4511450381679383E-2</v>
      </c>
      <c r="V82" s="11">
        <f t="shared" si="28"/>
        <v>134.81297709923658</v>
      </c>
      <c r="W82" s="17">
        <v>200</v>
      </c>
      <c r="X82" s="12">
        <f t="shared" si="31"/>
        <v>26962.595419847315</v>
      </c>
      <c r="Y82" s="21">
        <f>AVERAGE(X82:X83)</f>
        <v>32257.06870229006</v>
      </c>
    </row>
    <row r="83" spans="1:28">
      <c r="A83" s="61"/>
      <c r="B83" s="9" t="s">
        <v>91</v>
      </c>
      <c r="C83" s="13">
        <v>33</v>
      </c>
      <c r="D83" s="13">
        <f t="shared" si="27"/>
        <v>0.39423164684048473</v>
      </c>
      <c r="E83" s="60">
        <f>(D83+D84)/2</f>
        <v>0.41645455420998434</v>
      </c>
      <c r="F83" s="13">
        <f t="shared" si="22"/>
        <v>1.1946413540620748</v>
      </c>
      <c r="G83" s="61" t="s">
        <v>107</v>
      </c>
      <c r="H83" s="31">
        <f>E83</f>
        <v>0.41645455420998434</v>
      </c>
      <c r="J83" s="33"/>
      <c r="K83" s="13"/>
      <c r="L83" s="32"/>
      <c r="Q83" s="60"/>
      <c r="R83" s="9" t="s">
        <v>86</v>
      </c>
      <c r="S83" s="13">
        <v>3.23</v>
      </c>
      <c r="T83" s="10">
        <f t="shared" si="24"/>
        <v>5.1449999999999996</v>
      </c>
      <c r="U83" s="29">
        <f t="shared" si="23"/>
        <v>2.4511450381679383E-2</v>
      </c>
      <c r="V83" s="11">
        <f t="shared" si="28"/>
        <v>187.75770992366404</v>
      </c>
      <c r="W83" s="17">
        <v>200</v>
      </c>
      <c r="X83" s="12">
        <f t="shared" si="31"/>
        <v>37551.541984732808</v>
      </c>
      <c r="Y83" s="21"/>
    </row>
    <row r="84" spans="1:28">
      <c r="A84" s="61"/>
      <c r="B84" s="9" t="s">
        <v>92</v>
      </c>
      <c r="C84" s="13">
        <v>33</v>
      </c>
      <c r="D84" s="13">
        <f t="shared" si="27"/>
        <v>0.4386774615794839</v>
      </c>
      <c r="E84" s="60"/>
      <c r="F84" s="13">
        <f t="shared" si="22"/>
        <v>1.3293256411499512</v>
      </c>
      <c r="G84" s="61"/>
      <c r="I84" s="31"/>
      <c r="L84" s="32"/>
      <c r="Q84" s="60" t="s">
        <v>115</v>
      </c>
      <c r="R84" s="9" t="s">
        <v>87</v>
      </c>
      <c r="S84" s="13">
        <v>3.44</v>
      </c>
      <c r="T84" s="10">
        <f t="shared" si="24"/>
        <v>5.1449999999999996</v>
      </c>
      <c r="U84" s="29">
        <f t="shared" si="23"/>
        <v>2.4511450381679383E-2</v>
      </c>
      <c r="V84" s="11">
        <f t="shared" si="28"/>
        <v>167.16809160305334</v>
      </c>
      <c r="W84" s="17">
        <v>200</v>
      </c>
      <c r="X84" s="12">
        <f t="shared" si="31"/>
        <v>33433.618320610665</v>
      </c>
      <c r="Y84" s="21">
        <f>AVERAGE(X84:X85)</f>
        <v>33139.480916030516</v>
      </c>
    </row>
    <row r="85" spans="1:28">
      <c r="Q85" s="60"/>
      <c r="R85" s="9" t="s">
        <v>88</v>
      </c>
      <c r="S85" s="13">
        <v>3.47</v>
      </c>
      <c r="T85" s="10">
        <f t="shared" si="24"/>
        <v>5.1449999999999996</v>
      </c>
      <c r="U85" s="29">
        <f t="shared" si="23"/>
        <v>2.4511450381679383E-2</v>
      </c>
      <c r="V85" s="11">
        <f t="shared" si="28"/>
        <v>164.22671755725179</v>
      </c>
      <c r="W85" s="17">
        <v>200</v>
      </c>
      <c r="X85" s="12">
        <f t="shared" si="31"/>
        <v>32845.343511450359</v>
      </c>
      <c r="Y85" s="21"/>
    </row>
    <row r="86" spans="1:28">
      <c r="Q86" s="60" t="s">
        <v>116</v>
      </c>
      <c r="R86" s="9" t="s">
        <v>89</v>
      </c>
      <c r="S86" s="13">
        <v>3.48</v>
      </c>
      <c r="T86" s="10">
        <f t="shared" si="24"/>
        <v>5.1449999999999996</v>
      </c>
      <c r="U86" s="29">
        <f t="shared" si="23"/>
        <v>2.4511450381679383E-2</v>
      </c>
      <c r="V86" s="11">
        <f t="shared" si="28"/>
        <v>163.24625954198464</v>
      </c>
      <c r="W86" s="17">
        <v>200</v>
      </c>
      <c r="X86" s="12">
        <f t="shared" si="31"/>
        <v>32649.251908396927</v>
      </c>
      <c r="Y86" s="21">
        <f>AVERAGE(X86:X87)</f>
        <v>31080.519083969448</v>
      </c>
    </row>
    <row r="87" spans="1:28">
      <c r="Q87" s="60"/>
      <c r="R87" s="9" t="s">
        <v>90</v>
      </c>
      <c r="S87" s="13">
        <v>3.64</v>
      </c>
      <c r="T87" s="10">
        <f t="shared" si="24"/>
        <v>5.1449999999999996</v>
      </c>
      <c r="U87" s="29">
        <f t="shared" si="23"/>
        <v>2.4511450381679383E-2</v>
      </c>
      <c r="V87" s="11">
        <f>(T87-S87)*U87*4000</f>
        <v>147.55893129770985</v>
      </c>
      <c r="W87" s="17">
        <v>200</v>
      </c>
      <c r="X87" s="12">
        <f t="shared" si="31"/>
        <v>29511.786259541968</v>
      </c>
      <c r="Y87" s="21"/>
    </row>
    <row r="88" spans="1:28">
      <c r="Q88" s="60" t="s">
        <v>117</v>
      </c>
      <c r="R88" s="9" t="s">
        <v>91</v>
      </c>
      <c r="S88" s="13">
        <v>3.66</v>
      </c>
      <c r="T88" s="10">
        <f t="shared" si="24"/>
        <v>5.1449999999999996</v>
      </c>
      <c r="U88" s="29">
        <f t="shared" si="23"/>
        <v>2.4511450381679383E-2</v>
      </c>
      <c r="V88" s="11">
        <f>(T88-S88)*U88*4000</f>
        <v>145.59801526717547</v>
      </c>
      <c r="W88" s="17">
        <v>200</v>
      </c>
      <c r="X88" s="12">
        <f t="shared" si="31"/>
        <v>29119.603053435094</v>
      </c>
      <c r="Y88" s="21">
        <f>AVERAGE(X88:X89)</f>
        <v>26472.36641221372</v>
      </c>
    </row>
    <row r="89" spans="1:28">
      <c r="Q89" s="60"/>
      <c r="R89" s="9" t="s">
        <v>92</v>
      </c>
      <c r="S89" s="13">
        <v>3.93</v>
      </c>
      <c r="T89" s="10">
        <f t="shared" si="24"/>
        <v>5.1449999999999996</v>
      </c>
      <c r="U89" s="29">
        <f t="shared" si="23"/>
        <v>2.4511450381679383E-2</v>
      </c>
      <c r="V89" s="11">
        <f>(T89-S89)*U89*4000</f>
        <v>119.12564885496174</v>
      </c>
      <c r="W89" s="17">
        <v>200</v>
      </c>
      <c r="X89" s="12">
        <f t="shared" si="31"/>
        <v>23825.129770992349</v>
      </c>
      <c r="Y89" s="21"/>
    </row>
    <row r="90" spans="1:28">
      <c r="Q90" s="60"/>
      <c r="S90" s="13"/>
      <c r="T90" s="10"/>
      <c r="U90" s="29"/>
      <c r="V90" s="11"/>
      <c r="W90" s="17"/>
      <c r="X90" s="12"/>
      <c r="Y90" s="21"/>
    </row>
    <row r="91" spans="1:28">
      <c r="Q91" s="60"/>
      <c r="S91" s="13"/>
      <c r="T91" s="10"/>
      <c r="U91" s="29"/>
      <c r="V91" s="11"/>
      <c r="W91" s="17"/>
      <c r="X91" s="12"/>
      <c r="Y91" s="21"/>
    </row>
    <row r="92" spans="1:28">
      <c r="Q92" s="60"/>
      <c r="S92" s="13"/>
      <c r="T92" s="10"/>
      <c r="U92" s="29"/>
      <c r="V92" s="11"/>
      <c r="W92" s="17"/>
      <c r="X92" s="12"/>
      <c r="Y92" s="21"/>
    </row>
    <row r="94" spans="1:28">
      <c r="S94" s="13"/>
      <c r="T94" s="10"/>
      <c r="U94" s="29"/>
      <c r="V94" s="11"/>
      <c r="W94" s="17"/>
      <c r="X94" s="12"/>
      <c r="Y94" s="21"/>
    </row>
    <row r="95" spans="1:28">
      <c r="S95" s="13"/>
      <c r="T95" s="10"/>
      <c r="U95" s="29"/>
      <c r="V95" s="11"/>
      <c r="W95" s="17"/>
      <c r="X95" s="12"/>
      <c r="Y95" s="21"/>
    </row>
    <row r="96" spans="1:28">
      <c r="S96" s="13"/>
      <c r="T96" s="10"/>
      <c r="U96" s="29"/>
      <c r="V96" s="11"/>
      <c r="W96" s="17"/>
      <c r="X96" s="12"/>
      <c r="Y96" s="21"/>
    </row>
  </sheetData>
  <mergeCells count="105">
    <mergeCell ref="Q84:Q85"/>
    <mergeCell ref="Q86:Q87"/>
    <mergeCell ref="Q88:Q89"/>
    <mergeCell ref="Q35:Q36"/>
    <mergeCell ref="Q37:Q38"/>
    <mergeCell ref="Q39:Q40"/>
    <mergeCell ref="Q41:Q42"/>
    <mergeCell ref="Q43:Q44"/>
    <mergeCell ref="Q45:Q46"/>
    <mergeCell ref="Q60:Q61"/>
    <mergeCell ref="Q62:Q63"/>
    <mergeCell ref="Q64:Q65"/>
    <mergeCell ref="Q82:Q83"/>
    <mergeCell ref="Q74:Q75"/>
    <mergeCell ref="Q76:Q77"/>
    <mergeCell ref="Q90:Q92"/>
    <mergeCell ref="A14:A43"/>
    <mergeCell ref="A49:A51"/>
    <mergeCell ref="E49:E51"/>
    <mergeCell ref="G49:G51"/>
    <mergeCell ref="Q51:Q53"/>
    <mergeCell ref="Q54:Q56"/>
    <mergeCell ref="Q57:Q59"/>
    <mergeCell ref="A46:A48"/>
    <mergeCell ref="E46:E48"/>
    <mergeCell ref="G46:G48"/>
    <mergeCell ref="A52:A54"/>
    <mergeCell ref="E52:E54"/>
    <mergeCell ref="Q66:Q67"/>
    <mergeCell ref="Q68:Q69"/>
    <mergeCell ref="Q70:Q71"/>
    <mergeCell ref="Q72:Q73"/>
    <mergeCell ref="J38:J43"/>
    <mergeCell ref="N38:N43"/>
    <mergeCell ref="Q17:Q18"/>
    <mergeCell ref="Q19:Q20"/>
    <mergeCell ref="Q21:Q22"/>
    <mergeCell ref="Q23:Q24"/>
    <mergeCell ref="Q25:Q26"/>
    <mergeCell ref="A1:O1"/>
    <mergeCell ref="A5:A7"/>
    <mergeCell ref="J5:J7"/>
    <mergeCell ref="A8:A10"/>
    <mergeCell ref="J8:J10"/>
    <mergeCell ref="N8:N10"/>
    <mergeCell ref="O8:O10"/>
    <mergeCell ref="A2:P2"/>
    <mergeCell ref="N5:N7"/>
    <mergeCell ref="O5:O7"/>
    <mergeCell ref="J26:J31"/>
    <mergeCell ref="N26:N31"/>
    <mergeCell ref="A11:A13"/>
    <mergeCell ref="J11:J13"/>
    <mergeCell ref="N11:N13"/>
    <mergeCell ref="J32:J37"/>
    <mergeCell ref="N32:N37"/>
    <mergeCell ref="J14:J19"/>
    <mergeCell ref="N14:N19"/>
    <mergeCell ref="A55:A84"/>
    <mergeCell ref="E55:E56"/>
    <mergeCell ref="G55:G56"/>
    <mergeCell ref="E57:E58"/>
    <mergeCell ref="G57:G58"/>
    <mergeCell ref="E59:E60"/>
    <mergeCell ref="G59:G60"/>
    <mergeCell ref="E61:E62"/>
    <mergeCell ref="G61:G62"/>
    <mergeCell ref="E63:E64"/>
    <mergeCell ref="E65:E66"/>
    <mergeCell ref="G65:G66"/>
    <mergeCell ref="E71:E72"/>
    <mergeCell ref="G71:G72"/>
    <mergeCell ref="E73:E74"/>
    <mergeCell ref="G73:G74"/>
    <mergeCell ref="E67:E68"/>
    <mergeCell ref="E83:E84"/>
    <mergeCell ref="G83:G84"/>
    <mergeCell ref="E79:E80"/>
    <mergeCell ref="G79:G80"/>
    <mergeCell ref="E69:E70"/>
    <mergeCell ref="G69:G70"/>
    <mergeCell ref="AE6:AE7"/>
    <mergeCell ref="AE8:AE9"/>
    <mergeCell ref="AE10:AE11"/>
    <mergeCell ref="G67:G68"/>
    <mergeCell ref="E81:E82"/>
    <mergeCell ref="G81:G82"/>
    <mergeCell ref="E75:E76"/>
    <mergeCell ref="G75:G76"/>
    <mergeCell ref="E77:E78"/>
    <mergeCell ref="G77:G78"/>
    <mergeCell ref="G63:G64"/>
    <mergeCell ref="Q78:Q79"/>
    <mergeCell ref="Q80:Q81"/>
    <mergeCell ref="G52:G54"/>
    <mergeCell ref="Q27:Q28"/>
    <mergeCell ref="Q29:Q30"/>
    <mergeCell ref="Q31:Q32"/>
    <mergeCell ref="Q33:Q34"/>
    <mergeCell ref="J20:J25"/>
    <mergeCell ref="N20:N25"/>
    <mergeCell ref="Q8:Q10"/>
    <mergeCell ref="Q11:Q13"/>
    <mergeCell ref="Q14:Q16"/>
    <mergeCell ref="O11:O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X1" workbookViewId="0">
      <selection activeCell="AB11" sqref="AB11:AB25"/>
    </sheetView>
  </sheetViews>
  <sheetFormatPr baseColWidth="10" defaultColWidth="8.83203125" defaultRowHeight="14" x14ac:dyDescent="0"/>
  <cols>
    <col min="1" max="3" width="8.83203125" style="9"/>
    <col min="4" max="4" width="11" style="9" bestFit="1" customWidth="1"/>
    <col min="5" max="5" width="9.5" style="9" customWidth="1"/>
    <col min="6" max="6" width="8.83203125" style="9"/>
    <col min="7" max="7" width="10.83203125" style="9" customWidth="1"/>
    <col min="8" max="8" width="12" style="9" bestFit="1" customWidth="1"/>
    <col min="9" max="9" width="8.6640625" style="9" customWidth="1"/>
    <col min="10" max="10" width="10.33203125" style="9" customWidth="1"/>
    <col min="11" max="11" width="9.5" style="9" customWidth="1"/>
    <col min="12" max="12" width="14.33203125" style="9" customWidth="1"/>
    <col min="13" max="20" width="8.83203125" style="9"/>
    <col min="21" max="21" width="11.5" style="9" customWidth="1"/>
    <col min="22" max="22" width="10.83203125" style="9" customWidth="1"/>
    <col min="23" max="23" width="12.33203125" style="9" customWidth="1"/>
    <col min="24" max="24" width="11.6640625" style="9" customWidth="1"/>
    <col min="25" max="25" width="12.6640625" style="9" customWidth="1"/>
    <col min="26" max="16384" width="8.83203125" style="9"/>
  </cols>
  <sheetData>
    <row r="1" spans="1:38" ht="25">
      <c r="A1" s="63" t="s">
        <v>147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48"/>
      <c r="S1" s="24"/>
      <c r="T1" s="24"/>
      <c r="U1" s="9" t="s">
        <v>41</v>
      </c>
      <c r="V1" s="8"/>
      <c r="W1" s="8"/>
      <c r="Z1" s="8"/>
      <c r="AA1" s="8"/>
    </row>
    <row r="2" spans="1:38">
      <c r="A2" s="62" t="s">
        <v>67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22"/>
      <c r="S2" s="22"/>
      <c r="T2" s="22"/>
      <c r="V2" s="8"/>
      <c r="W2" s="8"/>
      <c r="Z2" s="20"/>
      <c r="AA2" s="20"/>
    </row>
    <row r="3" spans="1:38">
      <c r="T3" s="8"/>
      <c r="U3" s="8"/>
      <c r="V3" s="8"/>
      <c r="Z3" s="8"/>
      <c r="AA3" s="8"/>
    </row>
    <row r="4" spans="1:38" ht="42">
      <c r="C4" s="23" t="s">
        <v>32</v>
      </c>
      <c r="D4" s="23" t="s">
        <v>33</v>
      </c>
      <c r="E4" s="23" t="s">
        <v>34</v>
      </c>
      <c r="F4" s="23" t="s">
        <v>35</v>
      </c>
      <c r="G4" s="9" t="s">
        <v>36</v>
      </c>
      <c r="H4" s="9" t="s">
        <v>0</v>
      </c>
      <c r="I4" s="9" t="s">
        <v>1</v>
      </c>
      <c r="J4" s="23" t="s">
        <v>11</v>
      </c>
      <c r="K4" s="9" t="s">
        <v>2</v>
      </c>
      <c r="L4" s="9" t="s">
        <v>3</v>
      </c>
      <c r="M4" s="9" t="s">
        <v>4</v>
      </c>
      <c r="N4" s="23" t="s">
        <v>5</v>
      </c>
      <c r="O4" s="23" t="s">
        <v>6</v>
      </c>
      <c r="P4" s="23"/>
      <c r="R4" s="8"/>
      <c r="S4" s="8"/>
      <c r="T4" s="8"/>
      <c r="AB4" s="9" t="s">
        <v>45</v>
      </c>
      <c r="AC4" s="43" t="s">
        <v>60</v>
      </c>
      <c r="AD4" s="43" t="s">
        <v>59</v>
      </c>
      <c r="AE4" s="9" t="s">
        <v>61</v>
      </c>
      <c r="AG4" s="16"/>
      <c r="AH4" s="9" t="s">
        <v>46</v>
      </c>
      <c r="AI4" s="9" t="s">
        <v>61</v>
      </c>
    </row>
    <row r="5" spans="1:38">
      <c r="A5" s="61" t="s">
        <v>20</v>
      </c>
      <c r="B5" s="9" t="s">
        <v>23</v>
      </c>
      <c r="C5" s="25">
        <v>20.779900000000001</v>
      </c>
      <c r="D5" s="25">
        <v>39.497</v>
      </c>
      <c r="E5" s="25">
        <f>D5-C5</f>
        <v>18.717099999999999</v>
      </c>
      <c r="F5" s="25">
        <v>21.3123</v>
      </c>
      <c r="G5" s="25">
        <v>21.0197</v>
      </c>
      <c r="H5" s="25">
        <f t="shared" ref="H5:H13" si="0">F5-C5</f>
        <v>0.5323999999999991</v>
      </c>
      <c r="I5" s="25">
        <f>F5-G5</f>
        <v>0.29260000000000019</v>
      </c>
      <c r="J5" s="60">
        <f>(I5+I6+I7)/3</f>
        <v>0.29050000000000037</v>
      </c>
      <c r="K5" s="25">
        <f>(H5/E5)*100</f>
        <v>2.8444577418510302</v>
      </c>
      <c r="L5" s="25">
        <f>(I5/E5)*100</f>
        <v>1.5632763622569747</v>
      </c>
      <c r="M5" s="25">
        <f>I5/H5*100</f>
        <v>54.958677685950541</v>
      </c>
      <c r="N5" s="60">
        <f>AVERAGE(K5,K6,K7)</f>
        <v>2.8350455542812614</v>
      </c>
      <c r="O5" s="60">
        <f>AVERAGE(L5,L6,L7)</f>
        <v>1.5725818338962736</v>
      </c>
      <c r="P5" s="26"/>
      <c r="R5" s="41" t="s">
        <v>57</v>
      </c>
      <c r="S5" s="42">
        <v>5.28</v>
      </c>
      <c r="T5" s="8" t="s">
        <v>151</v>
      </c>
      <c r="U5" s="8" t="s">
        <v>48</v>
      </c>
      <c r="V5" s="27">
        <v>5.38</v>
      </c>
      <c r="W5" s="8" t="s">
        <v>50</v>
      </c>
      <c r="X5" s="8" t="s">
        <v>51</v>
      </c>
      <c r="Y5" s="8"/>
      <c r="AB5" s="9" t="s">
        <v>23</v>
      </c>
      <c r="AC5" s="19">
        <v>23.8</v>
      </c>
      <c r="AD5" s="17">
        <f>AC5*50</f>
        <v>1190</v>
      </c>
      <c r="AE5" s="59">
        <f>AVERAGE(AD5,AD6)</f>
        <v>1115</v>
      </c>
      <c r="AF5" s="19"/>
      <c r="AG5" s="16" t="s">
        <v>20</v>
      </c>
      <c r="AH5" s="9">
        <v>7.78</v>
      </c>
      <c r="AI5" s="19">
        <f>AVERAGE(AH5,AH6,AH7)</f>
        <v>7.8233333333333333</v>
      </c>
      <c r="AJ5" s="29"/>
    </row>
    <row r="6" spans="1:38">
      <c r="A6" s="61"/>
      <c r="B6" s="9" t="s">
        <v>24</v>
      </c>
      <c r="C6" s="25">
        <v>20.7759</v>
      </c>
      <c r="D6" s="25">
        <v>39.4009</v>
      </c>
      <c r="E6" s="25">
        <f t="shared" ref="E6:E13" si="1">D6-C6</f>
        <v>18.625</v>
      </c>
      <c r="F6" s="25">
        <v>21.302900000000001</v>
      </c>
      <c r="G6" s="25">
        <v>21.0105</v>
      </c>
      <c r="H6" s="25">
        <f t="shared" si="0"/>
        <v>0.52700000000000102</v>
      </c>
      <c r="I6" s="25">
        <f t="shared" ref="I6:I12" si="2">F6-G6</f>
        <v>0.29240000000000066</v>
      </c>
      <c r="J6" s="60"/>
      <c r="K6" s="25">
        <f t="shared" ref="K6:K13" si="3">(H6/E6)*100</f>
        <v>2.8295302013422874</v>
      </c>
      <c r="L6" s="25">
        <f t="shared" ref="L6:L13" si="4">(I6/E6)*100</f>
        <v>1.569932885906044</v>
      </c>
      <c r="M6" s="25">
        <f t="shared" ref="M6:M13" si="5">I6/H6*100</f>
        <v>55.483870967741957</v>
      </c>
      <c r="N6" s="60"/>
      <c r="O6" s="60"/>
      <c r="P6" s="13"/>
      <c r="R6" s="8" t="s">
        <v>58</v>
      </c>
      <c r="S6" s="27">
        <v>5.17</v>
      </c>
      <c r="T6" s="10">
        <f>AVERAGE(S5:S6)</f>
        <v>5.2249999999999996</v>
      </c>
      <c r="U6" s="8" t="s">
        <v>49</v>
      </c>
      <c r="V6" s="27">
        <v>5.3</v>
      </c>
      <c r="W6" s="28">
        <f>(V5+V6)/2</f>
        <v>5.34</v>
      </c>
      <c r="X6" s="20">
        <f>(3.8*0.0338)/W6</f>
        <v>2.4052434456928833E-2</v>
      </c>
      <c r="Y6" s="8"/>
      <c r="AB6" s="9" t="s">
        <v>24</v>
      </c>
      <c r="AC6" s="19">
        <v>20.8</v>
      </c>
      <c r="AD6" s="17">
        <f t="shared" ref="AD6:AD25" si="6">AC6*50</f>
        <v>1040</v>
      </c>
      <c r="AE6" s="59"/>
      <c r="AF6" s="19"/>
      <c r="AG6" s="16" t="s">
        <v>21</v>
      </c>
      <c r="AH6" s="9">
        <v>7.84</v>
      </c>
      <c r="AI6" s="19"/>
    </row>
    <row r="7" spans="1:38">
      <c r="A7" s="61"/>
      <c r="B7" s="9" t="s">
        <v>31</v>
      </c>
      <c r="C7" s="25">
        <v>20.361999999999998</v>
      </c>
      <c r="D7" s="25">
        <v>38.442999999999998</v>
      </c>
      <c r="E7" s="25">
        <f t="shared" si="1"/>
        <v>18.081</v>
      </c>
      <c r="F7" s="25">
        <v>20.873899999999999</v>
      </c>
      <c r="G7" s="25">
        <v>20.587399999999999</v>
      </c>
      <c r="H7" s="25">
        <f t="shared" si="0"/>
        <v>0.51190000000000069</v>
      </c>
      <c r="I7" s="25">
        <f t="shared" si="2"/>
        <v>0.2865000000000002</v>
      </c>
      <c r="J7" s="60"/>
      <c r="K7" s="25">
        <f t="shared" si="3"/>
        <v>2.8311487196504657</v>
      </c>
      <c r="L7" s="25">
        <f t="shared" si="4"/>
        <v>1.5845362535258016</v>
      </c>
      <c r="M7" s="25">
        <f t="shared" si="5"/>
        <v>55.967962492674317</v>
      </c>
      <c r="N7" s="60"/>
      <c r="O7" s="60"/>
      <c r="P7" s="13"/>
      <c r="Q7" s="23"/>
      <c r="S7" s="9" t="s">
        <v>42</v>
      </c>
      <c r="U7" s="30" t="s">
        <v>51</v>
      </c>
      <c r="V7" s="15" t="s">
        <v>53</v>
      </c>
      <c r="W7" s="8" t="s">
        <v>54</v>
      </c>
      <c r="X7" s="28" t="s">
        <v>55</v>
      </c>
      <c r="Y7" s="8" t="s">
        <v>56</v>
      </c>
      <c r="AB7" s="9" t="s">
        <v>25</v>
      </c>
      <c r="AC7" s="19">
        <v>25.2</v>
      </c>
      <c r="AD7" s="17">
        <f t="shared" si="6"/>
        <v>1260</v>
      </c>
      <c r="AE7" s="59">
        <f>AVERAGE(AD7,AD8)</f>
        <v>1197.5</v>
      </c>
      <c r="AF7" s="19"/>
      <c r="AG7" s="16" t="s">
        <v>22</v>
      </c>
      <c r="AH7" s="9">
        <v>7.85</v>
      </c>
      <c r="AI7" s="19"/>
    </row>
    <row r="8" spans="1:38">
      <c r="A8" s="61" t="s">
        <v>21</v>
      </c>
      <c r="B8" s="9" t="s">
        <v>25</v>
      </c>
      <c r="C8" s="25">
        <v>20.932300000000001</v>
      </c>
      <c r="D8" s="25">
        <v>40.3508</v>
      </c>
      <c r="E8" s="25">
        <f t="shared" si="1"/>
        <v>19.418499999999998</v>
      </c>
      <c r="F8" s="25">
        <v>21.507999999999999</v>
      </c>
      <c r="G8" s="25">
        <v>21.1875</v>
      </c>
      <c r="H8" s="25">
        <f t="shared" si="0"/>
        <v>0.57569999999999766</v>
      </c>
      <c r="I8" s="25">
        <f t="shared" si="2"/>
        <v>0.32049999999999912</v>
      </c>
      <c r="J8" s="60">
        <f>(I8+I9+I10)/3</f>
        <v>0.32779999999999987</v>
      </c>
      <c r="K8" s="25">
        <f t="shared" si="3"/>
        <v>2.9646986121481973</v>
      </c>
      <c r="L8" s="25">
        <f t="shared" si="4"/>
        <v>1.6504879367613314</v>
      </c>
      <c r="M8" s="25">
        <f t="shared" si="5"/>
        <v>55.671356609345224</v>
      </c>
      <c r="N8" s="60">
        <f>AVERAGE(K8,K9,K10)</f>
        <v>2.9610077761623388</v>
      </c>
      <c r="O8" s="60">
        <f>AVERAGE(L8,L9,L10)</f>
        <v>1.6560558363634774</v>
      </c>
      <c r="P8" s="13"/>
      <c r="Q8" s="60" t="s">
        <v>20</v>
      </c>
      <c r="R8" s="9" t="s">
        <v>23</v>
      </c>
      <c r="S8" s="13">
        <v>4.3499999999999996</v>
      </c>
      <c r="T8" s="10">
        <f>$T$6</f>
        <v>5.2249999999999996</v>
      </c>
      <c r="U8" s="29">
        <f t="shared" ref="U8:U46" si="7">$X$6</f>
        <v>2.4052434456928833E-2</v>
      </c>
      <c r="V8" s="11">
        <f>(T8-S8)*U8*4000</f>
        <v>84.183520599250912</v>
      </c>
      <c r="W8" s="17">
        <v>50</v>
      </c>
      <c r="X8" s="12">
        <f>V8*W8</f>
        <v>4209.1760299625457</v>
      </c>
      <c r="Y8" s="21">
        <f>AVERAGE(X8:X10)</f>
        <v>4337.4556803995001</v>
      </c>
      <c r="Z8" s="21"/>
      <c r="AB8" s="9" t="s">
        <v>26</v>
      </c>
      <c r="AC8" s="19">
        <v>22.7</v>
      </c>
      <c r="AD8" s="17">
        <f t="shared" si="6"/>
        <v>1135</v>
      </c>
      <c r="AE8" s="59"/>
      <c r="AG8" s="9" t="s">
        <v>173</v>
      </c>
      <c r="AH8" s="9">
        <v>7.91</v>
      </c>
      <c r="AI8" s="19">
        <f>AVERAGE(AH8,AH9,AH10)</f>
        <v>7.956666666666667</v>
      </c>
      <c r="AJ8" s="29"/>
    </row>
    <row r="9" spans="1:38">
      <c r="A9" s="61"/>
      <c r="B9" s="9" t="s">
        <v>26</v>
      </c>
      <c r="C9" s="25">
        <v>20.671600000000002</v>
      </c>
      <c r="D9" s="25">
        <v>41.420099999999998</v>
      </c>
      <c r="E9" s="25">
        <f t="shared" si="1"/>
        <v>20.748499999999996</v>
      </c>
      <c r="F9" s="25">
        <v>21.286300000000001</v>
      </c>
      <c r="G9" s="25">
        <v>20.943000000000001</v>
      </c>
      <c r="H9" s="25">
        <f t="shared" si="0"/>
        <v>0.61469999999999914</v>
      </c>
      <c r="I9" s="25">
        <f t="shared" si="2"/>
        <v>0.34329999999999927</v>
      </c>
      <c r="J9" s="60"/>
      <c r="K9" s="25">
        <f t="shared" si="3"/>
        <v>2.9626238041304154</v>
      </c>
      <c r="L9" s="25">
        <f t="shared" si="4"/>
        <v>1.6545774393329609</v>
      </c>
      <c r="M9" s="25">
        <f t="shared" si="5"/>
        <v>55.848381324223162</v>
      </c>
      <c r="N9" s="60"/>
      <c r="O9" s="60"/>
      <c r="P9" s="13"/>
      <c r="Q9" s="60"/>
      <c r="R9" s="9" t="s">
        <v>24</v>
      </c>
      <c r="S9" s="13">
        <v>4.3099999999999996</v>
      </c>
      <c r="T9" s="10">
        <f t="shared" ref="T9:T46" si="8">$T$6</f>
        <v>5.2249999999999996</v>
      </c>
      <c r="U9" s="29">
        <f t="shared" si="7"/>
        <v>2.4052434456928833E-2</v>
      </c>
      <c r="V9" s="11">
        <f t="shared" ref="V9:V16" si="9">(T9-S9)*U9*4000</f>
        <v>88.031910112359526</v>
      </c>
      <c r="W9" s="17">
        <v>50</v>
      </c>
      <c r="X9" s="12">
        <f t="shared" ref="X9:X16" si="10">V9*W9</f>
        <v>4401.5955056179764</v>
      </c>
      <c r="Y9" s="21"/>
      <c r="Z9" s="21"/>
      <c r="AB9" s="9" t="s">
        <v>28</v>
      </c>
      <c r="AC9" s="19">
        <v>23.6</v>
      </c>
      <c r="AD9" s="17">
        <f t="shared" si="6"/>
        <v>1180</v>
      </c>
      <c r="AE9" s="59">
        <f>AVERAGE(AD9,AD10)</f>
        <v>1182.5</v>
      </c>
      <c r="AF9" s="19"/>
      <c r="AG9" s="9" t="s">
        <v>174</v>
      </c>
      <c r="AH9" s="9">
        <v>7.99</v>
      </c>
      <c r="AI9" s="19"/>
      <c r="AK9" s="19"/>
      <c r="AL9" s="29"/>
    </row>
    <row r="10" spans="1:38">
      <c r="A10" s="61"/>
      <c r="B10" s="9" t="s">
        <v>27</v>
      </c>
      <c r="C10" s="25">
        <v>20.680199999999999</v>
      </c>
      <c r="D10" s="25">
        <v>39.897300000000001</v>
      </c>
      <c r="E10" s="25">
        <f t="shared" si="1"/>
        <v>19.217100000000002</v>
      </c>
      <c r="F10" s="25">
        <v>21.248200000000001</v>
      </c>
      <c r="G10" s="25">
        <v>20.928599999999999</v>
      </c>
      <c r="H10" s="25">
        <f t="shared" si="0"/>
        <v>0.56800000000000139</v>
      </c>
      <c r="I10" s="25">
        <f t="shared" si="2"/>
        <v>0.31960000000000122</v>
      </c>
      <c r="J10" s="60"/>
      <c r="K10" s="25">
        <f t="shared" si="3"/>
        <v>2.9557009122084046</v>
      </c>
      <c r="L10" s="25">
        <f t="shared" si="4"/>
        <v>1.6631021329961397</v>
      </c>
      <c r="M10" s="25">
        <f t="shared" si="5"/>
        <v>56.267605633802894</v>
      </c>
      <c r="N10" s="60"/>
      <c r="O10" s="60"/>
      <c r="P10" s="13"/>
      <c r="Q10" s="60"/>
      <c r="R10" s="9" t="s">
        <v>31</v>
      </c>
      <c r="S10" s="13">
        <v>4.3099999999999996</v>
      </c>
      <c r="T10" s="10">
        <f t="shared" si="8"/>
        <v>5.2249999999999996</v>
      </c>
      <c r="U10" s="29">
        <f t="shared" si="7"/>
        <v>2.4052434456928833E-2</v>
      </c>
      <c r="V10" s="11">
        <f t="shared" si="9"/>
        <v>88.031910112359526</v>
      </c>
      <c r="W10" s="17">
        <v>50</v>
      </c>
      <c r="X10" s="12">
        <f t="shared" si="10"/>
        <v>4401.5955056179764</v>
      </c>
      <c r="Y10" s="21"/>
      <c r="Z10" s="21"/>
      <c r="AB10" s="9" t="s">
        <v>29</v>
      </c>
      <c r="AC10" s="19">
        <v>23.7</v>
      </c>
      <c r="AD10" s="17">
        <f t="shared" si="6"/>
        <v>1185</v>
      </c>
      <c r="AE10" s="59"/>
      <c r="AF10" s="19"/>
      <c r="AG10" s="9" t="s">
        <v>175</v>
      </c>
      <c r="AH10" s="9">
        <v>7.97</v>
      </c>
      <c r="AI10" s="19"/>
    </row>
    <row r="11" spans="1:38">
      <c r="A11" s="61" t="s">
        <v>22</v>
      </c>
      <c r="B11" s="9" t="s">
        <v>28</v>
      </c>
      <c r="C11" s="25">
        <v>20.585799999999999</v>
      </c>
      <c r="D11" s="25">
        <v>42.792700000000004</v>
      </c>
      <c r="E11" s="25">
        <f t="shared" si="1"/>
        <v>22.206900000000005</v>
      </c>
      <c r="F11" s="25">
        <v>21.2498</v>
      </c>
      <c r="G11" s="25">
        <v>20.878</v>
      </c>
      <c r="H11" s="25">
        <f t="shared" si="0"/>
        <v>0.66400000000000148</v>
      </c>
      <c r="I11" s="25">
        <f t="shared" si="2"/>
        <v>0.37180000000000035</v>
      </c>
      <c r="J11" s="60">
        <f>(I11+I12+I13)/3</f>
        <v>0.3450999999999998</v>
      </c>
      <c r="K11" s="25">
        <f t="shared" si="3"/>
        <v>2.9900616475059616</v>
      </c>
      <c r="L11" s="25">
        <f t="shared" si="4"/>
        <v>1.6742543984077034</v>
      </c>
      <c r="M11" s="25">
        <f t="shared" si="5"/>
        <v>55.993975903614391</v>
      </c>
      <c r="N11" s="60">
        <f>AVERAGE(K11,K12,K13)</f>
        <v>2.978568398688719</v>
      </c>
      <c r="O11" s="60">
        <f>AVERAGE(L11,L12,L13)</f>
        <v>1.6734957628917986</v>
      </c>
      <c r="P11" s="13"/>
      <c r="Q11" s="60" t="s">
        <v>21</v>
      </c>
      <c r="R11" s="9" t="s">
        <v>25</v>
      </c>
      <c r="S11" s="13">
        <v>4.51</v>
      </c>
      <c r="T11" s="10">
        <f t="shared" si="8"/>
        <v>5.2249999999999996</v>
      </c>
      <c r="U11" s="29">
        <f t="shared" si="7"/>
        <v>2.4052434456928833E-2</v>
      </c>
      <c r="V11" s="11">
        <f t="shared" si="9"/>
        <v>68.789962546816454</v>
      </c>
      <c r="W11" s="17">
        <v>50</v>
      </c>
      <c r="X11" s="12">
        <f t="shared" si="10"/>
        <v>3439.4981273408225</v>
      </c>
      <c r="Y11" s="21">
        <f>AVERAGE(X11:X13)</f>
        <v>3808.3021223470637</v>
      </c>
      <c r="Z11" s="21"/>
      <c r="AB11" s="9" t="s">
        <v>173</v>
      </c>
      <c r="AC11" s="19">
        <v>21.3</v>
      </c>
      <c r="AD11" s="17">
        <f t="shared" si="6"/>
        <v>1065</v>
      </c>
      <c r="AE11" s="57">
        <f>AVERAGE(AD11:AD13)</f>
        <v>1103.3333333333333</v>
      </c>
      <c r="AF11" s="19"/>
      <c r="AG11" s="9" t="s">
        <v>108</v>
      </c>
      <c r="AH11" s="9">
        <v>7.86</v>
      </c>
      <c r="AI11" s="19">
        <f>AVERAGE(AH11,AH12,AH13)</f>
        <v>7.8299999999999992</v>
      </c>
      <c r="AJ11" s="29"/>
    </row>
    <row r="12" spans="1:38">
      <c r="A12" s="61"/>
      <c r="B12" s="9" t="s">
        <v>29</v>
      </c>
      <c r="C12" s="25">
        <v>20.526900000000001</v>
      </c>
      <c r="D12" s="25">
        <v>40.686</v>
      </c>
      <c r="E12" s="25">
        <f t="shared" si="1"/>
        <v>20.159099999999999</v>
      </c>
      <c r="F12" s="25">
        <v>21.125</v>
      </c>
      <c r="G12" s="25">
        <v>20.7898</v>
      </c>
      <c r="H12" s="25">
        <f t="shared" si="0"/>
        <v>0.59809999999999874</v>
      </c>
      <c r="I12" s="25">
        <f t="shared" si="2"/>
        <v>0.33520000000000039</v>
      </c>
      <c r="J12" s="60"/>
      <c r="K12" s="25">
        <f t="shared" si="3"/>
        <v>2.9668983238338953</v>
      </c>
      <c r="L12" s="25">
        <f t="shared" si="4"/>
        <v>1.662772643620005</v>
      </c>
      <c r="M12" s="25">
        <f t="shared" si="5"/>
        <v>56.044139775957383</v>
      </c>
      <c r="N12" s="60"/>
      <c r="O12" s="60"/>
      <c r="P12" s="13"/>
      <c r="Q12" s="60"/>
      <c r="R12" s="9" t="s">
        <v>26</v>
      </c>
      <c r="S12" s="13">
        <v>4.33</v>
      </c>
      <c r="T12" s="10">
        <f t="shared" si="8"/>
        <v>5.2249999999999996</v>
      </c>
      <c r="U12" s="29">
        <f t="shared" si="7"/>
        <v>2.4052434456928833E-2</v>
      </c>
      <c r="V12" s="11">
        <f t="shared" si="9"/>
        <v>86.107715355805183</v>
      </c>
      <c r="W12" s="17">
        <v>50</v>
      </c>
      <c r="X12" s="12">
        <f t="shared" si="10"/>
        <v>4305.3857677902588</v>
      </c>
      <c r="Y12" s="21"/>
      <c r="Z12" s="21"/>
      <c r="AB12" s="9" t="s">
        <v>174</v>
      </c>
      <c r="AC12" s="19">
        <v>22.4</v>
      </c>
      <c r="AD12" s="17">
        <f t="shared" si="6"/>
        <v>1120</v>
      </c>
      <c r="AE12" s="58"/>
      <c r="AG12" s="9" t="s">
        <v>120</v>
      </c>
      <c r="AH12" s="9">
        <v>8.02</v>
      </c>
    </row>
    <row r="13" spans="1:38">
      <c r="A13" s="61"/>
      <c r="B13" s="9" t="s">
        <v>30</v>
      </c>
      <c r="C13" s="25">
        <v>20.7668</v>
      </c>
      <c r="D13" s="25">
        <v>40.268300000000004</v>
      </c>
      <c r="E13" s="25">
        <f t="shared" si="1"/>
        <v>19.501500000000004</v>
      </c>
      <c r="F13" s="25">
        <v>21.3477</v>
      </c>
      <c r="G13" s="25">
        <v>21.019400000000001</v>
      </c>
      <c r="H13" s="25">
        <f t="shared" si="0"/>
        <v>0.58089999999999975</v>
      </c>
      <c r="I13" s="25">
        <f>F13-G13</f>
        <v>0.3282999999999987</v>
      </c>
      <c r="J13" s="60"/>
      <c r="K13" s="25">
        <f t="shared" si="3"/>
        <v>2.9787452247263011</v>
      </c>
      <c r="L13" s="25">
        <f t="shared" si="4"/>
        <v>1.6834602466476869</v>
      </c>
      <c r="M13" s="25">
        <f t="shared" si="5"/>
        <v>56.515751420209824</v>
      </c>
      <c r="N13" s="60"/>
      <c r="O13" s="60"/>
      <c r="P13" s="13"/>
      <c r="Q13" s="60"/>
      <c r="R13" s="9" t="s">
        <v>27</v>
      </c>
      <c r="S13" s="13">
        <v>4.46</v>
      </c>
      <c r="T13" s="10">
        <f t="shared" si="8"/>
        <v>5.2249999999999996</v>
      </c>
      <c r="U13" s="29">
        <f t="shared" si="7"/>
        <v>2.4052434456928833E-2</v>
      </c>
      <c r="V13" s="11">
        <f t="shared" si="9"/>
        <v>73.60044943820219</v>
      </c>
      <c r="W13" s="17">
        <v>50</v>
      </c>
      <c r="X13" s="12">
        <f t="shared" si="10"/>
        <v>3680.0224719101097</v>
      </c>
      <c r="Y13" s="21"/>
      <c r="Z13" s="21"/>
      <c r="AB13" s="9" t="s">
        <v>175</v>
      </c>
      <c r="AC13" s="19">
        <v>22.5</v>
      </c>
      <c r="AD13" s="17">
        <f t="shared" si="6"/>
        <v>1125</v>
      </c>
      <c r="AE13" s="58"/>
      <c r="AG13" s="31" t="s">
        <v>121</v>
      </c>
      <c r="AH13" s="9">
        <v>7.61</v>
      </c>
    </row>
    <row r="14" spans="1:38">
      <c r="A14" s="61" t="s">
        <v>40</v>
      </c>
      <c r="B14" s="9" t="s">
        <v>166</v>
      </c>
      <c r="C14" s="25">
        <v>20.542400000000001</v>
      </c>
      <c r="D14" s="25">
        <v>28.8215</v>
      </c>
      <c r="E14" s="25">
        <f t="shared" ref="E14:E43" si="11">D14-C14</f>
        <v>8.2790999999999997</v>
      </c>
      <c r="F14" s="25">
        <v>20.7759</v>
      </c>
      <c r="G14" s="25">
        <v>20.645</v>
      </c>
      <c r="H14" s="25">
        <f t="shared" ref="H14:H43" si="12">F14-C14</f>
        <v>0.23349999999999937</v>
      </c>
      <c r="I14" s="25">
        <f>F14-G14</f>
        <v>0.13090000000000046</v>
      </c>
      <c r="J14" s="46">
        <f>AVERAGE(I14,I15,I16,I17,I18,I19)</f>
        <v>0.13146666666666759</v>
      </c>
      <c r="K14" s="25">
        <f t="shared" ref="K14:K43" si="13">(H14/E14)*100</f>
        <v>2.8203548694906377</v>
      </c>
      <c r="L14" s="25">
        <f t="shared" ref="L14:L43" si="14">(I14/E14)*100</f>
        <v>1.5810897319757033</v>
      </c>
      <c r="M14" s="25">
        <f t="shared" ref="M14:M43" si="15">I14/H14*100</f>
        <v>56.059957173447884</v>
      </c>
      <c r="N14" s="46">
        <f>AVERAGE(K14,K15,K16,K17,K18,K19)</f>
        <v>2.6738652928251052</v>
      </c>
      <c r="O14" s="56">
        <f>AVERAGE(L14:L15)</f>
        <v>1.5771097591634093</v>
      </c>
      <c r="P14" s="26"/>
      <c r="Q14" s="60" t="s">
        <v>22</v>
      </c>
      <c r="R14" s="9" t="s">
        <v>28</v>
      </c>
      <c r="S14" s="13">
        <v>4.5999999999999996</v>
      </c>
      <c r="T14" s="10">
        <f t="shared" si="8"/>
        <v>5.2249999999999996</v>
      </c>
      <c r="U14" s="29">
        <f t="shared" si="7"/>
        <v>2.4052434456928833E-2</v>
      </c>
      <c r="V14" s="11">
        <f t="shared" si="9"/>
        <v>60.131086142322083</v>
      </c>
      <c r="W14" s="17">
        <v>50</v>
      </c>
      <c r="X14" s="12">
        <f t="shared" si="10"/>
        <v>3006.5543071161042</v>
      </c>
      <c r="Y14" s="21">
        <f>AVERAGE(X14:X16)</f>
        <v>3599.8476903870142</v>
      </c>
      <c r="Z14" s="21"/>
      <c r="AB14" s="9" t="s">
        <v>108</v>
      </c>
      <c r="AC14" s="19">
        <v>21.4</v>
      </c>
      <c r="AD14" s="17">
        <f t="shared" si="6"/>
        <v>1070</v>
      </c>
      <c r="AE14" s="57">
        <f>AVERAGE(AD14:AD16)</f>
        <v>1010</v>
      </c>
      <c r="AG14" s="31" t="s">
        <v>109</v>
      </c>
      <c r="AH14" s="9">
        <v>7.83</v>
      </c>
      <c r="AI14" s="19">
        <f>AVERAGE(AH14,AH15,AH16)</f>
        <v>7.8466666666666667</v>
      </c>
      <c r="AJ14" s="29"/>
    </row>
    <row r="15" spans="1:38">
      <c r="A15" s="61"/>
      <c r="B15" s="9" t="s">
        <v>167</v>
      </c>
      <c r="C15" s="25">
        <v>20.872699999999998</v>
      </c>
      <c r="D15" s="25">
        <v>28.824999999999999</v>
      </c>
      <c r="E15" s="25">
        <f t="shared" si="11"/>
        <v>7.952300000000001</v>
      </c>
      <c r="F15" s="25">
        <v>21.099</v>
      </c>
      <c r="G15" s="25">
        <v>20.9739</v>
      </c>
      <c r="H15" s="25">
        <f t="shared" si="12"/>
        <v>0.22630000000000194</v>
      </c>
      <c r="I15" s="25">
        <f>F15-G15</f>
        <v>0.12509999999999977</v>
      </c>
      <c r="J15" s="46"/>
      <c r="K15" s="25">
        <f t="shared" si="13"/>
        <v>2.8457175911371797</v>
      </c>
      <c r="L15" s="25">
        <f t="shared" si="14"/>
        <v>1.5731297863511153</v>
      </c>
      <c r="M15" s="25">
        <f t="shared" si="15"/>
        <v>55.280600972160265</v>
      </c>
      <c r="N15" s="46"/>
      <c r="O15" s="56"/>
      <c r="P15" s="46"/>
      <c r="Q15" s="60"/>
      <c r="R15" s="9" t="s">
        <v>29</v>
      </c>
      <c r="S15" s="13">
        <v>4.4800000000000004</v>
      </c>
      <c r="T15" s="10">
        <f t="shared" si="8"/>
        <v>5.2249999999999996</v>
      </c>
      <c r="U15" s="29">
        <f t="shared" si="7"/>
        <v>2.4052434456928833E-2</v>
      </c>
      <c r="V15" s="11">
        <f t="shared" si="9"/>
        <v>71.676254681647848</v>
      </c>
      <c r="W15" s="17">
        <v>50</v>
      </c>
      <c r="X15" s="12">
        <f t="shared" si="10"/>
        <v>3583.8127340823926</v>
      </c>
      <c r="Y15" s="21"/>
      <c r="Z15" s="21"/>
      <c r="AB15" s="9" t="s">
        <v>120</v>
      </c>
      <c r="AC15" s="19">
        <v>19.8</v>
      </c>
      <c r="AD15" s="17">
        <f t="shared" si="6"/>
        <v>990</v>
      </c>
      <c r="AE15" s="58"/>
      <c r="AG15" s="31" t="s">
        <v>110</v>
      </c>
      <c r="AH15" s="9">
        <v>7.83</v>
      </c>
    </row>
    <row r="16" spans="1:38">
      <c r="A16" s="61"/>
      <c r="B16" s="9" t="s">
        <v>168</v>
      </c>
      <c r="C16" s="25">
        <v>20.5928</v>
      </c>
      <c r="D16" s="25">
        <v>30.2378</v>
      </c>
      <c r="E16" s="25">
        <f t="shared" si="11"/>
        <v>9.6449999999999996</v>
      </c>
      <c r="F16" s="25">
        <v>20.843800000000002</v>
      </c>
      <c r="G16" s="25">
        <v>20.699300000000001</v>
      </c>
      <c r="H16" s="25">
        <f t="shared" si="12"/>
        <v>0.25100000000000122</v>
      </c>
      <c r="I16" s="25">
        <f>F16-G16</f>
        <v>0.14450000000000074</v>
      </c>
      <c r="J16" s="46"/>
      <c r="K16" s="25">
        <f t="shared" si="13"/>
        <v>2.6023846552618064</v>
      </c>
      <c r="L16" s="25">
        <f t="shared" si="14"/>
        <v>1.4981855883877733</v>
      </c>
      <c r="M16" s="25">
        <f t="shared" si="15"/>
        <v>57.569721115537867</v>
      </c>
      <c r="N16" s="46"/>
      <c r="O16" s="56">
        <f>AVERAGE(L16:L17)</f>
        <v>1.4992676601300143</v>
      </c>
      <c r="P16" s="46"/>
      <c r="Q16" s="60"/>
      <c r="R16" s="9" t="s">
        <v>30</v>
      </c>
      <c r="S16" s="13">
        <v>4.3499999999999996</v>
      </c>
      <c r="T16" s="10">
        <f t="shared" si="8"/>
        <v>5.2249999999999996</v>
      </c>
      <c r="U16" s="29">
        <f t="shared" si="7"/>
        <v>2.4052434456928833E-2</v>
      </c>
      <c r="V16" s="11">
        <f t="shared" si="9"/>
        <v>84.183520599250912</v>
      </c>
      <c r="W16" s="17">
        <v>50</v>
      </c>
      <c r="X16" s="12">
        <f t="shared" si="10"/>
        <v>4209.1760299625457</v>
      </c>
      <c r="Y16" s="21"/>
      <c r="Z16" s="21"/>
      <c r="AB16" s="31" t="s">
        <v>121</v>
      </c>
      <c r="AC16" s="19">
        <v>19.399999999999999</v>
      </c>
      <c r="AD16" s="17">
        <f t="shared" si="6"/>
        <v>969.99999999999989</v>
      </c>
      <c r="AE16" s="58"/>
      <c r="AG16" s="31" t="s">
        <v>111</v>
      </c>
      <c r="AH16" s="9">
        <v>7.88</v>
      </c>
    </row>
    <row r="17" spans="1:36">
      <c r="A17" s="61"/>
      <c r="B17" s="9" t="s">
        <v>169</v>
      </c>
      <c r="C17" s="25">
        <v>20.5075</v>
      </c>
      <c r="D17" s="25">
        <v>29.0855</v>
      </c>
      <c r="E17" s="25">
        <f t="shared" si="11"/>
        <v>8.5779999999999994</v>
      </c>
      <c r="F17" s="25">
        <v>20.731000000000002</v>
      </c>
      <c r="G17" s="25">
        <v>20.6023</v>
      </c>
      <c r="H17" s="25">
        <f t="shared" si="12"/>
        <v>0.22350000000000136</v>
      </c>
      <c r="I17" s="25">
        <f>F17-G17</f>
        <v>0.12870000000000203</v>
      </c>
      <c r="J17" s="46"/>
      <c r="K17" s="25">
        <f t="shared" si="13"/>
        <v>2.6055024481231217</v>
      </c>
      <c r="L17" s="25">
        <f t="shared" si="14"/>
        <v>1.5003497318722552</v>
      </c>
      <c r="M17" s="25">
        <f t="shared" si="15"/>
        <v>57.583892617450225</v>
      </c>
      <c r="N17" s="46"/>
      <c r="O17" s="56"/>
      <c r="P17" s="46"/>
      <c r="Q17" s="61" t="s">
        <v>173</v>
      </c>
      <c r="R17" s="9" t="s">
        <v>166</v>
      </c>
      <c r="S17" s="13">
        <v>4.54</v>
      </c>
      <c r="T17" s="10">
        <f t="shared" si="8"/>
        <v>5.2249999999999996</v>
      </c>
      <c r="U17" s="29">
        <f t="shared" si="7"/>
        <v>2.4052434456928833E-2</v>
      </c>
      <c r="V17" s="11">
        <f t="shared" ref="V17:V43" si="16">(T17-S17)*U17*4000</f>
        <v>65.903670411984962</v>
      </c>
      <c r="W17" s="17">
        <v>50</v>
      </c>
      <c r="X17" s="12">
        <f t="shared" ref="X17:X19" si="17">V17*W17</f>
        <v>3295.1835205992479</v>
      </c>
      <c r="Y17" s="21">
        <f>AVERAGE(X17:X18)</f>
        <v>3295.1835205992479</v>
      </c>
      <c r="Z17" s="21"/>
      <c r="AB17" s="31" t="s">
        <v>109</v>
      </c>
      <c r="AC17" s="19">
        <v>19.2</v>
      </c>
      <c r="AD17" s="17">
        <f t="shared" si="6"/>
        <v>960</v>
      </c>
      <c r="AE17" s="57">
        <f>AVERAGE(AD17:AD19)</f>
        <v>948.33333333333337</v>
      </c>
      <c r="AG17" s="31" t="s">
        <v>112</v>
      </c>
      <c r="AH17" s="9">
        <v>7.94</v>
      </c>
      <c r="AI17" s="19">
        <f>AVERAGE(AH17,AH18,AH19)</f>
        <v>7.9266666666666667</v>
      </c>
      <c r="AJ17" s="29"/>
    </row>
    <row r="18" spans="1:36">
      <c r="A18" s="61"/>
      <c r="B18" s="9" t="s">
        <v>170</v>
      </c>
      <c r="C18" s="25">
        <v>20.7319</v>
      </c>
      <c r="D18" s="25">
        <v>29.305099999999999</v>
      </c>
      <c r="E18" s="25">
        <f t="shared" si="11"/>
        <v>8.5731999999999999</v>
      </c>
      <c r="F18" s="25">
        <v>20.953700000000001</v>
      </c>
      <c r="G18" s="25">
        <v>20.824999999999999</v>
      </c>
      <c r="H18" s="25">
        <f t="shared" si="12"/>
        <v>0.22180000000000177</v>
      </c>
      <c r="I18" s="25">
        <f t="shared" ref="I18:I43" si="18">F18-G18</f>
        <v>0.12870000000000203</v>
      </c>
      <c r="J18" s="46"/>
      <c r="K18" s="25">
        <f t="shared" si="13"/>
        <v>2.5871319927215248</v>
      </c>
      <c r="L18" s="25">
        <f t="shared" si="14"/>
        <v>1.5011897541175061</v>
      </c>
      <c r="M18" s="25">
        <f t="shared" si="15"/>
        <v>58.025247971145632</v>
      </c>
      <c r="N18" s="46"/>
      <c r="O18" s="56">
        <f>AVERAGE(L18:L19)</f>
        <v>1.503707435455184</v>
      </c>
      <c r="P18" s="46"/>
      <c r="Q18" s="61"/>
      <c r="R18" s="9" t="s">
        <v>167</v>
      </c>
      <c r="S18" s="13">
        <v>4.54</v>
      </c>
      <c r="T18" s="10">
        <f t="shared" si="8"/>
        <v>5.2249999999999996</v>
      </c>
      <c r="U18" s="29">
        <f t="shared" si="7"/>
        <v>2.4052434456928833E-2</v>
      </c>
      <c r="V18" s="11">
        <f t="shared" si="16"/>
        <v>65.903670411984962</v>
      </c>
      <c r="W18" s="17">
        <v>50</v>
      </c>
      <c r="X18" s="12">
        <f t="shared" si="17"/>
        <v>3295.1835205992479</v>
      </c>
      <c r="Y18" s="21"/>
      <c r="Z18" s="21"/>
      <c r="AB18" s="31" t="s">
        <v>110</v>
      </c>
      <c r="AC18" s="19">
        <v>19.399999999999999</v>
      </c>
      <c r="AD18" s="17">
        <f t="shared" si="6"/>
        <v>969.99999999999989</v>
      </c>
      <c r="AE18" s="58"/>
      <c r="AG18" s="31" t="s">
        <v>113</v>
      </c>
      <c r="AH18" s="9">
        <v>7.87</v>
      </c>
    </row>
    <row r="19" spans="1:36">
      <c r="A19" s="61"/>
      <c r="B19" s="9" t="s">
        <v>171</v>
      </c>
      <c r="C19" s="25">
        <v>20.468499999999999</v>
      </c>
      <c r="D19" s="25">
        <v>29.159099999999999</v>
      </c>
      <c r="E19" s="25">
        <f t="shared" si="11"/>
        <v>8.6905999999999999</v>
      </c>
      <c r="F19" s="25">
        <v>20.692900000000002</v>
      </c>
      <c r="G19" s="25">
        <v>20.562000000000001</v>
      </c>
      <c r="H19" s="25">
        <f t="shared" si="12"/>
        <v>0.22440000000000282</v>
      </c>
      <c r="I19" s="25">
        <f t="shared" si="18"/>
        <v>0.13090000000000046</v>
      </c>
      <c r="J19" s="46"/>
      <c r="K19" s="25">
        <f t="shared" si="13"/>
        <v>2.5821002002163582</v>
      </c>
      <c r="L19" s="25">
        <f t="shared" si="14"/>
        <v>1.506225116792862</v>
      </c>
      <c r="M19" s="25">
        <f t="shared" si="15"/>
        <v>58.333333333332803</v>
      </c>
      <c r="N19" s="46"/>
      <c r="O19" s="56"/>
      <c r="P19" s="46"/>
      <c r="Q19" s="61" t="s">
        <v>174</v>
      </c>
      <c r="R19" s="9" t="s">
        <v>168</v>
      </c>
      <c r="S19" s="13">
        <v>4.0999999999999996</v>
      </c>
      <c r="T19" s="10">
        <f t="shared" si="8"/>
        <v>5.2249999999999996</v>
      </c>
      <c r="U19" s="29">
        <f t="shared" si="7"/>
        <v>2.4052434456928833E-2</v>
      </c>
      <c r="V19" s="11">
        <f t="shared" si="16"/>
        <v>108.23595505617975</v>
      </c>
      <c r="W19" s="17">
        <v>50</v>
      </c>
      <c r="X19" s="12">
        <f t="shared" si="17"/>
        <v>5411.7977528089878</v>
      </c>
      <c r="Y19" s="21">
        <f>AVERAGE(X19:X20)</f>
        <v>3559.7602996254664</v>
      </c>
      <c r="Z19" s="21"/>
      <c r="AB19" s="31" t="s">
        <v>111</v>
      </c>
      <c r="AC19" s="19">
        <v>18.3</v>
      </c>
      <c r="AD19" s="17">
        <f t="shared" si="6"/>
        <v>915</v>
      </c>
      <c r="AE19" s="58"/>
      <c r="AG19" s="31" t="s">
        <v>114</v>
      </c>
      <c r="AH19" s="9">
        <v>7.97</v>
      </c>
    </row>
    <row r="20" spans="1:36">
      <c r="A20" s="61"/>
      <c r="B20" s="9" t="s">
        <v>69</v>
      </c>
      <c r="C20" s="25">
        <v>20.370699999999999</v>
      </c>
      <c r="D20" s="25">
        <v>29.1753</v>
      </c>
      <c r="E20" s="25">
        <f t="shared" si="11"/>
        <v>8.8046000000000006</v>
      </c>
      <c r="F20" s="25">
        <v>20.598299999999998</v>
      </c>
      <c r="G20" s="25">
        <v>20.466200000000001</v>
      </c>
      <c r="H20" s="25">
        <f t="shared" si="12"/>
        <v>0.22759999999999891</v>
      </c>
      <c r="I20" s="25">
        <f t="shared" si="18"/>
        <v>0.13209999999999766</v>
      </c>
      <c r="J20" s="46">
        <f>AVERAGE(I20,I21,I22,I23,I24,I25)</f>
        <v>0.13588333333333283</v>
      </c>
      <c r="K20" s="25">
        <f t="shared" si="13"/>
        <v>2.5850123798923166</v>
      </c>
      <c r="L20" s="25">
        <f t="shared" si="14"/>
        <v>1.5003520886808901</v>
      </c>
      <c r="M20" s="25">
        <f t="shared" si="15"/>
        <v>58.040421792617877</v>
      </c>
      <c r="N20" s="46">
        <f>AVERAGE(K20,K21,K22,K23,K24,K25)</f>
        <v>2.6653812261969141</v>
      </c>
      <c r="O20" s="56">
        <f>AVERAGE(L20:L21)</f>
        <v>1.4913617269070349</v>
      </c>
      <c r="P20" s="46"/>
      <c r="Q20" s="61"/>
      <c r="R20" s="9" t="s">
        <v>169</v>
      </c>
      <c r="S20" s="13">
        <v>4.87</v>
      </c>
      <c r="T20" s="10">
        <f t="shared" si="8"/>
        <v>5.2249999999999996</v>
      </c>
      <c r="U20" s="29">
        <f t="shared" si="7"/>
        <v>2.4052434456928833E-2</v>
      </c>
      <c r="V20" s="11">
        <f t="shared" si="16"/>
        <v>34.154456928838897</v>
      </c>
      <c r="W20" s="17">
        <v>50</v>
      </c>
      <c r="X20" s="12">
        <f>V20*W20</f>
        <v>1707.722846441945</v>
      </c>
      <c r="Y20" s="21"/>
      <c r="Z20" s="17"/>
      <c r="AB20" s="31" t="s">
        <v>112</v>
      </c>
      <c r="AC20" s="19">
        <v>21.3</v>
      </c>
      <c r="AD20" s="17">
        <f t="shared" si="6"/>
        <v>1065</v>
      </c>
      <c r="AE20" s="57">
        <f>AVERAGE(AD20:AD22)</f>
        <v>1081.6666666666667</v>
      </c>
      <c r="AG20" s="31" t="s">
        <v>115</v>
      </c>
      <c r="AH20" s="9">
        <v>7.95</v>
      </c>
      <c r="AI20" s="19">
        <f>AVERAGE(AH20,AH21,AH22)</f>
        <v>7.833333333333333</v>
      </c>
      <c r="AJ20" s="29"/>
    </row>
    <row r="21" spans="1:36">
      <c r="A21" s="61"/>
      <c r="B21" s="9" t="s">
        <v>70</v>
      </c>
      <c r="C21" s="25">
        <v>20.401599999999998</v>
      </c>
      <c r="D21" s="25">
        <v>29.724499999999999</v>
      </c>
      <c r="E21" s="25">
        <f t="shared" si="11"/>
        <v>9.3229000000000006</v>
      </c>
      <c r="F21" s="25">
        <v>20.642800000000001</v>
      </c>
      <c r="G21" s="25">
        <v>20.5046</v>
      </c>
      <c r="H21" s="25">
        <f t="shared" si="12"/>
        <v>0.24120000000000275</v>
      </c>
      <c r="I21" s="25">
        <f t="shared" si="18"/>
        <v>0.13820000000000121</v>
      </c>
      <c r="J21" s="46"/>
      <c r="K21" s="25">
        <f t="shared" si="13"/>
        <v>2.587177809479912</v>
      </c>
      <c r="L21" s="25">
        <f t="shared" si="14"/>
        <v>1.4823713651331796</v>
      </c>
      <c r="M21" s="25">
        <f t="shared" si="15"/>
        <v>57.296849087893712</v>
      </c>
      <c r="N21" s="46"/>
      <c r="O21" s="31"/>
      <c r="P21" s="46"/>
      <c r="Q21" s="61" t="s">
        <v>175</v>
      </c>
      <c r="R21" s="9" t="s">
        <v>170</v>
      </c>
      <c r="S21" s="13">
        <v>4.83</v>
      </c>
      <c r="T21" s="10">
        <f t="shared" si="8"/>
        <v>5.2249999999999996</v>
      </c>
      <c r="U21" s="29">
        <f t="shared" si="7"/>
        <v>2.4052434456928833E-2</v>
      </c>
      <c r="V21" s="11">
        <f t="shared" si="16"/>
        <v>38.002846441947511</v>
      </c>
      <c r="W21" s="17">
        <v>50</v>
      </c>
      <c r="X21" s="12">
        <f t="shared" ref="X21:X31" si="19">V21*W21</f>
        <v>1900.1423220973757</v>
      </c>
      <c r="Y21" s="21">
        <f>AVERAGE(X21:X22)</f>
        <v>1852.0374531835191</v>
      </c>
      <c r="Z21" s="21"/>
      <c r="AB21" s="31" t="s">
        <v>113</v>
      </c>
      <c r="AC21" s="19">
        <v>21.3</v>
      </c>
      <c r="AD21" s="17">
        <f t="shared" si="6"/>
        <v>1065</v>
      </c>
      <c r="AE21" s="58"/>
      <c r="AG21" s="31" t="s">
        <v>116</v>
      </c>
      <c r="AH21" s="9">
        <v>8.0299999999999994</v>
      </c>
    </row>
    <row r="22" spans="1:36">
      <c r="A22" s="61"/>
      <c r="B22" s="9" t="s">
        <v>71</v>
      </c>
      <c r="C22" s="25">
        <v>20.638000000000002</v>
      </c>
      <c r="D22" s="25">
        <v>29.380099999999999</v>
      </c>
      <c r="E22" s="25">
        <f t="shared" si="11"/>
        <v>8.7420999999999971</v>
      </c>
      <c r="F22" s="25">
        <v>20.881799999999998</v>
      </c>
      <c r="G22" s="25">
        <v>20.737300000000001</v>
      </c>
      <c r="H22" s="25">
        <f t="shared" si="12"/>
        <v>0.24379999999999669</v>
      </c>
      <c r="I22" s="25">
        <f t="shared" si="18"/>
        <v>0.14449999999999719</v>
      </c>
      <c r="J22" s="46"/>
      <c r="K22" s="25">
        <f t="shared" si="13"/>
        <v>2.788803605540966</v>
      </c>
      <c r="L22" s="25">
        <f t="shared" si="14"/>
        <v>1.6529209228903492</v>
      </c>
      <c r="M22" s="25">
        <f t="shared" si="15"/>
        <v>59.269893355208836</v>
      </c>
      <c r="N22" s="46"/>
      <c r="O22" s="56">
        <f>AVERAGE(L22:L23)</f>
        <v>1.684448967854161</v>
      </c>
      <c r="P22" s="46"/>
      <c r="Q22" s="61"/>
      <c r="R22" s="9" t="s">
        <v>171</v>
      </c>
      <c r="S22" s="13">
        <v>4.8499999999999996</v>
      </c>
      <c r="T22" s="10">
        <f t="shared" si="8"/>
        <v>5.2249999999999996</v>
      </c>
      <c r="U22" s="29">
        <f t="shared" si="7"/>
        <v>2.4052434456928833E-2</v>
      </c>
      <c r="V22" s="11">
        <f t="shared" si="16"/>
        <v>36.078651685393247</v>
      </c>
      <c r="W22" s="17">
        <v>50</v>
      </c>
      <c r="X22" s="12">
        <f t="shared" si="19"/>
        <v>1803.9325842696624</v>
      </c>
      <c r="Y22" s="21"/>
      <c r="Z22" s="21"/>
      <c r="AB22" s="31" t="s">
        <v>114</v>
      </c>
      <c r="AC22" s="19">
        <v>22.3</v>
      </c>
      <c r="AD22" s="17">
        <f t="shared" si="6"/>
        <v>1115</v>
      </c>
      <c r="AE22" s="58"/>
      <c r="AG22" s="31" t="s">
        <v>117</v>
      </c>
      <c r="AH22" s="9">
        <v>7.52</v>
      </c>
    </row>
    <row r="23" spans="1:36">
      <c r="A23" s="61"/>
      <c r="B23" s="9" t="s">
        <v>72</v>
      </c>
      <c r="C23" s="25">
        <v>20.835699999999999</v>
      </c>
      <c r="D23" s="25">
        <v>29.518799999999999</v>
      </c>
      <c r="E23" s="25">
        <f t="shared" si="11"/>
        <v>8.6830999999999996</v>
      </c>
      <c r="F23" s="25">
        <v>21.087499999999999</v>
      </c>
      <c r="G23" s="25">
        <v>20.938500000000001</v>
      </c>
      <c r="H23" s="25">
        <f t="shared" si="12"/>
        <v>0.25179999999999936</v>
      </c>
      <c r="I23" s="25">
        <f t="shared" si="18"/>
        <v>0.14899999999999736</v>
      </c>
      <c r="J23" s="46"/>
      <c r="K23" s="25">
        <f t="shared" si="13"/>
        <v>2.8998859854199464</v>
      </c>
      <c r="L23" s="25">
        <f t="shared" si="14"/>
        <v>1.7159770128179725</v>
      </c>
      <c r="M23" s="25">
        <f t="shared" si="15"/>
        <v>59.173947577441524</v>
      </c>
      <c r="N23" s="46"/>
      <c r="O23" s="31"/>
      <c r="P23" s="46"/>
      <c r="Q23" s="60" t="s">
        <v>108</v>
      </c>
      <c r="R23" s="9" t="s">
        <v>69</v>
      </c>
      <c r="S23" s="13">
        <v>4.87</v>
      </c>
      <c r="T23" s="10">
        <f t="shared" si="8"/>
        <v>5.2249999999999996</v>
      </c>
      <c r="U23" s="29">
        <f t="shared" si="7"/>
        <v>2.4052434456928833E-2</v>
      </c>
      <c r="V23" s="11">
        <f t="shared" si="16"/>
        <v>34.154456928838897</v>
      </c>
      <c r="W23" s="17">
        <v>50</v>
      </c>
      <c r="X23" s="12">
        <f t="shared" si="19"/>
        <v>1707.722846441945</v>
      </c>
      <c r="Y23" s="21">
        <f>AVERAGE(X23:X24)</f>
        <v>1635.5655430711579</v>
      </c>
      <c r="Z23" s="21"/>
      <c r="AB23" s="31" t="s">
        <v>115</v>
      </c>
      <c r="AC23" s="19">
        <v>21.4</v>
      </c>
      <c r="AD23" s="17">
        <f t="shared" si="6"/>
        <v>1070</v>
      </c>
      <c r="AE23" s="57">
        <f>AVERAGE(AD23,AD24,AD25)</f>
        <v>978.33333333333337</v>
      </c>
      <c r="AG23" s="31"/>
      <c r="AI23" s="19"/>
      <c r="AJ23" s="29"/>
    </row>
    <row r="24" spans="1:36">
      <c r="A24" s="61"/>
      <c r="B24" s="9" t="s">
        <v>73</v>
      </c>
      <c r="C24" s="25">
        <v>20.754100000000001</v>
      </c>
      <c r="D24" s="25">
        <v>29.077300000000001</v>
      </c>
      <c r="E24" s="25">
        <f t="shared" si="11"/>
        <v>8.3231999999999999</v>
      </c>
      <c r="F24" s="25">
        <v>20.968</v>
      </c>
      <c r="G24" s="25">
        <v>20.8432</v>
      </c>
      <c r="H24" s="25">
        <f t="shared" si="12"/>
        <v>0.21389999999999887</v>
      </c>
      <c r="I24" s="25">
        <f t="shared" si="18"/>
        <v>0.12480000000000047</v>
      </c>
      <c r="J24" s="46"/>
      <c r="K24" s="25">
        <f t="shared" si="13"/>
        <v>2.5699250288350499</v>
      </c>
      <c r="L24" s="25">
        <f t="shared" si="14"/>
        <v>1.4994232987312628</v>
      </c>
      <c r="M24" s="25">
        <f t="shared" si="15"/>
        <v>58.34502103786869</v>
      </c>
      <c r="N24" s="46"/>
      <c r="O24" s="56">
        <f>AVERAGE(L24:L25)</f>
        <v>1.4852960528862369</v>
      </c>
      <c r="P24" s="46"/>
      <c r="Q24" s="60"/>
      <c r="R24" s="9" t="s">
        <v>70</v>
      </c>
      <c r="S24" s="13">
        <v>4.9000000000000004</v>
      </c>
      <c r="T24" s="10">
        <f t="shared" si="8"/>
        <v>5.2249999999999996</v>
      </c>
      <c r="U24" s="29">
        <f t="shared" si="7"/>
        <v>2.4052434456928833E-2</v>
      </c>
      <c r="V24" s="11">
        <f t="shared" si="16"/>
        <v>31.268164794007415</v>
      </c>
      <c r="W24" s="17">
        <v>50</v>
      </c>
      <c r="X24" s="12">
        <f t="shared" si="19"/>
        <v>1563.4082397003708</v>
      </c>
      <c r="Y24" s="21"/>
      <c r="Z24" s="21"/>
      <c r="AB24" s="31" t="s">
        <v>116</v>
      </c>
      <c r="AC24" s="19">
        <v>22.5</v>
      </c>
      <c r="AD24" s="17">
        <f t="shared" si="6"/>
        <v>1125</v>
      </c>
      <c r="AE24" s="32"/>
    </row>
    <row r="25" spans="1:36">
      <c r="A25" s="61"/>
      <c r="B25" s="9" t="s">
        <v>74</v>
      </c>
      <c r="C25" s="25">
        <v>20.623200000000001</v>
      </c>
      <c r="D25" s="25">
        <v>29.235399999999998</v>
      </c>
      <c r="E25" s="25">
        <f t="shared" si="11"/>
        <v>8.6121999999999979</v>
      </c>
      <c r="F25" s="25">
        <v>20.843800000000002</v>
      </c>
      <c r="G25" s="25">
        <v>20.717099999999999</v>
      </c>
      <c r="H25" s="25">
        <f t="shared" si="12"/>
        <v>0.22060000000000102</v>
      </c>
      <c r="I25" s="25">
        <f t="shared" si="18"/>
        <v>0.12670000000000314</v>
      </c>
      <c r="J25" s="46"/>
      <c r="K25" s="25">
        <f t="shared" si="13"/>
        <v>2.5614825480132959</v>
      </c>
      <c r="L25" s="25">
        <f t="shared" si="14"/>
        <v>1.471168807041211</v>
      </c>
      <c r="M25" s="25">
        <f t="shared" si="15"/>
        <v>57.434270172258636</v>
      </c>
      <c r="N25" s="46"/>
      <c r="O25" s="31"/>
      <c r="P25" s="46"/>
      <c r="Q25" s="60" t="s">
        <v>120</v>
      </c>
      <c r="R25" s="9" t="s">
        <v>71</v>
      </c>
      <c r="S25" s="13">
        <v>4.6500000000000004</v>
      </c>
      <c r="T25" s="10">
        <f t="shared" si="8"/>
        <v>5.2249999999999996</v>
      </c>
      <c r="U25" s="29">
        <f t="shared" si="7"/>
        <v>2.4052434456928833E-2</v>
      </c>
      <c r="V25" s="11">
        <f t="shared" si="16"/>
        <v>55.320599250936247</v>
      </c>
      <c r="W25" s="17">
        <v>50</v>
      </c>
      <c r="X25" s="12">
        <f t="shared" si="19"/>
        <v>2766.0299625468124</v>
      </c>
      <c r="Y25" s="21">
        <f>AVERAGE(X25:X26)</f>
        <v>2357.1385767790225</v>
      </c>
      <c r="Z25" s="21"/>
      <c r="AB25" s="31" t="s">
        <v>117</v>
      </c>
      <c r="AC25" s="9">
        <v>14.8</v>
      </c>
      <c r="AD25" s="17">
        <f t="shared" si="6"/>
        <v>740</v>
      </c>
      <c r="AE25" s="32"/>
    </row>
    <row r="26" spans="1:36">
      <c r="A26" s="61"/>
      <c r="B26" s="9" t="s">
        <v>75</v>
      </c>
      <c r="C26" s="25">
        <v>20.337900000000001</v>
      </c>
      <c r="D26" s="25">
        <v>29.1663</v>
      </c>
      <c r="E26" s="25">
        <f t="shared" si="11"/>
        <v>8.8283999999999985</v>
      </c>
      <c r="F26" s="25">
        <v>20.581800000000001</v>
      </c>
      <c r="G26" s="25">
        <v>20.438300000000002</v>
      </c>
      <c r="H26" s="25">
        <f t="shared" si="12"/>
        <v>0.24390000000000001</v>
      </c>
      <c r="I26" s="25">
        <f t="shared" si="18"/>
        <v>0.14349999999999952</v>
      </c>
      <c r="J26" s="46">
        <f>AVERAGE(I26,I27,I28,I29,I30,I31)</f>
        <v>0.12683333333333321</v>
      </c>
      <c r="K26" s="25">
        <f t="shared" si="13"/>
        <v>2.7626750033981247</v>
      </c>
      <c r="L26" s="25">
        <f t="shared" si="14"/>
        <v>1.6254360926102072</v>
      </c>
      <c r="M26" s="25">
        <f t="shared" si="15"/>
        <v>58.83558835588336</v>
      </c>
      <c r="N26" s="46">
        <f>AVERAGE(K26,K27,K28,K29,K30,K31)</f>
        <v>2.6841686432927165</v>
      </c>
      <c r="O26" s="56">
        <f>AVERAGE(L26:L27)</f>
        <v>1.6187996680709056</v>
      </c>
      <c r="P26" s="46"/>
      <c r="Q26" s="60"/>
      <c r="R26" s="9" t="s">
        <v>72</v>
      </c>
      <c r="S26" s="13">
        <v>4.82</v>
      </c>
      <c r="T26" s="10">
        <f t="shared" si="8"/>
        <v>5.2249999999999996</v>
      </c>
      <c r="U26" s="29">
        <f t="shared" si="7"/>
        <v>2.4052434456928833E-2</v>
      </c>
      <c r="V26" s="11">
        <f t="shared" si="16"/>
        <v>38.964943820224647</v>
      </c>
      <c r="W26" s="17">
        <v>50</v>
      </c>
      <c r="X26" s="12">
        <f t="shared" si="19"/>
        <v>1948.2471910112324</v>
      </c>
      <c r="Y26" s="21"/>
      <c r="Z26" s="21"/>
    </row>
    <row r="27" spans="1:36">
      <c r="A27" s="61"/>
      <c r="B27" s="9" t="s">
        <v>76</v>
      </c>
      <c r="C27" s="25">
        <v>20.206700000000001</v>
      </c>
      <c r="D27" s="25">
        <v>29.5792</v>
      </c>
      <c r="E27" s="25">
        <f t="shared" si="11"/>
        <v>9.3724999999999987</v>
      </c>
      <c r="F27" s="25">
        <v>20.4634</v>
      </c>
      <c r="G27" s="25">
        <v>20.3123</v>
      </c>
      <c r="H27" s="25">
        <f t="shared" si="12"/>
        <v>0.2566999999999986</v>
      </c>
      <c r="I27" s="25">
        <f t="shared" si="18"/>
        <v>0.15109999999999957</v>
      </c>
      <c r="J27" s="46"/>
      <c r="K27" s="25">
        <f t="shared" si="13"/>
        <v>2.7388636969858484</v>
      </c>
      <c r="L27" s="25">
        <f t="shared" si="14"/>
        <v>1.612163243531604</v>
      </c>
      <c r="M27" s="25">
        <f t="shared" si="15"/>
        <v>58.862485391507747</v>
      </c>
      <c r="N27" s="46"/>
      <c r="O27" s="31"/>
      <c r="P27" s="46"/>
      <c r="Q27" s="60" t="s">
        <v>121</v>
      </c>
      <c r="R27" s="9" t="s">
        <v>73</v>
      </c>
      <c r="S27" s="13">
        <v>4.82</v>
      </c>
      <c r="T27" s="10">
        <f t="shared" si="8"/>
        <v>5.2249999999999996</v>
      </c>
      <c r="U27" s="29">
        <f t="shared" si="7"/>
        <v>2.4052434456928833E-2</v>
      </c>
      <c r="V27" s="11">
        <f t="shared" si="16"/>
        <v>38.964943820224647</v>
      </c>
      <c r="W27" s="17">
        <v>50</v>
      </c>
      <c r="X27" s="12">
        <f t="shared" si="19"/>
        <v>1948.2471910112324</v>
      </c>
      <c r="Y27" s="21">
        <f>AVERAGE(X27:X28)</f>
        <v>2044.456928838948</v>
      </c>
      <c r="Z27" s="21"/>
    </row>
    <row r="28" spans="1:36">
      <c r="A28" s="61"/>
      <c r="B28" s="9" t="s">
        <v>77</v>
      </c>
      <c r="C28" s="25">
        <v>20.712700000000002</v>
      </c>
      <c r="D28" s="25">
        <v>29.245100000000001</v>
      </c>
      <c r="E28" s="25">
        <f t="shared" si="11"/>
        <v>8.5323999999999991</v>
      </c>
      <c r="F28" s="25">
        <v>20.9407</v>
      </c>
      <c r="G28" s="25">
        <v>20.807200000000002</v>
      </c>
      <c r="H28" s="25">
        <f t="shared" si="12"/>
        <v>0.22799999999999798</v>
      </c>
      <c r="I28" s="25">
        <f t="shared" si="18"/>
        <v>0.13349999999999795</v>
      </c>
      <c r="J28" s="46"/>
      <c r="K28" s="25">
        <f t="shared" si="13"/>
        <v>2.6721672682949462</v>
      </c>
      <c r="L28" s="25">
        <f t="shared" si="14"/>
        <v>1.5646242557779517</v>
      </c>
      <c r="M28" s="25">
        <f t="shared" si="15"/>
        <v>58.552631578946986</v>
      </c>
      <c r="N28" s="46"/>
      <c r="O28" s="56">
        <f>AVERAGE(L28:L29)</f>
        <v>1.567234160522132</v>
      </c>
      <c r="P28" s="46"/>
      <c r="Q28" s="60"/>
      <c r="R28" s="9" t="s">
        <v>74</v>
      </c>
      <c r="S28" s="13">
        <v>4.78</v>
      </c>
      <c r="T28" s="10">
        <f t="shared" si="8"/>
        <v>5.2249999999999996</v>
      </c>
      <c r="U28" s="29">
        <f t="shared" si="7"/>
        <v>2.4052434456928833E-2</v>
      </c>
      <c r="V28" s="11">
        <f t="shared" si="16"/>
        <v>42.813333333333269</v>
      </c>
      <c r="W28" s="17">
        <v>50</v>
      </c>
      <c r="X28" s="12">
        <f t="shared" si="19"/>
        <v>2140.6666666666633</v>
      </c>
      <c r="Y28" s="21"/>
      <c r="Z28" s="21"/>
    </row>
    <row r="29" spans="1:36">
      <c r="A29" s="61"/>
      <c r="B29" s="9" t="s">
        <v>78</v>
      </c>
      <c r="C29" s="25">
        <v>20.570599999999999</v>
      </c>
      <c r="D29" s="25">
        <v>29.1447</v>
      </c>
      <c r="E29" s="25">
        <f t="shared" si="11"/>
        <v>8.5741000000000014</v>
      </c>
      <c r="F29" s="25">
        <v>20.8033</v>
      </c>
      <c r="G29" s="25">
        <v>20.668700000000001</v>
      </c>
      <c r="H29" s="25">
        <f t="shared" si="12"/>
        <v>0.23270000000000124</v>
      </c>
      <c r="I29" s="25">
        <f t="shared" si="18"/>
        <v>0.13459999999999894</v>
      </c>
      <c r="J29" s="46"/>
      <c r="K29" s="25">
        <f t="shared" si="13"/>
        <v>2.7139874739039804</v>
      </c>
      <c r="L29" s="25">
        <f t="shared" si="14"/>
        <v>1.5698440652663126</v>
      </c>
      <c r="M29" s="25">
        <f t="shared" si="15"/>
        <v>57.842715943273838</v>
      </c>
      <c r="N29" s="46"/>
      <c r="O29" s="31"/>
      <c r="P29" s="46"/>
      <c r="Q29" s="60" t="s">
        <v>109</v>
      </c>
      <c r="R29" s="9" t="s">
        <v>75</v>
      </c>
      <c r="S29" s="13">
        <v>4.83</v>
      </c>
      <c r="T29" s="10">
        <f t="shared" si="8"/>
        <v>5.2249999999999996</v>
      </c>
      <c r="U29" s="29">
        <f t="shared" si="7"/>
        <v>2.4052434456928833E-2</v>
      </c>
      <c r="V29" s="11">
        <f t="shared" si="16"/>
        <v>38.002846441947511</v>
      </c>
      <c r="W29" s="17">
        <v>50</v>
      </c>
      <c r="X29" s="12">
        <f t="shared" si="19"/>
        <v>1900.1423220973757</v>
      </c>
      <c r="Y29" s="21">
        <f>AVERAGE(X29:X30)</f>
        <v>1683.6704119850165</v>
      </c>
      <c r="Z29" s="21"/>
    </row>
    <row r="30" spans="1:36">
      <c r="A30" s="61"/>
      <c r="B30" s="9" t="s">
        <v>79</v>
      </c>
      <c r="C30" s="25">
        <v>20.746500000000001</v>
      </c>
      <c r="D30" s="25">
        <v>29.8306</v>
      </c>
      <c r="E30" s="25">
        <f t="shared" si="11"/>
        <v>9.0840999999999994</v>
      </c>
      <c r="F30" s="25">
        <v>20.982700000000001</v>
      </c>
      <c r="G30" s="33">
        <v>20.879899999999999</v>
      </c>
      <c r="H30" s="25">
        <f t="shared" si="12"/>
        <v>0.23620000000000019</v>
      </c>
      <c r="I30" s="25">
        <f t="shared" si="18"/>
        <v>0.102800000000002</v>
      </c>
      <c r="J30" s="46"/>
      <c r="K30" s="25">
        <f t="shared" si="13"/>
        <v>2.6001475104853555</v>
      </c>
      <c r="L30" s="25">
        <f t="shared" si="14"/>
        <v>1.1316476040554597</v>
      </c>
      <c r="M30" s="25">
        <f t="shared" si="15"/>
        <v>43.522438611347134</v>
      </c>
      <c r="N30" s="46"/>
      <c r="O30" s="56">
        <f>AVERAGE(L30:L31)</f>
        <v>1.129258927340429</v>
      </c>
      <c r="P30" s="46"/>
      <c r="Q30" s="60"/>
      <c r="R30" s="9" t="s">
        <v>76</v>
      </c>
      <c r="S30" s="13">
        <v>4.92</v>
      </c>
      <c r="T30" s="10">
        <f t="shared" si="8"/>
        <v>5.2249999999999996</v>
      </c>
      <c r="U30" s="29">
        <f t="shared" si="7"/>
        <v>2.4052434456928833E-2</v>
      </c>
      <c r="V30" s="11">
        <f t="shared" si="16"/>
        <v>29.343970037453147</v>
      </c>
      <c r="W30" s="17">
        <v>50</v>
      </c>
      <c r="X30" s="12">
        <f t="shared" si="19"/>
        <v>1467.1985018726573</v>
      </c>
      <c r="Y30" s="21"/>
      <c r="Z30" s="21"/>
    </row>
    <row r="31" spans="1:36">
      <c r="A31" s="61"/>
      <c r="B31" s="9" t="s">
        <v>80</v>
      </c>
      <c r="C31" s="25">
        <v>20.816400000000002</v>
      </c>
      <c r="D31" s="25">
        <v>29.2912</v>
      </c>
      <c r="E31" s="25">
        <f t="shared" si="11"/>
        <v>8.4747999999999983</v>
      </c>
      <c r="F31" s="25">
        <v>21.0382</v>
      </c>
      <c r="G31" s="33">
        <v>20.942699999999999</v>
      </c>
      <c r="H31" s="25">
        <f t="shared" si="12"/>
        <v>0.22179999999999822</v>
      </c>
      <c r="I31" s="25">
        <f t="shared" si="18"/>
        <v>9.5500000000001251E-2</v>
      </c>
      <c r="J31" s="46"/>
      <c r="K31" s="25">
        <f t="shared" si="13"/>
        <v>2.6171709066880431</v>
      </c>
      <c r="L31" s="25">
        <f t="shared" si="14"/>
        <v>1.1268702506253985</v>
      </c>
      <c r="M31" s="25">
        <f t="shared" si="15"/>
        <v>43.056807935077558</v>
      </c>
      <c r="N31" s="46"/>
      <c r="O31" s="31"/>
      <c r="P31" s="46"/>
      <c r="Q31" s="60" t="s">
        <v>110</v>
      </c>
      <c r="R31" s="9" t="s">
        <v>77</v>
      </c>
      <c r="S31" s="13">
        <v>4.7</v>
      </c>
      <c r="T31" s="10">
        <f t="shared" si="8"/>
        <v>5.2249999999999996</v>
      </c>
      <c r="U31" s="29">
        <f t="shared" si="7"/>
        <v>2.4052434456928833E-2</v>
      </c>
      <c r="V31" s="11">
        <f t="shared" si="16"/>
        <v>50.510112359550497</v>
      </c>
      <c r="W31" s="17">
        <v>50</v>
      </c>
      <c r="X31" s="12">
        <f t="shared" si="19"/>
        <v>2525.5056179775247</v>
      </c>
      <c r="Y31" s="21">
        <f>AVERAGE(X31:X32)</f>
        <v>2188.7715355805221</v>
      </c>
      <c r="Z31" s="21"/>
    </row>
    <row r="32" spans="1:36">
      <c r="A32" s="61"/>
      <c r="B32" s="9" t="s">
        <v>81</v>
      </c>
      <c r="C32" s="25">
        <v>20.2422</v>
      </c>
      <c r="D32" s="25">
        <v>29.593699999999998</v>
      </c>
      <c r="E32" s="25">
        <f t="shared" si="11"/>
        <v>9.3514999999999979</v>
      </c>
      <c r="F32" s="25">
        <v>20.4862</v>
      </c>
      <c r="G32" s="33">
        <v>20.348800000000001</v>
      </c>
      <c r="H32" s="25">
        <f t="shared" si="12"/>
        <v>0.24399999999999977</v>
      </c>
      <c r="I32" s="25">
        <f t="shared" si="18"/>
        <v>0.13739999999999952</v>
      </c>
      <c r="J32" s="60">
        <f>AVERAGE(I32,I33,I34,I35,I36,I37)</f>
        <v>0.13858333333333248</v>
      </c>
      <c r="K32" s="25">
        <f t="shared" si="13"/>
        <v>2.6092070790782209</v>
      </c>
      <c r="L32" s="25">
        <f t="shared" si="14"/>
        <v>1.4692830027268304</v>
      </c>
      <c r="M32" s="25">
        <f t="shared" si="15"/>
        <v>56.311475409835921</v>
      </c>
      <c r="N32" s="60">
        <f>AVERAGE(K32,K33,K34,K35,K36,K37)</f>
        <v>2.6517276690171605</v>
      </c>
      <c r="O32" s="56">
        <f>AVERAGE(L32:L33)</f>
        <v>1.4859972211539927</v>
      </c>
      <c r="P32" s="46"/>
      <c r="Q32" s="60"/>
      <c r="R32" s="9" t="s">
        <v>78</v>
      </c>
      <c r="S32" s="13">
        <v>4.84</v>
      </c>
      <c r="T32" s="10">
        <f t="shared" si="8"/>
        <v>5.2249999999999996</v>
      </c>
      <c r="U32" s="29">
        <f t="shared" si="7"/>
        <v>2.4052434456928833E-2</v>
      </c>
      <c r="V32" s="11">
        <f t="shared" si="16"/>
        <v>37.040749063670383</v>
      </c>
      <c r="W32" s="17">
        <v>50</v>
      </c>
      <c r="X32" s="12">
        <f>V32*W32</f>
        <v>1852.0374531835191</v>
      </c>
      <c r="Y32" s="21"/>
      <c r="Z32" s="21"/>
    </row>
    <row r="33" spans="1:32">
      <c r="A33" s="61"/>
      <c r="B33" s="9" t="s">
        <v>82</v>
      </c>
      <c r="C33" s="25">
        <v>20.4514</v>
      </c>
      <c r="D33" s="25">
        <v>28.9893</v>
      </c>
      <c r="E33" s="25">
        <f t="shared" si="11"/>
        <v>8.5379000000000005</v>
      </c>
      <c r="F33" s="25">
        <v>20.6754</v>
      </c>
      <c r="G33" s="33">
        <v>20.5471</v>
      </c>
      <c r="H33" s="25">
        <f t="shared" si="12"/>
        <v>0.2240000000000002</v>
      </c>
      <c r="I33" s="25">
        <f t="shared" si="18"/>
        <v>0.12829999999999941</v>
      </c>
      <c r="J33" s="60"/>
      <c r="K33" s="25">
        <f t="shared" si="13"/>
        <v>2.6235959662212043</v>
      </c>
      <c r="L33" s="25">
        <f t="shared" si="14"/>
        <v>1.5027114395811547</v>
      </c>
      <c r="M33" s="25">
        <f t="shared" si="15"/>
        <v>57.276785714285403</v>
      </c>
      <c r="N33" s="60"/>
      <c r="O33" s="31"/>
      <c r="P33" s="46"/>
      <c r="Q33" s="60" t="s">
        <v>111</v>
      </c>
      <c r="R33" s="9" t="s">
        <v>79</v>
      </c>
      <c r="S33" s="13">
        <v>4.8499999999999996</v>
      </c>
      <c r="T33" s="10">
        <f t="shared" si="8"/>
        <v>5.2249999999999996</v>
      </c>
      <c r="U33" s="29">
        <f t="shared" si="7"/>
        <v>2.4052434456928833E-2</v>
      </c>
      <c r="V33" s="11">
        <f t="shared" si="16"/>
        <v>36.078651685393247</v>
      </c>
      <c r="W33" s="17">
        <v>50</v>
      </c>
      <c r="X33" s="12">
        <f t="shared" ref="X33:X46" si="20">V33*W33</f>
        <v>1803.9325842696624</v>
      </c>
      <c r="Y33" s="21">
        <f>AVERAGE(X33:X34)</f>
        <v>1948.2471910112345</v>
      </c>
      <c r="Z33" s="17"/>
    </row>
    <row r="34" spans="1:32">
      <c r="A34" s="61"/>
      <c r="B34" s="9" t="s">
        <v>83</v>
      </c>
      <c r="C34" s="25">
        <v>20.5029</v>
      </c>
      <c r="D34" s="25">
        <v>29.3414</v>
      </c>
      <c r="E34" s="25">
        <f t="shared" si="11"/>
        <v>8.8384999999999998</v>
      </c>
      <c r="F34" s="25">
        <v>20.732099999999999</v>
      </c>
      <c r="G34" s="33">
        <v>20.6051</v>
      </c>
      <c r="H34" s="25">
        <f t="shared" si="12"/>
        <v>0.22919999999999874</v>
      </c>
      <c r="I34" s="25">
        <f t="shared" si="18"/>
        <v>0.12699999999999889</v>
      </c>
      <c r="J34" s="60"/>
      <c r="K34" s="25">
        <f t="shared" si="13"/>
        <v>2.5932002036544519</v>
      </c>
      <c r="L34" s="25">
        <f t="shared" si="14"/>
        <v>1.4368954008032913</v>
      </c>
      <c r="M34" s="25">
        <f t="shared" si="15"/>
        <v>55.410122164048694</v>
      </c>
      <c r="N34" s="60"/>
      <c r="O34" s="56">
        <f>AVERAGE(L34:L35)</f>
        <v>1.4819322659294882</v>
      </c>
      <c r="P34" s="46"/>
      <c r="Q34" s="60"/>
      <c r="R34" s="9" t="s">
        <v>80</v>
      </c>
      <c r="S34" s="13">
        <v>4.79</v>
      </c>
      <c r="T34" s="10">
        <f t="shared" si="8"/>
        <v>5.2249999999999996</v>
      </c>
      <c r="U34" s="29">
        <f t="shared" si="7"/>
        <v>2.4052434456928833E-2</v>
      </c>
      <c r="V34" s="11">
        <f t="shared" si="16"/>
        <v>41.851235955056133</v>
      </c>
      <c r="W34" s="17">
        <v>50</v>
      </c>
      <c r="X34" s="12">
        <f t="shared" si="20"/>
        <v>2092.5617977528068</v>
      </c>
      <c r="Y34" s="21"/>
      <c r="Z34" s="21"/>
    </row>
    <row r="35" spans="1:32">
      <c r="A35" s="61"/>
      <c r="B35" s="9" t="s">
        <v>84</v>
      </c>
      <c r="C35" s="25">
        <v>20.834099999999999</v>
      </c>
      <c r="D35" s="25">
        <v>30.8474</v>
      </c>
      <c r="E35" s="25">
        <f t="shared" si="11"/>
        <v>10.013300000000001</v>
      </c>
      <c r="F35" s="25">
        <v>21.0932</v>
      </c>
      <c r="G35" s="33">
        <v>20.940300000000001</v>
      </c>
      <c r="H35" s="25">
        <f t="shared" si="12"/>
        <v>0.25910000000000011</v>
      </c>
      <c r="I35" s="25">
        <f t="shared" si="18"/>
        <v>0.15289999999999893</v>
      </c>
      <c r="J35" s="60"/>
      <c r="K35" s="25">
        <f t="shared" si="13"/>
        <v>2.587558547132315</v>
      </c>
      <c r="L35" s="25">
        <f t="shared" si="14"/>
        <v>1.5269691310556852</v>
      </c>
      <c r="M35" s="25">
        <f t="shared" si="15"/>
        <v>59.01196449247351</v>
      </c>
      <c r="N35" s="60"/>
      <c r="O35" s="31"/>
      <c r="P35" s="46"/>
      <c r="Q35" s="60" t="s">
        <v>112</v>
      </c>
      <c r="R35" s="9" t="s">
        <v>81</v>
      </c>
      <c r="S35" s="13">
        <v>4.7300000000000004</v>
      </c>
      <c r="T35" s="10">
        <f t="shared" si="8"/>
        <v>5.2249999999999996</v>
      </c>
      <c r="U35" s="29">
        <f t="shared" si="7"/>
        <v>2.4052434456928833E-2</v>
      </c>
      <c r="V35" s="11">
        <f t="shared" si="16"/>
        <v>47.623820224719012</v>
      </c>
      <c r="W35" s="17">
        <v>50</v>
      </c>
      <c r="X35" s="12">
        <f t="shared" si="20"/>
        <v>2381.1910112359506</v>
      </c>
      <c r="Y35" s="21">
        <f>AVERAGE(X35:X36)</f>
        <v>2597.662921348312</v>
      </c>
      <c r="Z35" s="21"/>
    </row>
    <row r="36" spans="1:32">
      <c r="A36" s="61"/>
      <c r="B36" s="9" t="s">
        <v>85</v>
      </c>
      <c r="C36" s="25">
        <v>20.611799999999999</v>
      </c>
      <c r="D36" s="25">
        <v>29.6187</v>
      </c>
      <c r="E36" s="25">
        <f t="shared" si="11"/>
        <v>9.0069000000000017</v>
      </c>
      <c r="F36" s="25">
        <v>20.857299999999999</v>
      </c>
      <c r="G36" s="33">
        <v>20.713100000000001</v>
      </c>
      <c r="H36" s="25">
        <f t="shared" si="12"/>
        <v>0.24549999999999983</v>
      </c>
      <c r="I36" s="25">
        <f t="shared" si="18"/>
        <v>0.14419999999999789</v>
      </c>
      <c r="J36" s="60"/>
      <c r="K36" s="25">
        <f t="shared" si="13"/>
        <v>2.7256880835803639</v>
      </c>
      <c r="L36" s="25">
        <f t="shared" si="14"/>
        <v>1.6009947928809898</v>
      </c>
      <c r="M36" s="25">
        <f t="shared" si="15"/>
        <v>58.737270875762924</v>
      </c>
      <c r="N36" s="60"/>
      <c r="O36" s="56">
        <f>AVERAGE(L36:L37)</f>
        <v>1.6134728752182212</v>
      </c>
      <c r="P36" s="46"/>
      <c r="Q36" s="60"/>
      <c r="R36" s="9" t="s">
        <v>82</v>
      </c>
      <c r="S36" s="13">
        <v>4.6399999999999997</v>
      </c>
      <c r="T36" s="10">
        <f t="shared" si="8"/>
        <v>5.2249999999999996</v>
      </c>
      <c r="U36" s="29">
        <f t="shared" si="7"/>
        <v>2.4052434456928833E-2</v>
      </c>
      <c r="V36" s="11">
        <f t="shared" si="16"/>
        <v>56.282696629213468</v>
      </c>
      <c r="W36" s="17">
        <v>50</v>
      </c>
      <c r="X36" s="12">
        <f t="shared" si="20"/>
        <v>2814.1348314606735</v>
      </c>
      <c r="Y36" s="21"/>
      <c r="Z36" s="21"/>
    </row>
    <row r="37" spans="1:32">
      <c r="A37" s="61"/>
      <c r="B37" s="9" t="s">
        <v>86</v>
      </c>
      <c r="C37" s="25">
        <v>20.606200000000001</v>
      </c>
      <c r="D37" s="25">
        <v>29.321100000000001</v>
      </c>
      <c r="E37" s="25">
        <f t="shared" si="11"/>
        <v>8.7149000000000001</v>
      </c>
      <c r="F37" s="25">
        <v>20.8477</v>
      </c>
      <c r="G37" s="33">
        <v>20.706</v>
      </c>
      <c r="H37" s="25">
        <f t="shared" si="12"/>
        <v>0.24149999999999849</v>
      </c>
      <c r="I37" s="25">
        <f t="shared" si="18"/>
        <v>0.14170000000000016</v>
      </c>
      <c r="J37" s="60"/>
      <c r="K37" s="25">
        <f t="shared" si="13"/>
        <v>2.7711161344364079</v>
      </c>
      <c r="L37" s="25">
        <f t="shared" si="14"/>
        <v>1.6259509575554529</v>
      </c>
      <c r="M37" s="25">
        <f t="shared" si="15"/>
        <v>58.67494824016606</v>
      </c>
      <c r="N37" s="60"/>
      <c r="O37" s="31"/>
      <c r="P37" s="46"/>
      <c r="Q37" s="60" t="s">
        <v>113</v>
      </c>
      <c r="R37" s="9" t="s">
        <v>83</v>
      </c>
      <c r="S37" s="13">
        <v>4.6399999999999997</v>
      </c>
      <c r="T37" s="10">
        <f t="shared" si="8"/>
        <v>5.2249999999999996</v>
      </c>
      <c r="U37" s="29">
        <f t="shared" si="7"/>
        <v>2.4052434456928833E-2</v>
      </c>
      <c r="V37" s="11">
        <f t="shared" si="16"/>
        <v>56.282696629213468</v>
      </c>
      <c r="W37" s="17">
        <v>50</v>
      </c>
      <c r="X37" s="12">
        <f t="shared" si="20"/>
        <v>2814.1348314606735</v>
      </c>
      <c r="Y37" s="21">
        <f>AVERAGE(X37:X38)</f>
        <v>2621.7153558052423</v>
      </c>
      <c r="Z37" s="21"/>
    </row>
    <row r="38" spans="1:32">
      <c r="A38" s="61"/>
      <c r="B38" s="9" t="s">
        <v>87</v>
      </c>
      <c r="C38" s="25">
        <v>20.741800000000001</v>
      </c>
      <c r="D38" s="25">
        <v>30.758199999999999</v>
      </c>
      <c r="E38" s="25">
        <f t="shared" si="11"/>
        <v>10.016399999999997</v>
      </c>
      <c r="F38" s="25">
        <v>21.030100000000001</v>
      </c>
      <c r="G38" s="33">
        <v>20.8476</v>
      </c>
      <c r="H38" s="25">
        <f t="shared" si="12"/>
        <v>0.28829999999999956</v>
      </c>
      <c r="I38" s="25">
        <f t="shared" si="18"/>
        <v>0.18250000000000099</v>
      </c>
      <c r="J38" s="60">
        <f>AVERAGE(I38,I39,I40,I41,I42,I43)</f>
        <v>0.15665000000000084</v>
      </c>
      <c r="K38" s="25">
        <f t="shared" si="13"/>
        <v>2.8782796214208659</v>
      </c>
      <c r="L38" s="25">
        <f t="shared" si="14"/>
        <v>1.822011900483218</v>
      </c>
      <c r="M38" s="25">
        <f t="shared" si="15"/>
        <v>63.302115851543974</v>
      </c>
      <c r="N38" s="60">
        <f>AVERAGE(K38,K39,K40,K41,K42,K43)</f>
        <v>2.7090369872487208</v>
      </c>
      <c r="O38" s="56">
        <f>AVERAGE(L38:L39)</f>
        <v>1.839777907320586</v>
      </c>
      <c r="P38" s="46"/>
      <c r="Q38" s="60"/>
      <c r="R38" s="9" t="s">
        <v>84</v>
      </c>
      <c r="S38" s="13">
        <v>4.72</v>
      </c>
      <c r="T38" s="10">
        <f t="shared" si="8"/>
        <v>5.2249999999999996</v>
      </c>
      <c r="U38" s="29">
        <f t="shared" si="7"/>
        <v>2.4052434456928833E-2</v>
      </c>
      <c r="V38" s="11">
        <f t="shared" si="16"/>
        <v>48.585917602996226</v>
      </c>
      <c r="W38" s="17">
        <v>50</v>
      </c>
      <c r="X38" s="12">
        <f t="shared" si="20"/>
        <v>2429.2958801498112</v>
      </c>
      <c r="Y38" s="21"/>
      <c r="Z38" s="21"/>
    </row>
    <row r="39" spans="1:32">
      <c r="A39" s="61"/>
      <c r="B39" s="9" t="s">
        <v>88</v>
      </c>
      <c r="C39" s="25">
        <v>20.319900000000001</v>
      </c>
      <c r="D39" s="25">
        <v>29.331800000000001</v>
      </c>
      <c r="E39" s="25">
        <f t="shared" si="11"/>
        <v>9.0119000000000007</v>
      </c>
      <c r="F39" s="25">
        <v>20.584199999999999</v>
      </c>
      <c r="G39" s="33">
        <v>20.416799999999999</v>
      </c>
      <c r="H39" s="25">
        <f t="shared" si="12"/>
        <v>0.26429999999999865</v>
      </c>
      <c r="I39" s="25">
        <f t="shared" si="18"/>
        <v>0.16740000000000066</v>
      </c>
      <c r="J39" s="60"/>
      <c r="K39" s="25">
        <f t="shared" si="13"/>
        <v>2.9327888680522265</v>
      </c>
      <c r="L39" s="25">
        <f t="shared" si="14"/>
        <v>1.8575439141579539</v>
      </c>
      <c r="M39" s="25">
        <f t="shared" si="15"/>
        <v>63.337116912599889</v>
      </c>
      <c r="N39" s="60"/>
      <c r="O39" s="31"/>
      <c r="P39" s="46"/>
      <c r="Q39" s="60" t="s">
        <v>114</v>
      </c>
      <c r="R39" s="9" t="s">
        <v>85</v>
      </c>
      <c r="S39" s="13">
        <v>4.7699999999999996</v>
      </c>
      <c r="T39" s="10">
        <f t="shared" si="8"/>
        <v>5.2249999999999996</v>
      </c>
      <c r="U39" s="29">
        <f t="shared" si="7"/>
        <v>2.4052434456928833E-2</v>
      </c>
      <c r="V39" s="11">
        <f t="shared" si="16"/>
        <v>43.775430711610483</v>
      </c>
      <c r="W39" s="17">
        <v>50</v>
      </c>
      <c r="X39" s="12">
        <f t="shared" si="20"/>
        <v>2188.771535580524</v>
      </c>
      <c r="Y39" s="21">
        <f>AVERAGE(X39:X40)</f>
        <v>1972.2996254681625</v>
      </c>
      <c r="Z39" s="21"/>
    </row>
    <row r="40" spans="1:32">
      <c r="A40" s="61"/>
      <c r="B40" s="9" t="s">
        <v>89</v>
      </c>
      <c r="C40" s="25">
        <v>20.331800000000001</v>
      </c>
      <c r="D40" s="25">
        <v>30.277899999999999</v>
      </c>
      <c r="E40" s="25">
        <f t="shared" si="11"/>
        <v>9.9460999999999977</v>
      </c>
      <c r="F40" s="25">
        <v>20.593900000000001</v>
      </c>
      <c r="G40" s="33">
        <v>20.439699999999998</v>
      </c>
      <c r="H40" s="25">
        <f t="shared" si="12"/>
        <v>0.26210000000000022</v>
      </c>
      <c r="I40" s="25">
        <f t="shared" si="18"/>
        <v>0.154200000000003</v>
      </c>
      <c r="J40" s="60"/>
      <c r="K40" s="25">
        <f t="shared" si="13"/>
        <v>2.6352037482028159</v>
      </c>
      <c r="L40" s="25">
        <f t="shared" si="14"/>
        <v>1.5503564211098122</v>
      </c>
      <c r="M40" s="25">
        <f t="shared" si="15"/>
        <v>58.832506676842002</v>
      </c>
      <c r="N40" s="60"/>
      <c r="O40" s="56">
        <f>AVERAGE(L40:L41)</f>
        <v>1.5472558011623541</v>
      </c>
      <c r="P40" s="46"/>
      <c r="Q40" s="60"/>
      <c r="R40" s="9" t="s">
        <v>86</v>
      </c>
      <c r="S40" s="13">
        <v>4.8600000000000003</v>
      </c>
      <c r="T40" s="10">
        <f t="shared" si="8"/>
        <v>5.2249999999999996</v>
      </c>
      <c r="U40" s="29">
        <f t="shared" si="7"/>
        <v>2.4052434456928833E-2</v>
      </c>
      <c r="V40" s="11">
        <f t="shared" si="16"/>
        <v>35.116554307116026</v>
      </c>
      <c r="W40" s="17">
        <v>50</v>
      </c>
      <c r="X40" s="12">
        <f t="shared" si="20"/>
        <v>1755.8277153558013</v>
      </c>
      <c r="Y40" s="21"/>
      <c r="Z40" s="21"/>
    </row>
    <row r="41" spans="1:32">
      <c r="A41" s="61"/>
      <c r="B41" s="9" t="s">
        <v>90</v>
      </c>
      <c r="C41" s="25">
        <v>20.701499999999999</v>
      </c>
      <c r="D41" s="25">
        <v>30.104700000000001</v>
      </c>
      <c r="E41" s="25">
        <f t="shared" si="11"/>
        <v>9.4032000000000018</v>
      </c>
      <c r="F41" s="25">
        <v>20.947099999999999</v>
      </c>
      <c r="G41" s="33">
        <v>20.8019</v>
      </c>
      <c r="H41" s="25">
        <f t="shared" si="12"/>
        <v>0.2455999999999996</v>
      </c>
      <c r="I41" s="25">
        <f t="shared" si="18"/>
        <v>0.14519999999999911</v>
      </c>
      <c r="J41" s="60"/>
      <c r="K41" s="25">
        <f t="shared" si="13"/>
        <v>2.6118768078951797</v>
      </c>
      <c r="L41" s="25">
        <f t="shared" si="14"/>
        <v>1.5441551812148957</v>
      </c>
      <c r="M41" s="25">
        <f t="shared" si="15"/>
        <v>59.120521172638178</v>
      </c>
      <c r="N41" s="60"/>
      <c r="O41" s="31"/>
      <c r="P41" s="46"/>
      <c r="Q41" s="60" t="s">
        <v>115</v>
      </c>
      <c r="R41" s="9" t="s">
        <v>87</v>
      </c>
      <c r="S41" s="13">
        <v>4.8</v>
      </c>
      <c r="T41" s="10">
        <f t="shared" si="8"/>
        <v>5.2249999999999996</v>
      </c>
      <c r="U41" s="29">
        <f t="shared" si="7"/>
        <v>2.4052434456928833E-2</v>
      </c>
      <c r="V41" s="11">
        <f t="shared" si="16"/>
        <v>40.889138576778997</v>
      </c>
      <c r="W41" s="17">
        <v>50</v>
      </c>
      <c r="X41" s="12">
        <f t="shared" si="20"/>
        <v>2044.4569288389498</v>
      </c>
      <c r="Y41" s="21">
        <f>AVERAGE(X41:X42)</f>
        <v>2092.5617977528063</v>
      </c>
      <c r="Z41" s="21"/>
    </row>
    <row r="42" spans="1:32">
      <c r="A42" s="61"/>
      <c r="B42" s="9" t="s">
        <v>91</v>
      </c>
      <c r="C42" s="25">
        <v>20.828700000000001</v>
      </c>
      <c r="D42" s="25">
        <v>30.504999999999999</v>
      </c>
      <c r="E42" s="25">
        <f t="shared" si="11"/>
        <v>9.6762999999999977</v>
      </c>
      <c r="F42" s="25">
        <v>21.082100000000001</v>
      </c>
      <c r="G42" s="33">
        <v>20.934999999999999</v>
      </c>
      <c r="H42" s="25">
        <f t="shared" si="12"/>
        <v>0.25339999999999918</v>
      </c>
      <c r="I42" s="25">
        <f t="shared" si="18"/>
        <v>0.14710000000000178</v>
      </c>
      <c r="J42" s="60"/>
      <c r="K42" s="25">
        <f t="shared" si="13"/>
        <v>2.618769571013706</v>
      </c>
      <c r="L42" s="25">
        <f t="shared" si="14"/>
        <v>1.5202091708607817</v>
      </c>
      <c r="M42" s="25">
        <f t="shared" si="15"/>
        <v>58.050513022889604</v>
      </c>
      <c r="N42" s="60"/>
      <c r="O42" s="56">
        <f>AVERAGE(L42:L43)</f>
        <v>1.5155029198691827</v>
      </c>
      <c r="P42" s="46"/>
      <c r="Q42" s="60"/>
      <c r="R42" s="9" t="s">
        <v>88</v>
      </c>
      <c r="S42" s="13">
        <v>4.78</v>
      </c>
      <c r="T42" s="10">
        <f t="shared" si="8"/>
        <v>5.2249999999999996</v>
      </c>
      <c r="U42" s="29">
        <f t="shared" si="7"/>
        <v>2.4052434456928833E-2</v>
      </c>
      <c r="V42" s="11">
        <f t="shared" si="16"/>
        <v>42.813333333333269</v>
      </c>
      <c r="W42" s="17">
        <v>50</v>
      </c>
      <c r="X42" s="12">
        <f t="shared" si="20"/>
        <v>2140.6666666666633</v>
      </c>
      <c r="Y42" s="21"/>
      <c r="Z42" s="21"/>
    </row>
    <row r="43" spans="1:32">
      <c r="A43" s="61"/>
      <c r="B43" s="9" t="s">
        <v>92</v>
      </c>
      <c r="C43" s="25">
        <v>20.537500000000001</v>
      </c>
      <c r="D43" s="25">
        <v>30.035799999999998</v>
      </c>
      <c r="E43" s="25">
        <f t="shared" si="11"/>
        <v>9.4982999999999969</v>
      </c>
      <c r="F43" s="25">
        <v>20.782299999999999</v>
      </c>
      <c r="G43" s="25">
        <v>20.6388</v>
      </c>
      <c r="H43" s="25">
        <f t="shared" si="12"/>
        <v>0.24479999999999791</v>
      </c>
      <c r="I43" s="25">
        <f t="shared" si="18"/>
        <v>0.14349999999999952</v>
      </c>
      <c r="J43" s="60"/>
      <c r="K43" s="25">
        <f t="shared" si="13"/>
        <v>2.5773033069075311</v>
      </c>
      <c r="L43" s="25">
        <f t="shared" si="14"/>
        <v>1.510796668877584</v>
      </c>
      <c r="M43" s="25">
        <f t="shared" si="15"/>
        <v>58.619281045751933</v>
      </c>
      <c r="N43" s="60"/>
      <c r="O43" s="31"/>
      <c r="P43" s="46"/>
      <c r="Q43" s="60" t="s">
        <v>116</v>
      </c>
      <c r="R43" s="9" t="s">
        <v>89</v>
      </c>
      <c r="S43" s="13">
        <v>4.84</v>
      </c>
      <c r="T43" s="10">
        <f t="shared" si="8"/>
        <v>5.2249999999999996</v>
      </c>
      <c r="U43" s="29">
        <f t="shared" si="7"/>
        <v>2.4052434456928833E-2</v>
      </c>
      <c r="V43" s="11">
        <f t="shared" si="16"/>
        <v>37.040749063670383</v>
      </c>
      <c r="W43" s="17">
        <v>50</v>
      </c>
      <c r="X43" s="12">
        <f t="shared" si="20"/>
        <v>1852.0374531835191</v>
      </c>
      <c r="Y43" s="21">
        <f>AVERAGE(X43:X44)</f>
        <v>2068.5093632958788</v>
      </c>
      <c r="Z43" s="21"/>
    </row>
    <row r="44" spans="1:32">
      <c r="A44" s="45"/>
      <c r="C44" s="25"/>
      <c r="D44" s="25"/>
      <c r="G44" s="25"/>
      <c r="H44" s="25"/>
      <c r="I44" s="25"/>
      <c r="J44" s="46"/>
      <c r="K44" s="25"/>
      <c r="L44" s="25"/>
      <c r="M44" s="25"/>
      <c r="N44" s="46"/>
      <c r="O44" s="46"/>
      <c r="Q44" s="60"/>
      <c r="R44" s="9" t="s">
        <v>90</v>
      </c>
      <c r="S44" s="13">
        <v>4.75</v>
      </c>
      <c r="T44" s="10">
        <f t="shared" si="8"/>
        <v>5.2249999999999996</v>
      </c>
      <c r="U44" s="29">
        <f t="shared" si="7"/>
        <v>2.4052434456928833E-2</v>
      </c>
      <c r="V44" s="11">
        <f>(T44-S44)*U44*4000</f>
        <v>45.699625468164754</v>
      </c>
      <c r="W44" s="17">
        <v>50</v>
      </c>
      <c r="X44" s="12">
        <f t="shared" si="20"/>
        <v>2284.9812734082379</v>
      </c>
      <c r="Y44" s="21"/>
    </row>
    <row r="45" spans="1:32">
      <c r="A45" s="32"/>
      <c r="C45" s="9" t="s">
        <v>8</v>
      </c>
      <c r="D45" s="9" t="s">
        <v>9</v>
      </c>
      <c r="E45" s="23" t="s">
        <v>47</v>
      </c>
      <c r="F45" s="9" t="s">
        <v>10</v>
      </c>
      <c r="H45" s="9" t="s">
        <v>12</v>
      </c>
      <c r="I45" s="44"/>
      <c r="Q45" s="60" t="s">
        <v>117</v>
      </c>
      <c r="R45" s="9" t="s">
        <v>91</v>
      </c>
      <c r="S45" s="13">
        <v>4.83</v>
      </c>
      <c r="T45" s="10">
        <f t="shared" si="8"/>
        <v>5.2249999999999996</v>
      </c>
      <c r="U45" s="29">
        <f t="shared" si="7"/>
        <v>2.4052434456928833E-2</v>
      </c>
      <c r="V45" s="11">
        <f>(T45-S45)*U45*4000</f>
        <v>38.002846441947511</v>
      </c>
      <c r="W45" s="17">
        <v>50</v>
      </c>
      <c r="X45" s="12">
        <f t="shared" si="20"/>
        <v>1900.1423220973757</v>
      </c>
      <c r="Y45" s="21">
        <f>AVERAGE(X45:X46)</f>
        <v>2188.7715355805221</v>
      </c>
      <c r="AA45" s="10"/>
      <c r="AB45" s="29"/>
      <c r="AC45" s="11"/>
      <c r="AD45" s="17"/>
      <c r="AE45" s="12"/>
      <c r="AF45" s="19"/>
    </row>
    <row r="46" spans="1:32">
      <c r="A46" s="61" t="s">
        <v>20</v>
      </c>
      <c r="B46" s="9" t="s">
        <v>23</v>
      </c>
      <c r="C46" s="17">
        <v>6400</v>
      </c>
      <c r="D46" s="13">
        <f t="shared" ref="D46:D55" si="21">C46*L5/100</f>
        <v>100.04968718444637</v>
      </c>
      <c r="E46" s="60">
        <f>(D46+D47+D48)/3</f>
        <v>100.64523736936151</v>
      </c>
      <c r="F46" s="13">
        <f>(D46/C46)*100</f>
        <v>1.5632763622569747</v>
      </c>
      <c r="G46" s="61" t="s">
        <v>37</v>
      </c>
      <c r="I46" s="19"/>
      <c r="L46" s="34"/>
      <c r="M46" s="25"/>
      <c r="O46" s="19"/>
      <c r="Q46" s="60"/>
      <c r="R46" s="9" t="s">
        <v>92</v>
      </c>
      <c r="S46" s="13">
        <v>4.71</v>
      </c>
      <c r="T46" s="10">
        <f t="shared" si="8"/>
        <v>5.2249999999999996</v>
      </c>
      <c r="U46" s="29">
        <f t="shared" si="7"/>
        <v>2.4052434456928833E-2</v>
      </c>
      <c r="V46" s="11">
        <f>(T46-S46)*U46*4000</f>
        <v>49.548014981273361</v>
      </c>
      <c r="W46" s="17">
        <v>50</v>
      </c>
      <c r="X46" s="12">
        <f t="shared" si="20"/>
        <v>2477.4007490636682</v>
      </c>
      <c r="Y46" s="21"/>
      <c r="AA46" s="10"/>
      <c r="AB46" s="29"/>
      <c r="AC46" s="11"/>
      <c r="AD46" s="17"/>
      <c r="AE46" s="12"/>
      <c r="AF46" s="21"/>
    </row>
    <row r="47" spans="1:32">
      <c r="A47" s="61"/>
      <c r="B47" s="9" t="s">
        <v>24</v>
      </c>
      <c r="C47" s="17">
        <v>6400</v>
      </c>
      <c r="D47" s="13">
        <f t="shared" si="21"/>
        <v>100.47570469798683</v>
      </c>
      <c r="E47" s="60"/>
      <c r="F47" s="13">
        <f t="shared" ref="F47:F84" si="22">(D47/C47)*100</f>
        <v>1.5699328859060442</v>
      </c>
      <c r="G47" s="61"/>
      <c r="H47" s="31">
        <f>E46</f>
        <v>100.64523736936151</v>
      </c>
      <c r="I47" s="31"/>
      <c r="J47" s="33"/>
      <c r="K47" s="13"/>
      <c r="L47" s="34"/>
      <c r="Q47" s="14"/>
      <c r="R47" s="8"/>
      <c r="S47" s="8"/>
      <c r="T47" s="8"/>
      <c r="U47" s="30"/>
      <c r="AF47" s="21"/>
    </row>
    <row r="48" spans="1:32">
      <c r="A48" s="61"/>
      <c r="B48" s="9" t="s">
        <v>31</v>
      </c>
      <c r="C48" s="17">
        <v>6400</v>
      </c>
      <c r="D48" s="13">
        <f t="shared" si="21"/>
        <v>101.4103202256513</v>
      </c>
      <c r="E48" s="60"/>
      <c r="F48" s="13">
        <f t="shared" si="22"/>
        <v>1.5845362535258016</v>
      </c>
      <c r="G48" s="61"/>
      <c r="H48" s="31"/>
      <c r="I48" s="31"/>
      <c r="L48" s="34"/>
      <c r="Q48" s="14"/>
      <c r="R48" s="41" t="s">
        <v>57</v>
      </c>
      <c r="S48" s="42">
        <v>5.17</v>
      </c>
      <c r="T48" s="8" t="s">
        <v>151</v>
      </c>
      <c r="U48" s="8" t="s">
        <v>48</v>
      </c>
      <c r="V48" s="27">
        <v>5.29</v>
      </c>
      <c r="W48" s="8" t="s">
        <v>50</v>
      </c>
      <c r="X48" s="8" t="s">
        <v>51</v>
      </c>
      <c r="Y48" s="8"/>
    </row>
    <row r="49" spans="1:25">
      <c r="A49" s="61" t="s">
        <v>21</v>
      </c>
      <c r="B49" s="9" t="s">
        <v>25</v>
      </c>
      <c r="C49" s="17">
        <v>6400</v>
      </c>
      <c r="D49" s="13">
        <f t="shared" si="21"/>
        <v>105.6312279527252</v>
      </c>
      <c r="E49" s="60">
        <f>(D49+D50+D51)/3</f>
        <v>105.98757352726254</v>
      </c>
      <c r="F49" s="13">
        <f t="shared" si="22"/>
        <v>1.6504879367613312</v>
      </c>
      <c r="G49" s="61" t="s">
        <v>38</v>
      </c>
      <c r="I49" s="31"/>
      <c r="L49" s="34"/>
      <c r="Q49" s="14"/>
      <c r="R49" s="8" t="s">
        <v>58</v>
      </c>
      <c r="S49" s="27">
        <v>5.23</v>
      </c>
      <c r="T49" s="10">
        <f>AVERAGE(S48:S49)</f>
        <v>5.2</v>
      </c>
      <c r="U49" s="8" t="s">
        <v>49</v>
      </c>
      <c r="V49" s="27">
        <v>5.22</v>
      </c>
      <c r="W49" s="28">
        <f>(V48+V49)/2</f>
        <v>5.2549999999999999</v>
      </c>
      <c r="X49" s="20">
        <f>(3.8*0.0338)/W49</f>
        <v>2.4441484300666026E-2</v>
      </c>
      <c r="Y49" s="8"/>
    </row>
    <row r="50" spans="1:25">
      <c r="A50" s="61"/>
      <c r="B50" s="9" t="s">
        <v>26</v>
      </c>
      <c r="C50" s="17">
        <v>6400</v>
      </c>
      <c r="D50" s="13">
        <f t="shared" si="21"/>
        <v>105.8929561173095</v>
      </c>
      <c r="E50" s="60"/>
      <c r="F50" s="13">
        <f t="shared" si="22"/>
        <v>1.6545774393329609</v>
      </c>
      <c r="G50" s="61"/>
      <c r="H50" s="31">
        <f>E49</f>
        <v>105.98757352726254</v>
      </c>
      <c r="I50" s="31"/>
      <c r="J50" s="33"/>
      <c r="K50" s="13"/>
      <c r="L50" s="34"/>
      <c r="Q50" s="36"/>
      <c r="R50" s="14"/>
      <c r="S50" s="14" t="s">
        <v>119</v>
      </c>
      <c r="T50" s="14"/>
      <c r="U50" s="37"/>
      <c r="V50" s="15" t="s">
        <v>53</v>
      </c>
      <c r="W50" s="8" t="s">
        <v>54</v>
      </c>
      <c r="X50" s="28" t="s">
        <v>55</v>
      </c>
      <c r="Y50" s="8" t="s">
        <v>56</v>
      </c>
    </row>
    <row r="51" spans="1:25">
      <c r="A51" s="61"/>
      <c r="B51" s="9" t="s">
        <v>27</v>
      </c>
      <c r="C51" s="17">
        <v>6400</v>
      </c>
      <c r="D51" s="13">
        <f t="shared" si="21"/>
        <v>106.43853651175294</v>
      </c>
      <c r="E51" s="60"/>
      <c r="F51" s="13">
        <f t="shared" si="22"/>
        <v>1.6631021329961397</v>
      </c>
      <c r="G51" s="61"/>
      <c r="H51" s="31"/>
      <c r="I51" s="45"/>
      <c r="L51" s="34"/>
      <c r="Q51" s="60" t="s">
        <v>20</v>
      </c>
      <c r="R51" s="9" t="s">
        <v>23</v>
      </c>
      <c r="S51" s="13">
        <v>3.36</v>
      </c>
      <c r="T51" s="10">
        <f>$T$49</f>
        <v>5.2</v>
      </c>
      <c r="U51" s="29">
        <f>$X$49</f>
        <v>2.4441484300666026E-2</v>
      </c>
      <c r="V51" s="11">
        <f>(T51-S51)*U51*4000</f>
        <v>179.88932445290197</v>
      </c>
      <c r="W51" s="17">
        <v>200</v>
      </c>
      <c r="X51" s="12">
        <f>V51*W51</f>
        <v>35977.864890580393</v>
      </c>
      <c r="Y51" s="21">
        <f>AVERAGE(X51:X52)</f>
        <v>39497.438629876298</v>
      </c>
    </row>
    <row r="52" spans="1:25">
      <c r="A52" s="61" t="s">
        <v>22</v>
      </c>
      <c r="B52" s="9" t="s">
        <v>28</v>
      </c>
      <c r="C52" s="17">
        <v>6400</v>
      </c>
      <c r="D52" s="13">
        <f t="shared" si="21"/>
        <v>107.15228149809302</v>
      </c>
      <c r="E52" s="60">
        <f>(D52+D53+D54)/3</f>
        <v>107.10372882507511</v>
      </c>
      <c r="F52" s="13">
        <f t="shared" si="22"/>
        <v>1.6742543984077034</v>
      </c>
      <c r="G52" s="61" t="s">
        <v>39</v>
      </c>
      <c r="I52" s="45"/>
      <c r="K52" s="50"/>
      <c r="L52" s="34"/>
      <c r="Q52" s="60"/>
      <c r="R52" s="9" t="s">
        <v>24</v>
      </c>
      <c r="S52" s="13">
        <v>3</v>
      </c>
      <c r="T52" s="10">
        <f t="shared" ref="T52:T89" si="23">$T$49</f>
        <v>5.2</v>
      </c>
      <c r="U52" s="29">
        <f t="shared" ref="U52:U89" si="24">$X$49</f>
        <v>2.4441484300666026E-2</v>
      </c>
      <c r="V52" s="11">
        <f t="shared" ref="V52:V59" si="25">(T52-S52)*U52*4000</f>
        <v>215.08506184586105</v>
      </c>
      <c r="W52" s="17">
        <v>200</v>
      </c>
      <c r="X52" s="12">
        <f t="shared" ref="X52:X59" si="26">V52*W52</f>
        <v>43017.012369172211</v>
      </c>
      <c r="Y52" s="21"/>
    </row>
    <row r="53" spans="1:25">
      <c r="A53" s="61"/>
      <c r="B53" s="9" t="s">
        <v>29</v>
      </c>
      <c r="C53" s="17">
        <v>6400</v>
      </c>
      <c r="D53" s="13">
        <f t="shared" si="21"/>
        <v>106.41744919168032</v>
      </c>
      <c r="E53" s="60"/>
      <c r="F53" s="13">
        <f t="shared" si="22"/>
        <v>1.662772643620005</v>
      </c>
      <c r="G53" s="61"/>
      <c r="H53" s="31">
        <f>E52</f>
        <v>107.10372882507511</v>
      </c>
      <c r="I53" s="31"/>
      <c r="J53" s="33"/>
      <c r="K53" s="13"/>
      <c r="L53" s="34"/>
      <c r="N53" s="25"/>
      <c r="Q53" s="60"/>
      <c r="R53" s="9" t="s">
        <v>31</v>
      </c>
      <c r="S53" s="13">
        <v>2.46</v>
      </c>
      <c r="T53" s="10">
        <f t="shared" si="23"/>
        <v>5.2</v>
      </c>
      <c r="U53" s="29">
        <f t="shared" si="24"/>
        <v>2.4441484300666026E-2</v>
      </c>
      <c r="V53" s="11">
        <f t="shared" si="25"/>
        <v>267.87866793529969</v>
      </c>
      <c r="W53" s="17">
        <v>200</v>
      </c>
      <c r="X53" s="12">
        <f t="shared" si="26"/>
        <v>53575.733587059935</v>
      </c>
      <c r="Y53" s="21"/>
    </row>
    <row r="54" spans="1:25">
      <c r="A54" s="61"/>
      <c r="B54" s="9" t="s">
        <v>30</v>
      </c>
      <c r="C54" s="17">
        <v>6400</v>
      </c>
      <c r="D54" s="13">
        <f t="shared" si="21"/>
        <v>107.74145578545196</v>
      </c>
      <c r="E54" s="60"/>
      <c r="F54" s="13">
        <f t="shared" si="22"/>
        <v>1.6834602466476869</v>
      </c>
      <c r="G54" s="61"/>
      <c r="H54" s="31"/>
      <c r="I54" s="50"/>
      <c r="K54" s="50"/>
      <c r="L54" s="34"/>
      <c r="Q54" s="60" t="s">
        <v>21</v>
      </c>
      <c r="R54" s="9" t="s">
        <v>25</v>
      </c>
      <c r="S54" s="13">
        <v>3.24</v>
      </c>
      <c r="T54" s="10">
        <f t="shared" si="23"/>
        <v>5.2</v>
      </c>
      <c r="U54" s="29">
        <f t="shared" si="24"/>
        <v>2.4441484300666026E-2</v>
      </c>
      <c r="V54" s="11">
        <f t="shared" si="25"/>
        <v>191.62123691722164</v>
      </c>
      <c r="W54" s="17">
        <v>200</v>
      </c>
      <c r="X54" s="12">
        <f t="shared" si="26"/>
        <v>38324.24738344433</v>
      </c>
      <c r="Y54" s="21">
        <f>AVERAGE(X54:X56)</f>
        <v>40279.566127497608</v>
      </c>
    </row>
    <row r="55" spans="1:25">
      <c r="A55" s="61" t="s">
        <v>40</v>
      </c>
      <c r="B55" s="9" t="s">
        <v>166</v>
      </c>
      <c r="C55" s="17">
        <v>33</v>
      </c>
      <c r="D55" s="13">
        <f t="shared" si="21"/>
        <v>0.52175961155198214</v>
      </c>
      <c r="E55" s="60">
        <f>(D55+D56)/2</f>
        <v>0.52044622052392508</v>
      </c>
      <c r="F55" s="13">
        <f>(D55/C55)*100</f>
        <v>1.5810897319757033</v>
      </c>
      <c r="G55" s="61" t="s">
        <v>93</v>
      </c>
      <c r="H55" s="31">
        <f>E55</f>
        <v>0.52044622052392508</v>
      </c>
      <c r="I55" s="29"/>
      <c r="J55" s="33"/>
      <c r="K55" s="13"/>
      <c r="L55" s="34"/>
      <c r="M55" s="25"/>
      <c r="N55" s="25"/>
      <c r="O55" s="13"/>
      <c r="Q55" s="60"/>
      <c r="R55" s="9" t="s">
        <v>26</v>
      </c>
      <c r="S55" s="13">
        <v>3.02</v>
      </c>
      <c r="T55" s="10">
        <f t="shared" si="23"/>
        <v>5.2</v>
      </c>
      <c r="U55" s="29">
        <f t="shared" si="24"/>
        <v>2.4441484300666026E-2</v>
      </c>
      <c r="V55" s="11">
        <f t="shared" si="25"/>
        <v>213.12974310180778</v>
      </c>
      <c r="W55" s="17">
        <v>200</v>
      </c>
      <c r="X55" s="12">
        <f t="shared" si="26"/>
        <v>42625.948620361552</v>
      </c>
      <c r="Y55" s="21"/>
    </row>
    <row r="56" spans="1:25">
      <c r="A56" s="61"/>
      <c r="B56" s="9" t="s">
        <v>167</v>
      </c>
      <c r="C56" s="17">
        <v>33</v>
      </c>
      <c r="D56" s="13">
        <f t="shared" ref="D56:D84" si="27">C56*L15/100</f>
        <v>0.51913282949586803</v>
      </c>
      <c r="E56" s="60"/>
      <c r="F56" s="13">
        <f t="shared" si="22"/>
        <v>1.5731297863511153</v>
      </c>
      <c r="G56" s="61"/>
      <c r="I56" s="31"/>
      <c r="L56" s="32"/>
      <c r="Q56" s="60"/>
      <c r="R56" s="9" t="s">
        <v>27</v>
      </c>
      <c r="S56" s="13">
        <v>3.16</v>
      </c>
      <c r="T56" s="10">
        <f t="shared" si="23"/>
        <v>5.2</v>
      </c>
      <c r="U56" s="29">
        <f t="shared" si="24"/>
        <v>2.4441484300666026E-2</v>
      </c>
      <c r="V56" s="11">
        <f t="shared" si="25"/>
        <v>199.44251189343478</v>
      </c>
      <c r="W56" s="17">
        <v>200</v>
      </c>
      <c r="X56" s="12">
        <f t="shared" si="26"/>
        <v>39888.502378686957</v>
      </c>
      <c r="Y56" s="21"/>
    </row>
    <row r="57" spans="1:25">
      <c r="A57" s="61"/>
      <c r="B57" s="9" t="s">
        <v>168</v>
      </c>
      <c r="C57" s="17">
        <v>33</v>
      </c>
      <c r="D57" s="13">
        <f t="shared" si="27"/>
        <v>0.49440124416796516</v>
      </c>
      <c r="E57" s="60">
        <f>(D57+D58)/2</f>
        <v>0.49475832784290469</v>
      </c>
      <c r="F57" s="13">
        <f t="shared" si="22"/>
        <v>1.4981855883877733</v>
      </c>
      <c r="G57" s="61" t="s">
        <v>94</v>
      </c>
      <c r="H57" s="31">
        <f>E57</f>
        <v>0.49475832784290469</v>
      </c>
      <c r="I57" s="32"/>
      <c r="J57" s="33"/>
      <c r="K57" s="13"/>
      <c r="L57" s="32"/>
      <c r="Q57" s="60" t="s">
        <v>22</v>
      </c>
      <c r="R57" s="9" t="s">
        <v>28</v>
      </c>
      <c r="S57" s="13">
        <v>3.14</v>
      </c>
      <c r="T57" s="10">
        <f t="shared" si="23"/>
        <v>5.2</v>
      </c>
      <c r="U57" s="29">
        <f t="shared" si="24"/>
        <v>2.4441484300666026E-2</v>
      </c>
      <c r="V57" s="11">
        <f t="shared" si="25"/>
        <v>201.39783063748806</v>
      </c>
      <c r="W57" s="17">
        <v>200</v>
      </c>
      <c r="X57" s="12">
        <f t="shared" si="26"/>
        <v>40279.566127497608</v>
      </c>
      <c r="Y57" s="21">
        <f>AVERAGE(X57:X59)</f>
        <v>42300.062163019342</v>
      </c>
    </row>
    <row r="58" spans="1:25">
      <c r="A58" s="61"/>
      <c r="B58" s="9" t="s">
        <v>169</v>
      </c>
      <c r="C58" s="17">
        <v>33</v>
      </c>
      <c r="D58" s="13">
        <f t="shared" si="27"/>
        <v>0.49511541151784422</v>
      </c>
      <c r="E58" s="60"/>
      <c r="F58" s="13">
        <f t="shared" si="22"/>
        <v>1.5003497318722552</v>
      </c>
      <c r="G58" s="61"/>
      <c r="I58" s="31"/>
      <c r="L58" s="32"/>
      <c r="Q58" s="60"/>
      <c r="R58" s="9" t="s">
        <v>29</v>
      </c>
      <c r="S58" s="13">
        <v>2.93</v>
      </c>
      <c r="T58" s="10">
        <f t="shared" si="23"/>
        <v>5.2</v>
      </c>
      <c r="U58" s="29">
        <f t="shared" si="24"/>
        <v>2.4441484300666026E-2</v>
      </c>
      <c r="V58" s="11">
        <f t="shared" si="25"/>
        <v>221.92867745004753</v>
      </c>
      <c r="W58" s="17">
        <v>200</v>
      </c>
      <c r="X58" s="12">
        <f t="shared" si="26"/>
        <v>44385.735490009509</v>
      </c>
      <c r="Y58" s="21"/>
    </row>
    <row r="59" spans="1:25">
      <c r="A59" s="61"/>
      <c r="B59" s="9" t="s">
        <v>170</v>
      </c>
      <c r="C59" s="17">
        <v>33</v>
      </c>
      <c r="D59" s="13">
        <f t="shared" si="27"/>
        <v>0.495392618858777</v>
      </c>
      <c r="E59" s="60">
        <f>(D59+D60)/2</f>
        <v>0.4962234537002107</v>
      </c>
      <c r="F59" s="13">
        <f t="shared" si="22"/>
        <v>1.5011897541175061</v>
      </c>
      <c r="G59" s="61" t="s">
        <v>95</v>
      </c>
      <c r="H59" s="31">
        <f>E59</f>
        <v>0.4962234537002107</v>
      </c>
      <c r="I59" s="32"/>
      <c r="J59" s="33"/>
      <c r="K59" s="13"/>
      <c r="L59" s="32"/>
      <c r="Q59" s="60"/>
      <c r="R59" s="9" t="s">
        <v>30</v>
      </c>
      <c r="S59" s="13">
        <v>3.04</v>
      </c>
      <c r="T59" s="10">
        <f t="shared" si="23"/>
        <v>5.2</v>
      </c>
      <c r="U59" s="29">
        <f t="shared" si="24"/>
        <v>2.4441484300666026E-2</v>
      </c>
      <c r="V59" s="11">
        <f t="shared" si="25"/>
        <v>211.1744243577545</v>
      </c>
      <c r="W59" s="17">
        <v>200</v>
      </c>
      <c r="X59" s="12">
        <f t="shared" si="26"/>
        <v>42234.884871550901</v>
      </c>
      <c r="Y59" s="21"/>
    </row>
    <row r="60" spans="1:25">
      <c r="A60" s="61"/>
      <c r="B60" s="9" t="s">
        <v>171</v>
      </c>
      <c r="C60" s="17">
        <v>33</v>
      </c>
      <c r="D60" s="13">
        <f t="shared" si="27"/>
        <v>0.49705428854164446</v>
      </c>
      <c r="E60" s="60"/>
      <c r="F60" s="13">
        <f t="shared" si="22"/>
        <v>1.506225116792862</v>
      </c>
      <c r="G60" s="61"/>
      <c r="I60" s="31"/>
      <c r="L60" s="32"/>
      <c r="Q60" s="61" t="s">
        <v>173</v>
      </c>
      <c r="R60" s="9" t="s">
        <v>166</v>
      </c>
      <c r="S60" s="13">
        <v>3.35</v>
      </c>
      <c r="T60" s="10">
        <f t="shared" si="23"/>
        <v>5.2</v>
      </c>
      <c r="U60" s="29">
        <f t="shared" si="24"/>
        <v>2.4441484300666026E-2</v>
      </c>
      <c r="V60" s="11">
        <f t="shared" ref="V60:V89" si="28">(T60-S60)*U60*4000</f>
        <v>180.86698382492861</v>
      </c>
      <c r="W60" s="17">
        <v>200</v>
      </c>
      <c r="X60" s="12">
        <f t="shared" ref="X60:X62" si="29">V60*W60</f>
        <v>36173.396764985722</v>
      </c>
      <c r="Y60" s="21">
        <f>AVERAGE(X60:X61)</f>
        <v>34315.843958135105</v>
      </c>
    </row>
    <row r="61" spans="1:25">
      <c r="A61" s="61"/>
      <c r="B61" s="9" t="s">
        <v>69</v>
      </c>
      <c r="C61" s="17">
        <v>33</v>
      </c>
      <c r="D61" s="13">
        <f t="shared" si="27"/>
        <v>0.49511618926469375</v>
      </c>
      <c r="E61" s="60">
        <f>(D61+D62)/2</f>
        <v>0.49214936987932156</v>
      </c>
      <c r="F61" s="13">
        <f t="shared" si="22"/>
        <v>1.5003520886808901</v>
      </c>
      <c r="G61" s="61" t="s">
        <v>96</v>
      </c>
      <c r="H61" s="31">
        <f>E61</f>
        <v>0.49214936987932156</v>
      </c>
      <c r="J61" s="33"/>
      <c r="K61" s="13"/>
      <c r="L61" s="34"/>
      <c r="M61" s="25"/>
      <c r="O61" s="13"/>
      <c r="Q61" s="61"/>
      <c r="R61" s="9" t="s">
        <v>167</v>
      </c>
      <c r="S61" s="13">
        <v>3.54</v>
      </c>
      <c r="T61" s="10">
        <f t="shared" si="23"/>
        <v>5.2</v>
      </c>
      <c r="U61" s="29">
        <f t="shared" si="24"/>
        <v>2.4441484300666026E-2</v>
      </c>
      <c r="V61" s="11">
        <f t="shared" si="28"/>
        <v>162.29145575642244</v>
      </c>
      <c r="W61" s="17">
        <v>200</v>
      </c>
      <c r="X61" s="12">
        <f t="shared" si="29"/>
        <v>32458.291151284488</v>
      </c>
      <c r="Y61" s="21"/>
    </row>
    <row r="62" spans="1:25">
      <c r="A62" s="61"/>
      <c r="B62" s="9" t="s">
        <v>70</v>
      </c>
      <c r="C62" s="17">
        <v>33</v>
      </c>
      <c r="D62" s="13">
        <f t="shared" si="27"/>
        <v>0.48918255049394932</v>
      </c>
      <c r="E62" s="60"/>
      <c r="F62" s="13">
        <f t="shared" si="22"/>
        <v>1.4823713651331798</v>
      </c>
      <c r="G62" s="61"/>
      <c r="I62" s="31"/>
      <c r="L62" s="32"/>
      <c r="Q62" s="61" t="s">
        <v>174</v>
      </c>
      <c r="R62" s="9" t="s">
        <v>168</v>
      </c>
      <c r="S62" s="13">
        <v>3.47</v>
      </c>
      <c r="T62" s="10">
        <f t="shared" si="23"/>
        <v>5.2</v>
      </c>
      <c r="U62" s="29">
        <f t="shared" si="24"/>
        <v>2.4441484300666026E-2</v>
      </c>
      <c r="V62" s="11">
        <f t="shared" si="28"/>
        <v>169.13507136060889</v>
      </c>
      <c r="W62" s="17">
        <v>200</v>
      </c>
      <c r="X62" s="12">
        <f t="shared" si="29"/>
        <v>33827.014272121778</v>
      </c>
      <c r="Y62" s="21">
        <f>AVERAGE(X62:X63)</f>
        <v>31969.461465271161</v>
      </c>
    </row>
    <row r="63" spans="1:25">
      <c r="A63" s="61"/>
      <c r="B63" s="9" t="s">
        <v>71</v>
      </c>
      <c r="C63" s="17">
        <v>33</v>
      </c>
      <c r="D63" s="13">
        <f t="shared" si="27"/>
        <v>0.54546390455381522</v>
      </c>
      <c r="E63" s="60">
        <f>(D63+D64)/2</f>
        <v>0.55586815939187306</v>
      </c>
      <c r="F63" s="13">
        <f t="shared" si="22"/>
        <v>1.6529209228903492</v>
      </c>
      <c r="G63" s="61" t="s">
        <v>97</v>
      </c>
      <c r="H63" s="31">
        <f>E63</f>
        <v>0.55586815939187306</v>
      </c>
      <c r="J63" s="33"/>
      <c r="K63" s="13"/>
      <c r="L63" s="32"/>
      <c r="Q63" s="61"/>
      <c r="R63" s="9" t="s">
        <v>169</v>
      </c>
      <c r="S63" s="13">
        <v>3.66</v>
      </c>
      <c r="T63" s="10">
        <f t="shared" si="23"/>
        <v>5.2</v>
      </c>
      <c r="U63" s="29">
        <f t="shared" si="24"/>
        <v>2.4441484300666026E-2</v>
      </c>
      <c r="V63" s="11">
        <f t="shared" si="28"/>
        <v>150.55954329210272</v>
      </c>
      <c r="W63" s="17">
        <v>200</v>
      </c>
      <c r="X63" s="12">
        <f>V63*W63</f>
        <v>30111.908658420543</v>
      </c>
      <c r="Y63" s="21"/>
    </row>
    <row r="64" spans="1:25">
      <c r="A64" s="61"/>
      <c r="B64" s="9" t="s">
        <v>72</v>
      </c>
      <c r="C64" s="17">
        <v>33</v>
      </c>
      <c r="D64" s="13">
        <f t="shared" si="27"/>
        <v>0.56627241422993091</v>
      </c>
      <c r="E64" s="60"/>
      <c r="F64" s="13">
        <f t="shared" si="22"/>
        <v>1.7159770128179725</v>
      </c>
      <c r="G64" s="61"/>
      <c r="I64" s="31"/>
      <c r="L64" s="32"/>
      <c r="Q64" s="61" t="s">
        <v>175</v>
      </c>
      <c r="R64" s="9" t="s">
        <v>170</v>
      </c>
      <c r="S64" s="13">
        <v>3.88</v>
      </c>
      <c r="T64" s="10">
        <f t="shared" si="23"/>
        <v>5.2</v>
      </c>
      <c r="U64" s="29">
        <f t="shared" si="24"/>
        <v>2.4441484300666026E-2</v>
      </c>
      <c r="V64" s="11">
        <f t="shared" si="28"/>
        <v>129.05103710751663</v>
      </c>
      <c r="W64" s="17">
        <v>200</v>
      </c>
      <c r="X64" s="12">
        <f t="shared" ref="X64:X74" si="30">V64*W64</f>
        <v>25810.207421503328</v>
      </c>
      <c r="Y64" s="21">
        <f>AVERAGE(X64:X65)</f>
        <v>25516.909609895331</v>
      </c>
    </row>
    <row r="65" spans="1:25">
      <c r="A65" s="61"/>
      <c r="B65" s="9" t="s">
        <v>73</v>
      </c>
      <c r="C65" s="17">
        <v>33</v>
      </c>
      <c r="D65" s="13">
        <f t="shared" si="27"/>
        <v>0.49480968858131674</v>
      </c>
      <c r="E65" s="60">
        <f>(D65+D66)/2</f>
        <v>0.49014769745245818</v>
      </c>
      <c r="F65" s="13">
        <f t="shared" si="22"/>
        <v>1.4994232987312628</v>
      </c>
      <c r="G65" s="61" t="s">
        <v>98</v>
      </c>
      <c r="H65" s="31">
        <f>E65</f>
        <v>0.49014769745245818</v>
      </c>
      <c r="J65" s="33"/>
      <c r="K65" s="13"/>
      <c r="L65" s="32"/>
      <c r="Q65" s="61"/>
      <c r="R65" s="9" t="s">
        <v>171</v>
      </c>
      <c r="S65" s="13">
        <v>3.91</v>
      </c>
      <c r="T65" s="10">
        <f t="shared" si="23"/>
        <v>5.2</v>
      </c>
      <c r="U65" s="29">
        <f t="shared" si="24"/>
        <v>2.4441484300666026E-2</v>
      </c>
      <c r="V65" s="11">
        <f t="shared" si="28"/>
        <v>126.11805899143668</v>
      </c>
      <c r="W65" s="17">
        <v>200</v>
      </c>
      <c r="X65" s="12">
        <f t="shared" si="30"/>
        <v>25223.611798287337</v>
      </c>
      <c r="Y65" s="21"/>
    </row>
    <row r="66" spans="1:25">
      <c r="A66" s="61"/>
      <c r="B66" s="9" t="s">
        <v>74</v>
      </c>
      <c r="C66" s="17">
        <v>33</v>
      </c>
      <c r="D66" s="13">
        <f t="shared" si="27"/>
        <v>0.48548570632359961</v>
      </c>
      <c r="E66" s="60"/>
      <c r="F66" s="13">
        <f t="shared" si="22"/>
        <v>1.471168807041211</v>
      </c>
      <c r="G66" s="61"/>
      <c r="I66" s="31"/>
      <c r="L66" s="32"/>
      <c r="Q66" s="60" t="s">
        <v>108</v>
      </c>
      <c r="R66" s="9" t="s">
        <v>69</v>
      </c>
      <c r="S66" s="13">
        <v>3.71</v>
      </c>
      <c r="T66" s="10">
        <f t="shared" si="23"/>
        <v>5.2</v>
      </c>
      <c r="U66" s="29">
        <f t="shared" si="24"/>
        <v>2.4441484300666026E-2</v>
      </c>
      <c r="V66" s="11">
        <f t="shared" si="28"/>
        <v>145.67124643196954</v>
      </c>
      <c r="W66" s="17">
        <v>200</v>
      </c>
      <c r="X66" s="12">
        <f t="shared" si="30"/>
        <v>29134.249286393908</v>
      </c>
      <c r="Y66" s="21">
        <f>AVERAGE(X66:X67)</f>
        <v>26787.866793529967</v>
      </c>
    </row>
    <row r="67" spans="1:25">
      <c r="A67" s="61"/>
      <c r="B67" s="9" t="s">
        <v>75</v>
      </c>
      <c r="C67" s="17">
        <v>33</v>
      </c>
      <c r="D67" s="13">
        <f t="shared" si="27"/>
        <v>0.53639391056136843</v>
      </c>
      <c r="E67" s="60">
        <f>(D67+D68)/2</f>
        <v>0.53420389046339889</v>
      </c>
      <c r="F67" s="13">
        <f t="shared" si="22"/>
        <v>1.6254360926102072</v>
      </c>
      <c r="G67" s="61" t="s">
        <v>99</v>
      </c>
      <c r="H67" s="31">
        <f>E67</f>
        <v>0.53420389046339889</v>
      </c>
      <c r="J67" s="33"/>
      <c r="K67" s="13"/>
      <c r="L67" s="34"/>
      <c r="M67" s="25"/>
      <c r="O67" s="13"/>
      <c r="Q67" s="60"/>
      <c r="R67" s="9" t="s">
        <v>70</v>
      </c>
      <c r="S67" s="13">
        <v>3.95</v>
      </c>
      <c r="T67" s="10">
        <f t="shared" si="23"/>
        <v>5.2</v>
      </c>
      <c r="U67" s="29">
        <f t="shared" si="24"/>
        <v>2.4441484300666026E-2</v>
      </c>
      <c r="V67" s="11">
        <f t="shared" si="28"/>
        <v>122.20742150333014</v>
      </c>
      <c r="W67" s="17">
        <v>200</v>
      </c>
      <c r="X67" s="12">
        <f t="shared" si="30"/>
        <v>24441.484300666027</v>
      </c>
      <c r="Y67" s="21"/>
    </row>
    <row r="68" spans="1:25">
      <c r="A68" s="61"/>
      <c r="B68" s="9" t="s">
        <v>76</v>
      </c>
      <c r="C68" s="17">
        <v>33</v>
      </c>
      <c r="D68" s="13">
        <f t="shared" si="27"/>
        <v>0.53201387036542935</v>
      </c>
      <c r="E68" s="60"/>
      <c r="F68" s="13">
        <f t="shared" si="22"/>
        <v>1.612163243531604</v>
      </c>
      <c r="G68" s="61"/>
      <c r="I68" s="31"/>
      <c r="L68" s="32"/>
      <c r="Q68" s="60" t="s">
        <v>120</v>
      </c>
      <c r="R68" s="9" t="s">
        <v>71</v>
      </c>
      <c r="S68" s="13">
        <v>3.94</v>
      </c>
      <c r="T68" s="10">
        <f t="shared" si="23"/>
        <v>5.2</v>
      </c>
      <c r="U68" s="29">
        <f t="shared" si="24"/>
        <v>2.4441484300666026E-2</v>
      </c>
      <c r="V68" s="11">
        <f t="shared" si="28"/>
        <v>123.18508087535679</v>
      </c>
      <c r="W68" s="17">
        <v>200</v>
      </c>
      <c r="X68" s="12">
        <f t="shared" si="30"/>
        <v>24637.01617507136</v>
      </c>
      <c r="Y68" s="21">
        <f>AVERAGE(X68:X69)</f>
        <v>27276.69647954329</v>
      </c>
    </row>
    <row r="69" spans="1:25">
      <c r="A69" s="61"/>
      <c r="B69" s="9" t="s">
        <v>77</v>
      </c>
      <c r="C69" s="17">
        <v>33</v>
      </c>
      <c r="D69" s="13">
        <f t="shared" si="27"/>
        <v>0.51632600440672405</v>
      </c>
      <c r="E69" s="60">
        <f>(D69+D70)/2</f>
        <v>0.5171872729723036</v>
      </c>
      <c r="F69" s="13">
        <f t="shared" si="22"/>
        <v>1.5646242557779517</v>
      </c>
      <c r="G69" s="61" t="s">
        <v>100</v>
      </c>
      <c r="H69" s="31">
        <f>E69</f>
        <v>0.5171872729723036</v>
      </c>
      <c r="J69" s="33"/>
      <c r="K69" s="13"/>
      <c r="L69" s="32"/>
      <c r="Q69" s="60"/>
      <c r="R69" s="9" t="s">
        <v>72</v>
      </c>
      <c r="S69" s="13">
        <v>3.67</v>
      </c>
      <c r="T69" s="10">
        <f t="shared" si="23"/>
        <v>5.2</v>
      </c>
      <c r="U69" s="29">
        <f t="shared" si="24"/>
        <v>2.4441484300666026E-2</v>
      </c>
      <c r="V69" s="11">
        <f t="shared" si="28"/>
        <v>149.58188392007611</v>
      </c>
      <c r="W69" s="17">
        <v>200</v>
      </c>
      <c r="X69" s="12">
        <f t="shared" si="30"/>
        <v>29916.376784015221</v>
      </c>
      <c r="Y69" s="21"/>
    </row>
    <row r="70" spans="1:25">
      <c r="A70" s="61"/>
      <c r="B70" s="9" t="s">
        <v>78</v>
      </c>
      <c r="C70" s="17">
        <v>33</v>
      </c>
      <c r="D70" s="13">
        <f t="shared" si="27"/>
        <v>0.51804854153788316</v>
      </c>
      <c r="E70" s="60"/>
      <c r="F70" s="13">
        <f t="shared" si="22"/>
        <v>1.5698440652663126</v>
      </c>
      <c r="G70" s="61"/>
      <c r="I70" s="31"/>
      <c r="L70" s="32"/>
      <c r="Q70" s="60" t="s">
        <v>121</v>
      </c>
      <c r="R70" s="9" t="s">
        <v>73</v>
      </c>
      <c r="S70" s="13">
        <v>3.88</v>
      </c>
      <c r="T70" s="10">
        <f t="shared" si="23"/>
        <v>5.2</v>
      </c>
      <c r="U70" s="29">
        <f t="shared" si="24"/>
        <v>2.4441484300666026E-2</v>
      </c>
      <c r="V70" s="11">
        <f t="shared" si="28"/>
        <v>129.05103710751663</v>
      </c>
      <c r="W70" s="17">
        <v>200</v>
      </c>
      <c r="X70" s="12">
        <f t="shared" si="30"/>
        <v>25810.207421503328</v>
      </c>
      <c r="Y70" s="21">
        <f>AVERAGE(X70:X71)</f>
        <v>28547.65366317792</v>
      </c>
    </row>
    <row r="71" spans="1:25">
      <c r="A71" s="61"/>
      <c r="B71" s="9" t="s">
        <v>79</v>
      </c>
      <c r="C71" s="17">
        <v>33</v>
      </c>
      <c r="D71" s="13">
        <f t="shared" si="27"/>
        <v>0.37344370933830168</v>
      </c>
      <c r="E71" s="60">
        <f>(D71+D72)/2</f>
        <v>0.37265544602234157</v>
      </c>
      <c r="F71" s="13">
        <f t="shared" si="22"/>
        <v>1.1316476040554597</v>
      </c>
      <c r="G71" s="61" t="s">
        <v>101</v>
      </c>
      <c r="H71" s="31">
        <f>E71</f>
        <v>0.37265544602234157</v>
      </c>
      <c r="J71" s="33"/>
      <c r="K71" s="13"/>
      <c r="L71" s="32"/>
      <c r="Q71" s="60"/>
      <c r="R71" s="9" t="s">
        <v>74</v>
      </c>
      <c r="S71" s="13">
        <v>3.6</v>
      </c>
      <c r="T71" s="10">
        <f t="shared" si="23"/>
        <v>5.2</v>
      </c>
      <c r="U71" s="29">
        <f t="shared" si="24"/>
        <v>2.4441484300666026E-2</v>
      </c>
      <c r="V71" s="11">
        <f t="shared" si="28"/>
        <v>156.42549952426256</v>
      </c>
      <c r="W71" s="17">
        <v>200</v>
      </c>
      <c r="X71" s="12">
        <f t="shared" si="30"/>
        <v>31285.099904852512</v>
      </c>
      <c r="Y71" s="21"/>
    </row>
    <row r="72" spans="1:25">
      <c r="A72" s="61"/>
      <c r="B72" s="9" t="s">
        <v>80</v>
      </c>
      <c r="C72" s="17">
        <v>33</v>
      </c>
      <c r="D72" s="13">
        <f t="shared" si="27"/>
        <v>0.37186718270638153</v>
      </c>
      <c r="E72" s="60"/>
      <c r="F72" s="13">
        <f t="shared" si="22"/>
        <v>1.1268702506253985</v>
      </c>
      <c r="G72" s="61"/>
      <c r="I72" s="31"/>
      <c r="L72" s="32"/>
      <c r="Q72" s="60" t="s">
        <v>109</v>
      </c>
      <c r="R72" s="9" t="s">
        <v>75</v>
      </c>
      <c r="S72" s="13">
        <v>3.51</v>
      </c>
      <c r="T72" s="10">
        <f t="shared" si="23"/>
        <v>5.2</v>
      </c>
      <c r="U72" s="29">
        <f t="shared" si="24"/>
        <v>2.4441484300666026E-2</v>
      </c>
      <c r="V72" s="11">
        <f t="shared" si="28"/>
        <v>165.22443387250237</v>
      </c>
      <c r="W72" s="17">
        <v>200</v>
      </c>
      <c r="X72" s="12">
        <f t="shared" si="30"/>
        <v>33044.886774500475</v>
      </c>
      <c r="Y72" s="21">
        <f>AVERAGE(X72:X73)</f>
        <v>32947.120837297807</v>
      </c>
    </row>
    <row r="73" spans="1:25">
      <c r="A73" s="61"/>
      <c r="B73" s="9" t="s">
        <v>81</v>
      </c>
      <c r="C73" s="17">
        <v>33</v>
      </c>
      <c r="D73" s="13">
        <f t="shared" si="27"/>
        <v>0.48486339089985409</v>
      </c>
      <c r="E73" s="60">
        <f>(D73+D74)/2</f>
        <v>0.49037908298081756</v>
      </c>
      <c r="F73" s="13">
        <f t="shared" si="22"/>
        <v>1.4692830027268307</v>
      </c>
      <c r="G73" s="61" t="s">
        <v>102</v>
      </c>
      <c r="H73" s="31">
        <f>E73</f>
        <v>0.49037908298081756</v>
      </c>
      <c r="J73" s="33"/>
      <c r="K73" s="13"/>
      <c r="L73" s="34"/>
      <c r="M73" s="25"/>
      <c r="O73" s="13"/>
      <c r="Q73" s="60"/>
      <c r="R73" s="9" t="s">
        <v>76</v>
      </c>
      <c r="S73" s="13">
        <v>3.52</v>
      </c>
      <c r="T73" s="10">
        <f t="shared" si="23"/>
        <v>5.2</v>
      </c>
      <c r="U73" s="29">
        <f t="shared" si="24"/>
        <v>2.4441484300666026E-2</v>
      </c>
      <c r="V73" s="11">
        <f t="shared" si="28"/>
        <v>164.24677450047571</v>
      </c>
      <c r="W73" s="17">
        <v>200</v>
      </c>
      <c r="X73" s="12">
        <f t="shared" si="30"/>
        <v>32849.354900095139</v>
      </c>
      <c r="Y73" s="21"/>
    </row>
    <row r="74" spans="1:25">
      <c r="A74" s="61"/>
      <c r="B74" s="9" t="s">
        <v>82</v>
      </c>
      <c r="C74" s="17">
        <v>33</v>
      </c>
      <c r="D74" s="13">
        <f t="shared" si="27"/>
        <v>0.49589477506178103</v>
      </c>
      <c r="E74" s="60"/>
      <c r="F74" s="13">
        <f t="shared" si="22"/>
        <v>1.5027114395811547</v>
      </c>
      <c r="G74" s="61"/>
      <c r="I74" s="31"/>
      <c r="L74" s="32"/>
      <c r="Q74" s="60" t="s">
        <v>110</v>
      </c>
      <c r="R74" s="9" t="s">
        <v>77</v>
      </c>
      <c r="S74" s="13">
        <v>3.47</v>
      </c>
      <c r="T74" s="10">
        <f t="shared" si="23"/>
        <v>5.2</v>
      </c>
      <c r="U74" s="29">
        <f t="shared" si="24"/>
        <v>2.4441484300666026E-2</v>
      </c>
      <c r="V74" s="11">
        <f t="shared" si="28"/>
        <v>169.13507136060889</v>
      </c>
      <c r="W74" s="17">
        <v>200</v>
      </c>
      <c r="X74" s="12">
        <f t="shared" si="30"/>
        <v>33827.014272121778</v>
      </c>
      <c r="Y74" s="21">
        <f>AVERAGE(X74:X75)</f>
        <v>31676.16365366317</v>
      </c>
    </row>
    <row r="75" spans="1:25">
      <c r="A75" s="61"/>
      <c r="B75" s="9" t="s">
        <v>83</v>
      </c>
      <c r="C75" s="17">
        <v>33</v>
      </c>
      <c r="D75" s="13">
        <f t="shared" si="27"/>
        <v>0.47417548226508616</v>
      </c>
      <c r="E75" s="60">
        <f>(D75+D76)/2</f>
        <v>0.4890376477567312</v>
      </c>
      <c r="F75" s="13">
        <f t="shared" si="22"/>
        <v>1.4368954008032915</v>
      </c>
      <c r="G75" s="61" t="s">
        <v>103</v>
      </c>
      <c r="H75" s="31">
        <f>E75</f>
        <v>0.4890376477567312</v>
      </c>
      <c r="J75" s="33"/>
      <c r="K75" s="13"/>
      <c r="L75" s="32"/>
      <c r="Q75" s="60"/>
      <c r="R75" s="9" t="s">
        <v>78</v>
      </c>
      <c r="S75" s="13">
        <v>3.69</v>
      </c>
      <c r="T75" s="10">
        <f t="shared" si="23"/>
        <v>5.2</v>
      </c>
      <c r="U75" s="29">
        <f t="shared" si="24"/>
        <v>2.4441484300666026E-2</v>
      </c>
      <c r="V75" s="11">
        <f t="shared" si="28"/>
        <v>147.62656517602284</v>
      </c>
      <c r="W75" s="17">
        <v>200</v>
      </c>
      <c r="X75" s="12">
        <f>V75*W75</f>
        <v>29525.313035204566</v>
      </c>
      <c r="Y75" s="21"/>
    </row>
    <row r="76" spans="1:25">
      <c r="A76" s="61"/>
      <c r="B76" s="9" t="s">
        <v>84</v>
      </c>
      <c r="C76" s="17">
        <v>33</v>
      </c>
      <c r="D76" s="13">
        <f t="shared" si="27"/>
        <v>0.50389981324837618</v>
      </c>
      <c r="E76" s="60"/>
      <c r="F76" s="13">
        <f t="shared" si="22"/>
        <v>1.5269691310556854</v>
      </c>
      <c r="G76" s="61"/>
      <c r="I76" s="31"/>
      <c r="L76" s="32"/>
      <c r="Q76" s="60" t="s">
        <v>111</v>
      </c>
      <c r="R76" s="9" t="s">
        <v>79</v>
      </c>
      <c r="S76" s="13">
        <v>3.87</v>
      </c>
      <c r="T76" s="10">
        <f t="shared" si="23"/>
        <v>5.2</v>
      </c>
      <c r="U76" s="29">
        <f t="shared" si="24"/>
        <v>2.4441484300666026E-2</v>
      </c>
      <c r="V76" s="11">
        <f t="shared" si="28"/>
        <v>130.02869647954327</v>
      </c>
      <c r="W76" s="17">
        <v>200</v>
      </c>
      <c r="X76" s="12">
        <f t="shared" ref="X76:X89" si="31">V76*W76</f>
        <v>26005.739295908654</v>
      </c>
      <c r="Y76" s="21">
        <f>AVERAGE(X76:X77)</f>
        <v>27472.228353948616</v>
      </c>
    </row>
    <row r="77" spans="1:25">
      <c r="A77" s="61"/>
      <c r="B77" s="9" t="s">
        <v>85</v>
      </c>
      <c r="C77" s="17">
        <v>33</v>
      </c>
      <c r="D77" s="13">
        <f t="shared" si="27"/>
        <v>0.52832828165072665</v>
      </c>
      <c r="E77" s="60">
        <f>(D77+D78)/2</f>
        <v>0.53244604882201307</v>
      </c>
      <c r="F77" s="13">
        <f t="shared" si="22"/>
        <v>1.6009947928809898</v>
      </c>
      <c r="G77" s="61" t="s">
        <v>104</v>
      </c>
      <c r="H77" s="31">
        <f>E77</f>
        <v>0.53244604882201307</v>
      </c>
      <c r="J77" s="33"/>
      <c r="K77" s="13"/>
      <c r="L77" s="32"/>
      <c r="Q77" s="60"/>
      <c r="R77" s="9" t="s">
        <v>80</v>
      </c>
      <c r="S77" s="13">
        <v>3.72</v>
      </c>
      <c r="T77" s="10">
        <f t="shared" si="23"/>
        <v>5.2</v>
      </c>
      <c r="U77" s="29">
        <f t="shared" si="24"/>
        <v>2.4441484300666026E-2</v>
      </c>
      <c r="V77" s="11">
        <f t="shared" si="28"/>
        <v>144.69358705994287</v>
      </c>
      <c r="W77" s="17">
        <v>200</v>
      </c>
      <c r="X77" s="12">
        <f t="shared" si="31"/>
        <v>28938.717411988575</v>
      </c>
      <c r="Y77" s="21"/>
    </row>
    <row r="78" spans="1:25">
      <c r="A78" s="61"/>
      <c r="B78" s="9" t="s">
        <v>86</v>
      </c>
      <c r="C78" s="17">
        <v>33</v>
      </c>
      <c r="D78" s="13">
        <f t="shared" si="27"/>
        <v>0.5365638159932995</v>
      </c>
      <c r="E78" s="60"/>
      <c r="F78" s="13">
        <f t="shared" si="22"/>
        <v>1.6259509575554529</v>
      </c>
      <c r="G78" s="61"/>
      <c r="I78" s="31"/>
      <c r="L78" s="32"/>
      <c r="Q78" s="60" t="s">
        <v>112</v>
      </c>
      <c r="R78" s="9" t="s">
        <v>81</v>
      </c>
      <c r="S78" s="13">
        <v>3.74</v>
      </c>
      <c r="T78" s="10">
        <f t="shared" si="23"/>
        <v>5.2</v>
      </c>
      <c r="U78" s="29">
        <f t="shared" si="24"/>
        <v>2.4441484300666026E-2</v>
      </c>
      <c r="V78" s="11">
        <f t="shared" si="28"/>
        <v>142.7382683158896</v>
      </c>
      <c r="W78" s="17">
        <v>200</v>
      </c>
      <c r="X78" s="12">
        <f t="shared" si="31"/>
        <v>28547.65366317792</v>
      </c>
      <c r="Y78" s="21">
        <f>AVERAGE(X78:X79)</f>
        <v>26787.866793529967</v>
      </c>
    </row>
    <row r="79" spans="1:25">
      <c r="A79" s="61"/>
      <c r="B79" s="9" t="s">
        <v>87</v>
      </c>
      <c r="C79" s="17">
        <v>33</v>
      </c>
      <c r="D79" s="13">
        <f t="shared" si="27"/>
        <v>0.60126392715946197</v>
      </c>
      <c r="E79" s="60">
        <f>(D79+D80)/2</f>
        <v>0.60712670941579339</v>
      </c>
      <c r="F79" s="13">
        <f t="shared" si="22"/>
        <v>1.822011900483218</v>
      </c>
      <c r="G79" s="61" t="s">
        <v>105</v>
      </c>
      <c r="H79" s="31">
        <f>E79</f>
        <v>0.60712670941579339</v>
      </c>
      <c r="J79" s="33"/>
      <c r="K79" s="13"/>
      <c r="L79" s="34"/>
      <c r="M79" s="25"/>
      <c r="O79" s="13"/>
      <c r="Q79" s="60"/>
      <c r="R79" s="9" t="s">
        <v>82</v>
      </c>
      <c r="S79" s="13">
        <v>3.92</v>
      </c>
      <c r="T79" s="10">
        <f t="shared" si="23"/>
        <v>5.2</v>
      </c>
      <c r="U79" s="29">
        <f t="shared" si="24"/>
        <v>2.4441484300666026E-2</v>
      </c>
      <c r="V79" s="11">
        <f t="shared" si="28"/>
        <v>125.14039961941009</v>
      </c>
      <c r="W79" s="17">
        <v>200</v>
      </c>
      <c r="X79" s="12">
        <f t="shared" si="31"/>
        <v>25028.079923882018</v>
      </c>
      <c r="Y79" s="21"/>
    </row>
    <row r="80" spans="1:25">
      <c r="A80" s="61"/>
      <c r="B80" s="9" t="s">
        <v>88</v>
      </c>
      <c r="C80" s="17">
        <v>33</v>
      </c>
      <c r="D80" s="13">
        <f t="shared" si="27"/>
        <v>0.6129894916721248</v>
      </c>
      <c r="E80" s="60"/>
      <c r="F80" s="13">
        <f t="shared" si="22"/>
        <v>1.8575439141579539</v>
      </c>
      <c r="G80" s="61"/>
      <c r="I80" s="31"/>
      <c r="L80" s="32"/>
      <c r="Q80" s="60" t="s">
        <v>113</v>
      </c>
      <c r="R80" s="9" t="s">
        <v>83</v>
      </c>
      <c r="S80" s="13">
        <v>3.82</v>
      </c>
      <c r="T80" s="10">
        <f t="shared" si="23"/>
        <v>5.2</v>
      </c>
      <c r="U80" s="29">
        <f t="shared" si="24"/>
        <v>2.4441484300666026E-2</v>
      </c>
      <c r="V80" s="11">
        <f t="shared" si="28"/>
        <v>134.91699333967648</v>
      </c>
      <c r="W80" s="17">
        <v>200</v>
      </c>
      <c r="X80" s="12">
        <f t="shared" si="31"/>
        <v>26983.398667935297</v>
      </c>
      <c r="Y80" s="21">
        <f>AVERAGE(X80:X81)</f>
        <v>26983.398667935297</v>
      </c>
    </row>
    <row r="81" spans="1:25">
      <c r="A81" s="61"/>
      <c r="B81" s="9" t="s">
        <v>89</v>
      </c>
      <c r="C81" s="17">
        <v>33</v>
      </c>
      <c r="D81" s="13">
        <f t="shared" si="27"/>
        <v>0.51161761896623803</v>
      </c>
      <c r="E81" s="60">
        <f>(D81+D82)/2</f>
        <v>0.51059441438357678</v>
      </c>
      <c r="F81" s="13">
        <f t="shared" si="22"/>
        <v>1.5503564211098122</v>
      </c>
      <c r="G81" s="61" t="s">
        <v>106</v>
      </c>
      <c r="H81" s="31">
        <f>E81</f>
        <v>0.51059441438357678</v>
      </c>
      <c r="J81" s="33"/>
      <c r="K81" s="13"/>
      <c r="L81" s="32"/>
      <c r="Q81" s="60"/>
      <c r="R81" s="9" t="s">
        <v>84</v>
      </c>
      <c r="S81" s="13">
        <v>3.82</v>
      </c>
      <c r="T81" s="10">
        <f t="shared" si="23"/>
        <v>5.2</v>
      </c>
      <c r="U81" s="29">
        <f t="shared" si="24"/>
        <v>2.4441484300666026E-2</v>
      </c>
      <c r="V81" s="11">
        <f t="shared" si="28"/>
        <v>134.91699333967648</v>
      </c>
      <c r="W81" s="17">
        <v>200</v>
      </c>
      <c r="X81" s="12">
        <f t="shared" si="31"/>
        <v>26983.398667935297</v>
      </c>
      <c r="Y81" s="21"/>
    </row>
    <row r="82" spans="1:25">
      <c r="A82" s="61"/>
      <c r="B82" s="9" t="s">
        <v>90</v>
      </c>
      <c r="C82" s="17">
        <v>33</v>
      </c>
      <c r="D82" s="13">
        <f t="shared" si="27"/>
        <v>0.50957120980091564</v>
      </c>
      <c r="E82" s="60"/>
      <c r="F82" s="13">
        <f t="shared" si="22"/>
        <v>1.5441551812148959</v>
      </c>
      <c r="G82" s="61"/>
      <c r="I82" s="31"/>
      <c r="L82" s="32"/>
      <c r="Q82" s="60" t="s">
        <v>114</v>
      </c>
      <c r="R82" s="9" t="s">
        <v>85</v>
      </c>
      <c r="S82" s="13">
        <v>3.81</v>
      </c>
      <c r="T82" s="10">
        <f t="shared" si="23"/>
        <v>5.2</v>
      </c>
      <c r="U82" s="29">
        <f t="shared" si="24"/>
        <v>2.4441484300666026E-2</v>
      </c>
      <c r="V82" s="11">
        <f t="shared" si="28"/>
        <v>135.89465271170312</v>
      </c>
      <c r="W82" s="17">
        <v>200</v>
      </c>
      <c r="X82" s="12">
        <f t="shared" si="31"/>
        <v>27178.930542340622</v>
      </c>
      <c r="Y82" s="21">
        <f>AVERAGE(X82:X83)</f>
        <v>27863.292102759271</v>
      </c>
    </row>
    <row r="83" spans="1:25">
      <c r="A83" s="61"/>
      <c r="B83" s="9" t="s">
        <v>91</v>
      </c>
      <c r="C83" s="17">
        <v>33</v>
      </c>
      <c r="D83" s="13">
        <f t="shared" si="27"/>
        <v>0.50166902638405797</v>
      </c>
      <c r="E83" s="60">
        <f>(D83+D84)/2</f>
        <v>0.5001159635568303</v>
      </c>
      <c r="F83" s="13">
        <f t="shared" si="22"/>
        <v>1.5202091708607817</v>
      </c>
      <c r="G83" s="61" t="s">
        <v>107</v>
      </c>
      <c r="H83" s="31">
        <f>E83</f>
        <v>0.5001159635568303</v>
      </c>
      <c r="J83" s="33"/>
      <c r="K83" s="13"/>
      <c r="L83" s="32"/>
      <c r="Q83" s="60"/>
      <c r="R83" s="9" t="s">
        <v>86</v>
      </c>
      <c r="S83" s="13">
        <v>3.74</v>
      </c>
      <c r="T83" s="10">
        <f t="shared" si="23"/>
        <v>5.2</v>
      </c>
      <c r="U83" s="29">
        <f t="shared" si="24"/>
        <v>2.4441484300666026E-2</v>
      </c>
      <c r="V83" s="11">
        <f t="shared" si="28"/>
        <v>142.7382683158896</v>
      </c>
      <c r="W83" s="17">
        <v>200</v>
      </c>
      <c r="X83" s="12">
        <f t="shared" si="31"/>
        <v>28547.65366317792</v>
      </c>
      <c r="Y83" s="21"/>
    </row>
    <row r="84" spans="1:25">
      <c r="A84" s="61"/>
      <c r="B84" s="9" t="s">
        <v>92</v>
      </c>
      <c r="C84" s="17">
        <v>33</v>
      </c>
      <c r="D84" s="13">
        <f t="shared" si="27"/>
        <v>0.49856290072960269</v>
      </c>
      <c r="E84" s="60"/>
      <c r="F84" s="13">
        <f t="shared" si="22"/>
        <v>1.5107966688775838</v>
      </c>
      <c r="G84" s="61"/>
      <c r="I84" s="31"/>
      <c r="L84" s="32"/>
      <c r="Q84" s="60" t="s">
        <v>115</v>
      </c>
      <c r="R84" s="9" t="s">
        <v>87</v>
      </c>
      <c r="S84" s="13">
        <v>3.82</v>
      </c>
      <c r="T84" s="10">
        <f t="shared" si="23"/>
        <v>5.2</v>
      </c>
      <c r="U84" s="29">
        <f t="shared" si="24"/>
        <v>2.4441484300666026E-2</v>
      </c>
      <c r="V84" s="11">
        <f t="shared" si="28"/>
        <v>134.91699333967648</v>
      </c>
      <c r="W84" s="17">
        <v>200</v>
      </c>
      <c r="X84" s="12">
        <f t="shared" si="31"/>
        <v>26983.398667935297</v>
      </c>
      <c r="Y84" s="21">
        <f>AVERAGE(X84:X85)</f>
        <v>29623.078972407227</v>
      </c>
    </row>
    <row r="85" spans="1:25">
      <c r="Q85" s="60"/>
      <c r="R85" s="9" t="s">
        <v>88</v>
      </c>
      <c r="S85" s="13">
        <v>3.55</v>
      </c>
      <c r="T85" s="10">
        <f t="shared" si="23"/>
        <v>5.2</v>
      </c>
      <c r="U85" s="29">
        <f t="shared" si="24"/>
        <v>2.4441484300666026E-2</v>
      </c>
      <c r="V85" s="11">
        <f t="shared" si="28"/>
        <v>161.3137963843958</v>
      </c>
      <c r="W85" s="17">
        <v>200</v>
      </c>
      <c r="X85" s="12">
        <f t="shared" si="31"/>
        <v>32262.759276879158</v>
      </c>
      <c r="Y85" s="21"/>
    </row>
    <row r="86" spans="1:25">
      <c r="Q86" s="60" t="s">
        <v>116</v>
      </c>
      <c r="R86" s="9" t="s">
        <v>89</v>
      </c>
      <c r="S86" s="13">
        <v>3.8</v>
      </c>
      <c r="T86" s="10">
        <f t="shared" si="23"/>
        <v>5.2</v>
      </c>
      <c r="U86" s="29">
        <f t="shared" si="24"/>
        <v>2.4441484300666026E-2</v>
      </c>
      <c r="V86" s="11">
        <f t="shared" si="28"/>
        <v>136.87231208372978</v>
      </c>
      <c r="W86" s="17">
        <v>200</v>
      </c>
      <c r="X86" s="12">
        <f t="shared" si="31"/>
        <v>27374.462416745955</v>
      </c>
      <c r="Y86" s="21">
        <f>AVERAGE(X86:X87)</f>
        <v>29329.781160799233</v>
      </c>
    </row>
    <row r="87" spans="1:25">
      <c r="Q87" s="60"/>
      <c r="R87" s="9" t="s">
        <v>90</v>
      </c>
      <c r="S87" s="13">
        <v>3.6</v>
      </c>
      <c r="T87" s="10">
        <f t="shared" si="23"/>
        <v>5.2</v>
      </c>
      <c r="U87" s="29">
        <f t="shared" si="24"/>
        <v>2.4441484300666026E-2</v>
      </c>
      <c r="V87" s="11">
        <f t="shared" si="28"/>
        <v>156.42549952426256</v>
      </c>
      <c r="W87" s="17">
        <v>200</v>
      </c>
      <c r="X87" s="12">
        <f t="shared" si="31"/>
        <v>31285.099904852512</v>
      </c>
      <c r="Y87" s="21"/>
    </row>
    <row r="88" spans="1:25">
      <c r="Q88" s="60" t="s">
        <v>117</v>
      </c>
      <c r="R88" s="9" t="s">
        <v>91</v>
      </c>
      <c r="S88" s="13">
        <v>3.87</v>
      </c>
      <c r="T88" s="10">
        <f t="shared" si="23"/>
        <v>5.2</v>
      </c>
      <c r="U88" s="29">
        <f t="shared" si="24"/>
        <v>2.4441484300666026E-2</v>
      </c>
      <c r="V88" s="11">
        <f t="shared" si="28"/>
        <v>130.02869647954327</v>
      </c>
      <c r="W88" s="17">
        <v>200</v>
      </c>
      <c r="X88" s="12">
        <f t="shared" si="31"/>
        <v>26005.739295908654</v>
      </c>
      <c r="Y88" s="21">
        <f>AVERAGE(X88:X89)</f>
        <v>25321.377735490008</v>
      </c>
    </row>
    <row r="89" spans="1:25">
      <c r="B89" s="25"/>
      <c r="C89" s="25"/>
      <c r="D89" s="25"/>
      <c r="E89" s="25"/>
      <c r="F89" s="33"/>
      <c r="G89" s="25"/>
      <c r="H89" s="25"/>
      <c r="I89" s="31"/>
      <c r="J89" s="25"/>
      <c r="K89" s="25"/>
      <c r="L89" s="25"/>
      <c r="M89" s="31"/>
      <c r="N89" s="31"/>
      <c r="O89" s="46"/>
      <c r="Q89" s="60"/>
      <c r="R89" s="9" t="s">
        <v>92</v>
      </c>
      <c r="S89" s="13">
        <v>3.94</v>
      </c>
      <c r="T89" s="10">
        <f t="shared" si="23"/>
        <v>5.2</v>
      </c>
      <c r="U89" s="29">
        <f t="shared" si="24"/>
        <v>2.4441484300666026E-2</v>
      </c>
      <c r="V89" s="11">
        <f t="shared" si="28"/>
        <v>123.18508087535679</v>
      </c>
      <c r="W89" s="17">
        <v>200</v>
      </c>
      <c r="X89" s="12">
        <f t="shared" si="31"/>
        <v>24637.01617507136</v>
      </c>
      <c r="Y89" s="21"/>
    </row>
    <row r="90" spans="1:25">
      <c r="B90" s="25"/>
      <c r="C90" s="25"/>
      <c r="D90" s="25"/>
      <c r="E90" s="25"/>
      <c r="F90" s="33"/>
      <c r="G90" s="25"/>
      <c r="H90" s="25"/>
      <c r="I90" s="31"/>
      <c r="J90" s="25"/>
      <c r="K90" s="25"/>
      <c r="L90" s="25"/>
      <c r="M90" s="31"/>
      <c r="N90" s="31"/>
      <c r="O90" s="46"/>
      <c r="Q90" s="60"/>
      <c r="S90" s="13"/>
      <c r="T90" s="10"/>
      <c r="U90" s="29"/>
      <c r="V90" s="11"/>
      <c r="W90" s="17"/>
      <c r="X90" s="12"/>
      <c r="Y90" s="21"/>
    </row>
    <row r="91" spans="1:25">
      <c r="B91" s="25"/>
      <c r="C91" s="25"/>
      <c r="D91" s="25"/>
      <c r="E91" s="25"/>
      <c r="F91" s="33"/>
      <c r="G91" s="25"/>
      <c r="H91" s="25"/>
      <c r="I91" s="31"/>
      <c r="J91" s="25"/>
      <c r="K91" s="25"/>
      <c r="L91" s="25"/>
      <c r="M91" s="31"/>
      <c r="N91" s="31"/>
      <c r="O91" s="46"/>
      <c r="Q91" s="60"/>
      <c r="S91" s="13"/>
      <c r="T91" s="10"/>
      <c r="U91" s="29"/>
      <c r="V91" s="11"/>
      <c r="W91" s="17"/>
      <c r="X91" s="12"/>
      <c r="Y91" s="21"/>
    </row>
    <row r="92" spans="1:25">
      <c r="B92" s="25"/>
      <c r="C92" s="25"/>
      <c r="D92" s="25"/>
      <c r="E92" s="25"/>
      <c r="F92" s="33"/>
      <c r="G92" s="25"/>
      <c r="H92" s="25"/>
      <c r="I92" s="31"/>
      <c r="J92" s="25"/>
      <c r="K92" s="25"/>
      <c r="L92" s="25"/>
      <c r="M92" s="31"/>
      <c r="N92" s="31"/>
      <c r="O92" s="46"/>
      <c r="Q92" s="60"/>
      <c r="S92" s="13"/>
      <c r="T92" s="10"/>
      <c r="U92" s="29"/>
      <c r="V92" s="11"/>
      <c r="W92" s="17"/>
      <c r="X92" s="12"/>
      <c r="Y92" s="21"/>
    </row>
    <row r="93" spans="1:25">
      <c r="B93" s="25"/>
      <c r="C93" s="25"/>
      <c r="D93" s="25"/>
      <c r="E93" s="25"/>
      <c r="F93" s="33"/>
      <c r="G93" s="25"/>
      <c r="H93" s="25"/>
      <c r="I93" s="31"/>
      <c r="J93" s="25"/>
      <c r="K93" s="25"/>
      <c r="L93" s="25"/>
      <c r="M93" s="31"/>
      <c r="N93" s="31"/>
      <c r="O93" s="46"/>
      <c r="S93" s="13"/>
      <c r="T93" s="10"/>
      <c r="U93" s="29"/>
      <c r="V93" s="11"/>
      <c r="W93" s="17"/>
      <c r="X93" s="12"/>
      <c r="Y93" s="21"/>
    </row>
    <row r="94" spans="1:25">
      <c r="B94" s="25"/>
      <c r="C94" s="25"/>
      <c r="D94" s="25"/>
      <c r="E94" s="25"/>
      <c r="F94" s="25"/>
      <c r="G94" s="25"/>
      <c r="H94" s="25"/>
      <c r="I94" s="31"/>
      <c r="J94" s="25"/>
      <c r="K94" s="25"/>
      <c r="L94" s="25"/>
      <c r="M94" s="31"/>
      <c r="N94" s="31"/>
      <c r="O94" s="46"/>
      <c r="R94" s="13"/>
      <c r="S94" s="10"/>
      <c r="T94" s="29"/>
      <c r="U94" s="11"/>
      <c r="V94" s="17"/>
      <c r="W94" s="12"/>
      <c r="X94" s="21"/>
      <c r="Y94" s="17"/>
    </row>
    <row r="95" spans="1:25">
      <c r="R95" s="13"/>
      <c r="S95" s="10"/>
      <c r="T95" s="29"/>
      <c r="U95" s="11"/>
      <c r="V95" s="17"/>
      <c r="W95" s="12"/>
      <c r="X95" s="21"/>
      <c r="Y95" s="21"/>
    </row>
    <row r="96" spans="1:25">
      <c r="R96" s="13"/>
      <c r="S96" s="10"/>
      <c r="T96" s="29"/>
      <c r="U96" s="11"/>
      <c r="V96" s="17"/>
      <c r="W96" s="12"/>
      <c r="X96" s="21"/>
      <c r="Y96" s="21"/>
    </row>
  </sheetData>
  <mergeCells count="99">
    <mergeCell ref="A5:A7"/>
    <mergeCell ref="J5:J7"/>
    <mergeCell ref="N5:N7"/>
    <mergeCell ref="O5:O7"/>
    <mergeCell ref="A46:A48"/>
    <mergeCell ref="E46:E48"/>
    <mergeCell ref="G46:G48"/>
    <mergeCell ref="Q82:Q83"/>
    <mergeCell ref="Q84:Q85"/>
    <mergeCell ref="Q86:Q87"/>
    <mergeCell ref="Q88:Q89"/>
    <mergeCell ref="A1:O1"/>
    <mergeCell ref="N38:N43"/>
    <mergeCell ref="A8:A10"/>
    <mergeCell ref="J8:J10"/>
    <mergeCell ref="N8:N10"/>
    <mergeCell ref="O8:O10"/>
    <mergeCell ref="J38:J43"/>
    <mergeCell ref="A11:A13"/>
    <mergeCell ref="J11:J13"/>
    <mergeCell ref="N11:N13"/>
    <mergeCell ref="O11:O13"/>
    <mergeCell ref="A14:A43"/>
    <mergeCell ref="N32:N37"/>
    <mergeCell ref="A49:A51"/>
    <mergeCell ref="E49:E51"/>
    <mergeCell ref="G49:G51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G63:G64"/>
    <mergeCell ref="Q8:Q10"/>
    <mergeCell ref="Q14:Q16"/>
    <mergeCell ref="Q11:Q13"/>
    <mergeCell ref="Q60:Q61"/>
    <mergeCell ref="Q62:Q63"/>
    <mergeCell ref="Q64:Q65"/>
    <mergeCell ref="Q57:Q59"/>
    <mergeCell ref="Q51:Q53"/>
    <mergeCell ref="Q54:Q56"/>
    <mergeCell ref="Q37:Q38"/>
    <mergeCell ref="Q39:Q40"/>
    <mergeCell ref="Q41:Q42"/>
    <mergeCell ref="Q43:Q44"/>
    <mergeCell ref="Q45:Q46"/>
    <mergeCell ref="J32:J37"/>
    <mergeCell ref="G61:G62"/>
    <mergeCell ref="E63:E64"/>
    <mergeCell ref="A52:A54"/>
    <mergeCell ref="E52:E54"/>
    <mergeCell ref="G52:G54"/>
    <mergeCell ref="A55:A84"/>
    <mergeCell ref="E55:E56"/>
    <mergeCell ref="G55:G56"/>
    <mergeCell ref="E57:E58"/>
    <mergeCell ref="G57:G58"/>
    <mergeCell ref="E59:E60"/>
    <mergeCell ref="G59:G60"/>
    <mergeCell ref="E61:E62"/>
    <mergeCell ref="E73:E74"/>
    <mergeCell ref="G73:G74"/>
    <mergeCell ref="E69:E70"/>
    <mergeCell ref="Q76:Q77"/>
    <mergeCell ref="Q78:Q79"/>
    <mergeCell ref="Q80:Q81"/>
    <mergeCell ref="E65:E66"/>
    <mergeCell ref="G65:G66"/>
    <mergeCell ref="E67:E68"/>
    <mergeCell ref="G67:G68"/>
    <mergeCell ref="G69:G70"/>
    <mergeCell ref="E71:E72"/>
    <mergeCell ref="G71:G72"/>
    <mergeCell ref="Q66:Q67"/>
    <mergeCell ref="Q68:Q69"/>
    <mergeCell ref="Q70:Q71"/>
    <mergeCell ref="Q72:Q73"/>
    <mergeCell ref="AE5:AE6"/>
    <mergeCell ref="AE7:AE8"/>
    <mergeCell ref="AE9:AE10"/>
    <mergeCell ref="Q90:Q92"/>
    <mergeCell ref="A2:Q2"/>
    <mergeCell ref="E79:E80"/>
    <mergeCell ref="G79:G80"/>
    <mergeCell ref="E81:E82"/>
    <mergeCell ref="G81:G82"/>
    <mergeCell ref="E83:E84"/>
    <mergeCell ref="G83:G84"/>
    <mergeCell ref="E75:E76"/>
    <mergeCell ref="G75:G76"/>
    <mergeCell ref="E77:E78"/>
    <mergeCell ref="G77:G78"/>
    <mergeCell ref="Q74:Q7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1"/>
  <sheetViews>
    <sheetView topLeftCell="Z1" workbookViewId="0">
      <selection activeCell="AD6" sqref="AD6:AD11"/>
    </sheetView>
  </sheetViews>
  <sheetFormatPr baseColWidth="10" defaultColWidth="8.83203125" defaultRowHeight="14" x14ac:dyDescent="0"/>
  <cols>
    <col min="1" max="3" width="8.83203125" style="9"/>
    <col min="4" max="4" width="11" style="9" bestFit="1" customWidth="1"/>
    <col min="5" max="5" width="9.5" style="9" customWidth="1"/>
    <col min="6" max="6" width="8.83203125" style="9"/>
    <col min="7" max="7" width="10.83203125" style="9" customWidth="1"/>
    <col min="8" max="8" width="12" style="9" bestFit="1" customWidth="1"/>
    <col min="9" max="9" width="8.6640625" style="9" customWidth="1"/>
    <col min="10" max="10" width="10.5" style="9" customWidth="1"/>
    <col min="11" max="11" width="8" style="9" customWidth="1"/>
    <col min="12" max="12" width="7.5" style="9" customWidth="1"/>
    <col min="13" max="14" width="7.83203125" style="9" customWidth="1"/>
    <col min="15" max="15" width="7.6640625" style="9" customWidth="1"/>
    <col min="16" max="17" width="8.83203125" style="9"/>
    <col min="18" max="18" width="7" style="9" customWidth="1"/>
    <col min="19" max="19" width="11.5" style="9" customWidth="1"/>
    <col min="20" max="20" width="8.1640625" style="9" customWidth="1"/>
    <col min="21" max="21" width="10.1640625" style="9" customWidth="1"/>
    <col min="22" max="22" width="11.6640625" style="9" customWidth="1"/>
    <col min="23" max="23" width="8.33203125" style="9" customWidth="1"/>
    <col min="24" max="24" width="9.1640625" style="9" customWidth="1"/>
    <col min="25" max="25" width="12.6640625" style="9" customWidth="1"/>
    <col min="26" max="16384" width="8.83203125" style="9"/>
  </cols>
  <sheetData>
    <row r="1" spans="1:39" ht="25">
      <c r="A1" s="24" t="s">
        <v>148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39">
      <c r="A2" s="22" t="s">
        <v>68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4" spans="1:39" ht="44">
      <c r="C4" s="23" t="s">
        <v>32</v>
      </c>
      <c r="D4" s="23" t="s">
        <v>33</v>
      </c>
      <c r="E4" s="23" t="s">
        <v>34</v>
      </c>
      <c r="F4" s="23" t="s">
        <v>35</v>
      </c>
      <c r="G4" s="9" t="s">
        <v>36</v>
      </c>
      <c r="H4" s="9" t="s">
        <v>0</v>
      </c>
      <c r="I4" s="9" t="s">
        <v>1</v>
      </c>
      <c r="J4" s="23" t="s">
        <v>11</v>
      </c>
      <c r="K4" s="9" t="s">
        <v>2</v>
      </c>
      <c r="L4" s="9" t="s">
        <v>3</v>
      </c>
      <c r="M4" s="9" t="s">
        <v>4</v>
      </c>
      <c r="N4" s="23" t="s">
        <v>5</v>
      </c>
      <c r="O4" s="23" t="s">
        <v>6</v>
      </c>
      <c r="P4" s="23"/>
      <c r="Q4" s="24"/>
      <c r="R4" s="24"/>
      <c r="S4" s="9" t="s">
        <v>41</v>
      </c>
      <c r="T4" s="8"/>
      <c r="U4" s="8"/>
    </row>
    <row r="5" spans="1:39">
      <c r="A5" s="61" t="s">
        <v>20</v>
      </c>
      <c r="B5" s="9" t="s">
        <v>23</v>
      </c>
      <c r="C5" s="25">
        <v>20.3873</v>
      </c>
      <c r="D5" s="25">
        <v>38.585599999999999</v>
      </c>
      <c r="E5" s="25">
        <f>D5-C5</f>
        <v>18.1983</v>
      </c>
      <c r="F5" s="25">
        <v>20.902200000000001</v>
      </c>
      <c r="G5" s="25">
        <v>20.614999999999998</v>
      </c>
      <c r="H5" s="25">
        <f t="shared" ref="H5:H14" si="0">F5-C5</f>
        <v>0.5149000000000008</v>
      </c>
      <c r="I5" s="25">
        <f>F5-G5</f>
        <v>0.28720000000000212</v>
      </c>
      <c r="J5" s="60">
        <f>(I5+I6+I7)/3</f>
        <v>0.31360000000000099</v>
      </c>
      <c r="K5" s="25">
        <f>(H5/E5)*100</f>
        <v>2.8293851623503339</v>
      </c>
      <c r="L5" s="25">
        <f>(I5/E5)*100</f>
        <v>1.5781693894484767</v>
      </c>
      <c r="M5" s="25">
        <f>I5/H5*100</f>
        <v>55.777820936104426</v>
      </c>
      <c r="N5" s="60">
        <f>AVERAGE(K5,K6,K7)</f>
        <v>2.8024717294424888</v>
      </c>
      <c r="O5" s="60">
        <f>AVERAGE(L5,L6,L7)</f>
        <v>1.5670009252649557</v>
      </c>
      <c r="P5" s="56"/>
      <c r="R5" s="41" t="s">
        <v>57</v>
      </c>
      <c r="S5" s="42">
        <v>5.26</v>
      </c>
      <c r="T5" s="8" t="s">
        <v>151</v>
      </c>
      <c r="U5" s="8" t="s">
        <v>48</v>
      </c>
      <c r="V5" s="27">
        <v>5.0999999999999996</v>
      </c>
      <c r="W5" s="8" t="s">
        <v>50</v>
      </c>
      <c r="X5" s="8" t="s">
        <v>51</v>
      </c>
      <c r="Y5" s="8"/>
      <c r="AB5" s="9" t="s">
        <v>45</v>
      </c>
      <c r="AC5" s="43" t="s">
        <v>60</v>
      </c>
      <c r="AD5" s="43" t="s">
        <v>59</v>
      </c>
      <c r="AE5" s="9" t="s">
        <v>61</v>
      </c>
      <c r="AH5" s="8" t="s">
        <v>46</v>
      </c>
      <c r="AJ5" s="9" t="s">
        <v>61</v>
      </c>
    </row>
    <row r="6" spans="1:39">
      <c r="A6" s="61"/>
      <c r="B6" s="9" t="s">
        <v>24</v>
      </c>
      <c r="C6" s="25">
        <v>20.364899999999999</v>
      </c>
      <c r="D6" s="25">
        <v>42.576700000000002</v>
      </c>
      <c r="E6" s="25">
        <f t="shared" ref="E6:E13" si="1">D6-C6</f>
        <v>22.211800000000004</v>
      </c>
      <c r="F6" s="25">
        <v>20.987100000000002</v>
      </c>
      <c r="G6" s="25">
        <v>20.639900000000001</v>
      </c>
      <c r="H6" s="25">
        <f t="shared" si="0"/>
        <v>0.62220000000000297</v>
      </c>
      <c r="I6" s="25">
        <f t="shared" ref="I6:I12" si="2">F6-G6</f>
        <v>0.34720000000000084</v>
      </c>
      <c r="J6" s="60"/>
      <c r="K6" s="25">
        <f t="shared" ref="K6:K13" si="3">(H6/E6)*100</f>
        <v>2.801213769257795</v>
      </c>
      <c r="L6" s="25">
        <f t="shared" ref="L6:L13" si="4">(I6/E6)*100</f>
        <v>1.5631331094283254</v>
      </c>
      <c r="M6" s="25">
        <f t="shared" ref="M6:M13" si="5">I6/H6*100</f>
        <v>55.801992928318732</v>
      </c>
      <c r="N6" s="60"/>
      <c r="O6" s="60"/>
      <c r="P6" s="56"/>
      <c r="R6" s="8" t="s">
        <v>58</v>
      </c>
      <c r="S6" s="27">
        <v>5.29</v>
      </c>
      <c r="T6" s="10">
        <f>AVERAGE(S5:S6)</f>
        <v>5.2750000000000004</v>
      </c>
      <c r="U6" s="8" t="s">
        <v>49</v>
      </c>
      <c r="V6" s="27">
        <v>5.31</v>
      </c>
      <c r="W6" s="28">
        <f>(V5+V6)/2</f>
        <v>5.2050000000000001</v>
      </c>
      <c r="X6" s="20">
        <f>(3.8*0.0338)/W6</f>
        <v>2.467627281460134E-2</v>
      </c>
      <c r="Y6" s="8"/>
      <c r="AB6" s="9" t="s">
        <v>23</v>
      </c>
      <c r="AC6" s="19">
        <v>20.8</v>
      </c>
      <c r="AD6" s="17">
        <f>AC6*50</f>
        <v>1040</v>
      </c>
      <c r="AE6" s="59">
        <f>AVERAGE(AD6,AD7)</f>
        <v>1080</v>
      </c>
      <c r="AF6" s="47"/>
      <c r="AG6" s="19"/>
      <c r="AH6" s="16" t="s">
        <v>20</v>
      </c>
      <c r="AI6" s="9">
        <v>7.88</v>
      </c>
      <c r="AJ6" s="19">
        <f>AVERAGE(AI6,AI7,AI8)</f>
        <v>7.84</v>
      </c>
      <c r="AK6" s="29"/>
    </row>
    <row r="7" spans="1:39">
      <c r="A7" s="61"/>
      <c r="B7" s="9" t="s">
        <v>31</v>
      </c>
      <c r="C7" s="25">
        <v>20.2818</v>
      </c>
      <c r="D7" s="25">
        <v>39.926600000000001</v>
      </c>
      <c r="E7" s="25">
        <f t="shared" si="1"/>
        <v>19.6448</v>
      </c>
      <c r="F7" s="25">
        <v>20.827300000000001</v>
      </c>
      <c r="G7" s="25">
        <v>20.520900000000001</v>
      </c>
      <c r="H7" s="25">
        <f t="shared" si="0"/>
        <v>0.54550000000000054</v>
      </c>
      <c r="I7" s="25">
        <f t="shared" si="2"/>
        <v>0.30640000000000001</v>
      </c>
      <c r="J7" s="60"/>
      <c r="K7" s="25">
        <f t="shared" si="3"/>
        <v>2.776816256719338</v>
      </c>
      <c r="L7" s="25">
        <f t="shared" si="4"/>
        <v>1.5597002769180648</v>
      </c>
      <c r="M7" s="25">
        <f t="shared" si="5"/>
        <v>56.168652612282258</v>
      </c>
      <c r="N7" s="60"/>
      <c r="O7" s="60"/>
      <c r="P7" s="56"/>
      <c r="Q7" s="23"/>
      <c r="S7" s="9" t="s">
        <v>42</v>
      </c>
      <c r="U7" s="30" t="s">
        <v>51</v>
      </c>
      <c r="V7" s="15" t="s">
        <v>53</v>
      </c>
      <c r="W7" s="8" t="s">
        <v>54</v>
      </c>
      <c r="X7" s="28" t="s">
        <v>55</v>
      </c>
      <c r="Y7" s="8" t="s">
        <v>56</v>
      </c>
      <c r="AB7" s="9" t="s">
        <v>24</v>
      </c>
      <c r="AC7" s="19">
        <v>22.4</v>
      </c>
      <c r="AD7" s="17">
        <f t="shared" ref="AD7:AD11" si="6">AC7*50</f>
        <v>1120</v>
      </c>
      <c r="AE7" s="59"/>
      <c r="AF7" s="47"/>
      <c r="AG7" s="19"/>
      <c r="AH7" s="16" t="s">
        <v>21</v>
      </c>
      <c r="AI7" s="9">
        <v>7.79</v>
      </c>
      <c r="AJ7" s="19"/>
    </row>
    <row r="8" spans="1:39">
      <c r="A8" s="61" t="s">
        <v>21</v>
      </c>
      <c r="B8" s="9" t="s">
        <v>25</v>
      </c>
      <c r="C8" s="25">
        <v>20.212800000000001</v>
      </c>
      <c r="D8" s="25">
        <v>40.929900000000004</v>
      </c>
      <c r="E8" s="25">
        <f t="shared" si="1"/>
        <v>20.717100000000002</v>
      </c>
      <c r="F8" s="25">
        <v>20.7989</v>
      </c>
      <c r="G8" s="25">
        <v>20.476700000000001</v>
      </c>
      <c r="H8" s="25">
        <f t="shared" si="0"/>
        <v>0.58609999999999829</v>
      </c>
      <c r="I8" s="25">
        <f t="shared" si="2"/>
        <v>0.32219999999999871</v>
      </c>
      <c r="J8" s="60">
        <f>(I8+I9+I10)/3</f>
        <v>0.32063333333333449</v>
      </c>
      <c r="K8" s="25">
        <f t="shared" si="3"/>
        <v>2.8290639133855522</v>
      </c>
      <c r="L8" s="25">
        <f t="shared" si="4"/>
        <v>1.5552369781484796</v>
      </c>
      <c r="M8" s="25">
        <f t="shared" si="5"/>
        <v>54.973554001023658</v>
      </c>
      <c r="N8" s="60">
        <f>AVERAGE(K8,K9,K10)</f>
        <v>2.8050641045257847</v>
      </c>
      <c r="O8" s="60">
        <f>AVERAGE(L8,L9,L10)</f>
        <v>1.5469161717556792</v>
      </c>
      <c r="P8" s="56"/>
      <c r="Q8" s="60" t="s">
        <v>20</v>
      </c>
      <c r="R8" s="9" t="s">
        <v>23</v>
      </c>
      <c r="S8" s="13">
        <v>4.58</v>
      </c>
      <c r="T8" s="10">
        <f>$T$6</f>
        <v>5.2750000000000004</v>
      </c>
      <c r="U8" s="29">
        <f t="shared" ref="U8:U43" si="7">$X$6</f>
        <v>2.467627281460134E-2</v>
      </c>
      <c r="V8" s="11">
        <f>(T8-S8)*U8*4000</f>
        <v>68.600038424591759</v>
      </c>
      <c r="W8" s="17">
        <v>50</v>
      </c>
      <c r="X8" s="12">
        <f>V8*W8</f>
        <v>3430.0019212295879</v>
      </c>
      <c r="Y8" s="21">
        <f>AVERAGE(X8:X9)</f>
        <v>3207.9154658981761</v>
      </c>
      <c r="AB8" s="9" t="s">
        <v>25</v>
      </c>
      <c r="AC8" s="19">
        <v>27.5</v>
      </c>
      <c r="AD8" s="17">
        <f t="shared" si="6"/>
        <v>1375</v>
      </c>
      <c r="AE8" s="59">
        <f>AVERAGE(AD8,AD9)</f>
        <v>1267.5</v>
      </c>
      <c r="AF8" s="47"/>
      <c r="AG8" s="19"/>
      <c r="AH8" s="16" t="s">
        <v>22</v>
      </c>
      <c r="AI8" s="9">
        <v>7.85</v>
      </c>
      <c r="AJ8" s="19"/>
    </row>
    <row r="9" spans="1:39">
      <c r="A9" s="61"/>
      <c r="B9" s="9" t="s">
        <v>26</v>
      </c>
      <c r="C9" s="25">
        <v>20.3476</v>
      </c>
      <c r="D9" s="25">
        <v>40.871000000000002</v>
      </c>
      <c r="E9" s="25">
        <f t="shared" si="1"/>
        <v>20.523400000000002</v>
      </c>
      <c r="F9" s="25">
        <v>20.921900000000001</v>
      </c>
      <c r="G9" s="25">
        <v>20.605699999999999</v>
      </c>
      <c r="H9" s="25">
        <f t="shared" si="0"/>
        <v>0.57430000000000092</v>
      </c>
      <c r="I9" s="25">
        <f t="shared" si="2"/>
        <v>0.31620000000000203</v>
      </c>
      <c r="J9" s="60"/>
      <c r="K9" s="25">
        <f t="shared" si="3"/>
        <v>2.7982692926123391</v>
      </c>
      <c r="L9" s="25">
        <f t="shared" si="4"/>
        <v>1.5406803940867595</v>
      </c>
      <c r="M9" s="25">
        <f t="shared" si="5"/>
        <v>55.058331882291753</v>
      </c>
      <c r="N9" s="60"/>
      <c r="O9" s="60"/>
      <c r="P9" s="56"/>
      <c r="Q9" s="60"/>
      <c r="R9" s="9" t="s">
        <v>24</v>
      </c>
      <c r="S9" s="13">
        <v>4.67</v>
      </c>
      <c r="T9" s="10">
        <f t="shared" ref="T9:T35" si="8">$T$6</f>
        <v>5.2750000000000004</v>
      </c>
      <c r="U9" s="29">
        <f t="shared" si="7"/>
        <v>2.467627281460134E-2</v>
      </c>
      <c r="V9" s="11">
        <f t="shared" ref="V9:V35" si="9">(T9-S9)*U9*4000</f>
        <v>59.716580211335291</v>
      </c>
      <c r="W9" s="17">
        <v>50</v>
      </c>
      <c r="X9" s="12">
        <f t="shared" ref="X9:X19" si="10">V9*W9</f>
        <v>2985.8290105667647</v>
      </c>
      <c r="Y9" s="21"/>
      <c r="AB9" s="9" t="s">
        <v>26</v>
      </c>
      <c r="AC9" s="19">
        <v>23.2</v>
      </c>
      <c r="AD9" s="17">
        <f t="shared" si="6"/>
        <v>1160</v>
      </c>
      <c r="AE9" s="59"/>
      <c r="AF9" s="47"/>
      <c r="AH9" s="9" t="s">
        <v>173</v>
      </c>
      <c r="AI9" s="9">
        <v>8.3000000000000007</v>
      </c>
      <c r="AJ9" s="19">
        <f>AVERAGE(AI9,AI10,AI11)</f>
        <v>8.0633333333333344</v>
      </c>
      <c r="AK9" s="29"/>
    </row>
    <row r="10" spans="1:39">
      <c r="A10" s="61"/>
      <c r="B10" s="9" t="s">
        <v>27</v>
      </c>
      <c r="C10" s="25">
        <v>20.194600000000001</v>
      </c>
      <c r="D10" s="25">
        <v>41.135399999999997</v>
      </c>
      <c r="E10" s="25">
        <f t="shared" si="1"/>
        <v>20.940799999999996</v>
      </c>
      <c r="F10" s="25">
        <v>20.778400000000001</v>
      </c>
      <c r="G10" s="25">
        <v>20.454899999999999</v>
      </c>
      <c r="H10" s="25">
        <f t="shared" si="0"/>
        <v>0.5838000000000001</v>
      </c>
      <c r="I10" s="25">
        <f t="shared" si="2"/>
        <v>0.32350000000000279</v>
      </c>
      <c r="J10" s="60"/>
      <c r="K10" s="25">
        <f t="shared" si="3"/>
        <v>2.7878591075794632</v>
      </c>
      <c r="L10" s="25">
        <f t="shared" si="4"/>
        <v>1.5448311430317985</v>
      </c>
      <c r="M10" s="25">
        <f t="shared" si="5"/>
        <v>55.412812607057681</v>
      </c>
      <c r="N10" s="60"/>
      <c r="O10" s="60"/>
      <c r="P10" s="56"/>
      <c r="Q10" s="60" t="s">
        <v>21</v>
      </c>
      <c r="R10" s="9" t="s">
        <v>25</v>
      </c>
      <c r="S10" s="13">
        <v>4.54</v>
      </c>
      <c r="T10" s="10">
        <f t="shared" si="8"/>
        <v>5.2750000000000004</v>
      </c>
      <c r="U10" s="29">
        <f t="shared" si="7"/>
        <v>2.467627281460134E-2</v>
      </c>
      <c r="V10" s="11">
        <f t="shared" si="9"/>
        <v>72.54824207492797</v>
      </c>
      <c r="W10" s="17">
        <v>50</v>
      </c>
      <c r="X10" s="12">
        <f t="shared" si="10"/>
        <v>3627.4121037463983</v>
      </c>
      <c r="Y10" s="21">
        <f>AVERAGE(X10:X11)</f>
        <v>3306.6205571565815</v>
      </c>
      <c r="Z10" s="21"/>
      <c r="AB10" s="9" t="s">
        <v>28</v>
      </c>
      <c r="AC10" s="19">
        <v>25.8</v>
      </c>
      <c r="AD10" s="17">
        <f t="shared" si="6"/>
        <v>1290</v>
      </c>
      <c r="AE10" s="59">
        <f>AVERAGE(AD10,AD11)</f>
        <v>1255</v>
      </c>
      <c r="AF10" s="47"/>
      <c r="AG10" s="19"/>
      <c r="AH10" s="9" t="s">
        <v>174</v>
      </c>
      <c r="AI10" s="9">
        <v>8.08</v>
      </c>
      <c r="AJ10" s="19"/>
      <c r="AL10" s="19"/>
      <c r="AM10" s="29"/>
    </row>
    <row r="11" spans="1:39">
      <c r="A11" s="61" t="s">
        <v>22</v>
      </c>
      <c r="B11" s="9" t="s">
        <v>28</v>
      </c>
      <c r="C11" s="25">
        <v>20.226099999999999</v>
      </c>
      <c r="D11" s="25">
        <v>42.281999999999996</v>
      </c>
      <c r="E11" s="25">
        <f t="shared" si="1"/>
        <v>22.055899999999998</v>
      </c>
      <c r="F11" s="25">
        <v>20.867100000000001</v>
      </c>
      <c r="G11" s="25">
        <v>20.5168</v>
      </c>
      <c r="H11" s="25">
        <f t="shared" si="0"/>
        <v>0.64100000000000179</v>
      </c>
      <c r="I11" s="25">
        <f t="shared" si="2"/>
        <v>0.35030000000000072</v>
      </c>
      <c r="J11" s="60">
        <f>(I11+I12+I13)/3</f>
        <v>0.37296666666666667</v>
      </c>
      <c r="K11" s="25">
        <f t="shared" si="3"/>
        <v>2.9062518419107897</v>
      </c>
      <c r="L11" s="25">
        <f t="shared" si="4"/>
        <v>1.5882371610317456</v>
      </c>
      <c r="M11" s="25">
        <f t="shared" si="5"/>
        <v>54.648985959438335</v>
      </c>
      <c r="N11" s="60">
        <f>AVERAGE(K11,K12,K13)</f>
        <v>2.90360128931896</v>
      </c>
      <c r="O11" s="60">
        <f>AVERAGE(L11,L12,L13)</f>
        <v>1.617773381564829</v>
      </c>
      <c r="P11" s="56"/>
      <c r="Q11" s="60"/>
      <c r="R11" s="9" t="s">
        <v>26</v>
      </c>
      <c r="S11" s="13">
        <v>4.67</v>
      </c>
      <c r="T11" s="10">
        <f t="shared" si="8"/>
        <v>5.2750000000000004</v>
      </c>
      <c r="U11" s="29">
        <f t="shared" si="7"/>
        <v>2.467627281460134E-2</v>
      </c>
      <c r="V11" s="11">
        <f t="shared" si="9"/>
        <v>59.716580211335291</v>
      </c>
      <c r="W11" s="17">
        <v>50</v>
      </c>
      <c r="X11" s="12">
        <f t="shared" si="10"/>
        <v>2985.8290105667647</v>
      </c>
      <c r="Y11" s="21"/>
      <c r="Z11" s="21"/>
      <c r="AB11" s="9" t="s">
        <v>29</v>
      </c>
      <c r="AC11" s="19">
        <v>24.4</v>
      </c>
      <c r="AD11" s="17">
        <f t="shared" si="6"/>
        <v>1220</v>
      </c>
      <c r="AE11" s="59"/>
      <c r="AF11" s="47"/>
      <c r="AG11" s="19"/>
      <c r="AH11" s="9" t="s">
        <v>175</v>
      </c>
      <c r="AI11" s="9">
        <v>7.81</v>
      </c>
      <c r="AJ11" s="19"/>
    </row>
    <row r="12" spans="1:39">
      <c r="A12" s="61"/>
      <c r="B12" s="9" t="s">
        <v>29</v>
      </c>
      <c r="C12" s="25">
        <v>20.369700000000002</v>
      </c>
      <c r="D12" s="25">
        <v>44.038600000000002</v>
      </c>
      <c r="E12" s="25">
        <f t="shared" si="1"/>
        <v>23.668900000000001</v>
      </c>
      <c r="F12" s="25">
        <v>21.059799999999999</v>
      </c>
      <c r="G12" s="25">
        <v>20.6721</v>
      </c>
      <c r="H12" s="25">
        <f t="shared" si="0"/>
        <v>0.69009999999999749</v>
      </c>
      <c r="I12" s="25">
        <f t="shared" si="2"/>
        <v>0.38769999999999882</v>
      </c>
      <c r="J12" s="60"/>
      <c r="K12" s="25">
        <f t="shared" si="3"/>
        <v>2.9156403550650749</v>
      </c>
      <c r="L12" s="25">
        <f t="shared" si="4"/>
        <v>1.6380144408907842</v>
      </c>
      <c r="M12" s="25">
        <f t="shared" si="5"/>
        <v>56.18026372989425</v>
      </c>
      <c r="N12" s="60"/>
      <c r="O12" s="60"/>
      <c r="P12" s="56"/>
      <c r="Q12" s="60" t="s">
        <v>22</v>
      </c>
      <c r="R12" s="9" t="s">
        <v>28</v>
      </c>
      <c r="S12" s="13">
        <v>4.57</v>
      </c>
      <c r="T12" s="10">
        <f t="shared" si="8"/>
        <v>5.2750000000000004</v>
      </c>
      <c r="U12" s="29">
        <f t="shared" si="7"/>
        <v>2.467627281460134E-2</v>
      </c>
      <c r="V12" s="11">
        <f t="shared" si="9"/>
        <v>69.587089337175797</v>
      </c>
      <c r="W12" s="17">
        <v>50</v>
      </c>
      <c r="X12" s="12">
        <f t="shared" si="10"/>
        <v>3479.3544668587897</v>
      </c>
      <c r="Y12" s="21">
        <f>AVERAGE(X12:X13)</f>
        <v>3183.2391930835729</v>
      </c>
      <c r="Z12" s="21"/>
      <c r="AB12" s="9" t="s">
        <v>173</v>
      </c>
      <c r="AC12" s="19">
        <v>21.9</v>
      </c>
      <c r="AD12" s="17">
        <f t="shared" ref="AD12:AD26" si="11">AC12*50</f>
        <v>1095</v>
      </c>
      <c r="AE12" s="47">
        <f>AVERAGE(AD12:AD14)</f>
        <v>1041.6666666666667</v>
      </c>
      <c r="AF12" s="47"/>
      <c r="AG12" s="19"/>
      <c r="AH12" s="9" t="s">
        <v>108</v>
      </c>
      <c r="AI12" s="9">
        <v>8.09</v>
      </c>
      <c r="AJ12" s="19">
        <f>AVERAGE(AI12,AI13,AI14)</f>
        <v>7.98</v>
      </c>
      <c r="AK12" s="29"/>
    </row>
    <row r="13" spans="1:39">
      <c r="A13" s="61"/>
      <c r="B13" s="9" t="s">
        <v>30</v>
      </c>
      <c r="C13" s="25">
        <v>20.339300000000001</v>
      </c>
      <c r="D13" s="25">
        <v>43.749499999999998</v>
      </c>
      <c r="E13" s="25">
        <f t="shared" si="1"/>
        <v>23.410199999999996</v>
      </c>
      <c r="F13" s="25">
        <v>21.015599999999999</v>
      </c>
      <c r="G13" s="25">
        <v>20.634699999999999</v>
      </c>
      <c r="H13" s="25">
        <f t="shared" si="0"/>
        <v>0.67629999999999768</v>
      </c>
      <c r="I13" s="25">
        <f>F13-G13</f>
        <v>0.38090000000000046</v>
      </c>
      <c r="J13" s="60"/>
      <c r="K13" s="25">
        <f t="shared" si="3"/>
        <v>2.8889116709810159</v>
      </c>
      <c r="L13" s="25">
        <f t="shared" si="4"/>
        <v>1.6270685427719564</v>
      </c>
      <c r="M13" s="25">
        <f t="shared" si="5"/>
        <v>56.321159248854322</v>
      </c>
      <c r="N13" s="60"/>
      <c r="O13" s="60"/>
      <c r="P13" s="56"/>
      <c r="Q13" s="60"/>
      <c r="R13" s="9" t="s">
        <v>29</v>
      </c>
      <c r="S13" s="13">
        <v>4.6900000000000004</v>
      </c>
      <c r="T13" s="10">
        <f t="shared" si="8"/>
        <v>5.2750000000000004</v>
      </c>
      <c r="U13" s="29">
        <f t="shared" si="7"/>
        <v>2.467627281460134E-2</v>
      </c>
      <c r="V13" s="11">
        <f t="shared" si="9"/>
        <v>57.742478386167136</v>
      </c>
      <c r="W13" s="17">
        <v>50</v>
      </c>
      <c r="X13" s="12">
        <f t="shared" si="10"/>
        <v>2887.1239193083566</v>
      </c>
      <c r="Y13" s="21"/>
      <c r="Z13" s="21"/>
      <c r="AB13" s="9" t="s">
        <v>174</v>
      </c>
      <c r="AC13" s="19">
        <v>22.4</v>
      </c>
      <c r="AD13" s="17">
        <f t="shared" si="11"/>
        <v>1120</v>
      </c>
      <c r="AE13" s="45"/>
      <c r="AF13" s="45"/>
      <c r="AH13" s="9" t="s">
        <v>120</v>
      </c>
      <c r="AI13" s="9">
        <v>8.2100000000000009</v>
      </c>
    </row>
    <row r="14" spans="1:39">
      <c r="A14" s="61" t="s">
        <v>40</v>
      </c>
      <c r="B14" s="9" t="s">
        <v>166</v>
      </c>
      <c r="C14" s="25">
        <v>20.3066</v>
      </c>
      <c r="D14" s="25">
        <v>25.0669</v>
      </c>
      <c r="E14" s="25">
        <f t="shared" ref="E14:E43" si="12">D14-C14</f>
        <v>4.7603000000000009</v>
      </c>
      <c r="F14" s="25">
        <v>20.4572</v>
      </c>
      <c r="G14" s="25">
        <v>20.366700000000002</v>
      </c>
      <c r="H14" s="25">
        <f t="shared" si="0"/>
        <v>0.15060000000000073</v>
      </c>
      <c r="I14" s="25">
        <f>F14-G14</f>
        <v>9.0499999999998693E-2</v>
      </c>
      <c r="J14" s="46">
        <f>AVERAGE(I14,I15,I16,I17,I18,I19)</f>
        <v>0.10763333333333236</v>
      </c>
      <c r="K14" s="25">
        <f>(H14/E14)*100</f>
        <v>3.1636661554944165</v>
      </c>
      <c r="L14" s="25">
        <f>(I14/E14)*100</f>
        <v>1.9011406844106187</v>
      </c>
      <c r="M14" s="25">
        <f t="shared" ref="M14:M43" si="13">I14/H14*100</f>
        <v>60.092961487382638</v>
      </c>
      <c r="N14" s="56">
        <f>AVERAGE(K14,K15,K16,K17,K18,K19)</f>
        <v>2.9822522741364428</v>
      </c>
      <c r="O14" s="56">
        <f>AVERAGE(L14:L15)</f>
        <v>1.8798585736061231</v>
      </c>
      <c r="P14" s="56"/>
      <c r="Q14" s="61" t="s">
        <v>173</v>
      </c>
      <c r="R14" s="9" t="s">
        <v>166</v>
      </c>
      <c r="S14" s="13">
        <v>4.43</v>
      </c>
      <c r="T14" s="10">
        <f t="shared" si="8"/>
        <v>5.2750000000000004</v>
      </c>
      <c r="U14" s="29">
        <f t="shared" si="7"/>
        <v>2.467627281460134E-2</v>
      </c>
      <c r="V14" s="11">
        <f t="shared" si="9"/>
        <v>83.405802113352593</v>
      </c>
      <c r="W14" s="17">
        <v>50</v>
      </c>
      <c r="X14" s="12">
        <f t="shared" si="10"/>
        <v>4170.2901056676292</v>
      </c>
      <c r="Y14" s="21">
        <f>AVERAGE(X14:X15)</f>
        <v>3874.1748318924133</v>
      </c>
      <c r="Z14" s="21"/>
      <c r="AB14" s="9" t="s">
        <v>175</v>
      </c>
      <c r="AC14" s="19">
        <v>18.2</v>
      </c>
      <c r="AD14" s="17">
        <f t="shared" si="11"/>
        <v>910</v>
      </c>
      <c r="AE14" s="45"/>
      <c r="AF14" s="45"/>
      <c r="AH14" s="31" t="s">
        <v>121</v>
      </c>
      <c r="AI14" s="9">
        <v>7.64</v>
      </c>
    </row>
    <row r="15" spans="1:39">
      <c r="A15" s="61"/>
      <c r="B15" s="9" t="s">
        <v>167</v>
      </c>
      <c r="C15" s="25">
        <v>20.299399999999999</v>
      </c>
      <c r="D15" s="25">
        <v>25.889700000000001</v>
      </c>
      <c r="E15" s="25">
        <f t="shared" si="12"/>
        <v>5.5903000000000027</v>
      </c>
      <c r="F15" s="25">
        <v>20.474799999999998</v>
      </c>
      <c r="G15" s="25">
        <v>20.370899999999999</v>
      </c>
      <c r="H15" s="25">
        <f t="shared" ref="H15:H43" si="14">F15-C15</f>
        <v>0.17539999999999978</v>
      </c>
      <c r="I15" s="25">
        <f>F15-G15</f>
        <v>0.10389999999999944</v>
      </c>
      <c r="J15" s="46"/>
      <c r="K15" s="25">
        <f t="shared" ref="K15:K43" si="15">(H15/E15)*100</f>
        <v>3.1375775897536746</v>
      </c>
      <c r="L15" s="25">
        <f t="shared" ref="L15:L43" si="16">(I15/E15)*100</f>
        <v>1.8585764628016275</v>
      </c>
      <c r="M15" s="25">
        <f t="shared" si="13"/>
        <v>59.236031927023703</v>
      </c>
      <c r="N15" s="56"/>
      <c r="O15" s="56"/>
      <c r="P15" s="56"/>
      <c r="Q15" s="61"/>
      <c r="R15" s="9" t="s">
        <v>167</v>
      </c>
      <c r="S15" s="13">
        <v>4.55</v>
      </c>
      <c r="T15" s="10">
        <f t="shared" si="8"/>
        <v>5.2750000000000004</v>
      </c>
      <c r="U15" s="29">
        <f t="shared" si="7"/>
        <v>2.467627281460134E-2</v>
      </c>
      <c r="V15" s="11">
        <f t="shared" si="9"/>
        <v>71.561191162343945</v>
      </c>
      <c r="W15" s="17">
        <v>50</v>
      </c>
      <c r="X15" s="12">
        <f t="shared" si="10"/>
        <v>3578.0595581171974</v>
      </c>
      <c r="Y15" s="21"/>
      <c r="Z15" s="21"/>
      <c r="AB15" s="9" t="s">
        <v>108</v>
      </c>
      <c r="AC15" s="19">
        <v>18.3</v>
      </c>
      <c r="AD15" s="17">
        <f t="shared" si="11"/>
        <v>915</v>
      </c>
      <c r="AE15" s="47">
        <f>AVERAGE(AD15:AD17)</f>
        <v>976.66666666666663</v>
      </c>
      <c r="AF15" s="47"/>
      <c r="AH15" s="31" t="s">
        <v>109</v>
      </c>
      <c r="AI15" s="9">
        <v>8.07</v>
      </c>
      <c r="AJ15" s="19">
        <f>AVERAGE(AI15,AI16,AI17)</f>
        <v>8.1133333333333333</v>
      </c>
      <c r="AK15" s="29"/>
    </row>
    <row r="16" spans="1:39">
      <c r="A16" s="61"/>
      <c r="B16" s="9" t="s">
        <v>168</v>
      </c>
      <c r="C16" s="25">
        <v>20.368500000000001</v>
      </c>
      <c r="D16" s="25">
        <v>26.375</v>
      </c>
      <c r="E16" s="25">
        <f t="shared" si="12"/>
        <v>6.0064999999999991</v>
      </c>
      <c r="F16" s="25">
        <v>20.547999999999998</v>
      </c>
      <c r="G16" s="25">
        <v>20.434799999999999</v>
      </c>
      <c r="H16" s="25">
        <f t="shared" si="14"/>
        <v>0.17949999999999733</v>
      </c>
      <c r="I16" s="25">
        <f>F16-G16</f>
        <v>0.11319999999999908</v>
      </c>
      <c r="J16" s="46"/>
      <c r="K16" s="25">
        <f t="shared" si="15"/>
        <v>2.9884292016981164</v>
      </c>
      <c r="L16" s="25">
        <f t="shared" si="16"/>
        <v>1.8846249895945906</v>
      </c>
      <c r="M16" s="25">
        <f t="shared" si="13"/>
        <v>63.064066852368114</v>
      </c>
      <c r="N16" s="56"/>
      <c r="O16" s="56">
        <f>AVERAGE(L16:L17)</f>
        <v>1.8735986765239554</v>
      </c>
      <c r="P16" s="56"/>
      <c r="Q16" s="61" t="s">
        <v>174</v>
      </c>
      <c r="R16" s="9" t="s">
        <v>168</v>
      </c>
      <c r="S16" s="13">
        <v>4.83</v>
      </c>
      <c r="T16" s="10">
        <f t="shared" si="8"/>
        <v>5.2750000000000004</v>
      </c>
      <c r="U16" s="29">
        <f t="shared" si="7"/>
        <v>2.467627281460134E-2</v>
      </c>
      <c r="V16" s="11">
        <f t="shared" si="9"/>
        <v>43.923765609990419</v>
      </c>
      <c r="W16" s="17">
        <v>50</v>
      </c>
      <c r="X16" s="12">
        <f t="shared" si="10"/>
        <v>2196.1882804995207</v>
      </c>
      <c r="Y16" s="21">
        <f>AVERAGE(X16:X17)</f>
        <v>2319.5696445725271</v>
      </c>
      <c r="Z16" s="21"/>
      <c r="AB16" s="9" t="s">
        <v>120</v>
      </c>
      <c r="AC16" s="19">
        <v>21.2</v>
      </c>
      <c r="AD16" s="17">
        <f t="shared" si="11"/>
        <v>1060</v>
      </c>
      <c r="AE16" s="45"/>
      <c r="AF16" s="45"/>
      <c r="AH16" s="31" t="s">
        <v>110</v>
      </c>
      <c r="AI16" s="9">
        <v>8.11</v>
      </c>
    </row>
    <row r="17" spans="1:37">
      <c r="A17" s="61"/>
      <c r="B17" s="9" t="s">
        <v>169</v>
      </c>
      <c r="C17" s="25">
        <v>20.430499999999999</v>
      </c>
      <c r="D17" s="25">
        <v>26.39</v>
      </c>
      <c r="E17" s="25">
        <f t="shared" si="12"/>
        <v>5.959500000000002</v>
      </c>
      <c r="F17" s="25">
        <v>20.610800000000001</v>
      </c>
      <c r="G17" s="25">
        <v>20.4998</v>
      </c>
      <c r="H17" s="25">
        <f t="shared" si="14"/>
        <v>0.18030000000000257</v>
      </c>
      <c r="I17" s="25">
        <f>F17-G17</f>
        <v>0.11100000000000065</v>
      </c>
      <c r="J17" s="46"/>
      <c r="K17" s="25">
        <f t="shared" si="15"/>
        <v>3.0254215957714994</v>
      </c>
      <c r="L17" s="25">
        <f t="shared" si="16"/>
        <v>1.86257236345332</v>
      </c>
      <c r="M17" s="25">
        <f t="shared" si="13"/>
        <v>61.56405990016588</v>
      </c>
      <c r="N17" s="56"/>
      <c r="O17" s="56"/>
      <c r="P17" s="56"/>
      <c r="Q17" s="61"/>
      <c r="R17" s="9" t="s">
        <v>169</v>
      </c>
      <c r="S17" s="13">
        <v>4.78</v>
      </c>
      <c r="T17" s="10">
        <f t="shared" si="8"/>
        <v>5.2750000000000004</v>
      </c>
      <c r="U17" s="29">
        <f t="shared" si="7"/>
        <v>2.467627281460134E-2</v>
      </c>
      <c r="V17" s="11">
        <f t="shared" si="9"/>
        <v>48.859020172910661</v>
      </c>
      <c r="W17" s="17">
        <v>50</v>
      </c>
      <c r="X17" s="12">
        <f t="shared" si="10"/>
        <v>2442.951008645533</v>
      </c>
      <c r="Y17" s="21"/>
      <c r="Z17" s="21"/>
      <c r="AB17" s="31" t="s">
        <v>121</v>
      </c>
      <c r="AC17" s="19">
        <v>19.100000000000001</v>
      </c>
      <c r="AD17" s="17">
        <f t="shared" si="11"/>
        <v>955.00000000000011</v>
      </c>
      <c r="AE17" s="45"/>
      <c r="AF17" s="45"/>
      <c r="AH17" s="31" t="s">
        <v>111</v>
      </c>
      <c r="AI17" s="9">
        <v>8.16</v>
      </c>
    </row>
    <row r="18" spans="1:37">
      <c r="A18" s="61"/>
      <c r="B18" s="9" t="s">
        <v>170</v>
      </c>
      <c r="C18" s="25">
        <v>20.314</v>
      </c>
      <c r="D18" s="25">
        <v>26.1629</v>
      </c>
      <c r="E18" s="25">
        <f t="shared" si="12"/>
        <v>5.8489000000000004</v>
      </c>
      <c r="F18" s="25">
        <v>20.477399999999999</v>
      </c>
      <c r="G18" s="25">
        <v>20.368400000000001</v>
      </c>
      <c r="H18" s="25">
        <f t="shared" si="14"/>
        <v>0.16339999999999932</v>
      </c>
      <c r="I18" s="25">
        <f t="shared" ref="I18:I43" si="17">F18-G18</f>
        <v>0.10899999999999821</v>
      </c>
      <c r="J18" s="46"/>
      <c r="K18" s="25">
        <f t="shared" si="15"/>
        <v>2.7936877019610407</v>
      </c>
      <c r="L18" s="25">
        <f t="shared" si="16"/>
        <v>1.8635982834378808</v>
      </c>
      <c r="M18" s="25">
        <f t="shared" si="13"/>
        <v>66.707466340268468</v>
      </c>
      <c r="N18" s="56"/>
      <c r="O18" s="56">
        <f>AVERAGE(L18:L19)</f>
        <v>1.8507138583480169</v>
      </c>
      <c r="P18" s="56"/>
      <c r="Q18" s="61" t="s">
        <v>175</v>
      </c>
      <c r="R18" s="9" t="s">
        <v>170</v>
      </c>
      <c r="S18" s="13">
        <v>4.4400000000000004</v>
      </c>
      <c r="T18" s="10">
        <f t="shared" si="8"/>
        <v>5.2750000000000004</v>
      </c>
      <c r="U18" s="29">
        <f t="shared" si="7"/>
        <v>2.467627281460134E-2</v>
      </c>
      <c r="V18" s="11">
        <f t="shared" si="9"/>
        <v>82.418751200768469</v>
      </c>
      <c r="W18" s="17">
        <v>50</v>
      </c>
      <c r="X18" s="12">
        <f t="shared" si="10"/>
        <v>4120.9375600384237</v>
      </c>
      <c r="Y18" s="21">
        <f>AVERAGE(X18:X19)</f>
        <v>2887.1239193083566</v>
      </c>
      <c r="Z18" s="21"/>
      <c r="AB18" s="31" t="s">
        <v>109</v>
      </c>
      <c r="AC18" s="19">
        <v>20.3</v>
      </c>
      <c r="AD18" s="17">
        <f t="shared" si="11"/>
        <v>1015</v>
      </c>
      <c r="AE18" s="47">
        <f>AVERAGE(AD18:AD20)</f>
        <v>961.66666666666663</v>
      </c>
      <c r="AF18" s="47"/>
      <c r="AH18" s="31" t="s">
        <v>112</v>
      </c>
      <c r="AI18" s="9">
        <v>8.06</v>
      </c>
      <c r="AJ18" s="19">
        <f>AVERAGE(AI18,AI19,AI20)</f>
        <v>8.0400000000000009</v>
      </c>
      <c r="AK18" s="29"/>
    </row>
    <row r="19" spans="1:37">
      <c r="A19" s="61"/>
      <c r="B19" s="9" t="s">
        <v>171</v>
      </c>
      <c r="C19" s="25">
        <v>20.380800000000001</v>
      </c>
      <c r="D19" s="25">
        <v>26.8123</v>
      </c>
      <c r="E19" s="25">
        <f t="shared" si="12"/>
        <v>6.4314999999999998</v>
      </c>
      <c r="F19" s="25">
        <v>20.559899999999999</v>
      </c>
      <c r="G19" s="25">
        <v>20.441700000000001</v>
      </c>
      <c r="H19" s="25">
        <f t="shared" si="14"/>
        <v>0.17909999999999826</v>
      </c>
      <c r="I19" s="25">
        <f t="shared" si="17"/>
        <v>0.11819999999999808</v>
      </c>
      <c r="J19" s="46"/>
      <c r="K19" s="25">
        <f t="shared" si="15"/>
        <v>2.7847314001399095</v>
      </c>
      <c r="L19" s="25">
        <f t="shared" si="16"/>
        <v>1.8378294332581528</v>
      </c>
      <c r="M19" s="25">
        <f t="shared" si="13"/>
        <v>65.996649916247478</v>
      </c>
      <c r="N19" s="56"/>
      <c r="O19" s="56"/>
      <c r="P19" s="56"/>
      <c r="Q19" s="61"/>
      <c r="R19" s="9" t="s">
        <v>171</v>
      </c>
      <c r="S19" s="13">
        <v>4.9400000000000004</v>
      </c>
      <c r="T19" s="10">
        <f t="shared" si="8"/>
        <v>5.2750000000000004</v>
      </c>
      <c r="U19" s="29">
        <f t="shared" si="7"/>
        <v>2.467627281460134E-2</v>
      </c>
      <c r="V19" s="11">
        <f t="shared" si="9"/>
        <v>33.066205571565796</v>
      </c>
      <c r="W19" s="17">
        <v>50</v>
      </c>
      <c r="X19" s="12">
        <f t="shared" si="10"/>
        <v>1653.3102785782899</v>
      </c>
      <c r="Y19" s="21"/>
      <c r="Z19" s="21"/>
      <c r="AB19" s="31" t="s">
        <v>110</v>
      </c>
      <c r="AC19" s="19">
        <v>20.9</v>
      </c>
      <c r="AD19" s="17">
        <f t="shared" si="11"/>
        <v>1045</v>
      </c>
      <c r="AE19" s="45"/>
      <c r="AF19" s="45"/>
      <c r="AH19" s="31" t="s">
        <v>113</v>
      </c>
      <c r="AI19" s="9">
        <v>7.95</v>
      </c>
    </row>
    <row r="20" spans="1:37">
      <c r="A20" s="61"/>
      <c r="B20" s="9" t="s">
        <v>69</v>
      </c>
      <c r="C20" s="25">
        <v>20.289400000000001</v>
      </c>
      <c r="D20" s="25">
        <v>26.260400000000001</v>
      </c>
      <c r="E20" s="25">
        <f t="shared" si="12"/>
        <v>5.9710000000000001</v>
      </c>
      <c r="F20" s="25">
        <v>20.490400000000001</v>
      </c>
      <c r="G20" s="25">
        <v>20.361899999999999</v>
      </c>
      <c r="H20" s="25">
        <f t="shared" si="14"/>
        <v>0.20100000000000051</v>
      </c>
      <c r="I20" s="25">
        <f t="shared" si="17"/>
        <v>0.1285000000000025</v>
      </c>
      <c r="J20" s="46">
        <f>AVERAGE(I20,I21,I22,I23,I24,I25)</f>
        <v>0.10726666666666713</v>
      </c>
      <c r="K20" s="25">
        <f t="shared" si="15"/>
        <v>3.3662703064813351</v>
      </c>
      <c r="L20" s="25">
        <f t="shared" si="16"/>
        <v>2.1520683302629795</v>
      </c>
      <c r="M20" s="25">
        <f t="shared" si="13"/>
        <v>63.930348258707546</v>
      </c>
      <c r="N20" s="56">
        <f>AVERAGE(K20,K21,K22,K23,K24,K25)</f>
        <v>2.816562860333756</v>
      </c>
      <c r="O20" s="56">
        <f>AVERAGE(L20:L21)</f>
        <v>2.0020244965751699</v>
      </c>
      <c r="P20" s="56"/>
      <c r="Q20" s="60" t="s">
        <v>108</v>
      </c>
      <c r="R20" s="9" t="s">
        <v>69</v>
      </c>
      <c r="S20" s="13">
        <v>4.42</v>
      </c>
      <c r="T20" s="10">
        <f t="shared" si="8"/>
        <v>5.2750000000000004</v>
      </c>
      <c r="U20" s="29">
        <f t="shared" si="7"/>
        <v>2.467627281460134E-2</v>
      </c>
      <c r="V20" s="11">
        <f t="shared" si="9"/>
        <v>84.392853025936631</v>
      </c>
      <c r="W20" s="17">
        <v>50</v>
      </c>
      <c r="X20" s="12">
        <f>V20*W20</f>
        <v>4219.6426512968319</v>
      </c>
      <c r="Y20" s="21">
        <f>AVERAGE(X20:X21)</f>
        <v>4540.4341978866487</v>
      </c>
      <c r="Z20" s="21"/>
      <c r="AB20" s="31" t="s">
        <v>111</v>
      </c>
      <c r="AC20" s="19">
        <v>16.5</v>
      </c>
      <c r="AD20" s="17">
        <f t="shared" si="11"/>
        <v>825</v>
      </c>
      <c r="AE20" s="45"/>
      <c r="AF20" s="45"/>
      <c r="AH20" s="31" t="s">
        <v>114</v>
      </c>
      <c r="AI20" s="9">
        <v>8.11</v>
      </c>
    </row>
    <row r="21" spans="1:37">
      <c r="A21" s="61"/>
      <c r="B21" s="9" t="s">
        <v>70</v>
      </c>
      <c r="C21" s="25">
        <v>20.3278</v>
      </c>
      <c r="D21" s="25">
        <v>26.078399999999998</v>
      </c>
      <c r="E21" s="25">
        <f t="shared" si="12"/>
        <v>5.7505999999999986</v>
      </c>
      <c r="F21" s="25">
        <v>20.491700000000002</v>
      </c>
      <c r="G21" s="25">
        <v>20.385200000000001</v>
      </c>
      <c r="H21" s="25">
        <f t="shared" si="14"/>
        <v>0.16390000000000171</v>
      </c>
      <c r="I21" s="25">
        <f t="shared" si="17"/>
        <v>0.10650000000000048</v>
      </c>
      <c r="J21" s="46"/>
      <c r="K21" s="25">
        <f t="shared" si="15"/>
        <v>2.8501373769693901</v>
      </c>
      <c r="L21" s="25">
        <f t="shared" si="16"/>
        <v>1.8519806628873599</v>
      </c>
      <c r="M21" s="25">
        <f t="shared" si="13"/>
        <v>64.978645515557886</v>
      </c>
      <c r="N21" s="56"/>
      <c r="O21" s="31"/>
      <c r="P21" s="31"/>
      <c r="Q21" s="60"/>
      <c r="R21" s="9" t="s">
        <v>70</v>
      </c>
      <c r="S21" s="13">
        <v>4.29</v>
      </c>
      <c r="T21" s="10">
        <f t="shared" si="8"/>
        <v>5.2750000000000004</v>
      </c>
      <c r="U21" s="29">
        <f t="shared" si="7"/>
        <v>2.467627281460134E-2</v>
      </c>
      <c r="V21" s="11">
        <f t="shared" si="9"/>
        <v>97.224514889529303</v>
      </c>
      <c r="W21" s="17">
        <v>50</v>
      </c>
      <c r="X21" s="12">
        <f t="shared" ref="X21:X31" si="18">V21*W21</f>
        <v>4861.2257444764655</v>
      </c>
      <c r="Y21" s="21"/>
      <c r="Z21" s="21"/>
      <c r="AB21" s="31" t="s">
        <v>112</v>
      </c>
      <c r="AC21" s="19">
        <v>19.8</v>
      </c>
      <c r="AD21" s="17">
        <f t="shared" si="11"/>
        <v>990</v>
      </c>
      <c r="AE21" s="47">
        <f>AVERAGE(AD21:AD23)</f>
        <v>941.66666666666663</v>
      </c>
      <c r="AF21" s="21"/>
      <c r="AH21" s="31" t="s">
        <v>115</v>
      </c>
      <c r="AI21" s="9">
        <v>8.08</v>
      </c>
      <c r="AJ21" s="19">
        <f>AVERAGE(AI21,AI22,AI23)</f>
        <v>8.15</v>
      </c>
      <c r="AK21" s="29"/>
    </row>
    <row r="22" spans="1:37">
      <c r="A22" s="61"/>
      <c r="B22" s="9" t="s">
        <v>71</v>
      </c>
      <c r="C22" s="25">
        <v>20.258199999999999</v>
      </c>
      <c r="D22" s="25">
        <v>26.313400000000001</v>
      </c>
      <c r="E22" s="25">
        <f t="shared" si="12"/>
        <v>6.0552000000000028</v>
      </c>
      <c r="F22" s="25">
        <v>20.4499</v>
      </c>
      <c r="G22" s="25">
        <v>20.3277</v>
      </c>
      <c r="H22" s="25">
        <f t="shared" si="14"/>
        <v>0.19170000000000087</v>
      </c>
      <c r="I22" s="25">
        <f t="shared" si="17"/>
        <v>0.12219999999999942</v>
      </c>
      <c r="J22" s="46"/>
      <c r="K22" s="25">
        <f t="shared" si="15"/>
        <v>3.1658739595719512</v>
      </c>
      <c r="L22" s="25">
        <f t="shared" si="16"/>
        <v>2.0181001453296235</v>
      </c>
      <c r="M22" s="25">
        <f t="shared" si="13"/>
        <v>63.745435576420903</v>
      </c>
      <c r="N22" s="56"/>
      <c r="O22" s="56">
        <f>AVERAGE(L22:L23)</f>
        <v>1.8668894984499571</v>
      </c>
      <c r="P22" s="56"/>
      <c r="Q22" s="60" t="s">
        <v>120</v>
      </c>
      <c r="R22" s="9" t="s">
        <v>71</v>
      </c>
      <c r="S22" s="13">
        <v>4.78</v>
      </c>
      <c r="T22" s="10">
        <f t="shared" si="8"/>
        <v>5.2750000000000004</v>
      </c>
      <c r="U22" s="29">
        <f t="shared" si="7"/>
        <v>2.467627281460134E-2</v>
      </c>
      <c r="V22" s="11">
        <f t="shared" si="9"/>
        <v>48.859020172910661</v>
      </c>
      <c r="W22" s="17">
        <v>50</v>
      </c>
      <c r="X22" s="12">
        <f t="shared" si="18"/>
        <v>2442.951008645533</v>
      </c>
      <c r="Y22" s="21">
        <f>AVERAGE(X22:X23)</f>
        <v>2961.1527377521616</v>
      </c>
      <c r="Z22" s="17"/>
      <c r="AB22" s="31" t="s">
        <v>113</v>
      </c>
      <c r="AC22" s="19">
        <v>18.100000000000001</v>
      </c>
      <c r="AD22" s="17">
        <f t="shared" si="11"/>
        <v>905.00000000000011</v>
      </c>
      <c r="AE22" s="45"/>
      <c r="AF22" s="32"/>
      <c r="AH22" s="31" t="s">
        <v>116</v>
      </c>
      <c r="AI22" s="9">
        <v>8.16</v>
      </c>
    </row>
    <row r="23" spans="1:37">
      <c r="A23" s="61"/>
      <c r="B23" s="9" t="s">
        <v>72</v>
      </c>
      <c r="C23" s="25">
        <v>20.2682</v>
      </c>
      <c r="D23" s="25">
        <v>26.872</v>
      </c>
      <c r="E23" s="25">
        <f t="shared" si="12"/>
        <v>6.6037999999999997</v>
      </c>
      <c r="F23" s="25">
        <v>20.445699999999999</v>
      </c>
      <c r="G23" s="25">
        <v>20.3324</v>
      </c>
      <c r="H23" s="25">
        <f t="shared" si="14"/>
        <v>0.17749999999999844</v>
      </c>
      <c r="I23" s="25">
        <f t="shared" si="17"/>
        <v>0.11329999999999885</v>
      </c>
      <c r="J23" s="46"/>
      <c r="K23" s="25">
        <f t="shared" si="15"/>
        <v>2.6878463914715534</v>
      </c>
      <c r="L23" s="25">
        <f t="shared" si="16"/>
        <v>1.7156788515702908</v>
      </c>
      <c r="M23" s="25">
        <f t="shared" si="13"/>
        <v>63.830985915492867</v>
      </c>
      <c r="N23" s="56"/>
      <c r="O23" s="31"/>
      <c r="P23" s="31"/>
      <c r="Q23" s="60"/>
      <c r="R23" s="9" t="s">
        <v>72</v>
      </c>
      <c r="S23" s="13">
        <v>4.57</v>
      </c>
      <c r="T23" s="10">
        <f t="shared" si="8"/>
        <v>5.2750000000000004</v>
      </c>
      <c r="U23" s="29">
        <f t="shared" si="7"/>
        <v>2.467627281460134E-2</v>
      </c>
      <c r="V23" s="11">
        <f t="shared" si="9"/>
        <v>69.587089337175797</v>
      </c>
      <c r="W23" s="17">
        <v>50</v>
      </c>
      <c r="X23" s="12">
        <f t="shared" si="18"/>
        <v>3479.3544668587897</v>
      </c>
      <c r="Y23" s="21"/>
      <c r="Z23" s="21"/>
      <c r="AB23" s="31" t="s">
        <v>114</v>
      </c>
      <c r="AC23" s="19">
        <v>18.600000000000001</v>
      </c>
      <c r="AD23" s="17">
        <f t="shared" si="11"/>
        <v>930.00000000000011</v>
      </c>
      <c r="AE23" s="45"/>
      <c r="AF23" s="32"/>
      <c r="AH23" s="31" t="s">
        <v>117</v>
      </c>
      <c r="AI23" s="9">
        <v>8.2100000000000009</v>
      </c>
    </row>
    <row r="24" spans="1:37">
      <c r="A24" s="61"/>
      <c r="B24" s="9" t="s">
        <v>73</v>
      </c>
      <c r="C24" s="25">
        <v>20.232600000000001</v>
      </c>
      <c r="D24" s="25">
        <v>26.979900000000001</v>
      </c>
      <c r="E24" s="25">
        <f t="shared" si="12"/>
        <v>6.7472999999999992</v>
      </c>
      <c r="F24" s="25">
        <v>20.395099999999999</v>
      </c>
      <c r="G24" s="25">
        <v>20.297599999999999</v>
      </c>
      <c r="H24" s="25">
        <f t="shared" si="14"/>
        <v>0.16249999999999787</v>
      </c>
      <c r="I24" s="25">
        <f t="shared" si="17"/>
        <v>9.7500000000000142E-2</v>
      </c>
      <c r="J24" s="46"/>
      <c r="K24" s="25">
        <f t="shared" si="15"/>
        <v>2.4083707557096599</v>
      </c>
      <c r="L24" s="25">
        <f t="shared" si="16"/>
        <v>1.4450224534258169</v>
      </c>
      <c r="M24" s="25">
        <f t="shared" si="13"/>
        <v>60.000000000000874</v>
      </c>
      <c r="N24" s="56"/>
      <c r="O24" s="56">
        <f>AVERAGE(L24:L25)</f>
        <v>1.4587075457313277</v>
      </c>
      <c r="P24" s="56"/>
      <c r="Q24" s="60" t="s">
        <v>121</v>
      </c>
      <c r="R24" s="9" t="s">
        <v>73</v>
      </c>
      <c r="S24" s="13">
        <v>4.78</v>
      </c>
      <c r="T24" s="10">
        <f t="shared" si="8"/>
        <v>5.2750000000000004</v>
      </c>
      <c r="U24" s="29">
        <f t="shared" si="7"/>
        <v>2.467627281460134E-2</v>
      </c>
      <c r="V24" s="11">
        <f t="shared" si="9"/>
        <v>48.859020172910661</v>
      </c>
      <c r="W24" s="17">
        <v>50</v>
      </c>
      <c r="X24" s="12">
        <f t="shared" si="18"/>
        <v>2442.951008645533</v>
      </c>
      <c r="Y24" s="21">
        <f>AVERAGE(X24:X25)</f>
        <v>2393.5984630163312</v>
      </c>
      <c r="Z24" s="21"/>
      <c r="AB24" s="31" t="s">
        <v>115</v>
      </c>
      <c r="AC24" s="19">
        <v>21.8</v>
      </c>
      <c r="AD24" s="17">
        <f t="shared" si="11"/>
        <v>1090</v>
      </c>
      <c r="AE24" s="57">
        <f>AVERAGE(AD24,AD25,AD26)</f>
        <v>940</v>
      </c>
      <c r="AH24" s="31"/>
      <c r="AJ24" s="19"/>
      <c r="AK24" s="29"/>
    </row>
    <row r="25" spans="1:37">
      <c r="A25" s="61"/>
      <c r="B25" s="9" t="s">
        <v>74</v>
      </c>
      <c r="C25" s="25">
        <v>20.503</v>
      </c>
      <c r="D25" s="25">
        <v>25.637499999999999</v>
      </c>
      <c r="E25" s="25">
        <f t="shared" si="12"/>
        <v>5.1344999999999992</v>
      </c>
      <c r="F25" s="25">
        <v>20.627300000000002</v>
      </c>
      <c r="G25" s="25">
        <v>20.5517</v>
      </c>
      <c r="H25" s="25">
        <f t="shared" si="14"/>
        <v>0.12430000000000163</v>
      </c>
      <c r="I25" s="25">
        <f t="shared" si="17"/>
        <v>7.5600000000001444E-2</v>
      </c>
      <c r="J25" s="46"/>
      <c r="K25" s="25">
        <f t="shared" si="15"/>
        <v>2.4208783717986493</v>
      </c>
      <c r="L25" s="25">
        <f t="shared" si="16"/>
        <v>1.4723926380368382</v>
      </c>
      <c r="M25" s="25">
        <f t="shared" si="13"/>
        <v>60.820595333870031</v>
      </c>
      <c r="N25" s="56"/>
      <c r="O25" s="31"/>
      <c r="P25" s="31"/>
      <c r="Q25" s="60"/>
      <c r="R25" s="9" t="s">
        <v>74</v>
      </c>
      <c r="S25" s="13">
        <v>4.8</v>
      </c>
      <c r="T25" s="10">
        <f t="shared" si="8"/>
        <v>5.2750000000000004</v>
      </c>
      <c r="U25" s="29">
        <f t="shared" si="7"/>
        <v>2.467627281460134E-2</v>
      </c>
      <c r="V25" s="11">
        <f t="shared" si="9"/>
        <v>46.884918347742598</v>
      </c>
      <c r="W25" s="17">
        <v>50</v>
      </c>
      <c r="X25" s="12">
        <f t="shared" si="18"/>
        <v>2344.2459173871298</v>
      </c>
      <c r="Y25" s="21"/>
      <c r="Z25" s="21"/>
      <c r="AB25" s="31" t="s">
        <v>116</v>
      </c>
      <c r="AC25" s="19">
        <v>18.399999999999999</v>
      </c>
      <c r="AD25" s="17">
        <f t="shared" si="11"/>
        <v>919.99999999999989</v>
      </c>
      <c r="AE25" s="32"/>
      <c r="AF25" s="49"/>
    </row>
    <row r="26" spans="1:37">
      <c r="A26" s="61"/>
      <c r="B26" s="9" t="s">
        <v>75</v>
      </c>
      <c r="C26" s="25">
        <v>20.165600000000001</v>
      </c>
      <c r="D26" s="25">
        <v>26.639199999999999</v>
      </c>
      <c r="E26" s="25">
        <f t="shared" si="12"/>
        <v>6.4735999999999976</v>
      </c>
      <c r="F26" s="25">
        <v>20.3598</v>
      </c>
      <c r="G26" s="25">
        <v>20.238199999999999</v>
      </c>
      <c r="H26" s="25">
        <f t="shared" si="14"/>
        <v>0.1941999999999986</v>
      </c>
      <c r="I26" s="25">
        <f t="shared" si="17"/>
        <v>0.12160000000000082</v>
      </c>
      <c r="J26" s="46">
        <f>AVERAGE(I26,I27,I28,I29,I30,I31)</f>
        <v>0.10136666666666667</v>
      </c>
      <c r="K26" s="25">
        <f t="shared" si="15"/>
        <v>2.9998764211566775</v>
      </c>
      <c r="L26" s="25">
        <f t="shared" si="16"/>
        <v>1.8783984181908191</v>
      </c>
      <c r="M26" s="25">
        <f t="shared" si="13"/>
        <v>62.615859938208906</v>
      </c>
      <c r="N26" s="56">
        <f>AVERAGE(K26,K27,K28,K29,K30,K31)</f>
        <v>2.9315374900479192</v>
      </c>
      <c r="O26" s="56">
        <f>AVERAGE(L26:L27)</f>
        <v>2.0554118404595281</v>
      </c>
      <c r="P26" s="56"/>
      <c r="Q26" s="60" t="s">
        <v>109</v>
      </c>
      <c r="R26" s="9" t="s">
        <v>75</v>
      </c>
      <c r="S26" s="13">
        <v>4.72</v>
      </c>
      <c r="T26" s="10">
        <f t="shared" si="8"/>
        <v>5.2750000000000004</v>
      </c>
      <c r="U26" s="29">
        <f t="shared" si="7"/>
        <v>2.467627281460134E-2</v>
      </c>
      <c r="V26" s="11">
        <f t="shared" si="9"/>
        <v>54.781325648415034</v>
      </c>
      <c r="W26" s="17">
        <v>50</v>
      </c>
      <c r="X26" s="12">
        <f t="shared" si="18"/>
        <v>2739.0662824207516</v>
      </c>
      <c r="Y26" s="21">
        <f>AVERAGE(X26:X27)</f>
        <v>3775.4697406340074</v>
      </c>
      <c r="Z26" s="21"/>
      <c r="AB26" s="31" t="s">
        <v>117</v>
      </c>
      <c r="AC26" s="19">
        <v>16.2</v>
      </c>
      <c r="AD26" s="17">
        <f t="shared" si="11"/>
        <v>810</v>
      </c>
      <c r="AE26" s="32"/>
      <c r="AF26" s="49"/>
    </row>
    <row r="27" spans="1:37">
      <c r="A27" s="61"/>
      <c r="B27" s="9" t="s">
        <v>76</v>
      </c>
      <c r="C27" s="25">
        <v>20.442299999999999</v>
      </c>
      <c r="D27" s="25">
        <v>25.3428</v>
      </c>
      <c r="E27" s="25">
        <f t="shared" si="12"/>
        <v>4.900500000000001</v>
      </c>
      <c r="F27" s="25">
        <v>20.616399999999999</v>
      </c>
      <c r="G27" s="25">
        <v>20.507000000000001</v>
      </c>
      <c r="H27" s="25">
        <f t="shared" si="14"/>
        <v>0.17409999999999926</v>
      </c>
      <c r="I27" s="25">
        <f t="shared" si="17"/>
        <v>0.10939999999999728</v>
      </c>
      <c r="J27" s="46"/>
      <c r="K27" s="25">
        <f t="shared" si="15"/>
        <v>3.55269870421384</v>
      </c>
      <c r="L27" s="25">
        <f t="shared" si="16"/>
        <v>2.232425262728237</v>
      </c>
      <c r="M27" s="25">
        <f t="shared" si="13"/>
        <v>62.837449741526562</v>
      </c>
      <c r="N27" s="56"/>
      <c r="O27" s="31"/>
      <c r="P27" s="31"/>
      <c r="Q27" s="60"/>
      <c r="R27" s="9" t="s">
        <v>76</v>
      </c>
      <c r="S27" s="13">
        <v>4.3</v>
      </c>
      <c r="T27" s="10">
        <f t="shared" si="8"/>
        <v>5.2750000000000004</v>
      </c>
      <c r="U27" s="29">
        <f t="shared" si="7"/>
        <v>2.467627281460134E-2</v>
      </c>
      <c r="V27" s="11">
        <f t="shared" si="9"/>
        <v>96.237463976945278</v>
      </c>
      <c r="W27" s="17">
        <v>50</v>
      </c>
      <c r="X27" s="12">
        <f t="shared" si="18"/>
        <v>4811.8731988472637</v>
      </c>
      <c r="Y27" s="21"/>
      <c r="Z27" s="21"/>
      <c r="AC27" s="19"/>
      <c r="AD27" s="17"/>
      <c r="AE27" s="59"/>
    </row>
    <row r="28" spans="1:37">
      <c r="A28" s="61"/>
      <c r="B28" s="9" t="s">
        <v>77</v>
      </c>
      <c r="C28" s="25">
        <v>20.2685</v>
      </c>
      <c r="D28" s="25">
        <v>25.8703</v>
      </c>
      <c r="E28" s="25">
        <f t="shared" si="12"/>
        <v>5.6018000000000008</v>
      </c>
      <c r="F28" s="25">
        <v>20.430099999999999</v>
      </c>
      <c r="G28" s="25">
        <v>20.326499999999999</v>
      </c>
      <c r="H28" s="25">
        <f t="shared" si="14"/>
        <v>0.16159999999999997</v>
      </c>
      <c r="I28" s="25">
        <f t="shared" si="17"/>
        <v>0.10360000000000014</v>
      </c>
      <c r="J28" s="46"/>
      <c r="K28" s="25">
        <f t="shared" si="15"/>
        <v>2.8847870327394753</v>
      </c>
      <c r="L28" s="25">
        <f>(I28/E28)*100</f>
        <v>1.8494055482166469</v>
      </c>
      <c r="M28" s="25">
        <f t="shared" si="13"/>
        <v>64.108910891089209</v>
      </c>
      <c r="N28" s="56"/>
      <c r="O28" s="56">
        <f>AVERAGE(L28:L29)</f>
        <v>1.8863533161295489</v>
      </c>
      <c r="P28" s="56"/>
      <c r="Q28" s="60" t="s">
        <v>110</v>
      </c>
      <c r="R28" s="9" t="s">
        <v>77</v>
      </c>
      <c r="S28" s="13">
        <v>4.74</v>
      </c>
      <c r="T28" s="10">
        <f t="shared" si="8"/>
        <v>5.2750000000000004</v>
      </c>
      <c r="U28" s="29">
        <f t="shared" si="7"/>
        <v>2.467627281460134E-2</v>
      </c>
      <c r="V28" s="11">
        <f t="shared" si="9"/>
        <v>52.807223823246879</v>
      </c>
      <c r="W28" s="17">
        <v>50</v>
      </c>
      <c r="X28" s="12">
        <f t="shared" si="18"/>
        <v>2640.3611911623439</v>
      </c>
      <c r="Y28" s="21">
        <f>AVERAGE(X28:X29)</f>
        <v>2516.979827089338</v>
      </c>
      <c r="Z28" s="21"/>
      <c r="AC28" s="19"/>
      <c r="AD28" s="17"/>
      <c r="AE28" s="61"/>
    </row>
    <row r="29" spans="1:37">
      <c r="A29" s="61"/>
      <c r="B29" s="9" t="s">
        <v>78</v>
      </c>
      <c r="C29" s="25">
        <v>20.161899999999999</v>
      </c>
      <c r="D29" s="25">
        <v>27.025099999999998</v>
      </c>
      <c r="E29" s="25">
        <f t="shared" si="12"/>
        <v>6.8631999999999991</v>
      </c>
      <c r="F29" s="25">
        <v>20.369900000000001</v>
      </c>
      <c r="G29" s="25">
        <v>20.2379</v>
      </c>
      <c r="H29" s="25">
        <f t="shared" si="14"/>
        <v>0.20800000000000196</v>
      </c>
      <c r="I29" s="25">
        <f t="shared" si="17"/>
        <v>0.13200000000000145</v>
      </c>
      <c r="J29" s="46"/>
      <c r="K29" s="25">
        <f t="shared" si="15"/>
        <v>3.0306562536426447</v>
      </c>
      <c r="L29" s="25">
        <f t="shared" si="16"/>
        <v>1.9233010840424507</v>
      </c>
      <c r="M29" s="25">
        <f t="shared" si="13"/>
        <v>63.461538461538559</v>
      </c>
      <c r="N29" s="56"/>
      <c r="O29" s="31"/>
      <c r="P29" s="31"/>
      <c r="Q29" s="60"/>
      <c r="R29" s="9" t="s">
        <v>78</v>
      </c>
      <c r="S29" s="13">
        <v>4.79</v>
      </c>
      <c r="T29" s="10">
        <f t="shared" si="8"/>
        <v>5.2750000000000004</v>
      </c>
      <c r="U29" s="29">
        <f t="shared" si="7"/>
        <v>2.467627281460134E-2</v>
      </c>
      <c r="V29" s="11">
        <f t="shared" si="9"/>
        <v>47.87196926032663</v>
      </c>
      <c r="W29" s="17">
        <v>50</v>
      </c>
      <c r="X29" s="12">
        <f t="shared" si="18"/>
        <v>2393.5984630163316</v>
      </c>
      <c r="Y29" s="21"/>
      <c r="Z29" s="21"/>
      <c r="AC29" s="19"/>
      <c r="AD29" s="17"/>
      <c r="AE29" s="61"/>
    </row>
    <row r="30" spans="1:37">
      <c r="A30" s="61"/>
      <c r="B30" s="9" t="s">
        <v>79</v>
      </c>
      <c r="C30" s="25">
        <v>20.3916</v>
      </c>
      <c r="D30" s="25">
        <v>25.581800000000001</v>
      </c>
      <c r="E30" s="25">
        <f t="shared" si="12"/>
        <v>5.1902000000000008</v>
      </c>
      <c r="F30" s="25">
        <v>20.523299999999999</v>
      </c>
      <c r="G30" s="33">
        <v>20.457999999999998</v>
      </c>
      <c r="H30" s="25">
        <f t="shared" si="14"/>
        <v>0.1316999999999986</v>
      </c>
      <c r="I30" s="25">
        <f t="shared" si="17"/>
        <v>6.530000000000058E-2</v>
      </c>
      <c r="J30" s="46"/>
      <c r="K30" s="25">
        <f t="shared" si="15"/>
        <v>2.5374744711186192</v>
      </c>
      <c r="L30" s="25">
        <f t="shared" si="16"/>
        <v>1.2581403414126733</v>
      </c>
      <c r="M30" s="25">
        <f t="shared" si="13"/>
        <v>49.582384206530961</v>
      </c>
      <c r="N30" s="56"/>
      <c r="O30" s="56">
        <f>AVERAGE(L30:L31)</f>
        <v>1.2809840463044211</v>
      </c>
      <c r="P30" s="56"/>
      <c r="Q30" s="60" t="s">
        <v>111</v>
      </c>
      <c r="R30" s="9" t="s">
        <v>79</v>
      </c>
      <c r="S30" s="13">
        <v>4.62</v>
      </c>
      <c r="T30" s="10">
        <f t="shared" si="8"/>
        <v>5.2750000000000004</v>
      </c>
      <c r="U30" s="29">
        <f t="shared" si="7"/>
        <v>2.467627281460134E-2</v>
      </c>
      <c r="V30" s="11">
        <f t="shared" si="9"/>
        <v>64.651834774255533</v>
      </c>
      <c r="W30" s="17">
        <v>50</v>
      </c>
      <c r="X30" s="12">
        <f t="shared" si="18"/>
        <v>3232.5917387127765</v>
      </c>
      <c r="Y30" s="21">
        <f>AVERAGE(X30:X31)</f>
        <v>3380.6493756003856</v>
      </c>
      <c r="Z30" s="21"/>
    </row>
    <row r="31" spans="1:37">
      <c r="A31" s="61"/>
      <c r="B31" s="9" t="s">
        <v>80</v>
      </c>
      <c r="C31" s="25">
        <v>20.0945</v>
      </c>
      <c r="D31" s="25">
        <v>25.9465</v>
      </c>
      <c r="E31" s="25">
        <f t="shared" si="12"/>
        <v>5.8520000000000003</v>
      </c>
      <c r="F31" s="25">
        <v>20.245699999999999</v>
      </c>
      <c r="G31" s="33">
        <v>20.1694</v>
      </c>
      <c r="H31" s="25">
        <f t="shared" si="14"/>
        <v>0.15119999999999933</v>
      </c>
      <c r="I31" s="25">
        <f t="shared" si="17"/>
        <v>7.6299999999999812E-2</v>
      </c>
      <c r="J31" s="46"/>
      <c r="K31" s="25">
        <f t="shared" si="15"/>
        <v>2.5837320574162566</v>
      </c>
      <c r="L31" s="25">
        <f t="shared" si="16"/>
        <v>1.3038277511961689</v>
      </c>
      <c r="M31" s="25">
        <f t="shared" si="13"/>
        <v>50.462962962963061</v>
      </c>
      <c r="N31" s="56"/>
      <c r="O31" s="31"/>
      <c r="P31" s="31"/>
      <c r="Q31" s="60"/>
      <c r="R31" s="9" t="s">
        <v>80</v>
      </c>
      <c r="S31" s="13">
        <v>4.5599999999999996</v>
      </c>
      <c r="T31" s="10">
        <f t="shared" si="8"/>
        <v>5.2750000000000004</v>
      </c>
      <c r="U31" s="29">
        <f t="shared" si="7"/>
        <v>2.467627281460134E-2</v>
      </c>
      <c r="V31" s="11">
        <f t="shared" si="9"/>
        <v>70.574140249759907</v>
      </c>
      <c r="W31" s="17">
        <v>50</v>
      </c>
      <c r="X31" s="12">
        <f t="shared" si="18"/>
        <v>3528.7070124879951</v>
      </c>
      <c r="Y31" s="21"/>
      <c r="Z31" s="21"/>
    </row>
    <row r="32" spans="1:37">
      <c r="A32" s="61"/>
      <c r="B32" s="9" t="s">
        <v>81</v>
      </c>
      <c r="C32" s="25">
        <v>20.2713</v>
      </c>
      <c r="D32" s="25">
        <v>25.456299999999999</v>
      </c>
      <c r="E32" s="25">
        <f t="shared" si="12"/>
        <v>5.1849999999999987</v>
      </c>
      <c r="F32" s="25">
        <v>20.4072</v>
      </c>
      <c r="G32" s="33">
        <v>20.329599999999999</v>
      </c>
      <c r="H32" s="25">
        <f t="shared" si="14"/>
        <v>0.13589999999999947</v>
      </c>
      <c r="I32" s="25">
        <f t="shared" si="17"/>
        <v>7.7600000000000335E-2</v>
      </c>
      <c r="J32" s="60">
        <f>AVERAGE(I32,I33,I34,I35,I36,I37)</f>
        <v>9.6166666666665776E-2</v>
      </c>
      <c r="K32" s="25">
        <f t="shared" si="15"/>
        <v>2.6210221793635391</v>
      </c>
      <c r="L32" s="25">
        <f t="shared" si="16"/>
        <v>1.4966248794599875</v>
      </c>
      <c r="M32" s="25">
        <f t="shared" si="13"/>
        <v>57.100809418690687</v>
      </c>
      <c r="N32" s="60">
        <f>AVERAGE(K32,K33,K34,K35,K36,K37)</f>
        <v>2.8646030120980863</v>
      </c>
      <c r="O32" s="56">
        <f>AVERAGE(L32:L33)</f>
        <v>1.5157687435184855</v>
      </c>
      <c r="P32" s="56"/>
      <c r="Q32" s="60" t="s">
        <v>112</v>
      </c>
      <c r="R32" s="9" t="s">
        <v>81</v>
      </c>
      <c r="S32" s="13">
        <v>4.84</v>
      </c>
      <c r="T32" s="10">
        <f t="shared" si="8"/>
        <v>5.2750000000000004</v>
      </c>
      <c r="U32" s="29">
        <f t="shared" si="7"/>
        <v>2.467627281460134E-2</v>
      </c>
      <c r="V32" s="11">
        <f t="shared" si="9"/>
        <v>42.93671469740638</v>
      </c>
      <c r="W32" s="17">
        <v>50</v>
      </c>
      <c r="X32" s="12">
        <f t="shared" ref="X32:X43" si="19">V32*W32</f>
        <v>2146.8357348703189</v>
      </c>
      <c r="Y32" s="21">
        <f>AVERAGE(X32:X33)</f>
        <v>2319.5696445725289</v>
      </c>
      <c r="Z32" s="21"/>
    </row>
    <row r="33" spans="1:26">
      <c r="A33" s="61"/>
      <c r="B33" s="9" t="s">
        <v>82</v>
      </c>
      <c r="C33" s="25">
        <v>20.272500000000001</v>
      </c>
      <c r="D33" s="25">
        <v>25.908000000000001</v>
      </c>
      <c r="E33" s="25">
        <f t="shared" si="12"/>
        <v>5.6355000000000004</v>
      </c>
      <c r="F33" s="25">
        <v>20.4207</v>
      </c>
      <c r="G33" s="33">
        <v>20.334199999999999</v>
      </c>
      <c r="H33" s="25">
        <f t="shared" si="14"/>
        <v>0.14819999999999922</v>
      </c>
      <c r="I33" s="25">
        <f t="shared" si="17"/>
        <v>8.6500000000000909E-2</v>
      </c>
      <c r="J33" s="60"/>
      <c r="K33" s="25">
        <f t="shared" si="15"/>
        <v>2.6297577854671141</v>
      </c>
      <c r="L33" s="25">
        <f t="shared" si="16"/>
        <v>1.5349126075769834</v>
      </c>
      <c r="M33" s="25">
        <f t="shared" si="13"/>
        <v>58.367071524967187</v>
      </c>
      <c r="N33" s="60"/>
      <c r="O33" s="31"/>
      <c r="P33" s="31"/>
      <c r="Q33" s="60"/>
      <c r="R33" s="9" t="s">
        <v>82</v>
      </c>
      <c r="S33" s="13">
        <v>4.7699999999999996</v>
      </c>
      <c r="T33" s="10">
        <f t="shared" si="8"/>
        <v>5.2750000000000004</v>
      </c>
      <c r="U33" s="29">
        <f t="shared" si="7"/>
        <v>2.467627281460134E-2</v>
      </c>
      <c r="V33" s="11">
        <f t="shared" si="9"/>
        <v>49.846071085494785</v>
      </c>
      <c r="W33" s="17">
        <v>50</v>
      </c>
      <c r="X33" s="12">
        <f t="shared" si="19"/>
        <v>2492.3035542747393</v>
      </c>
      <c r="Y33" s="21"/>
      <c r="Z33" s="21"/>
    </row>
    <row r="34" spans="1:26">
      <c r="A34" s="61"/>
      <c r="B34" s="9" t="s">
        <v>83</v>
      </c>
      <c r="C34" s="25">
        <v>20.392600000000002</v>
      </c>
      <c r="D34" s="25">
        <v>25.888999999999999</v>
      </c>
      <c r="E34" s="25">
        <f t="shared" si="12"/>
        <v>5.4963999999999977</v>
      </c>
      <c r="F34" s="25">
        <v>20.534199999999998</v>
      </c>
      <c r="G34" s="33">
        <v>20.452200000000001</v>
      </c>
      <c r="H34" s="25">
        <f t="shared" si="14"/>
        <v>0.14159999999999684</v>
      </c>
      <c r="I34" s="25">
        <f t="shared" si="17"/>
        <v>8.1999999999997186E-2</v>
      </c>
      <c r="J34" s="60"/>
      <c r="K34" s="25">
        <f t="shared" si="15"/>
        <v>2.5762317153045067</v>
      </c>
      <c r="L34" s="25">
        <f t="shared" si="16"/>
        <v>1.4918855978458121</v>
      </c>
      <c r="M34" s="25">
        <f t="shared" si="13"/>
        <v>57.909604519773318</v>
      </c>
      <c r="N34" s="60"/>
      <c r="O34" s="56">
        <f>AVERAGE(L34:L35)</f>
        <v>1.4892856734133146</v>
      </c>
      <c r="P34" s="56"/>
      <c r="Q34" s="60" t="s">
        <v>113</v>
      </c>
      <c r="R34" s="9" t="s">
        <v>83</v>
      </c>
      <c r="S34" s="13">
        <v>4.93</v>
      </c>
      <c r="T34" s="10">
        <f t="shared" si="8"/>
        <v>5.2750000000000004</v>
      </c>
      <c r="U34" s="29">
        <f t="shared" si="7"/>
        <v>2.467627281460134E-2</v>
      </c>
      <c r="V34" s="11">
        <f t="shared" si="9"/>
        <v>34.053256484149912</v>
      </c>
      <c r="W34" s="17">
        <v>50</v>
      </c>
      <c r="X34" s="12">
        <f t="shared" si="19"/>
        <v>1702.6628242074955</v>
      </c>
      <c r="Y34" s="21">
        <f>AVERAGE(X34:X35)</f>
        <v>1900.0730067243067</v>
      </c>
      <c r="Z34" s="21"/>
    </row>
    <row r="35" spans="1:26">
      <c r="A35" s="61"/>
      <c r="B35" s="9" t="s">
        <v>84</v>
      </c>
      <c r="C35" s="25">
        <v>20.340399999999999</v>
      </c>
      <c r="D35" s="25">
        <v>26.104900000000001</v>
      </c>
      <c r="E35" s="25">
        <f t="shared" si="12"/>
        <v>5.7645000000000017</v>
      </c>
      <c r="F35" s="25">
        <v>20.4878</v>
      </c>
      <c r="G35" s="33">
        <v>20.402100000000001</v>
      </c>
      <c r="H35" s="25">
        <f t="shared" si="14"/>
        <v>0.14740000000000109</v>
      </c>
      <c r="I35" s="25">
        <f t="shared" si="17"/>
        <v>8.5699999999999221E-2</v>
      </c>
      <c r="J35" s="60"/>
      <c r="K35" s="25">
        <f t="shared" si="15"/>
        <v>2.5570300980137226</v>
      </c>
      <c r="L35" s="25">
        <f t="shared" si="16"/>
        <v>1.486685748980817</v>
      </c>
      <c r="M35" s="25">
        <f t="shared" si="13"/>
        <v>58.141112618723604</v>
      </c>
      <c r="N35" s="60"/>
      <c r="O35" s="31"/>
      <c r="P35" s="31"/>
      <c r="Q35" s="60"/>
      <c r="R35" s="9" t="s">
        <v>84</v>
      </c>
      <c r="S35" s="13">
        <v>4.8499999999999996</v>
      </c>
      <c r="T35" s="10">
        <f t="shared" si="8"/>
        <v>5.2750000000000004</v>
      </c>
      <c r="U35" s="29">
        <f t="shared" si="7"/>
        <v>2.467627281460134E-2</v>
      </c>
      <c r="V35" s="11">
        <f t="shared" si="9"/>
        <v>41.949663784822349</v>
      </c>
      <c r="W35" s="17">
        <v>50</v>
      </c>
      <c r="X35" s="12">
        <f t="shared" si="19"/>
        <v>2097.4831892411175</v>
      </c>
      <c r="Y35" s="21"/>
      <c r="Z35" s="17"/>
    </row>
    <row r="36" spans="1:26">
      <c r="A36" s="61"/>
      <c r="B36" s="9" t="s">
        <v>85</v>
      </c>
      <c r="C36" s="25">
        <v>20.1891</v>
      </c>
      <c r="D36" s="25">
        <v>25.600300000000001</v>
      </c>
      <c r="E36" s="25">
        <f t="shared" si="12"/>
        <v>5.4112000000000009</v>
      </c>
      <c r="F36" s="25">
        <v>20.387799999999999</v>
      </c>
      <c r="G36" s="33">
        <v>20.267399999999999</v>
      </c>
      <c r="H36" s="25">
        <f t="shared" si="14"/>
        <v>0.19869999999999877</v>
      </c>
      <c r="I36" s="25">
        <f t="shared" si="17"/>
        <v>0.12040000000000006</v>
      </c>
      <c r="J36" s="60"/>
      <c r="K36" s="25">
        <f t="shared" si="15"/>
        <v>3.672013601419255</v>
      </c>
      <c r="L36" s="25">
        <f t="shared" si="16"/>
        <v>2.2250147841513903</v>
      </c>
      <c r="M36" s="25">
        <f t="shared" si="13"/>
        <v>60.593860090589239</v>
      </c>
      <c r="N36" s="60"/>
      <c r="O36" s="56">
        <f>AVERAGE(L36:L37)</f>
        <v>2.0760651437742501</v>
      </c>
      <c r="P36" s="56"/>
      <c r="Q36" s="60" t="s">
        <v>114</v>
      </c>
      <c r="R36" s="9" t="s">
        <v>85</v>
      </c>
      <c r="S36" s="13">
        <v>4.6500000000000004</v>
      </c>
      <c r="T36" s="10">
        <f>$T$6</f>
        <v>5.2750000000000004</v>
      </c>
      <c r="U36" s="29">
        <f t="shared" si="7"/>
        <v>2.467627281460134E-2</v>
      </c>
      <c r="V36" s="11">
        <f>(T36-S36)*U36*4000</f>
        <v>61.690682036503354</v>
      </c>
      <c r="W36" s="17">
        <v>50</v>
      </c>
      <c r="X36" s="12">
        <f t="shared" si="19"/>
        <v>3084.5341018251679</v>
      </c>
      <c r="Y36" s="21">
        <f>AVERAGE(X36:X37)</f>
        <v>2985.829010566762</v>
      </c>
      <c r="Z36" s="21"/>
    </row>
    <row r="37" spans="1:26">
      <c r="A37" s="61"/>
      <c r="B37" s="9" t="s">
        <v>86</v>
      </c>
      <c r="C37" s="25">
        <v>20.377199999999998</v>
      </c>
      <c r="D37" s="25">
        <v>26.853200000000001</v>
      </c>
      <c r="E37" s="25">
        <f t="shared" si="12"/>
        <v>6.4760000000000026</v>
      </c>
      <c r="F37" s="25">
        <v>20.58</v>
      </c>
      <c r="G37" s="33">
        <v>20.455200000000001</v>
      </c>
      <c r="H37" s="25">
        <f t="shared" si="14"/>
        <v>0.20279999999999987</v>
      </c>
      <c r="I37" s="25">
        <f t="shared" si="17"/>
        <v>0.12479999999999691</v>
      </c>
      <c r="J37" s="60"/>
      <c r="K37" s="25">
        <f t="shared" si="15"/>
        <v>3.1315626930203795</v>
      </c>
      <c r="L37" s="25">
        <f t="shared" si="16"/>
        <v>1.9271155033971101</v>
      </c>
      <c r="M37" s="25">
        <f t="shared" si="13"/>
        <v>61.538461538460055</v>
      </c>
      <c r="N37" s="60"/>
      <c r="O37" s="31"/>
      <c r="P37" s="31"/>
      <c r="Q37" s="60"/>
      <c r="R37" s="9" t="s">
        <v>86</v>
      </c>
      <c r="S37" s="13">
        <v>4.6900000000000004</v>
      </c>
      <c r="T37" s="10">
        <f>$T$6</f>
        <v>5.2750000000000004</v>
      </c>
      <c r="U37" s="29">
        <f t="shared" si="7"/>
        <v>2.467627281460134E-2</v>
      </c>
      <c r="V37" s="11">
        <f>(T37-S37)*U37*4000</f>
        <v>57.742478386167136</v>
      </c>
      <c r="W37" s="17">
        <v>50</v>
      </c>
      <c r="X37" s="12">
        <f t="shared" si="19"/>
        <v>2887.1239193083566</v>
      </c>
      <c r="Y37" s="21"/>
      <c r="Z37" s="21"/>
    </row>
    <row r="38" spans="1:26">
      <c r="A38" s="61"/>
      <c r="B38" s="9" t="s">
        <v>87</v>
      </c>
      <c r="C38" s="25">
        <v>20.3431</v>
      </c>
      <c r="D38" s="25">
        <v>25.3629</v>
      </c>
      <c r="E38" s="25">
        <f t="shared" si="12"/>
        <v>5.0198</v>
      </c>
      <c r="F38" s="25">
        <v>20.4954</v>
      </c>
      <c r="G38" s="33">
        <v>20.406500000000001</v>
      </c>
      <c r="H38" s="25">
        <f t="shared" si="14"/>
        <v>0.15230000000000032</v>
      </c>
      <c r="I38" s="25">
        <f t="shared" si="17"/>
        <v>8.8899999999998869E-2</v>
      </c>
      <c r="J38" s="60">
        <f>AVERAGE(I38,I39,I40,I41,I42,I43)</f>
        <v>0.10098333333333365</v>
      </c>
      <c r="K38" s="25">
        <f t="shared" si="15"/>
        <v>3.0339854177457335</v>
      </c>
      <c r="L38" s="25">
        <f t="shared" si="16"/>
        <v>1.7709868919080214</v>
      </c>
      <c r="M38" s="25">
        <f t="shared" si="13"/>
        <v>58.371634931056263</v>
      </c>
      <c r="N38" s="60">
        <f>AVERAGE(K38,K39,K40,K41,K42,K43)</f>
        <v>2.980625281137153</v>
      </c>
      <c r="O38" s="56">
        <f>AVERAGE(L38:L39)</f>
        <v>1.63419076746418</v>
      </c>
      <c r="P38" s="56"/>
      <c r="Q38" s="60" t="s">
        <v>115</v>
      </c>
      <c r="R38" s="9" t="s">
        <v>87</v>
      </c>
      <c r="S38" s="13">
        <v>4.57</v>
      </c>
      <c r="T38" s="10">
        <f t="shared" ref="T38:T43" si="20">$T$6</f>
        <v>5.2750000000000004</v>
      </c>
      <c r="U38" s="29">
        <f t="shared" si="7"/>
        <v>2.467627281460134E-2</v>
      </c>
      <c r="V38" s="11">
        <f t="shared" ref="V38:V43" si="21">(T38-S38)*U38*4000</f>
        <v>69.587089337175797</v>
      </c>
      <c r="W38" s="17">
        <v>50</v>
      </c>
      <c r="X38" s="12">
        <f t="shared" si="19"/>
        <v>3479.3544668587897</v>
      </c>
      <c r="Y38" s="21">
        <f>AVERAGE(X38:X39)</f>
        <v>3800.1460134486069</v>
      </c>
      <c r="Z38" s="21"/>
    </row>
    <row r="39" spans="1:26">
      <c r="A39" s="61"/>
      <c r="B39" s="9" t="s">
        <v>88</v>
      </c>
      <c r="C39" s="25">
        <v>20.366299999999999</v>
      </c>
      <c r="D39" s="25">
        <v>25.835799999999999</v>
      </c>
      <c r="E39" s="25">
        <f t="shared" si="12"/>
        <v>5.4695</v>
      </c>
      <c r="F39" s="25">
        <v>20.503799999999998</v>
      </c>
      <c r="G39" s="33">
        <v>20.421900000000001</v>
      </c>
      <c r="H39" s="25">
        <f t="shared" si="14"/>
        <v>0.13749999999999929</v>
      </c>
      <c r="I39" s="25">
        <f t="shared" si="17"/>
        <v>8.1899999999997419E-2</v>
      </c>
      <c r="J39" s="60"/>
      <c r="K39" s="25">
        <f t="shared" si="15"/>
        <v>2.5139409452417825</v>
      </c>
      <c r="L39" s="25">
        <f t="shared" si="16"/>
        <v>1.4973946430203384</v>
      </c>
      <c r="M39" s="25">
        <f t="shared" si="13"/>
        <v>59.563636363634799</v>
      </c>
      <c r="N39" s="60"/>
      <c r="O39" s="31"/>
      <c r="P39" s="31"/>
      <c r="Q39" s="60"/>
      <c r="R39" s="9" t="s">
        <v>88</v>
      </c>
      <c r="S39" s="13">
        <v>4.4400000000000004</v>
      </c>
      <c r="T39" s="10">
        <f t="shared" si="20"/>
        <v>5.2750000000000004</v>
      </c>
      <c r="U39" s="29">
        <f t="shared" si="7"/>
        <v>2.467627281460134E-2</v>
      </c>
      <c r="V39" s="11">
        <f t="shared" si="21"/>
        <v>82.418751200768469</v>
      </c>
      <c r="W39" s="17">
        <v>50</v>
      </c>
      <c r="X39" s="12">
        <f t="shared" si="19"/>
        <v>4120.9375600384237</v>
      </c>
      <c r="Y39" s="21"/>
      <c r="Z39" s="21"/>
    </row>
    <row r="40" spans="1:26">
      <c r="A40" s="61"/>
      <c r="B40" s="9" t="s">
        <v>89</v>
      </c>
      <c r="C40" s="25">
        <v>20.281199999999998</v>
      </c>
      <c r="D40" s="25">
        <v>26.750299999999999</v>
      </c>
      <c r="E40" s="25">
        <f t="shared" si="12"/>
        <v>6.469100000000001</v>
      </c>
      <c r="F40" s="25">
        <v>20.462700000000002</v>
      </c>
      <c r="G40" s="33">
        <v>20.354700000000001</v>
      </c>
      <c r="H40" s="25">
        <f t="shared" si="14"/>
        <v>0.18150000000000333</v>
      </c>
      <c r="I40" s="25">
        <f t="shared" si="17"/>
        <v>0.10800000000000054</v>
      </c>
      <c r="J40" s="60"/>
      <c r="K40" s="25">
        <f t="shared" si="15"/>
        <v>2.8056452984186873</v>
      </c>
      <c r="L40" s="25">
        <f t="shared" si="16"/>
        <v>1.6694748883152297</v>
      </c>
      <c r="M40" s="25">
        <f t="shared" si="13"/>
        <v>59.504132231404164</v>
      </c>
      <c r="N40" s="60"/>
      <c r="O40" s="56">
        <f>AVERAGE(L40:L41)</f>
        <v>1.8190203518197068</v>
      </c>
      <c r="P40" s="56"/>
      <c r="Q40" s="60" t="s">
        <v>116</v>
      </c>
      <c r="R40" s="9" t="s">
        <v>89</v>
      </c>
      <c r="S40" s="13">
        <v>4.76</v>
      </c>
      <c r="T40" s="10">
        <f t="shared" si="20"/>
        <v>5.2750000000000004</v>
      </c>
      <c r="U40" s="29">
        <f t="shared" si="7"/>
        <v>2.467627281460134E-2</v>
      </c>
      <c r="V40" s="11">
        <f t="shared" si="21"/>
        <v>50.833121998078816</v>
      </c>
      <c r="W40" s="17">
        <v>50</v>
      </c>
      <c r="X40" s="12">
        <f t="shared" si="19"/>
        <v>2541.6560999039407</v>
      </c>
      <c r="Y40" s="21">
        <f>AVERAGE(X40:X41)</f>
        <v>2270.2170989433253</v>
      </c>
      <c r="Z40" s="21"/>
    </row>
    <row r="41" spans="1:26">
      <c r="A41" s="61"/>
      <c r="B41" s="9" t="s">
        <v>90</v>
      </c>
      <c r="C41" s="25">
        <v>20.514800000000001</v>
      </c>
      <c r="D41" s="25">
        <v>25.604800000000001</v>
      </c>
      <c r="E41" s="25">
        <f t="shared" si="12"/>
        <v>5.09</v>
      </c>
      <c r="F41" s="25">
        <v>20.683</v>
      </c>
      <c r="G41" s="33">
        <v>20.582799999999999</v>
      </c>
      <c r="H41" s="25">
        <f t="shared" si="14"/>
        <v>0.16819999999999879</v>
      </c>
      <c r="I41" s="25">
        <f t="shared" si="17"/>
        <v>0.10020000000000095</v>
      </c>
      <c r="J41" s="60"/>
      <c r="K41" s="25">
        <f t="shared" si="15"/>
        <v>3.3045186640471278</v>
      </c>
      <c r="L41" s="25">
        <f t="shared" si="16"/>
        <v>1.9685658153241838</v>
      </c>
      <c r="M41" s="25">
        <f t="shared" si="13"/>
        <v>59.571938168847602</v>
      </c>
      <c r="N41" s="60"/>
      <c r="O41" s="31"/>
      <c r="P41" s="31"/>
      <c r="Q41" s="60"/>
      <c r="R41" s="9" t="s">
        <v>90</v>
      </c>
      <c r="S41" s="13">
        <v>4.87</v>
      </c>
      <c r="T41" s="10">
        <f t="shared" si="20"/>
        <v>5.2750000000000004</v>
      </c>
      <c r="U41" s="29">
        <f t="shared" si="7"/>
        <v>2.467627281460134E-2</v>
      </c>
      <c r="V41" s="11">
        <f t="shared" si="21"/>
        <v>39.975561959654193</v>
      </c>
      <c r="W41" s="17">
        <v>50</v>
      </c>
      <c r="X41" s="12">
        <f t="shared" si="19"/>
        <v>1998.7780979827096</v>
      </c>
      <c r="Y41" s="21"/>
      <c r="Z41" s="21"/>
    </row>
    <row r="42" spans="1:26">
      <c r="A42" s="61"/>
      <c r="B42" s="9" t="s">
        <v>91</v>
      </c>
      <c r="C42" s="25">
        <v>20.3247</v>
      </c>
      <c r="D42" s="25">
        <v>26.443899999999999</v>
      </c>
      <c r="E42" s="25">
        <f t="shared" si="12"/>
        <v>6.1191999999999993</v>
      </c>
      <c r="F42" s="25">
        <v>20.498100000000001</v>
      </c>
      <c r="G42" s="33">
        <v>20.390999999999998</v>
      </c>
      <c r="H42" s="25">
        <f t="shared" si="14"/>
        <v>0.17340000000000089</v>
      </c>
      <c r="I42" s="25">
        <f t="shared" si="17"/>
        <v>0.10710000000000264</v>
      </c>
      <c r="J42" s="60"/>
      <c r="K42" s="25">
        <f t="shared" si="15"/>
        <v>2.8337037521244755</v>
      </c>
      <c r="L42" s="25">
        <f t="shared" si="16"/>
        <v>1.7502287880769161</v>
      </c>
      <c r="M42" s="25">
        <f t="shared" si="13"/>
        <v>61.764705882354143</v>
      </c>
      <c r="N42" s="60"/>
      <c r="O42" s="56">
        <f>AVERAGE(L42:L43)</f>
        <v>1.9191958986313833</v>
      </c>
      <c r="P42" s="56"/>
      <c r="Q42" s="60" t="s">
        <v>117</v>
      </c>
      <c r="R42" s="9" t="s">
        <v>91</v>
      </c>
      <c r="S42" s="13">
        <v>4.24</v>
      </c>
      <c r="T42" s="10">
        <f t="shared" si="20"/>
        <v>5.2750000000000004</v>
      </c>
      <c r="U42" s="29">
        <f t="shared" si="7"/>
        <v>2.467627281460134E-2</v>
      </c>
      <c r="V42" s="11">
        <f t="shared" si="21"/>
        <v>102.15976945244957</v>
      </c>
      <c r="W42" s="17">
        <v>50</v>
      </c>
      <c r="X42" s="12">
        <f>V42*W42</f>
        <v>5107.9884726224782</v>
      </c>
      <c r="Y42" s="21">
        <f>AVERAGE(X42:X43)</f>
        <v>3997.5561959654174</v>
      </c>
      <c r="Z42" s="21"/>
    </row>
    <row r="43" spans="1:26">
      <c r="A43" s="61"/>
      <c r="B43" s="9" t="s">
        <v>92</v>
      </c>
      <c r="C43" s="25">
        <v>20.3477</v>
      </c>
      <c r="D43" s="25">
        <v>26.084800000000001</v>
      </c>
      <c r="E43" s="25">
        <f t="shared" si="12"/>
        <v>5.7371000000000016</v>
      </c>
      <c r="F43" s="25">
        <v>20.542300000000001</v>
      </c>
      <c r="G43" s="25">
        <v>20.422499999999999</v>
      </c>
      <c r="H43" s="25">
        <f t="shared" si="14"/>
        <v>0.19460000000000122</v>
      </c>
      <c r="I43" s="25">
        <f t="shared" si="17"/>
        <v>0.11980000000000146</v>
      </c>
      <c r="J43" s="60"/>
      <c r="K43" s="25">
        <f t="shared" si="15"/>
        <v>3.3919576092451096</v>
      </c>
      <c r="L43" s="25">
        <f t="shared" si="16"/>
        <v>2.0881630091858505</v>
      </c>
      <c r="M43" s="25">
        <f t="shared" si="13"/>
        <v>61.562178828366243</v>
      </c>
      <c r="N43" s="60"/>
      <c r="O43" s="31"/>
      <c r="P43" s="31"/>
      <c r="Q43" s="60"/>
      <c r="R43" s="9" t="s">
        <v>92</v>
      </c>
      <c r="S43" s="13">
        <v>4.6900000000000004</v>
      </c>
      <c r="T43" s="10">
        <f t="shared" si="20"/>
        <v>5.2750000000000004</v>
      </c>
      <c r="U43" s="29">
        <f t="shared" si="7"/>
        <v>2.467627281460134E-2</v>
      </c>
      <c r="V43" s="11">
        <f t="shared" si="21"/>
        <v>57.742478386167136</v>
      </c>
      <c r="W43" s="17">
        <v>50</v>
      </c>
      <c r="X43" s="12">
        <f t="shared" si="19"/>
        <v>2887.1239193083566</v>
      </c>
      <c r="Y43" s="21"/>
      <c r="Z43" s="21"/>
    </row>
    <row r="44" spans="1:26">
      <c r="A44" s="45"/>
      <c r="C44" s="25"/>
      <c r="D44" s="25"/>
      <c r="G44" s="25"/>
      <c r="H44" s="25"/>
      <c r="I44" s="25"/>
      <c r="J44" s="46"/>
      <c r="K44" s="25"/>
      <c r="L44" s="25"/>
      <c r="M44" s="25"/>
      <c r="N44" s="46"/>
      <c r="Q44" s="46"/>
      <c r="S44" s="13"/>
      <c r="T44" s="10"/>
      <c r="U44" s="29"/>
      <c r="V44" s="11"/>
      <c r="W44" s="17"/>
      <c r="X44" s="12"/>
      <c r="Y44" s="47"/>
      <c r="Z44" s="21"/>
    </row>
    <row r="45" spans="1:26">
      <c r="A45" s="32"/>
      <c r="C45" s="9" t="s">
        <v>8</v>
      </c>
      <c r="D45" s="9" t="s">
        <v>9</v>
      </c>
      <c r="E45" s="23" t="s">
        <v>47</v>
      </c>
      <c r="F45" s="9" t="s">
        <v>10</v>
      </c>
      <c r="H45" s="9" t="s">
        <v>12</v>
      </c>
      <c r="I45" s="44"/>
      <c r="Q45" s="14"/>
      <c r="R45" s="41" t="s">
        <v>57</v>
      </c>
      <c r="S45" s="42">
        <v>5.09</v>
      </c>
      <c r="T45" s="9" t="s">
        <v>151</v>
      </c>
      <c r="U45" s="8" t="s">
        <v>48</v>
      </c>
      <c r="V45" s="27">
        <v>5.18</v>
      </c>
      <c r="W45" s="8" t="s">
        <v>50</v>
      </c>
      <c r="X45" s="8" t="s">
        <v>51</v>
      </c>
      <c r="Z45" s="21"/>
    </row>
    <row r="46" spans="1:26">
      <c r="A46" s="61" t="s">
        <v>20</v>
      </c>
      <c r="B46" s="9" t="s">
        <v>23</v>
      </c>
      <c r="C46" s="17">
        <v>6400</v>
      </c>
      <c r="D46" s="13">
        <f t="shared" ref="D46:D55" si="22">C46*L5/100</f>
        <v>101.00284092470251</v>
      </c>
      <c r="E46" s="60">
        <f>(D46+D47+D48)/3</f>
        <v>100.28805921695717</v>
      </c>
      <c r="F46" s="13">
        <f>(D46/C46)*100</f>
        <v>1.5781693894484767</v>
      </c>
      <c r="G46" s="61" t="s">
        <v>37</v>
      </c>
      <c r="I46" s="19"/>
      <c r="L46" s="34"/>
      <c r="M46" s="19"/>
      <c r="N46" s="19"/>
      <c r="Q46" s="14"/>
      <c r="R46" s="8" t="s">
        <v>58</v>
      </c>
      <c r="S46" s="27">
        <v>5.26</v>
      </c>
      <c r="T46" s="10">
        <f>AVERAGE(S45:S46)</f>
        <v>5.1749999999999998</v>
      </c>
      <c r="U46" s="8" t="s">
        <v>49</v>
      </c>
      <c r="V46" s="27">
        <v>5.35</v>
      </c>
      <c r="W46" s="28">
        <f>(V45+V46)/2</f>
        <v>5.2649999999999997</v>
      </c>
      <c r="X46" s="20">
        <f>(3.8*0.0338)/W46</f>
        <v>2.4395061728395059E-2</v>
      </c>
      <c r="Y46" s="8"/>
      <c r="Z46" s="21"/>
    </row>
    <row r="47" spans="1:26">
      <c r="A47" s="61"/>
      <c r="B47" s="9" t="s">
        <v>24</v>
      </c>
      <c r="C47" s="17">
        <v>6400</v>
      </c>
      <c r="D47" s="13">
        <f t="shared" si="22"/>
        <v>100.04051900341283</v>
      </c>
      <c r="E47" s="60"/>
      <c r="F47" s="13">
        <f t="shared" ref="F47:F84" si="23">(D47/C47)*100</f>
        <v>1.5631331094283254</v>
      </c>
      <c r="G47" s="61"/>
      <c r="H47" s="31">
        <f>E46</f>
        <v>100.28805921695717</v>
      </c>
      <c r="I47" s="31"/>
      <c r="J47" s="33"/>
      <c r="K47" s="13"/>
      <c r="L47" s="34"/>
      <c r="Q47" s="36"/>
      <c r="R47" s="14"/>
      <c r="S47" s="14" t="s">
        <v>119</v>
      </c>
      <c r="T47" s="8" t="s">
        <v>52</v>
      </c>
      <c r="U47" s="30" t="s">
        <v>51</v>
      </c>
      <c r="V47" s="15" t="s">
        <v>53</v>
      </c>
      <c r="W47" s="8" t="s">
        <v>54</v>
      </c>
      <c r="X47" s="28" t="s">
        <v>55</v>
      </c>
      <c r="Y47" s="8" t="s">
        <v>56</v>
      </c>
    </row>
    <row r="48" spans="1:26">
      <c r="A48" s="61"/>
      <c r="B48" s="9" t="s">
        <v>31</v>
      </c>
      <c r="C48" s="17">
        <v>6400</v>
      </c>
      <c r="D48" s="13">
        <f t="shared" si="22"/>
        <v>99.820817722756146</v>
      </c>
      <c r="E48" s="60"/>
      <c r="F48" s="13">
        <f t="shared" si="23"/>
        <v>1.5597002769180648</v>
      </c>
      <c r="G48" s="61"/>
      <c r="H48" s="31"/>
      <c r="I48" s="31"/>
      <c r="L48" s="34"/>
      <c r="Q48" s="60" t="s">
        <v>20</v>
      </c>
      <c r="R48" s="9" t="s">
        <v>23</v>
      </c>
      <c r="S48" s="13">
        <v>3.93</v>
      </c>
      <c r="T48" s="10">
        <f t="shared" ref="T48:T79" si="24">$T$46</f>
        <v>5.1749999999999998</v>
      </c>
      <c r="U48" s="29">
        <f t="shared" ref="U48:U79" si="25">$X$46</f>
        <v>2.4395061728395059E-2</v>
      </c>
      <c r="V48" s="11">
        <f>(T48-S48)*U48*4000</f>
        <v>121.48740740740736</v>
      </c>
      <c r="W48" s="17">
        <v>200</v>
      </c>
      <c r="X48" s="12">
        <f>V48*W48</f>
        <v>24297.481481481471</v>
      </c>
      <c r="Y48" s="21">
        <f>AVERAGE(X48:X50)</f>
        <v>29371.654320987651</v>
      </c>
    </row>
    <row r="49" spans="1:25">
      <c r="A49" s="61" t="s">
        <v>21</v>
      </c>
      <c r="B49" s="9" t="s">
        <v>25</v>
      </c>
      <c r="C49" s="17">
        <v>6400</v>
      </c>
      <c r="D49" s="13">
        <f t="shared" si="22"/>
        <v>99.535166601502695</v>
      </c>
      <c r="E49" s="60">
        <f>(D49+D50+D51)/3</f>
        <v>99.002634992363483</v>
      </c>
      <c r="F49" s="13">
        <f t="shared" si="23"/>
        <v>1.5552369781484796</v>
      </c>
      <c r="G49" s="61" t="s">
        <v>38</v>
      </c>
      <c r="I49" s="31"/>
      <c r="L49" s="34"/>
      <c r="Q49" s="60"/>
      <c r="R49" s="9" t="s">
        <v>24</v>
      </c>
      <c r="S49" s="13">
        <v>3.78</v>
      </c>
      <c r="T49" s="10">
        <f t="shared" si="24"/>
        <v>5.1749999999999998</v>
      </c>
      <c r="U49" s="29">
        <f t="shared" si="25"/>
        <v>2.4395061728395059E-2</v>
      </c>
      <c r="V49" s="11">
        <f t="shared" ref="V49:V92" si="26">(T49-S49)*U49*4000</f>
        <v>136.12444444444444</v>
      </c>
      <c r="W49" s="17">
        <v>200</v>
      </c>
      <c r="X49" s="12">
        <f t="shared" ref="X49:X59" si="27">V49*W49</f>
        <v>27224.888888888887</v>
      </c>
      <c r="Y49" s="21"/>
    </row>
    <row r="50" spans="1:25">
      <c r="A50" s="61"/>
      <c r="B50" s="9" t="s">
        <v>26</v>
      </c>
      <c r="C50" s="17">
        <v>6400</v>
      </c>
      <c r="D50" s="13">
        <f t="shared" si="22"/>
        <v>98.603545221552608</v>
      </c>
      <c r="E50" s="60"/>
      <c r="F50" s="13">
        <f t="shared" si="23"/>
        <v>1.5406803940867595</v>
      </c>
      <c r="G50" s="61"/>
      <c r="H50" s="31">
        <f>E49</f>
        <v>99.002634992363483</v>
      </c>
      <c r="I50" s="31"/>
      <c r="J50" s="33"/>
      <c r="K50" s="13"/>
      <c r="L50" s="34"/>
      <c r="Q50" s="60"/>
      <c r="R50" s="9" t="s">
        <v>31</v>
      </c>
      <c r="S50" s="13">
        <v>3.3</v>
      </c>
      <c r="T50" s="10">
        <f t="shared" si="24"/>
        <v>5.1749999999999998</v>
      </c>
      <c r="U50" s="29">
        <f t="shared" si="25"/>
        <v>2.4395061728395059E-2</v>
      </c>
      <c r="V50" s="11">
        <f t="shared" si="26"/>
        <v>182.96296296296293</v>
      </c>
      <c r="W50" s="17">
        <v>200</v>
      </c>
      <c r="X50" s="12">
        <f t="shared" si="27"/>
        <v>36592.592592592584</v>
      </c>
      <c r="Y50" s="21"/>
    </row>
    <row r="51" spans="1:25">
      <c r="A51" s="61"/>
      <c r="B51" s="9" t="s">
        <v>27</v>
      </c>
      <c r="C51" s="17">
        <v>6400</v>
      </c>
      <c r="D51" s="13">
        <f t="shared" si="22"/>
        <v>98.869193154035116</v>
      </c>
      <c r="E51" s="60"/>
      <c r="F51" s="13">
        <f t="shared" si="23"/>
        <v>1.5448311430317987</v>
      </c>
      <c r="G51" s="61"/>
      <c r="H51" s="31"/>
      <c r="I51" s="45"/>
      <c r="L51" s="34"/>
      <c r="Q51" s="60" t="s">
        <v>21</v>
      </c>
      <c r="R51" s="9" t="s">
        <v>25</v>
      </c>
      <c r="S51" s="13">
        <v>3.88</v>
      </c>
      <c r="T51" s="10">
        <f t="shared" si="24"/>
        <v>5.1749999999999998</v>
      </c>
      <c r="U51" s="29">
        <f t="shared" si="25"/>
        <v>2.4395061728395059E-2</v>
      </c>
      <c r="V51" s="11">
        <f t="shared" si="26"/>
        <v>126.3664197530864</v>
      </c>
      <c r="W51" s="17">
        <v>200</v>
      </c>
      <c r="X51" s="12">
        <f t="shared" si="27"/>
        <v>25273.283950617282</v>
      </c>
      <c r="Y51" s="21">
        <f>AVERAGE(X51:X53)</f>
        <v>26899.621399176947</v>
      </c>
    </row>
    <row r="52" spans="1:25">
      <c r="A52" s="61" t="s">
        <v>22</v>
      </c>
      <c r="B52" s="9" t="s">
        <v>28</v>
      </c>
      <c r="C52" s="17">
        <v>6400</v>
      </c>
      <c r="D52" s="13">
        <f t="shared" si="22"/>
        <v>101.64717830603171</v>
      </c>
      <c r="E52" s="60">
        <f>(D52+D53+D54)/3</f>
        <v>103.53749642014903</v>
      </c>
      <c r="F52" s="13">
        <f t="shared" si="23"/>
        <v>1.5882371610317456</v>
      </c>
      <c r="G52" s="61" t="s">
        <v>39</v>
      </c>
      <c r="I52" s="45"/>
      <c r="K52" s="50"/>
      <c r="L52" s="34"/>
      <c r="Q52" s="60"/>
      <c r="R52" s="9" t="s">
        <v>26</v>
      </c>
      <c r="S52" s="13">
        <v>3.81</v>
      </c>
      <c r="T52" s="10">
        <f t="shared" si="24"/>
        <v>5.1749999999999998</v>
      </c>
      <c r="U52" s="29">
        <f t="shared" si="25"/>
        <v>2.4395061728395059E-2</v>
      </c>
      <c r="V52" s="11">
        <f t="shared" si="26"/>
        <v>133.19703703703701</v>
      </c>
      <c r="W52" s="17">
        <v>200</v>
      </c>
      <c r="X52" s="12">
        <f t="shared" si="27"/>
        <v>26639.407407407401</v>
      </c>
      <c r="Y52" s="21"/>
    </row>
    <row r="53" spans="1:25">
      <c r="A53" s="61"/>
      <c r="B53" s="9" t="s">
        <v>29</v>
      </c>
      <c r="C53" s="17">
        <v>6400</v>
      </c>
      <c r="D53" s="13">
        <f t="shared" si="22"/>
        <v>104.83292421701019</v>
      </c>
      <c r="E53" s="60"/>
      <c r="F53" s="13">
        <f t="shared" si="23"/>
        <v>1.6380144408907842</v>
      </c>
      <c r="G53" s="61"/>
      <c r="H53" s="31">
        <f>E52</f>
        <v>103.53749642014903</v>
      </c>
      <c r="I53" s="31"/>
      <c r="J53" s="33"/>
      <c r="K53" s="13"/>
      <c r="L53" s="34"/>
      <c r="Q53" s="60"/>
      <c r="R53" s="9" t="s">
        <v>27</v>
      </c>
      <c r="S53" s="13">
        <v>3.7</v>
      </c>
      <c r="T53" s="10">
        <f t="shared" si="24"/>
        <v>5.1749999999999998</v>
      </c>
      <c r="U53" s="29">
        <f t="shared" si="25"/>
        <v>2.4395061728395059E-2</v>
      </c>
      <c r="V53" s="11">
        <f t="shared" si="26"/>
        <v>143.93086419753081</v>
      </c>
      <c r="W53" s="17">
        <v>200</v>
      </c>
      <c r="X53" s="12">
        <f t="shared" si="27"/>
        <v>28786.172839506162</v>
      </c>
      <c r="Y53" s="21"/>
    </row>
    <row r="54" spans="1:25">
      <c r="A54" s="61"/>
      <c r="B54" s="9" t="s">
        <v>30</v>
      </c>
      <c r="C54" s="17">
        <v>6400</v>
      </c>
      <c r="D54" s="13">
        <f t="shared" si="22"/>
        <v>104.13238673740521</v>
      </c>
      <c r="E54" s="60"/>
      <c r="F54" s="13">
        <f t="shared" si="23"/>
        <v>1.6270685427719564</v>
      </c>
      <c r="G54" s="61"/>
      <c r="H54" s="31"/>
      <c r="I54" s="50"/>
      <c r="K54" s="50"/>
      <c r="L54" s="34"/>
      <c r="Q54" s="60" t="s">
        <v>22</v>
      </c>
      <c r="R54" s="9" t="s">
        <v>28</v>
      </c>
      <c r="S54" s="13">
        <v>3.85</v>
      </c>
      <c r="T54" s="10">
        <f t="shared" si="24"/>
        <v>5.1749999999999998</v>
      </c>
      <c r="U54" s="29">
        <f t="shared" si="25"/>
        <v>2.4395061728395059E-2</v>
      </c>
      <c r="V54" s="11">
        <f t="shared" si="26"/>
        <v>129.29382716049378</v>
      </c>
      <c r="W54" s="17">
        <v>200</v>
      </c>
      <c r="X54" s="12">
        <f t="shared" si="27"/>
        <v>25858.765432098757</v>
      </c>
      <c r="Y54" s="21">
        <f>AVERAGE(X54:X56)</f>
        <v>29501.76131687242</v>
      </c>
    </row>
    <row r="55" spans="1:25">
      <c r="A55" s="61" t="s">
        <v>40</v>
      </c>
      <c r="B55" s="9" t="s">
        <v>166</v>
      </c>
      <c r="C55" s="17">
        <v>33</v>
      </c>
      <c r="D55" s="13">
        <f t="shared" si="22"/>
        <v>0.62737642585550413</v>
      </c>
      <c r="E55" s="60">
        <f>(D55+D56)/2</f>
        <v>0.62035332929002063</v>
      </c>
      <c r="F55" s="13">
        <f>(D55/C55)*100</f>
        <v>1.9011406844106187</v>
      </c>
      <c r="G55" s="61" t="s">
        <v>93</v>
      </c>
      <c r="H55" s="31">
        <f>E55</f>
        <v>0.62035332929002063</v>
      </c>
      <c r="I55" s="29"/>
      <c r="J55" s="33"/>
      <c r="K55" s="13"/>
      <c r="L55" s="34"/>
      <c r="M55" s="25"/>
      <c r="N55" s="13"/>
      <c r="Q55" s="60"/>
      <c r="R55" s="9" t="s">
        <v>29</v>
      </c>
      <c r="S55" s="13">
        <v>3.35</v>
      </c>
      <c r="T55" s="10">
        <f t="shared" si="24"/>
        <v>5.1749999999999998</v>
      </c>
      <c r="U55" s="29">
        <f t="shared" si="25"/>
        <v>2.4395061728395059E-2</v>
      </c>
      <c r="V55" s="11">
        <f t="shared" si="26"/>
        <v>178.0839506172839</v>
      </c>
      <c r="W55" s="17">
        <v>200</v>
      </c>
      <c r="X55" s="12">
        <f t="shared" si="27"/>
        <v>35616.790123456783</v>
      </c>
      <c r="Y55" s="21"/>
    </row>
    <row r="56" spans="1:25">
      <c r="A56" s="61"/>
      <c r="B56" s="9" t="s">
        <v>167</v>
      </c>
      <c r="C56" s="17">
        <v>33</v>
      </c>
      <c r="D56" s="13">
        <f t="shared" ref="D56:D84" si="28">C56*L15/100</f>
        <v>0.61333023272453713</v>
      </c>
      <c r="E56" s="60"/>
      <c r="F56" s="13">
        <f t="shared" si="23"/>
        <v>1.8585764628016275</v>
      </c>
      <c r="G56" s="61"/>
      <c r="I56" s="31"/>
      <c r="L56" s="32"/>
      <c r="Q56" s="60"/>
      <c r="R56" s="9" t="s">
        <v>30</v>
      </c>
      <c r="S56" s="13">
        <v>3.79</v>
      </c>
      <c r="T56" s="10">
        <f t="shared" si="24"/>
        <v>5.1749999999999998</v>
      </c>
      <c r="U56" s="29">
        <f t="shared" si="25"/>
        <v>2.4395061728395059E-2</v>
      </c>
      <c r="V56" s="11">
        <f t="shared" si="26"/>
        <v>135.14864197530861</v>
      </c>
      <c r="W56" s="17">
        <v>200</v>
      </c>
      <c r="X56" s="12">
        <f t="shared" si="27"/>
        <v>27029.72839506172</v>
      </c>
      <c r="Y56" s="21"/>
    </row>
    <row r="57" spans="1:25">
      <c r="A57" s="61"/>
      <c r="B57" s="9" t="s">
        <v>168</v>
      </c>
      <c r="C57" s="17">
        <v>33</v>
      </c>
      <c r="D57" s="13">
        <f t="shared" si="28"/>
        <v>0.62192624656621487</v>
      </c>
      <c r="E57" s="60">
        <f>(D57+D58)/2</f>
        <v>0.61828756325290524</v>
      </c>
      <c r="F57" s="13">
        <f t="shared" si="23"/>
        <v>1.8846249895945906</v>
      </c>
      <c r="G57" s="61" t="s">
        <v>94</v>
      </c>
      <c r="H57" s="31">
        <f>E57</f>
        <v>0.61828756325290524</v>
      </c>
      <c r="I57" s="32"/>
      <c r="J57" s="33"/>
      <c r="K57" s="13"/>
      <c r="L57" s="32"/>
      <c r="Q57" s="61" t="s">
        <v>173</v>
      </c>
      <c r="R57" s="9" t="s">
        <v>166</v>
      </c>
      <c r="S57" s="13">
        <v>3.42</v>
      </c>
      <c r="T57" s="10">
        <f t="shared" si="24"/>
        <v>5.1749999999999998</v>
      </c>
      <c r="U57" s="29">
        <f t="shared" si="25"/>
        <v>2.4395061728395059E-2</v>
      </c>
      <c r="V57" s="11">
        <f t="shared" si="26"/>
        <v>171.2533333333333</v>
      </c>
      <c r="W57" s="17">
        <v>200</v>
      </c>
      <c r="X57" s="12">
        <f t="shared" si="27"/>
        <v>34250.666666666657</v>
      </c>
      <c r="Y57" s="21">
        <f>AVERAGE(X57:X58)</f>
        <v>35811.950617283946</v>
      </c>
    </row>
    <row r="58" spans="1:25">
      <c r="A58" s="61"/>
      <c r="B58" s="9" t="s">
        <v>169</v>
      </c>
      <c r="C58" s="17">
        <v>33</v>
      </c>
      <c r="D58" s="13">
        <f t="shared" si="28"/>
        <v>0.6146488799395956</v>
      </c>
      <c r="E58" s="60"/>
      <c r="F58" s="13">
        <f t="shared" si="23"/>
        <v>1.86257236345332</v>
      </c>
      <c r="G58" s="61"/>
      <c r="I58" s="31"/>
      <c r="L58" s="32"/>
      <c r="Q58" s="61"/>
      <c r="R58" s="9" t="s">
        <v>167</v>
      </c>
      <c r="S58" s="13">
        <v>3.26</v>
      </c>
      <c r="T58" s="10">
        <f t="shared" si="24"/>
        <v>5.1749999999999998</v>
      </c>
      <c r="U58" s="29">
        <f t="shared" si="25"/>
        <v>2.4395061728395059E-2</v>
      </c>
      <c r="V58" s="11">
        <f t="shared" si="26"/>
        <v>186.86617283950616</v>
      </c>
      <c r="W58" s="17">
        <v>200</v>
      </c>
      <c r="X58" s="12">
        <f t="shared" si="27"/>
        <v>37373.234567901236</v>
      </c>
      <c r="Y58" s="21"/>
    </row>
    <row r="59" spans="1:25">
      <c r="A59" s="61"/>
      <c r="B59" s="9" t="s">
        <v>170</v>
      </c>
      <c r="C59" s="17">
        <v>33</v>
      </c>
      <c r="D59" s="13">
        <f t="shared" si="28"/>
        <v>0.61498743353450069</v>
      </c>
      <c r="E59" s="60">
        <f>(D59+D60)/2</f>
        <v>0.61073557325484562</v>
      </c>
      <c r="F59" s="13">
        <f t="shared" si="23"/>
        <v>1.8635982834378808</v>
      </c>
      <c r="G59" s="61" t="s">
        <v>95</v>
      </c>
      <c r="H59" s="31">
        <f>E59</f>
        <v>0.61073557325484562</v>
      </c>
      <c r="I59" s="32"/>
      <c r="J59" s="33"/>
      <c r="K59" s="13"/>
      <c r="L59" s="32"/>
      <c r="Q59" s="61"/>
      <c r="R59" s="9" t="s">
        <v>167</v>
      </c>
      <c r="S59" s="13">
        <v>3.84</v>
      </c>
      <c r="T59" s="10">
        <f t="shared" si="24"/>
        <v>5.1749999999999998</v>
      </c>
      <c r="U59" s="29">
        <f t="shared" si="25"/>
        <v>2.4395061728395059E-2</v>
      </c>
      <c r="V59" s="11">
        <f t="shared" si="26"/>
        <v>130.26962962962961</v>
      </c>
      <c r="W59" s="17">
        <v>200</v>
      </c>
      <c r="X59" s="12">
        <f t="shared" si="27"/>
        <v>26053.92592592592</v>
      </c>
      <c r="Y59" s="21"/>
    </row>
    <row r="60" spans="1:25">
      <c r="A60" s="61"/>
      <c r="B60" s="9" t="s">
        <v>171</v>
      </c>
      <c r="C60" s="17">
        <v>33</v>
      </c>
      <c r="D60" s="13">
        <f t="shared" si="28"/>
        <v>0.60648371297519044</v>
      </c>
      <c r="E60" s="60"/>
      <c r="F60" s="13">
        <f t="shared" si="23"/>
        <v>1.8378294332581528</v>
      </c>
      <c r="G60" s="61"/>
      <c r="I60" s="31"/>
      <c r="L60" s="32"/>
      <c r="Q60" s="61" t="s">
        <v>174</v>
      </c>
      <c r="R60" s="9" t="s">
        <v>168</v>
      </c>
      <c r="S60" s="13">
        <v>3.83</v>
      </c>
      <c r="T60" s="10">
        <f t="shared" si="24"/>
        <v>5.1749999999999998</v>
      </c>
      <c r="U60" s="29">
        <f t="shared" si="25"/>
        <v>2.4395061728395059E-2</v>
      </c>
      <c r="V60" s="11">
        <f t="shared" si="26"/>
        <v>131.24543209876538</v>
      </c>
      <c r="W60" s="17">
        <v>200</v>
      </c>
      <c r="X60" s="12">
        <f>V60*W60</f>
        <v>26249.086419753075</v>
      </c>
      <c r="Y60" s="21">
        <f>AVERAGE(X60:X62)</f>
        <v>36137.218106995882</v>
      </c>
    </row>
    <row r="61" spans="1:25">
      <c r="A61" s="61"/>
      <c r="B61" s="9" t="s">
        <v>69</v>
      </c>
      <c r="C61" s="17">
        <v>33</v>
      </c>
      <c r="D61" s="13">
        <f t="shared" si="28"/>
        <v>0.71018254898678324</v>
      </c>
      <c r="E61" s="60">
        <f>(D61+D62)/2</f>
        <v>0.66066808386980602</v>
      </c>
      <c r="F61" s="13">
        <f t="shared" si="23"/>
        <v>2.1520683302629795</v>
      </c>
      <c r="G61" s="61" t="s">
        <v>96</v>
      </c>
      <c r="H61" s="31">
        <f>E61</f>
        <v>0.66066808386980602</v>
      </c>
      <c r="J61" s="33"/>
      <c r="K61" s="13"/>
      <c r="L61" s="34"/>
      <c r="M61" s="25"/>
      <c r="N61" s="13"/>
      <c r="Q61" s="61"/>
      <c r="R61" s="9" t="s">
        <v>169</v>
      </c>
      <c r="S61" s="13">
        <v>3.28</v>
      </c>
      <c r="T61" s="10">
        <f t="shared" si="24"/>
        <v>5.1749999999999998</v>
      </c>
      <c r="U61" s="29">
        <f t="shared" si="25"/>
        <v>2.4395061728395059E-2</v>
      </c>
      <c r="V61" s="11">
        <f t="shared" si="26"/>
        <v>184.91456790123453</v>
      </c>
      <c r="W61" s="17">
        <v>200</v>
      </c>
      <c r="X61" s="12">
        <f t="shared" ref="X61:X71" si="29">V61*W61</f>
        <v>36982.91358024691</v>
      </c>
      <c r="Y61" s="21"/>
    </row>
    <row r="62" spans="1:25">
      <c r="A62" s="61"/>
      <c r="B62" s="9" t="s">
        <v>70</v>
      </c>
      <c r="C62" s="17">
        <v>33</v>
      </c>
      <c r="D62" s="13">
        <f t="shared" si="28"/>
        <v>0.6111536187528287</v>
      </c>
      <c r="E62" s="60"/>
      <c r="F62" s="13">
        <f t="shared" si="23"/>
        <v>1.8519806628873596</v>
      </c>
      <c r="G62" s="61"/>
      <c r="I62" s="31"/>
      <c r="L62" s="32"/>
      <c r="Q62" s="61"/>
      <c r="R62" s="9" t="s">
        <v>169</v>
      </c>
      <c r="S62" s="13">
        <v>2.86</v>
      </c>
      <c r="T62" s="10">
        <f t="shared" si="24"/>
        <v>5.1749999999999998</v>
      </c>
      <c r="U62" s="29">
        <f t="shared" si="25"/>
        <v>2.4395061728395059E-2</v>
      </c>
      <c r="V62" s="11">
        <f t="shared" si="26"/>
        <v>225.89827160493826</v>
      </c>
      <c r="W62" s="17">
        <v>200</v>
      </c>
      <c r="X62" s="12">
        <f t="shared" si="29"/>
        <v>45179.654320987655</v>
      </c>
      <c r="Y62" s="21"/>
    </row>
    <row r="63" spans="1:25">
      <c r="A63" s="61"/>
      <c r="B63" s="9" t="s">
        <v>71</v>
      </c>
      <c r="C63" s="17">
        <v>33</v>
      </c>
      <c r="D63" s="13">
        <f t="shared" si="28"/>
        <v>0.66597304795877577</v>
      </c>
      <c r="E63" s="60">
        <f>(D63+D64)/2</f>
        <v>0.61607353448848579</v>
      </c>
      <c r="F63" s="13">
        <f t="shared" si="23"/>
        <v>2.0181001453296235</v>
      </c>
      <c r="G63" s="61" t="s">
        <v>97</v>
      </c>
      <c r="H63" s="31">
        <f>E63</f>
        <v>0.61607353448848579</v>
      </c>
      <c r="J63" s="33"/>
      <c r="K63" s="13"/>
      <c r="L63" s="32"/>
      <c r="Q63" s="61" t="s">
        <v>175</v>
      </c>
      <c r="R63" s="9" t="s">
        <v>170</v>
      </c>
      <c r="S63" s="13">
        <v>4.42</v>
      </c>
      <c r="T63" s="10">
        <f t="shared" si="24"/>
        <v>5.1749999999999998</v>
      </c>
      <c r="U63" s="29">
        <f t="shared" si="25"/>
        <v>2.4395061728395059E-2</v>
      </c>
      <c r="V63" s="11">
        <f t="shared" si="26"/>
        <v>73.673086419753062</v>
      </c>
      <c r="W63" s="17">
        <v>200</v>
      </c>
      <c r="X63" s="12">
        <f t="shared" si="29"/>
        <v>14734.617283950613</v>
      </c>
      <c r="Y63" s="21">
        <f>AVERAGE(X63:X65)</f>
        <v>26574.353909465015</v>
      </c>
    </row>
    <row r="64" spans="1:25">
      <c r="A64" s="61"/>
      <c r="B64" s="9" t="s">
        <v>72</v>
      </c>
      <c r="C64" s="17">
        <v>33</v>
      </c>
      <c r="D64" s="13">
        <f t="shared" si="28"/>
        <v>0.56617402101819592</v>
      </c>
      <c r="E64" s="60"/>
      <c r="F64" s="13">
        <f t="shared" si="23"/>
        <v>1.7156788515702908</v>
      </c>
      <c r="G64" s="61"/>
      <c r="I64" s="31"/>
      <c r="L64" s="32"/>
      <c r="Q64" s="61"/>
      <c r="R64" s="9" t="s">
        <v>171</v>
      </c>
      <c r="S64" s="13">
        <v>3.58</v>
      </c>
      <c r="T64" s="10">
        <f t="shared" si="24"/>
        <v>5.1749999999999998</v>
      </c>
      <c r="U64" s="29">
        <f t="shared" si="25"/>
        <v>2.4395061728395059E-2</v>
      </c>
      <c r="V64" s="11">
        <f t="shared" si="26"/>
        <v>155.64049382716044</v>
      </c>
      <c r="W64" s="17">
        <v>200</v>
      </c>
      <c r="X64" s="12">
        <f t="shared" si="29"/>
        <v>31128.098765432089</v>
      </c>
      <c r="Y64" s="21"/>
    </row>
    <row r="65" spans="1:25">
      <c r="A65" s="61"/>
      <c r="B65" s="9" t="s">
        <v>73</v>
      </c>
      <c r="C65" s="17">
        <v>33</v>
      </c>
      <c r="D65" s="13">
        <f t="shared" si="28"/>
        <v>0.47685740963051954</v>
      </c>
      <c r="E65" s="60">
        <f>(D65+D66)/2</f>
        <v>0.48137349009133806</v>
      </c>
      <c r="F65" s="13">
        <f t="shared" si="23"/>
        <v>1.4450224534258169</v>
      </c>
      <c r="G65" s="61" t="s">
        <v>98</v>
      </c>
      <c r="H65" s="31">
        <f>E65</f>
        <v>0.48137349009133806</v>
      </c>
      <c r="J65" s="33"/>
      <c r="K65" s="13"/>
      <c r="L65" s="32"/>
      <c r="Q65" s="61"/>
      <c r="R65" s="9" t="s">
        <v>171</v>
      </c>
      <c r="S65" s="13">
        <v>3.44</v>
      </c>
      <c r="T65" s="10">
        <f t="shared" si="24"/>
        <v>5.1749999999999998</v>
      </c>
      <c r="U65" s="29">
        <f t="shared" si="25"/>
        <v>2.4395061728395059E-2</v>
      </c>
      <c r="V65" s="11">
        <f t="shared" si="26"/>
        <v>169.3017283950617</v>
      </c>
      <c r="W65" s="17">
        <v>200</v>
      </c>
      <c r="X65" s="12">
        <f t="shared" si="29"/>
        <v>33860.345679012338</v>
      </c>
      <c r="Y65" s="21"/>
    </row>
    <row r="66" spans="1:25">
      <c r="A66" s="61"/>
      <c r="B66" s="9" t="s">
        <v>74</v>
      </c>
      <c r="C66" s="17">
        <v>33</v>
      </c>
      <c r="D66" s="13">
        <f t="shared" si="28"/>
        <v>0.48588957055215659</v>
      </c>
      <c r="E66" s="60"/>
      <c r="F66" s="13">
        <f t="shared" si="23"/>
        <v>1.4723926380368382</v>
      </c>
      <c r="G66" s="61"/>
      <c r="I66" s="31"/>
      <c r="L66" s="32"/>
      <c r="Q66" s="60" t="s">
        <v>108</v>
      </c>
      <c r="R66" s="9" t="s">
        <v>69</v>
      </c>
      <c r="S66" s="13">
        <v>3.34</v>
      </c>
      <c r="T66" s="10">
        <f t="shared" si="24"/>
        <v>5.1749999999999998</v>
      </c>
      <c r="U66" s="29">
        <f t="shared" si="25"/>
        <v>2.4395061728395059E-2</v>
      </c>
      <c r="V66" s="11">
        <f t="shared" si="26"/>
        <v>179.05975308641973</v>
      </c>
      <c r="W66" s="17">
        <v>200</v>
      </c>
      <c r="X66" s="12">
        <f t="shared" si="29"/>
        <v>35811.950617283946</v>
      </c>
      <c r="Y66" s="21">
        <f>AVERAGE(X66:X68)</f>
        <v>36852.806584362137</v>
      </c>
    </row>
    <row r="67" spans="1:25">
      <c r="A67" s="61"/>
      <c r="B67" s="9" t="s">
        <v>75</v>
      </c>
      <c r="C67" s="17">
        <v>33</v>
      </c>
      <c r="D67" s="13">
        <f t="shared" si="28"/>
        <v>0.61987147800297027</v>
      </c>
      <c r="E67" s="60">
        <f>(D67+D68)/2</f>
        <v>0.67828590735164429</v>
      </c>
      <c r="F67" s="13">
        <f t="shared" si="23"/>
        <v>1.8783984181908191</v>
      </c>
      <c r="G67" s="61" t="s">
        <v>99</v>
      </c>
      <c r="H67" s="31">
        <f>E67</f>
        <v>0.67828590735164429</v>
      </c>
      <c r="J67" s="33"/>
      <c r="K67" s="13"/>
      <c r="L67" s="34"/>
      <c r="M67" s="25"/>
      <c r="N67" s="13"/>
      <c r="Q67" s="60"/>
      <c r="R67" s="9" t="s">
        <v>70</v>
      </c>
      <c r="S67" s="13">
        <v>3.43</v>
      </c>
      <c r="T67" s="10">
        <f t="shared" si="24"/>
        <v>5.1749999999999998</v>
      </c>
      <c r="U67" s="29">
        <f t="shared" si="25"/>
        <v>2.4395061728395059E-2</v>
      </c>
      <c r="V67" s="11">
        <f t="shared" si="26"/>
        <v>170.27753086419747</v>
      </c>
      <c r="W67" s="17">
        <v>200</v>
      </c>
      <c r="X67" s="12">
        <f t="shared" si="29"/>
        <v>34055.506172839494</v>
      </c>
      <c r="Y67" s="21"/>
    </row>
    <row r="68" spans="1:25">
      <c r="A68" s="61"/>
      <c r="B68" s="9" t="s">
        <v>76</v>
      </c>
      <c r="C68" s="17">
        <v>33</v>
      </c>
      <c r="D68" s="13">
        <f t="shared" si="28"/>
        <v>0.73670033670031831</v>
      </c>
      <c r="E68" s="60"/>
      <c r="F68" s="13">
        <f t="shared" si="23"/>
        <v>2.2324252627282375</v>
      </c>
      <c r="G68" s="61"/>
      <c r="I68" s="31"/>
      <c r="L68" s="32"/>
      <c r="Q68" s="60"/>
      <c r="R68" s="9" t="s">
        <v>137</v>
      </c>
      <c r="S68" s="13">
        <v>3.09</v>
      </c>
      <c r="T68" s="10">
        <f t="shared" si="24"/>
        <v>5.1749999999999998</v>
      </c>
      <c r="U68" s="29">
        <f t="shared" si="25"/>
        <v>2.4395061728395059E-2</v>
      </c>
      <c r="V68" s="11">
        <f t="shared" si="26"/>
        <v>203.4548148148148</v>
      </c>
      <c r="W68" s="17">
        <v>200</v>
      </c>
      <c r="X68" s="12">
        <f t="shared" si="29"/>
        <v>40690.962962962956</v>
      </c>
      <c r="Y68" s="21"/>
    </row>
    <row r="69" spans="1:25">
      <c r="A69" s="61"/>
      <c r="B69" s="9" t="s">
        <v>77</v>
      </c>
      <c r="C69" s="17">
        <v>33</v>
      </c>
      <c r="D69" s="13">
        <f>C69*L28/100</f>
        <v>0.61030383091149343</v>
      </c>
      <c r="E69" s="60">
        <f>(D69+D70)/2</f>
        <v>0.62249659432275106</v>
      </c>
      <c r="F69" s="13">
        <f t="shared" si="23"/>
        <v>1.8494055482166469</v>
      </c>
      <c r="G69" s="61" t="s">
        <v>100</v>
      </c>
      <c r="H69" s="31">
        <f>E69</f>
        <v>0.62249659432275106</v>
      </c>
      <c r="J69" s="33"/>
      <c r="K69" s="13"/>
      <c r="L69" s="32"/>
      <c r="Q69" s="60" t="s">
        <v>120</v>
      </c>
      <c r="R69" s="9" t="s">
        <v>71</v>
      </c>
      <c r="S69" s="13">
        <v>3.34</v>
      </c>
      <c r="T69" s="10">
        <f t="shared" si="24"/>
        <v>5.1749999999999998</v>
      </c>
      <c r="U69" s="29">
        <f t="shared" si="25"/>
        <v>2.4395061728395059E-2</v>
      </c>
      <c r="V69" s="11">
        <f t="shared" si="26"/>
        <v>179.05975308641973</v>
      </c>
      <c r="W69" s="17">
        <v>200</v>
      </c>
      <c r="X69" s="12">
        <f t="shared" si="29"/>
        <v>35811.950617283946</v>
      </c>
      <c r="Y69" s="21">
        <f>AVERAGE(X69:X71)</f>
        <v>35746.897119341556</v>
      </c>
    </row>
    <row r="70" spans="1:25">
      <c r="A70" s="61"/>
      <c r="B70" s="9" t="s">
        <v>78</v>
      </c>
      <c r="C70" s="17">
        <v>33</v>
      </c>
      <c r="D70" s="13">
        <f t="shared" si="28"/>
        <v>0.6346893577340087</v>
      </c>
      <c r="E70" s="60"/>
      <c r="F70" s="13">
        <f t="shared" si="23"/>
        <v>1.9233010840424507</v>
      </c>
      <c r="G70" s="61"/>
      <c r="I70" s="31"/>
      <c r="L70" s="32"/>
      <c r="Q70" s="60"/>
      <c r="R70" s="9" t="s">
        <v>72</v>
      </c>
      <c r="S70" s="13">
        <v>3.45</v>
      </c>
      <c r="T70" s="10">
        <f t="shared" si="24"/>
        <v>5.1749999999999998</v>
      </c>
      <c r="U70" s="29">
        <f t="shared" si="25"/>
        <v>2.4395061728395059E-2</v>
      </c>
      <c r="V70" s="11">
        <f t="shared" si="26"/>
        <v>168.32592592592587</v>
      </c>
      <c r="W70" s="17">
        <v>200</v>
      </c>
      <c r="X70" s="12">
        <f t="shared" si="29"/>
        <v>33665.185185185175</v>
      </c>
      <c r="Y70" s="21"/>
    </row>
    <row r="71" spans="1:25">
      <c r="A71" s="61"/>
      <c r="B71" s="9" t="s">
        <v>79</v>
      </c>
      <c r="C71" s="17">
        <v>33</v>
      </c>
      <c r="D71" s="13">
        <f t="shared" si="28"/>
        <v>0.41518631266618217</v>
      </c>
      <c r="E71" s="60">
        <f>(D71+D72)/2</f>
        <v>0.42272473528045895</v>
      </c>
      <c r="F71" s="13">
        <f t="shared" si="23"/>
        <v>1.2581403414126733</v>
      </c>
      <c r="G71" s="61" t="s">
        <v>101</v>
      </c>
      <c r="H71" s="31">
        <f>E71</f>
        <v>0.42272473528045895</v>
      </c>
      <c r="J71" s="33"/>
      <c r="K71" s="13"/>
      <c r="L71" s="32"/>
      <c r="Q71" s="60"/>
      <c r="R71" s="9" t="s">
        <v>138</v>
      </c>
      <c r="S71" s="13">
        <v>3.24</v>
      </c>
      <c r="T71" s="10">
        <f t="shared" si="24"/>
        <v>5.1749999999999998</v>
      </c>
      <c r="U71" s="29">
        <f t="shared" si="25"/>
        <v>2.4395061728395059E-2</v>
      </c>
      <c r="V71" s="11">
        <f t="shared" si="26"/>
        <v>188.81777777777774</v>
      </c>
      <c r="W71" s="17">
        <v>200</v>
      </c>
      <c r="X71" s="12">
        <f t="shared" si="29"/>
        <v>37763.555555555547</v>
      </c>
      <c r="Y71" s="21"/>
    </row>
    <row r="72" spans="1:25">
      <c r="A72" s="61"/>
      <c r="B72" s="9" t="s">
        <v>80</v>
      </c>
      <c r="C72" s="17">
        <v>33</v>
      </c>
      <c r="D72" s="13">
        <f t="shared" si="28"/>
        <v>0.43026315789473574</v>
      </c>
      <c r="E72" s="60"/>
      <c r="F72" s="13">
        <f t="shared" si="23"/>
        <v>1.3038277511961689</v>
      </c>
      <c r="G72" s="61"/>
      <c r="I72" s="31"/>
      <c r="L72" s="32"/>
      <c r="Q72" s="60" t="s">
        <v>121</v>
      </c>
      <c r="R72" s="9" t="s">
        <v>73</v>
      </c>
      <c r="S72" s="13">
        <v>3.88</v>
      </c>
      <c r="T72" s="10">
        <f t="shared" si="24"/>
        <v>5.1749999999999998</v>
      </c>
      <c r="U72" s="29">
        <f t="shared" si="25"/>
        <v>2.4395061728395059E-2</v>
      </c>
      <c r="V72" s="11">
        <f t="shared" si="26"/>
        <v>126.3664197530864</v>
      </c>
      <c r="W72" s="17">
        <v>200</v>
      </c>
      <c r="X72" s="12">
        <f>V72*W72</f>
        <v>25273.283950617282</v>
      </c>
      <c r="Y72" s="21">
        <f>AVERAGE(X72:X74)</f>
        <v>27094.78189300411</v>
      </c>
    </row>
    <row r="73" spans="1:25">
      <c r="A73" s="61"/>
      <c r="B73" s="9" t="s">
        <v>81</v>
      </c>
      <c r="C73" s="17">
        <v>33</v>
      </c>
      <c r="D73" s="13">
        <f t="shared" si="28"/>
        <v>0.49388621022179585</v>
      </c>
      <c r="E73" s="60">
        <f>(D73+D74)/2</f>
        <v>0.50020368536110016</v>
      </c>
      <c r="F73" s="13">
        <f t="shared" si="23"/>
        <v>1.4966248794599872</v>
      </c>
      <c r="G73" s="61" t="s">
        <v>102</v>
      </c>
      <c r="H73" s="31">
        <f>E73</f>
        <v>0.50020368536110016</v>
      </c>
      <c r="J73" s="33"/>
      <c r="K73" s="13"/>
      <c r="L73" s="34"/>
      <c r="M73" s="25"/>
      <c r="N73" s="13"/>
      <c r="Q73" s="60"/>
      <c r="R73" s="9" t="s">
        <v>74</v>
      </c>
      <c r="S73" s="13">
        <v>3.49</v>
      </c>
      <c r="T73" s="10">
        <f t="shared" si="24"/>
        <v>5.1749999999999998</v>
      </c>
      <c r="U73" s="29">
        <f t="shared" si="25"/>
        <v>2.4395061728395059E-2</v>
      </c>
      <c r="V73" s="11">
        <f t="shared" si="26"/>
        <v>164.42271604938267</v>
      </c>
      <c r="W73" s="17">
        <v>200</v>
      </c>
      <c r="X73" s="12">
        <f t="shared" ref="X73:X92" si="30">V73*W73</f>
        <v>32884.543209876538</v>
      </c>
      <c r="Y73" s="21"/>
    </row>
    <row r="74" spans="1:25">
      <c r="A74" s="61"/>
      <c r="B74" s="9" t="s">
        <v>82</v>
      </c>
      <c r="C74" s="17">
        <v>33</v>
      </c>
      <c r="D74" s="13">
        <f t="shared" si="28"/>
        <v>0.50652116050040452</v>
      </c>
      <c r="E74" s="60"/>
      <c r="F74" s="13">
        <f t="shared" si="23"/>
        <v>1.5349126075769834</v>
      </c>
      <c r="G74" s="61"/>
      <c r="I74" s="31"/>
      <c r="L74" s="32"/>
      <c r="Q74" s="60"/>
      <c r="R74" s="9" t="s">
        <v>139</v>
      </c>
      <c r="S74" s="13">
        <v>3.99</v>
      </c>
      <c r="T74" s="10">
        <f t="shared" si="24"/>
        <v>5.1749999999999998</v>
      </c>
      <c r="U74" s="29">
        <f t="shared" si="25"/>
        <v>2.4395061728395059E-2</v>
      </c>
      <c r="V74" s="11">
        <f t="shared" si="26"/>
        <v>115.63259259259253</v>
      </c>
      <c r="W74" s="17">
        <v>200</v>
      </c>
      <c r="X74" s="12">
        <f t="shared" si="30"/>
        <v>23126.518518518507</v>
      </c>
      <c r="Y74" s="21"/>
    </row>
    <row r="75" spans="1:25">
      <c r="A75" s="61"/>
      <c r="B75" s="9" t="s">
        <v>83</v>
      </c>
      <c r="C75" s="17">
        <v>33</v>
      </c>
      <c r="D75" s="13">
        <f t="shared" si="28"/>
        <v>0.492322247289118</v>
      </c>
      <c r="E75" s="60">
        <f>(D75+D76)/2</f>
        <v>0.49146427222639377</v>
      </c>
      <c r="F75" s="13">
        <f t="shared" si="23"/>
        <v>1.4918855978458121</v>
      </c>
      <c r="G75" s="61" t="s">
        <v>103</v>
      </c>
      <c r="H75" s="31">
        <f>E75</f>
        <v>0.49146427222639377</v>
      </c>
      <c r="J75" s="33"/>
      <c r="K75" s="13"/>
      <c r="L75" s="32"/>
      <c r="Q75" s="60" t="s">
        <v>109</v>
      </c>
      <c r="R75" s="9" t="s">
        <v>75</v>
      </c>
      <c r="S75" s="13">
        <v>3.12</v>
      </c>
      <c r="T75" s="10">
        <f t="shared" si="24"/>
        <v>5.1749999999999998</v>
      </c>
      <c r="U75" s="29">
        <f t="shared" si="25"/>
        <v>2.4395061728395059E-2</v>
      </c>
      <c r="V75" s="11">
        <f t="shared" si="26"/>
        <v>200.52740740740734</v>
      </c>
      <c r="W75" s="17">
        <v>200</v>
      </c>
      <c r="X75" s="12">
        <f t="shared" si="30"/>
        <v>40105.481481481467</v>
      </c>
      <c r="Y75" s="21">
        <f>AVERAGE(X75:X77)</f>
        <v>35681.843621399166</v>
      </c>
    </row>
    <row r="76" spans="1:25">
      <c r="A76" s="61"/>
      <c r="B76" s="9" t="s">
        <v>84</v>
      </c>
      <c r="C76" s="17">
        <v>33</v>
      </c>
      <c r="D76" s="13">
        <f t="shared" si="28"/>
        <v>0.4906062971636696</v>
      </c>
      <c r="E76" s="60"/>
      <c r="F76" s="13">
        <f t="shared" si="23"/>
        <v>1.486685748980817</v>
      </c>
      <c r="G76" s="61"/>
      <c r="I76" s="31"/>
      <c r="L76" s="32"/>
      <c r="Q76" s="60"/>
      <c r="R76" s="9" t="s">
        <v>76</v>
      </c>
      <c r="S76" s="13">
        <v>3.86</v>
      </c>
      <c r="T76" s="10">
        <f t="shared" si="24"/>
        <v>5.1749999999999998</v>
      </c>
      <c r="U76" s="29">
        <f t="shared" si="25"/>
        <v>2.4395061728395059E-2</v>
      </c>
      <c r="V76" s="11">
        <f t="shared" si="26"/>
        <v>128.318024691358</v>
      </c>
      <c r="W76" s="17">
        <v>200</v>
      </c>
      <c r="X76" s="12">
        <f t="shared" si="30"/>
        <v>25663.604938271601</v>
      </c>
      <c r="Y76" s="21"/>
    </row>
    <row r="77" spans="1:25">
      <c r="A77" s="61"/>
      <c r="B77" s="9" t="s">
        <v>85</v>
      </c>
      <c r="C77" s="17">
        <v>33</v>
      </c>
      <c r="D77" s="13">
        <f t="shared" si="28"/>
        <v>0.73425487876995876</v>
      </c>
      <c r="E77" s="60">
        <f>(D77+D78)/2</f>
        <v>0.68510149744550253</v>
      </c>
      <c r="F77" s="13">
        <f t="shared" si="23"/>
        <v>2.2250147841513903</v>
      </c>
      <c r="G77" s="61" t="s">
        <v>104</v>
      </c>
      <c r="H77" s="31">
        <f>E77</f>
        <v>0.68510149744550253</v>
      </c>
      <c r="J77" s="33"/>
      <c r="K77" s="13"/>
      <c r="L77" s="32"/>
      <c r="Q77" s="60"/>
      <c r="R77" s="9" t="s">
        <v>140</v>
      </c>
      <c r="S77" s="13">
        <v>3.06</v>
      </c>
      <c r="T77" s="10">
        <f t="shared" si="24"/>
        <v>5.1749999999999998</v>
      </c>
      <c r="U77" s="29">
        <f t="shared" si="25"/>
        <v>2.4395061728395059E-2</v>
      </c>
      <c r="V77" s="11">
        <f t="shared" si="26"/>
        <v>206.38222222222217</v>
      </c>
      <c r="W77" s="17">
        <v>200</v>
      </c>
      <c r="X77" s="12">
        <f t="shared" si="30"/>
        <v>41276.444444444431</v>
      </c>
      <c r="Y77" s="21"/>
    </row>
    <row r="78" spans="1:25">
      <c r="A78" s="61"/>
      <c r="B78" s="9" t="s">
        <v>86</v>
      </c>
      <c r="C78" s="17">
        <v>33</v>
      </c>
      <c r="D78" s="13">
        <f t="shared" si="28"/>
        <v>0.6359481161210464</v>
      </c>
      <c r="E78" s="60"/>
      <c r="F78" s="13">
        <f>(D78/C78)*100</f>
        <v>1.9271155033971101</v>
      </c>
      <c r="G78" s="61"/>
      <c r="I78" s="31"/>
      <c r="L78" s="32"/>
      <c r="Q78" s="60" t="s">
        <v>110</v>
      </c>
      <c r="R78" s="9" t="s">
        <v>77</v>
      </c>
      <c r="S78" s="13">
        <v>3.36</v>
      </c>
      <c r="T78" s="10">
        <f t="shared" si="24"/>
        <v>5.1749999999999998</v>
      </c>
      <c r="U78" s="29">
        <f t="shared" si="25"/>
        <v>2.4395061728395059E-2</v>
      </c>
      <c r="V78" s="11">
        <f t="shared" si="26"/>
        <v>177.10814814814813</v>
      </c>
      <c r="W78" s="17">
        <v>200</v>
      </c>
      <c r="X78" s="12">
        <f t="shared" si="30"/>
        <v>35421.629629629628</v>
      </c>
      <c r="Y78" s="21">
        <f>AVERAGE(X78:X80)</f>
        <v>38349.037037037029</v>
      </c>
    </row>
    <row r="79" spans="1:25">
      <c r="A79" s="61"/>
      <c r="B79" s="9" t="s">
        <v>87</v>
      </c>
      <c r="C79" s="17">
        <v>33</v>
      </c>
      <c r="D79" s="13">
        <f t="shared" si="28"/>
        <v>0.58442567432964709</v>
      </c>
      <c r="E79" s="60">
        <f>(D79+D80)/2</f>
        <v>0.53928295326317932</v>
      </c>
      <c r="F79" s="13">
        <f t="shared" si="23"/>
        <v>1.7709868919080214</v>
      </c>
      <c r="G79" s="61" t="s">
        <v>105</v>
      </c>
      <c r="H79" s="31">
        <f>E79</f>
        <v>0.53928295326317932</v>
      </c>
      <c r="J79" s="33"/>
      <c r="K79" s="13"/>
      <c r="L79" s="34"/>
      <c r="M79" s="25"/>
      <c r="N79" s="13"/>
      <c r="Q79" s="60"/>
      <c r="R79" s="9" t="s">
        <v>78</v>
      </c>
      <c r="S79" s="13">
        <v>3.03</v>
      </c>
      <c r="T79" s="10">
        <f t="shared" si="24"/>
        <v>5.1749999999999998</v>
      </c>
      <c r="U79" s="29">
        <f t="shared" si="25"/>
        <v>2.4395061728395059E-2</v>
      </c>
      <c r="V79" s="11">
        <f t="shared" si="26"/>
        <v>209.3096296296296</v>
      </c>
      <c r="W79" s="17">
        <v>200</v>
      </c>
      <c r="X79" s="12">
        <f t="shared" si="30"/>
        <v>41861.92592592592</v>
      </c>
      <c r="Y79" s="21"/>
    </row>
    <row r="80" spans="1:25">
      <c r="A80" s="61"/>
      <c r="B80" s="9" t="s">
        <v>88</v>
      </c>
      <c r="C80" s="17">
        <v>33</v>
      </c>
      <c r="D80" s="13">
        <f t="shared" si="28"/>
        <v>0.49414023219671166</v>
      </c>
      <c r="E80" s="60"/>
      <c r="F80" s="13">
        <f t="shared" si="23"/>
        <v>1.4973946430203384</v>
      </c>
      <c r="G80" s="61"/>
      <c r="I80" s="31"/>
      <c r="L80" s="32"/>
      <c r="Q80" s="60"/>
      <c r="R80" s="9" t="s">
        <v>141</v>
      </c>
      <c r="S80" s="13">
        <v>3.24</v>
      </c>
      <c r="T80" s="10">
        <f t="shared" ref="T80:T92" si="31">$T$46</f>
        <v>5.1749999999999998</v>
      </c>
      <c r="U80" s="29">
        <f t="shared" ref="U80:U92" si="32">$X$46</f>
        <v>2.4395061728395059E-2</v>
      </c>
      <c r="V80" s="11">
        <f t="shared" si="26"/>
        <v>188.81777777777774</v>
      </c>
      <c r="W80" s="17">
        <v>200</v>
      </c>
      <c r="X80" s="12">
        <f t="shared" si="30"/>
        <v>37763.555555555547</v>
      </c>
      <c r="Y80" s="21"/>
    </row>
    <row r="81" spans="1:25">
      <c r="A81" s="61"/>
      <c r="B81" s="9" t="s">
        <v>89</v>
      </c>
      <c r="C81" s="17">
        <v>33</v>
      </c>
      <c r="D81" s="13">
        <f t="shared" si="28"/>
        <v>0.55092671314402575</v>
      </c>
      <c r="E81" s="60">
        <f>(D81+D82)/2</f>
        <v>0.60027671610050326</v>
      </c>
      <c r="F81" s="13">
        <f t="shared" si="23"/>
        <v>1.6694748883152297</v>
      </c>
      <c r="G81" s="61" t="s">
        <v>106</v>
      </c>
      <c r="H81" s="31">
        <f>E81</f>
        <v>0.60027671610050326</v>
      </c>
      <c r="J81" s="33"/>
      <c r="K81" s="13"/>
      <c r="L81" s="32"/>
      <c r="Q81" s="60" t="s">
        <v>111</v>
      </c>
      <c r="R81" s="9" t="s">
        <v>79</v>
      </c>
      <c r="S81" s="13">
        <v>3.23</v>
      </c>
      <c r="T81" s="10">
        <f t="shared" si="31"/>
        <v>5.1749999999999998</v>
      </c>
      <c r="U81" s="29">
        <f t="shared" si="32"/>
        <v>2.4395061728395059E-2</v>
      </c>
      <c r="V81" s="11">
        <f t="shared" si="26"/>
        <v>189.79358024691354</v>
      </c>
      <c r="W81" s="17">
        <v>200</v>
      </c>
      <c r="X81" s="12">
        <f t="shared" si="30"/>
        <v>37958.71604938271</v>
      </c>
      <c r="Y81" s="21">
        <f>AVERAGE(X81:X83)</f>
        <v>32494.222222222215</v>
      </c>
    </row>
    <row r="82" spans="1:25">
      <c r="A82" s="61"/>
      <c r="B82" s="9" t="s">
        <v>90</v>
      </c>
      <c r="C82" s="17">
        <v>33</v>
      </c>
      <c r="D82" s="13">
        <f t="shared" si="28"/>
        <v>0.64962671905698077</v>
      </c>
      <c r="E82" s="60"/>
      <c r="F82" s="13">
        <f t="shared" si="23"/>
        <v>1.9685658153241841</v>
      </c>
      <c r="G82" s="61"/>
      <c r="I82" s="31"/>
      <c r="L82" s="32"/>
      <c r="Q82" s="60"/>
      <c r="R82" s="9" t="s">
        <v>80</v>
      </c>
      <c r="S82" s="13">
        <v>3.64</v>
      </c>
      <c r="T82" s="10">
        <f t="shared" si="31"/>
        <v>5.1749999999999998</v>
      </c>
      <c r="U82" s="29">
        <f t="shared" si="32"/>
        <v>2.4395061728395059E-2</v>
      </c>
      <c r="V82" s="11">
        <f t="shared" si="26"/>
        <v>149.78567901234564</v>
      </c>
      <c r="W82" s="17">
        <v>200</v>
      </c>
      <c r="X82" s="12">
        <f t="shared" si="30"/>
        <v>29957.135802469129</v>
      </c>
      <c r="Y82" s="21"/>
    </row>
    <row r="83" spans="1:25">
      <c r="A83" s="61"/>
      <c r="B83" s="9" t="s">
        <v>91</v>
      </c>
      <c r="C83" s="17">
        <v>33</v>
      </c>
      <c r="D83" s="13">
        <f t="shared" si="28"/>
        <v>0.57757550006538227</v>
      </c>
      <c r="E83" s="60">
        <f>(D83+D84)/2</f>
        <v>0.63333464654835647</v>
      </c>
      <c r="F83" s="13">
        <f t="shared" si="23"/>
        <v>1.7502287880769161</v>
      </c>
      <c r="G83" s="61" t="s">
        <v>107</v>
      </c>
      <c r="H83" s="31">
        <f>E83</f>
        <v>0.63333464654835647</v>
      </c>
      <c r="J83" s="33"/>
      <c r="K83" s="13"/>
      <c r="L83" s="32"/>
      <c r="Q83" s="60"/>
      <c r="R83" s="9" t="s">
        <v>142</v>
      </c>
      <c r="S83" s="13">
        <v>3.66</v>
      </c>
      <c r="T83" s="10">
        <f t="shared" si="31"/>
        <v>5.1749999999999998</v>
      </c>
      <c r="U83" s="29">
        <f t="shared" si="32"/>
        <v>2.4395061728395059E-2</v>
      </c>
      <c r="V83" s="11">
        <f t="shared" si="26"/>
        <v>147.83407407407404</v>
      </c>
      <c r="W83" s="17">
        <v>200</v>
      </c>
      <c r="X83" s="12">
        <f t="shared" si="30"/>
        <v>29566.814814814807</v>
      </c>
      <c r="Y83" s="21"/>
    </row>
    <row r="84" spans="1:25">
      <c r="A84" s="61"/>
      <c r="B84" s="9" t="s">
        <v>92</v>
      </c>
      <c r="C84" s="17">
        <v>33</v>
      </c>
      <c r="D84" s="13">
        <f t="shared" si="28"/>
        <v>0.68909379303133067</v>
      </c>
      <c r="E84" s="60"/>
      <c r="F84" s="13">
        <f t="shared" si="23"/>
        <v>2.0881630091858505</v>
      </c>
      <c r="G84" s="61"/>
      <c r="I84" s="31"/>
      <c r="L84" s="32"/>
      <c r="Q84" s="60" t="s">
        <v>112</v>
      </c>
      <c r="R84" s="9" t="s">
        <v>81</v>
      </c>
      <c r="S84" s="13">
        <v>3.85</v>
      </c>
      <c r="T84" s="10">
        <f t="shared" si="31"/>
        <v>5.1749999999999998</v>
      </c>
      <c r="U84" s="29">
        <f t="shared" si="32"/>
        <v>2.4395061728395059E-2</v>
      </c>
      <c r="V84" s="11">
        <f t="shared" si="26"/>
        <v>129.29382716049378</v>
      </c>
      <c r="W84" s="17">
        <v>200</v>
      </c>
      <c r="X84" s="12">
        <f t="shared" si="30"/>
        <v>25858.765432098757</v>
      </c>
      <c r="Y84" s="21">
        <f>AVERAGE(X84:X86)</f>
        <v>28070.584362139911</v>
      </c>
    </row>
    <row r="85" spans="1:25">
      <c r="Q85" s="60"/>
      <c r="R85" s="9" t="s">
        <v>82</v>
      </c>
      <c r="S85" s="13">
        <v>3.54</v>
      </c>
      <c r="T85" s="10">
        <f t="shared" si="31"/>
        <v>5.1749999999999998</v>
      </c>
      <c r="U85" s="29">
        <f t="shared" si="32"/>
        <v>2.4395061728395059E-2</v>
      </c>
      <c r="V85" s="11">
        <f t="shared" si="26"/>
        <v>159.54370370370367</v>
      </c>
      <c r="W85" s="17">
        <v>200</v>
      </c>
      <c r="X85" s="12">
        <f t="shared" si="30"/>
        <v>31908.740740740734</v>
      </c>
      <c r="Y85" s="21"/>
    </row>
    <row r="86" spans="1:25">
      <c r="Q86" s="60"/>
      <c r="R86" s="9" t="s">
        <v>143</v>
      </c>
      <c r="S86" s="13">
        <v>3.82</v>
      </c>
      <c r="T86" s="10">
        <f t="shared" si="31"/>
        <v>5.1749999999999998</v>
      </c>
      <c r="U86" s="29">
        <f t="shared" si="32"/>
        <v>2.4395061728395059E-2</v>
      </c>
      <c r="V86" s="11">
        <f t="shared" si="26"/>
        <v>132.22123456790121</v>
      </c>
      <c r="W86" s="17">
        <v>200</v>
      </c>
      <c r="X86" s="12">
        <f t="shared" si="30"/>
        <v>26444.246913580242</v>
      </c>
      <c r="Y86" s="21"/>
    </row>
    <row r="87" spans="1:25">
      <c r="Q87" s="60" t="s">
        <v>113</v>
      </c>
      <c r="R87" s="9" t="s">
        <v>83</v>
      </c>
      <c r="S87" s="13">
        <v>3.85</v>
      </c>
      <c r="T87" s="10">
        <f t="shared" si="31"/>
        <v>5.1749999999999998</v>
      </c>
      <c r="U87" s="29">
        <f t="shared" si="32"/>
        <v>2.4395061728395059E-2</v>
      </c>
      <c r="V87" s="11">
        <f t="shared" si="26"/>
        <v>129.29382716049378</v>
      </c>
      <c r="W87" s="17">
        <v>200</v>
      </c>
      <c r="X87" s="12">
        <f t="shared" si="30"/>
        <v>25858.765432098757</v>
      </c>
      <c r="Y87" s="21">
        <f>AVERAGE(X87:X89)</f>
        <v>25793.71193415637</v>
      </c>
    </row>
    <row r="88" spans="1:25">
      <c r="Q88" s="60"/>
      <c r="R88" s="9" t="s">
        <v>84</v>
      </c>
      <c r="S88" s="13">
        <v>3.81</v>
      </c>
      <c r="T88" s="10">
        <f t="shared" si="31"/>
        <v>5.1749999999999998</v>
      </c>
      <c r="U88" s="29">
        <f t="shared" si="32"/>
        <v>2.4395061728395059E-2</v>
      </c>
      <c r="V88" s="11">
        <f t="shared" si="26"/>
        <v>133.19703703703701</v>
      </c>
      <c r="W88" s="17">
        <v>200</v>
      </c>
      <c r="X88" s="12">
        <f t="shared" si="30"/>
        <v>26639.407407407401</v>
      </c>
      <c r="Y88" s="21"/>
    </row>
    <row r="89" spans="1:25">
      <c r="B89" s="25"/>
      <c r="C89" s="25"/>
      <c r="D89" s="25"/>
      <c r="E89" s="25"/>
      <c r="F89" s="33"/>
      <c r="G89" s="25"/>
      <c r="H89" s="25"/>
      <c r="I89" s="60"/>
      <c r="J89" s="25"/>
      <c r="K89" s="25"/>
      <c r="L89" s="25"/>
      <c r="M89" s="60"/>
      <c r="Q89" s="60"/>
      <c r="R89" s="9" t="s">
        <v>144</v>
      </c>
      <c r="S89" s="13">
        <v>3.9</v>
      </c>
      <c r="T89" s="10">
        <f t="shared" si="31"/>
        <v>5.1749999999999998</v>
      </c>
      <c r="U89" s="29">
        <f t="shared" si="32"/>
        <v>2.4395061728395059E-2</v>
      </c>
      <c r="V89" s="11">
        <f t="shared" si="26"/>
        <v>124.4148148148148</v>
      </c>
      <c r="W89" s="17">
        <v>200</v>
      </c>
      <c r="X89" s="12">
        <f t="shared" si="30"/>
        <v>24882.96296296296</v>
      </c>
      <c r="Y89" s="21"/>
    </row>
    <row r="90" spans="1:25">
      <c r="B90" s="25"/>
      <c r="C90" s="25"/>
      <c r="D90" s="25"/>
      <c r="E90" s="25"/>
      <c r="F90" s="33"/>
      <c r="G90" s="25"/>
      <c r="H90" s="25"/>
      <c r="I90" s="60"/>
      <c r="J90" s="25"/>
      <c r="K90" s="25"/>
      <c r="L90" s="25"/>
      <c r="M90" s="60"/>
      <c r="Q90" s="60" t="s">
        <v>114</v>
      </c>
      <c r="R90" s="9" t="s">
        <v>85</v>
      </c>
      <c r="S90" s="13">
        <v>3.51</v>
      </c>
      <c r="T90" s="10">
        <f t="shared" si="31"/>
        <v>5.1749999999999998</v>
      </c>
      <c r="U90" s="29">
        <f t="shared" si="32"/>
        <v>2.4395061728395059E-2</v>
      </c>
      <c r="V90" s="11">
        <f t="shared" si="26"/>
        <v>162.4711111111111</v>
      </c>
      <c r="W90" s="17">
        <v>200</v>
      </c>
      <c r="X90" s="12">
        <f t="shared" si="30"/>
        <v>32494.222222222219</v>
      </c>
      <c r="Y90" s="21">
        <f>AVERAGE(X90:X92)</f>
        <v>35356.576131687238</v>
      </c>
    </row>
    <row r="91" spans="1:25">
      <c r="B91" s="25"/>
      <c r="C91" s="25"/>
      <c r="D91" s="25"/>
      <c r="E91" s="25"/>
      <c r="F91" s="33"/>
      <c r="G91" s="25"/>
      <c r="H91" s="25"/>
      <c r="I91" s="60"/>
      <c r="J91" s="25"/>
      <c r="K91" s="25"/>
      <c r="L91" s="25"/>
      <c r="M91" s="60"/>
      <c r="Q91" s="60"/>
      <c r="R91" s="9" t="s">
        <v>86</v>
      </c>
      <c r="S91" s="13">
        <v>3.14</v>
      </c>
      <c r="T91" s="10">
        <f t="shared" si="31"/>
        <v>5.1749999999999998</v>
      </c>
      <c r="U91" s="29">
        <f t="shared" si="32"/>
        <v>2.4395061728395059E-2</v>
      </c>
      <c r="V91" s="11">
        <f t="shared" si="26"/>
        <v>198.57580246913577</v>
      </c>
      <c r="W91" s="17">
        <v>200</v>
      </c>
      <c r="X91" s="12">
        <f t="shared" si="30"/>
        <v>39715.160493827156</v>
      </c>
      <c r="Y91" s="21"/>
    </row>
    <row r="92" spans="1:25">
      <c r="B92" s="25"/>
      <c r="C92" s="25"/>
      <c r="D92" s="25"/>
      <c r="E92" s="25"/>
      <c r="F92" s="33"/>
      <c r="G92" s="25"/>
      <c r="H92" s="25"/>
      <c r="I92" s="60"/>
      <c r="J92" s="25"/>
      <c r="K92" s="25"/>
      <c r="L92" s="25"/>
      <c r="M92" s="60"/>
      <c r="Q92" s="60"/>
      <c r="R92" s="9" t="s">
        <v>145</v>
      </c>
      <c r="S92" s="13">
        <v>3.44</v>
      </c>
      <c r="T92" s="10">
        <f t="shared" si="31"/>
        <v>5.1749999999999998</v>
      </c>
      <c r="U92" s="29">
        <f t="shared" si="32"/>
        <v>2.4395061728395059E-2</v>
      </c>
      <c r="V92" s="11">
        <f t="shared" si="26"/>
        <v>169.3017283950617</v>
      </c>
      <c r="W92" s="17">
        <v>200</v>
      </c>
      <c r="X92" s="12">
        <f t="shared" si="30"/>
        <v>33860.345679012338</v>
      </c>
      <c r="Y92" s="21"/>
    </row>
    <row r="93" spans="1:25">
      <c r="B93" s="25"/>
      <c r="C93" s="25"/>
      <c r="D93" s="25"/>
      <c r="E93" s="25"/>
      <c r="F93" s="33"/>
      <c r="G93" s="25"/>
      <c r="H93" s="25"/>
      <c r="I93" s="60"/>
      <c r="J93" s="25"/>
      <c r="K93" s="25"/>
      <c r="L93" s="25"/>
      <c r="M93" s="60"/>
      <c r="Q93" s="60" t="s">
        <v>115</v>
      </c>
      <c r="R93" s="9" t="s">
        <v>87</v>
      </c>
      <c r="S93" s="13">
        <v>3.68</v>
      </c>
      <c r="T93" s="10">
        <f t="shared" ref="T93:T101" si="33">$T$46</f>
        <v>5.1749999999999998</v>
      </c>
      <c r="U93" s="29">
        <f t="shared" ref="U93:U101" si="34">$X$46</f>
        <v>2.4395061728395059E-2</v>
      </c>
      <c r="V93" s="11">
        <f t="shared" ref="V93:V101" si="35">(T93-S93)*U93*4000</f>
        <v>145.88246913580241</v>
      </c>
      <c r="W93" s="17">
        <v>200</v>
      </c>
      <c r="X93" s="12">
        <f t="shared" ref="X93:X101" si="36">V93*W93</f>
        <v>29176.493827160481</v>
      </c>
      <c r="Y93" s="21">
        <f>AVERAGE(X93:X95)</f>
        <v>29241.547325102874</v>
      </c>
    </row>
    <row r="94" spans="1:25">
      <c r="B94" s="25"/>
      <c r="C94" s="25"/>
      <c r="D94" s="25"/>
      <c r="E94" s="25"/>
      <c r="F94" s="25"/>
      <c r="G94" s="25"/>
      <c r="H94" s="25"/>
      <c r="I94" s="60"/>
      <c r="J94" s="25"/>
      <c r="K94" s="25"/>
      <c r="L94" s="25"/>
      <c r="M94" s="60"/>
      <c r="Q94" s="60"/>
      <c r="R94" s="9" t="s">
        <v>88</v>
      </c>
      <c r="S94" s="13">
        <v>3.76</v>
      </c>
      <c r="T94" s="10">
        <f t="shared" si="33"/>
        <v>5.1749999999999998</v>
      </c>
      <c r="U94" s="29">
        <f t="shared" si="34"/>
        <v>2.4395061728395059E-2</v>
      </c>
      <c r="V94" s="11">
        <f t="shared" si="35"/>
        <v>138.07604938271604</v>
      </c>
      <c r="W94" s="17">
        <v>200</v>
      </c>
      <c r="X94" s="12">
        <f t="shared" si="36"/>
        <v>27615.209876543206</v>
      </c>
      <c r="Y94" s="21"/>
    </row>
    <row r="95" spans="1:25">
      <c r="Q95" s="60"/>
      <c r="R95" s="9" t="s">
        <v>146</v>
      </c>
      <c r="S95" s="13">
        <v>3.59</v>
      </c>
      <c r="T95" s="10">
        <f t="shared" si="33"/>
        <v>5.1749999999999998</v>
      </c>
      <c r="U95" s="29">
        <f t="shared" si="34"/>
        <v>2.4395061728395059E-2</v>
      </c>
      <c r="V95" s="11">
        <f t="shared" si="35"/>
        <v>154.66469135802467</v>
      </c>
      <c r="W95" s="17">
        <v>200</v>
      </c>
      <c r="X95" s="12">
        <f t="shared" si="36"/>
        <v>30932.938271604933</v>
      </c>
      <c r="Y95" s="21"/>
    </row>
    <row r="96" spans="1:25">
      <c r="Q96" s="60" t="s">
        <v>116</v>
      </c>
      <c r="R96" s="9" t="s">
        <v>89</v>
      </c>
      <c r="S96" s="13">
        <v>3.47</v>
      </c>
      <c r="T96" s="10">
        <f t="shared" si="33"/>
        <v>5.1749999999999998</v>
      </c>
      <c r="U96" s="29">
        <f t="shared" si="34"/>
        <v>2.4395061728395059E-2</v>
      </c>
      <c r="V96" s="11">
        <f t="shared" si="35"/>
        <v>166.37432098765424</v>
      </c>
      <c r="W96" s="17">
        <v>200</v>
      </c>
      <c r="X96" s="12">
        <f t="shared" si="36"/>
        <v>33274.864197530849</v>
      </c>
      <c r="Y96" s="21">
        <f>AVERAGE(X96:X98)</f>
        <v>30997.991769547316</v>
      </c>
    </row>
    <row r="97" spans="17:25">
      <c r="Q97" s="60"/>
      <c r="R97" s="9" t="s">
        <v>90</v>
      </c>
      <c r="S97" s="13">
        <v>3.59</v>
      </c>
      <c r="T97" s="10">
        <f t="shared" si="33"/>
        <v>5.1749999999999998</v>
      </c>
      <c r="U97" s="29">
        <f t="shared" si="34"/>
        <v>2.4395061728395059E-2</v>
      </c>
      <c r="V97" s="11">
        <f t="shared" si="35"/>
        <v>154.66469135802467</v>
      </c>
      <c r="W97" s="17">
        <v>200</v>
      </c>
      <c r="X97" s="12">
        <f t="shared" si="36"/>
        <v>30932.938271604933</v>
      </c>
      <c r="Y97" s="21"/>
    </row>
    <row r="98" spans="17:25">
      <c r="Q98" s="60"/>
      <c r="R98" s="9" t="s">
        <v>149</v>
      </c>
      <c r="S98" s="13">
        <v>3.7</v>
      </c>
      <c r="T98" s="10">
        <f t="shared" si="33"/>
        <v>5.1749999999999998</v>
      </c>
      <c r="U98" s="29">
        <f t="shared" si="34"/>
        <v>2.4395061728395059E-2</v>
      </c>
      <c r="V98" s="11">
        <f t="shared" si="35"/>
        <v>143.93086419753081</v>
      </c>
      <c r="W98" s="17">
        <v>200</v>
      </c>
      <c r="X98" s="12">
        <f t="shared" si="36"/>
        <v>28786.172839506162</v>
      </c>
      <c r="Y98" s="21"/>
    </row>
    <row r="99" spans="17:25">
      <c r="Q99" s="60" t="s">
        <v>117</v>
      </c>
      <c r="R99" s="9" t="s">
        <v>91</v>
      </c>
      <c r="S99" s="13">
        <v>3.3</v>
      </c>
      <c r="T99" s="10">
        <f t="shared" si="33"/>
        <v>5.1749999999999998</v>
      </c>
      <c r="U99" s="29">
        <f t="shared" si="34"/>
        <v>2.4395061728395059E-2</v>
      </c>
      <c r="V99" s="11">
        <f t="shared" si="35"/>
        <v>182.96296296296293</v>
      </c>
      <c r="W99" s="17">
        <v>200</v>
      </c>
      <c r="X99" s="12">
        <f t="shared" si="36"/>
        <v>36592.592592592584</v>
      </c>
      <c r="Y99" s="21">
        <f>AVERAGE(X99:X101)</f>
        <v>33925.399176954728</v>
      </c>
    </row>
    <row r="100" spans="17:25">
      <c r="Q100" s="60"/>
      <c r="R100" s="9" t="s">
        <v>92</v>
      </c>
      <c r="S100" s="13">
        <v>3.4</v>
      </c>
      <c r="T100" s="10">
        <f t="shared" si="33"/>
        <v>5.1749999999999998</v>
      </c>
      <c r="U100" s="29">
        <f t="shared" si="34"/>
        <v>2.4395061728395059E-2</v>
      </c>
      <c r="V100" s="11">
        <f t="shared" si="35"/>
        <v>173.2049382716049</v>
      </c>
      <c r="W100" s="17">
        <v>200</v>
      </c>
      <c r="X100" s="12">
        <f t="shared" si="36"/>
        <v>34640.987654320983</v>
      </c>
      <c r="Y100" s="21"/>
    </row>
    <row r="101" spans="17:25">
      <c r="Q101" s="60"/>
      <c r="R101" s="9" t="s">
        <v>150</v>
      </c>
      <c r="S101" s="13">
        <v>3.61</v>
      </c>
      <c r="T101" s="10">
        <f t="shared" si="33"/>
        <v>5.1749999999999998</v>
      </c>
      <c r="U101" s="29">
        <f t="shared" si="34"/>
        <v>2.4395061728395059E-2</v>
      </c>
      <c r="V101" s="11">
        <f t="shared" si="35"/>
        <v>152.71308641975307</v>
      </c>
      <c r="W101" s="17">
        <v>200</v>
      </c>
      <c r="X101" s="12">
        <f t="shared" si="36"/>
        <v>30542.617283950614</v>
      </c>
      <c r="Y101" s="21"/>
    </row>
    <row r="106" spans="17:25">
      <c r="S106" s="13"/>
      <c r="T106" s="10"/>
      <c r="U106" s="29"/>
      <c r="V106" s="11"/>
      <c r="W106" s="17"/>
      <c r="X106" s="12"/>
      <c r="Y106" s="21"/>
    </row>
    <row r="107" spans="17:25">
      <c r="S107" s="13"/>
      <c r="T107" s="10"/>
      <c r="U107" s="29"/>
      <c r="V107" s="11"/>
      <c r="W107" s="17"/>
      <c r="X107" s="12"/>
      <c r="Y107" s="21"/>
    </row>
    <row r="108" spans="17:25">
      <c r="S108" s="13"/>
      <c r="T108" s="10"/>
      <c r="U108" s="29"/>
      <c r="V108" s="11"/>
      <c r="W108" s="17"/>
      <c r="X108" s="12"/>
      <c r="Y108" s="21"/>
    </row>
    <row r="109" spans="17:25">
      <c r="S109" s="13"/>
      <c r="T109" s="10"/>
      <c r="U109" s="29"/>
      <c r="V109" s="11"/>
      <c r="W109" s="17"/>
      <c r="X109" s="12"/>
      <c r="Y109" s="21"/>
    </row>
    <row r="110" spans="17:25">
      <c r="S110" s="13"/>
      <c r="T110" s="10"/>
      <c r="U110" s="29"/>
      <c r="V110" s="11"/>
      <c r="W110" s="17"/>
      <c r="X110" s="12"/>
      <c r="Y110" s="21"/>
    </row>
    <row r="111" spans="17:25">
      <c r="S111" s="13"/>
      <c r="T111" s="10"/>
      <c r="U111" s="29"/>
      <c r="V111" s="11"/>
      <c r="W111" s="17"/>
      <c r="X111" s="12"/>
      <c r="Y111" s="21"/>
    </row>
  </sheetData>
  <mergeCells count="99">
    <mergeCell ref="Q36:Q37"/>
    <mergeCell ref="Q54:Q56"/>
    <mergeCell ref="Q51:Q53"/>
    <mergeCell ref="Q48:Q50"/>
    <mergeCell ref="Q69:Q71"/>
    <mergeCell ref="Q66:Q68"/>
    <mergeCell ref="A5:A7"/>
    <mergeCell ref="J5:J7"/>
    <mergeCell ref="N5:N7"/>
    <mergeCell ref="AE6:AE7"/>
    <mergeCell ref="AE8:AE9"/>
    <mergeCell ref="A8:A10"/>
    <mergeCell ref="J8:J10"/>
    <mergeCell ref="N8:N10"/>
    <mergeCell ref="AE10:AE11"/>
    <mergeCell ref="A11:A13"/>
    <mergeCell ref="J11:J13"/>
    <mergeCell ref="N11:N13"/>
    <mergeCell ref="O5:O7"/>
    <mergeCell ref="O8:O10"/>
    <mergeCell ref="O11:O13"/>
    <mergeCell ref="AE27:AE29"/>
    <mergeCell ref="A46:A48"/>
    <mergeCell ref="E46:E48"/>
    <mergeCell ref="G46:G48"/>
    <mergeCell ref="A49:A51"/>
    <mergeCell ref="E49:E51"/>
    <mergeCell ref="G49:G51"/>
    <mergeCell ref="A14:A43"/>
    <mergeCell ref="Q32:Q33"/>
    <mergeCell ref="Q42:Q43"/>
    <mergeCell ref="Q34:Q35"/>
    <mergeCell ref="J32:J37"/>
    <mergeCell ref="N32:N37"/>
    <mergeCell ref="Q26:Q27"/>
    <mergeCell ref="Q28:Q29"/>
    <mergeCell ref="Q30:Q31"/>
    <mergeCell ref="E65:E66"/>
    <mergeCell ref="G65:G66"/>
    <mergeCell ref="E67:E68"/>
    <mergeCell ref="G67:G68"/>
    <mergeCell ref="E69:E70"/>
    <mergeCell ref="G69:G70"/>
    <mergeCell ref="E71:E72"/>
    <mergeCell ref="G71:G72"/>
    <mergeCell ref="A52:A54"/>
    <mergeCell ref="E52:E54"/>
    <mergeCell ref="G52:G54"/>
    <mergeCell ref="A55:A84"/>
    <mergeCell ref="E55:E56"/>
    <mergeCell ref="G55:G56"/>
    <mergeCell ref="E57:E58"/>
    <mergeCell ref="G57:G58"/>
    <mergeCell ref="E59:E60"/>
    <mergeCell ref="G59:G60"/>
    <mergeCell ref="E61:E62"/>
    <mergeCell ref="G61:G62"/>
    <mergeCell ref="E63:E64"/>
    <mergeCell ref="G63:G64"/>
    <mergeCell ref="G73:G74"/>
    <mergeCell ref="E73:E74"/>
    <mergeCell ref="E79:E80"/>
    <mergeCell ref="G79:G80"/>
    <mergeCell ref="E81:E82"/>
    <mergeCell ref="G81:G82"/>
    <mergeCell ref="E83:E84"/>
    <mergeCell ref="G83:G84"/>
    <mergeCell ref="E75:E76"/>
    <mergeCell ref="G75:G76"/>
    <mergeCell ref="E77:E78"/>
    <mergeCell ref="G77:G78"/>
    <mergeCell ref="I89:I94"/>
    <mergeCell ref="M89:M94"/>
    <mergeCell ref="J38:J43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N38:N43"/>
    <mergeCell ref="Q72:Q74"/>
    <mergeCell ref="Q38:Q39"/>
    <mergeCell ref="Q40:Q41"/>
    <mergeCell ref="Q90:Q92"/>
    <mergeCell ref="Q93:Q95"/>
    <mergeCell ref="Q96:Q98"/>
    <mergeCell ref="Q99:Q101"/>
    <mergeCell ref="Q57:Q59"/>
    <mergeCell ref="Q60:Q62"/>
    <mergeCell ref="Q63:Q65"/>
    <mergeCell ref="Q75:Q77"/>
    <mergeCell ref="Q78:Q80"/>
    <mergeCell ref="Q81:Q83"/>
    <mergeCell ref="Q84:Q86"/>
    <mergeCell ref="Q87:Q8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opLeftCell="A2" workbookViewId="0">
      <selection activeCell="J20" sqref="J20"/>
    </sheetView>
  </sheetViews>
  <sheetFormatPr baseColWidth="10" defaultRowHeight="14" x14ac:dyDescent="0"/>
  <cols>
    <col min="5" max="5" width="14.5" customWidth="1"/>
    <col min="6" max="6" width="14.83203125" customWidth="1"/>
    <col min="10" max="10" width="13.5" customWidth="1"/>
  </cols>
  <sheetData>
    <row r="1" spans="1:18">
      <c r="B1" t="s">
        <v>62</v>
      </c>
    </row>
    <row r="2" spans="1:18">
      <c r="A2" t="s">
        <v>13</v>
      </c>
      <c r="B2">
        <v>2629865</v>
      </c>
    </row>
    <row r="3" spans="1:18">
      <c r="A3" t="s">
        <v>13</v>
      </c>
      <c r="B3">
        <v>2569452</v>
      </c>
      <c r="C3">
        <f>AVERAGE(B2:B4)</f>
        <v>2585469</v>
      </c>
      <c r="D3">
        <f>C3*2</f>
        <v>5170938</v>
      </c>
      <c r="E3" t="s">
        <v>14</v>
      </c>
    </row>
    <row r="4" spans="1:18">
      <c r="A4" t="s">
        <v>13</v>
      </c>
      <c r="B4">
        <v>2557090</v>
      </c>
    </row>
    <row r="5" spans="1:18">
      <c r="A5" t="s">
        <v>15</v>
      </c>
      <c r="B5">
        <v>4346586</v>
      </c>
      <c r="E5">
        <f>((D3+C6)/2)/100</f>
        <v>46396.922999999995</v>
      </c>
      <c r="G5" s="5"/>
    </row>
    <row r="6" spans="1:18">
      <c r="A6" t="s">
        <v>15</v>
      </c>
      <c r="B6">
        <v>4172890</v>
      </c>
      <c r="C6">
        <f>AVERAGE(B5:B9)</f>
        <v>4108446.6</v>
      </c>
      <c r="G6" s="5"/>
    </row>
    <row r="7" spans="1:18">
      <c r="A7" t="s">
        <v>15</v>
      </c>
      <c r="B7">
        <v>4200440</v>
      </c>
      <c r="G7" s="5"/>
    </row>
    <row r="8" spans="1:18">
      <c r="A8" t="s">
        <v>15</v>
      </c>
      <c r="B8">
        <v>3828459</v>
      </c>
      <c r="G8" s="5"/>
    </row>
    <row r="9" spans="1:18">
      <c r="A9" t="s">
        <v>15</v>
      </c>
      <c r="B9">
        <v>3993858</v>
      </c>
    </row>
    <row r="10" spans="1:18">
      <c r="D10" t="s">
        <v>16</v>
      </c>
      <c r="E10" t="s">
        <v>17</v>
      </c>
      <c r="F10" t="s">
        <v>18</v>
      </c>
      <c r="G10" t="s">
        <v>19</v>
      </c>
      <c r="H10" t="s">
        <v>16</v>
      </c>
      <c r="I10" t="s">
        <v>153</v>
      </c>
      <c r="J10" t="s">
        <v>179</v>
      </c>
      <c r="N10" s="6"/>
      <c r="P10" s="6"/>
      <c r="Q10" s="1"/>
      <c r="R10" s="1"/>
    </row>
    <row r="11" spans="1:18">
      <c r="A11" s="2" t="s">
        <v>20</v>
      </c>
      <c r="B11">
        <v>1426918</v>
      </c>
      <c r="C11" s="7">
        <f>AVERAGE(B11:B13)</f>
        <v>1294020.3333333333</v>
      </c>
      <c r="D11" s="1">
        <f>C11/E5</f>
        <v>27.89021878311485</v>
      </c>
      <c r="E11">
        <v>8140</v>
      </c>
      <c r="F11" s="7">
        <f>(E11*D11)/100</f>
        <v>2270.263808945549</v>
      </c>
      <c r="G11">
        <v>0.85160000000000002</v>
      </c>
      <c r="H11" s="6">
        <f>F11*G11</f>
        <v>1933.3566596980297</v>
      </c>
      <c r="N11" s="6"/>
      <c r="P11" s="6"/>
      <c r="Q11" s="1"/>
      <c r="R11" s="1"/>
    </row>
    <row r="12" spans="1:18">
      <c r="A12" s="4"/>
      <c r="B12">
        <v>1438062</v>
      </c>
      <c r="D12" s="1"/>
      <c r="H12" s="6"/>
      <c r="N12" s="6"/>
      <c r="P12" s="6"/>
      <c r="Q12" s="1"/>
      <c r="R12" s="1"/>
    </row>
    <row r="13" spans="1:18">
      <c r="A13" s="4"/>
      <c r="B13">
        <v>1017081</v>
      </c>
      <c r="D13" s="1"/>
      <c r="H13" s="6"/>
      <c r="N13" s="6"/>
      <c r="P13" s="6"/>
      <c r="Q13" s="1"/>
      <c r="R13" s="1"/>
    </row>
    <row r="14" spans="1:18">
      <c r="A14" s="2" t="s">
        <v>21</v>
      </c>
      <c r="B14">
        <v>1522664</v>
      </c>
      <c r="C14" s="7">
        <f>AVERAGE(B14:B16)</f>
        <v>1516663.6666666667</v>
      </c>
      <c r="D14" s="1">
        <f>C14/E5</f>
        <v>32.68888470614025</v>
      </c>
      <c r="E14">
        <v>4200</v>
      </c>
      <c r="F14" s="7">
        <f>(E14*D14)/100</f>
        <v>1372.9331576578904</v>
      </c>
      <c r="G14">
        <v>0.85160000000000002</v>
      </c>
      <c r="H14" s="6">
        <f>F14*G14</f>
        <v>1169.1898770614596</v>
      </c>
      <c r="N14" s="6"/>
    </row>
    <row r="15" spans="1:18">
      <c r="A15" s="4"/>
      <c r="B15">
        <v>1536243</v>
      </c>
      <c r="F15" s="7"/>
      <c r="H15" s="6"/>
      <c r="N15" s="6"/>
    </row>
    <row r="16" spans="1:18">
      <c r="A16" s="3"/>
      <c r="B16">
        <v>1491084</v>
      </c>
      <c r="F16" s="7"/>
      <c r="H16" s="6"/>
      <c r="N16" s="6"/>
    </row>
    <row r="17" spans="1:14">
      <c r="A17" t="s">
        <v>22</v>
      </c>
      <c r="B17">
        <v>1550467</v>
      </c>
      <c r="C17" s="7">
        <f>AVERAGE(B17:B19)</f>
        <v>1596898.6666666667</v>
      </c>
      <c r="D17" s="1">
        <f>C17/$E$5</f>
        <v>34.418201971425283</v>
      </c>
      <c r="E17">
        <v>4400</v>
      </c>
      <c r="F17" s="7">
        <f>(E17*D17)/100</f>
        <v>1514.4008867427124</v>
      </c>
      <c r="G17">
        <v>0.85160000000000002</v>
      </c>
      <c r="H17" s="6">
        <f>F17*G17</f>
        <v>1289.6637951500938</v>
      </c>
      <c r="N17" s="6"/>
    </row>
    <row r="18" spans="1:14">
      <c r="B18">
        <v>1636399</v>
      </c>
      <c r="H18" s="6"/>
      <c r="N18" s="6"/>
    </row>
    <row r="19" spans="1:14">
      <c r="B19">
        <v>1603830</v>
      </c>
      <c r="H19" s="6"/>
      <c r="N19" s="6"/>
    </row>
    <row r="20" spans="1:14">
      <c r="A20" t="s">
        <v>166</v>
      </c>
      <c r="B20">
        <v>1145308</v>
      </c>
      <c r="C20" s="7">
        <f>AVERAGE(B20:B22)</f>
        <v>1115972</v>
      </c>
      <c r="D20" s="1">
        <f>C20/$E$5</f>
        <v>24.052715737205247</v>
      </c>
      <c r="E20">
        <v>20</v>
      </c>
      <c r="F20" s="7">
        <f>(E20*D20)/100</f>
        <v>4.8105431474410496</v>
      </c>
      <c r="G20">
        <v>0.85160000000000002</v>
      </c>
      <c r="H20" s="6">
        <f>F20*G20</f>
        <v>4.0966585443607979</v>
      </c>
      <c r="I20" s="6">
        <f>H20+H23+H26</f>
        <v>9.6492420077943546</v>
      </c>
      <c r="J20" s="6">
        <f>(F17+F20+F23)/(E17+E20+E23)*100</f>
        <v>34.391451350263857</v>
      </c>
      <c r="N20" s="6"/>
    </row>
    <row r="21" spans="1:14">
      <c r="B21">
        <v>1085276</v>
      </c>
      <c r="D21" s="1"/>
      <c r="H21" s="6"/>
      <c r="N21" s="6"/>
    </row>
    <row r="22" spans="1:14">
      <c r="B22">
        <v>1117332</v>
      </c>
      <c r="H22" s="6"/>
      <c r="N22" s="6"/>
    </row>
    <row r="23" spans="1:14">
      <c r="A23" t="s">
        <v>167</v>
      </c>
      <c r="B23">
        <v>2014178</v>
      </c>
      <c r="C23" s="7">
        <f>AVERAGE(B23:B25)</f>
        <v>1940046.3333333333</v>
      </c>
      <c r="D23" s="1">
        <f>C23/$E$5</f>
        <v>41.814116279507012</v>
      </c>
      <c r="E23">
        <v>12</v>
      </c>
      <c r="F23" s="7">
        <f>(E23*D23)/100</f>
        <v>5.0176939535408414</v>
      </c>
      <c r="G23">
        <v>0.85160000000000002</v>
      </c>
      <c r="H23" s="6">
        <f>F23*G23</f>
        <v>4.2730681708353808</v>
      </c>
      <c r="J23" s="1"/>
    </row>
    <row r="24" spans="1:14">
      <c r="B24">
        <v>1907177</v>
      </c>
      <c r="H24" s="6"/>
    </row>
    <row r="25" spans="1:14">
      <c r="B25">
        <v>1898784</v>
      </c>
      <c r="H25" s="6"/>
    </row>
    <row r="26" spans="1:14">
      <c r="A26" t="s">
        <v>176</v>
      </c>
      <c r="B26">
        <v>2314616</v>
      </c>
      <c r="C26" s="7">
        <f>AVERAGE(B26:B28)</f>
        <v>2323687.6666666665</v>
      </c>
      <c r="D26" s="1">
        <f>C26/$E$5</f>
        <v>50.082796798112383</v>
      </c>
      <c r="E26">
        <v>3</v>
      </c>
      <c r="F26" s="7">
        <f>(E26*D26)/100</f>
        <v>1.5024839039433715</v>
      </c>
      <c r="G26">
        <v>0.85160000000000002</v>
      </c>
      <c r="H26" s="6">
        <f>F26*G26</f>
        <v>1.2795152925981752</v>
      </c>
    </row>
    <row r="27" spans="1:14">
      <c r="B27">
        <v>2256105</v>
      </c>
      <c r="H27" s="6"/>
    </row>
    <row r="28" spans="1:14">
      <c r="B28">
        <v>2400342</v>
      </c>
      <c r="H28" s="6"/>
    </row>
    <row r="29" spans="1:14">
      <c r="A29" t="s">
        <v>168</v>
      </c>
      <c r="B29">
        <v>1504093</v>
      </c>
      <c r="C29" s="7">
        <f>AVERAGE(B29:B31)</f>
        <v>1592883</v>
      </c>
      <c r="D29" s="1">
        <f>C29/$E$5</f>
        <v>34.331651691643437</v>
      </c>
      <c r="E29">
        <v>22</v>
      </c>
      <c r="F29" s="7">
        <f>(E29*D29)/100</f>
        <v>7.5529633721615559</v>
      </c>
      <c r="G29">
        <v>0.85160000000000002</v>
      </c>
      <c r="H29" s="6">
        <f>F29*G29</f>
        <v>6.4321036077327811</v>
      </c>
      <c r="I29" s="6">
        <f>H29+H32</f>
        <v>7.1318790828434908</v>
      </c>
      <c r="J29" s="6">
        <f>(F29+F32)/(E29+E32)*100</f>
        <v>34.894507803171919</v>
      </c>
    </row>
    <row r="30" spans="1:14">
      <c r="B30">
        <v>1654296</v>
      </c>
      <c r="D30" s="1"/>
      <c r="F30" s="7"/>
      <c r="H30" s="6"/>
    </row>
    <row r="31" spans="1:14">
      <c r="B31">
        <v>1620260</v>
      </c>
      <c r="F31" s="7"/>
      <c r="H31" s="6"/>
    </row>
    <row r="32" spans="1:14">
      <c r="A32" t="s">
        <v>169</v>
      </c>
      <c r="B32">
        <v>1873343</v>
      </c>
      <c r="C32" s="7">
        <f>AVERAGE(B32:B33)</f>
        <v>1906260.5</v>
      </c>
      <c r="D32" s="1">
        <f>C32/$E$5</f>
        <v>41.08592502998529</v>
      </c>
      <c r="E32">
        <v>2</v>
      </c>
      <c r="F32" s="7">
        <f>(E32*D32)/100</f>
        <v>0.82171850059970586</v>
      </c>
      <c r="G32">
        <v>0.85160000000000002</v>
      </c>
      <c r="H32" s="6">
        <f>F32*G32</f>
        <v>0.69977547511070948</v>
      </c>
    </row>
    <row r="33" spans="1:10">
      <c r="B33">
        <v>1939178</v>
      </c>
      <c r="H33" s="6"/>
    </row>
    <row r="34" spans="1:10">
      <c r="A34" t="s">
        <v>175</v>
      </c>
      <c r="B34">
        <v>1512220</v>
      </c>
      <c r="C34" s="7">
        <f>AVERAGE(B34:B36)</f>
        <v>1542896.6666666667</v>
      </c>
      <c r="D34" s="1">
        <f>C34/$E$5</f>
        <v>33.254288580013529</v>
      </c>
      <c r="E34">
        <v>21</v>
      </c>
      <c r="F34" s="7">
        <f>(E34*D34)/100</f>
        <v>6.9834006018028409</v>
      </c>
      <c r="G34">
        <v>0.85160000000000002</v>
      </c>
      <c r="H34" s="6">
        <f>F34*G34</f>
        <v>5.9470639524952995</v>
      </c>
      <c r="I34" s="6">
        <f>H34</f>
        <v>5.9470639524952995</v>
      </c>
      <c r="J34" s="1">
        <f>D34</f>
        <v>33.254288580013529</v>
      </c>
    </row>
    <row r="35" spans="1:10">
      <c r="B35">
        <v>1568210</v>
      </c>
      <c r="F35" s="7"/>
      <c r="H35" s="6"/>
    </row>
    <row r="36" spans="1:10">
      <c r="B36">
        <v>1548260</v>
      </c>
      <c r="F36" s="7"/>
      <c r="H36" s="6"/>
    </row>
    <row r="37" spans="1:10">
      <c r="A37" t="s">
        <v>108</v>
      </c>
      <c r="B37">
        <v>1657363</v>
      </c>
      <c r="C37" s="7">
        <f>AVERAGE(B37:B39)</f>
        <v>1665101.3333333333</v>
      </c>
      <c r="D37" s="1">
        <f>C37/$E$5</f>
        <v>35.888184510281718</v>
      </c>
      <c r="E37">
        <v>23</v>
      </c>
      <c r="F37" s="7">
        <f>(E37*D37)/100</f>
        <v>8.2542824373647949</v>
      </c>
      <c r="G37">
        <v>0.85160000000000002</v>
      </c>
      <c r="H37" s="6">
        <f>F37*G37</f>
        <v>7.0293469236598591</v>
      </c>
      <c r="I37" s="6">
        <f>H37</f>
        <v>7.0293469236598591</v>
      </c>
      <c r="J37" s="6">
        <f>D37</f>
        <v>35.888184510281718</v>
      </c>
    </row>
    <row r="38" spans="1:10">
      <c r="B38">
        <v>1644418</v>
      </c>
      <c r="H38" s="6"/>
    </row>
    <row r="39" spans="1:10">
      <c r="B39">
        <v>1693523</v>
      </c>
      <c r="H39" s="6"/>
    </row>
    <row r="40" spans="1:10">
      <c r="A40" t="s">
        <v>71</v>
      </c>
      <c r="B40">
        <v>720320</v>
      </c>
      <c r="C40" s="7">
        <f>AVERAGE(B40:B42)</f>
        <v>751251.33333333337</v>
      </c>
      <c r="D40" s="1">
        <f>C40/$E$5</f>
        <v>16.191835250224102</v>
      </c>
      <c r="E40">
        <v>12</v>
      </c>
      <c r="F40" s="7">
        <f>(E40*D40)/100</f>
        <v>1.9430202300268922</v>
      </c>
      <c r="G40">
        <v>0.85160000000000002</v>
      </c>
      <c r="H40" s="6">
        <f>F40*G40</f>
        <v>1.6546760278909014</v>
      </c>
      <c r="I40" s="6">
        <f>H40+H43+H46</f>
        <v>12.278923860733897</v>
      </c>
      <c r="J40" s="6">
        <f>(F37+F40+F43)/(E37+E40+E43)*100</f>
        <v>31.68043780259595</v>
      </c>
    </row>
    <row r="41" spans="1:10">
      <c r="B41">
        <v>756170</v>
      </c>
      <c r="D41" s="1"/>
      <c r="F41" s="7"/>
      <c r="H41" s="6"/>
    </row>
    <row r="42" spans="1:10">
      <c r="B42">
        <v>777264</v>
      </c>
      <c r="F42" s="7"/>
      <c r="H42" s="6"/>
    </row>
    <row r="43" spans="1:10">
      <c r="A43" t="s">
        <v>72</v>
      </c>
      <c r="B43">
        <v>1624035</v>
      </c>
      <c r="C43" s="7">
        <f>AVERAGE(B43:B45)</f>
        <v>1649582.3333333333</v>
      </c>
      <c r="D43" s="1">
        <f>C43/$E$5</f>
        <v>35.553701122234621</v>
      </c>
      <c r="E43">
        <v>23</v>
      </c>
      <c r="F43" s="7">
        <f>(E43*D43)/100</f>
        <v>8.1773512581139638</v>
      </c>
      <c r="G43">
        <v>0.85160000000000002</v>
      </c>
      <c r="H43" s="6">
        <f>F43*G43</f>
        <v>6.9638323314098516</v>
      </c>
    </row>
    <row r="44" spans="1:10">
      <c r="B44">
        <v>1660115</v>
      </c>
      <c r="H44" s="6"/>
    </row>
    <row r="45" spans="1:10">
      <c r="B45">
        <v>1664597</v>
      </c>
      <c r="H45" s="6"/>
    </row>
    <row r="46" spans="1:10">
      <c r="A46" t="s">
        <v>138</v>
      </c>
      <c r="B46">
        <v>2181669</v>
      </c>
      <c r="C46" s="7">
        <f>AVERAGE(B46:B48)</f>
        <v>2215855.3333333335</v>
      </c>
      <c r="D46" s="1">
        <f>C46/$E$5</f>
        <v>47.758669973293998</v>
      </c>
      <c r="E46">
        <v>9</v>
      </c>
      <c r="F46" s="7">
        <f>(E46*D46)/100</f>
        <v>4.2982802975964596</v>
      </c>
      <c r="G46">
        <v>0.85160000000000002</v>
      </c>
      <c r="H46" s="6">
        <f>F46*G46</f>
        <v>3.6604155014331452</v>
      </c>
    </row>
    <row r="47" spans="1:10">
      <c r="B47">
        <v>2197279</v>
      </c>
      <c r="F47" s="7"/>
      <c r="H47" s="6"/>
    </row>
    <row r="48" spans="1:10">
      <c r="B48">
        <v>2268618</v>
      </c>
      <c r="F48" s="7"/>
      <c r="H48" s="6"/>
    </row>
    <row r="49" spans="1:10">
      <c r="A49" t="s">
        <v>73</v>
      </c>
      <c r="B49">
        <v>1573494</v>
      </c>
      <c r="C49" s="7">
        <f>AVERAGE(B49:B51)</f>
        <v>1595211.3333333333</v>
      </c>
      <c r="D49" s="1">
        <f>C49/$E$5</f>
        <v>34.381834617207986</v>
      </c>
      <c r="E49">
        <v>23</v>
      </c>
      <c r="F49" s="7">
        <f>(E49*D49)/100</f>
        <v>7.9078219619578363</v>
      </c>
      <c r="G49">
        <v>0.85160000000000002</v>
      </c>
      <c r="H49" s="6">
        <f>F49*G49</f>
        <v>6.7343011828032937</v>
      </c>
      <c r="I49" s="6">
        <f>H49+H52</f>
        <v>9.9174103390146513</v>
      </c>
      <c r="J49" s="6">
        <f>(F49+F52)/(E49+E52)*100</f>
        <v>37.56651744350161</v>
      </c>
    </row>
    <row r="50" spans="1:10">
      <c r="B50">
        <v>1630593</v>
      </c>
      <c r="D50" s="1"/>
      <c r="H50" s="6"/>
    </row>
    <row r="51" spans="1:10">
      <c r="B51">
        <v>1581547</v>
      </c>
      <c r="H51" s="6"/>
    </row>
    <row r="52" spans="1:10">
      <c r="A52" t="s">
        <v>74</v>
      </c>
      <c r="B52">
        <v>2195470</v>
      </c>
      <c r="C52" s="7">
        <f>AVERAGE(B52:B54)</f>
        <v>2167779.3333333335</v>
      </c>
      <c r="D52" s="1">
        <f>C52/$E$5</f>
        <v>46.722480569095794</v>
      </c>
      <c r="E52">
        <v>8</v>
      </c>
      <c r="F52" s="7">
        <f>(E52*D52)/100</f>
        <v>3.7377984455276634</v>
      </c>
      <c r="G52">
        <v>0.85160000000000002</v>
      </c>
      <c r="H52" s="6">
        <f>F52*G52</f>
        <v>3.183109156211358</v>
      </c>
    </row>
    <row r="53" spans="1:10">
      <c r="B53">
        <v>2170673</v>
      </c>
      <c r="F53" s="7"/>
      <c r="H53" s="6"/>
    </row>
    <row r="54" spans="1:10">
      <c r="B54">
        <v>2137195</v>
      </c>
      <c r="F54" s="7"/>
      <c r="H54" s="6"/>
    </row>
    <row r="55" spans="1:10">
      <c r="A55" t="s">
        <v>109</v>
      </c>
      <c r="B55">
        <v>1901291</v>
      </c>
      <c r="C55" s="7">
        <f>AVERAGE(B55:B57)</f>
        <v>1956039.6666666667</v>
      </c>
      <c r="D55" s="1">
        <f>C55/$E$5</f>
        <v>42.158823046663393</v>
      </c>
      <c r="E55">
        <v>19</v>
      </c>
      <c r="F55" s="7">
        <f>(E55*D55)/100</f>
        <v>8.0101763788660438</v>
      </c>
      <c r="G55">
        <v>0.85160000000000002</v>
      </c>
      <c r="H55" s="6">
        <f>F55*G55</f>
        <v>6.8214662042423235</v>
      </c>
      <c r="I55" s="6">
        <f>H55</f>
        <v>6.8214662042423235</v>
      </c>
      <c r="J55" s="6">
        <f>D55</f>
        <v>42.158823046663393</v>
      </c>
    </row>
    <row r="56" spans="1:10">
      <c r="B56">
        <v>1979557</v>
      </c>
      <c r="H56" s="6"/>
    </row>
    <row r="57" spans="1:10">
      <c r="B57">
        <v>1987271</v>
      </c>
      <c r="H57" s="6"/>
    </row>
    <row r="58" spans="1:10">
      <c r="A58" t="s">
        <v>77</v>
      </c>
      <c r="B58">
        <v>1983763</v>
      </c>
      <c r="C58" s="7">
        <f>AVERAGE(B58:B60)</f>
        <v>2014294.6666666667</v>
      </c>
      <c r="D58" s="1">
        <f>C58/$E$5</f>
        <v>43.414401999603875</v>
      </c>
      <c r="E58">
        <v>12</v>
      </c>
      <c r="F58" s="7">
        <f>(E58*D58)/100</f>
        <v>5.2097282399524651</v>
      </c>
      <c r="G58">
        <v>0.85160000000000002</v>
      </c>
      <c r="H58" s="6">
        <f>F58*G58</f>
        <v>4.4366045691435199</v>
      </c>
      <c r="I58" s="6">
        <f>H58+H61</f>
        <v>8.694465410188231</v>
      </c>
      <c r="J58" s="6">
        <f>(F58+F61)/(E58+E61)*100</f>
        <v>46.407112868761644</v>
      </c>
    </row>
    <row r="59" spans="1:10">
      <c r="B59">
        <v>2027911</v>
      </c>
      <c r="D59" s="1"/>
      <c r="F59" s="7"/>
      <c r="H59" s="6"/>
    </row>
    <row r="60" spans="1:10">
      <c r="B60">
        <v>2031210</v>
      </c>
      <c r="F60" s="7"/>
      <c r="H60" s="6"/>
    </row>
    <row r="61" spans="1:10">
      <c r="A61" t="s">
        <v>78</v>
      </c>
      <c r="B61">
        <v>2300010</v>
      </c>
      <c r="C61" s="7">
        <f>AVERAGE(B61:B63)</f>
        <v>2319770.3333333335</v>
      </c>
      <c r="D61" s="1">
        <f>C61/$E$5</f>
        <v>49.998365911750952</v>
      </c>
      <c r="E61">
        <v>10</v>
      </c>
      <c r="F61" s="7">
        <f>(E61*D61)/100</f>
        <v>4.9998365911750957</v>
      </c>
      <c r="G61">
        <v>0.85160000000000002</v>
      </c>
      <c r="H61" s="6">
        <f>F61*G61</f>
        <v>4.2578608410447112</v>
      </c>
    </row>
    <row r="62" spans="1:10">
      <c r="B62">
        <v>2383886</v>
      </c>
      <c r="H62" s="6"/>
    </row>
    <row r="63" spans="1:10">
      <c r="B63">
        <v>2275415</v>
      </c>
      <c r="H63" s="6"/>
    </row>
    <row r="64" spans="1:10">
      <c r="A64" t="s">
        <v>79</v>
      </c>
      <c r="B64">
        <v>806956</v>
      </c>
      <c r="C64" s="7">
        <f>AVERAGE(B64:B66)</f>
        <v>806565.33333333337</v>
      </c>
      <c r="D64" s="1">
        <f>C64/$E$5</f>
        <v>17.384026378933221</v>
      </c>
      <c r="E64">
        <v>13</v>
      </c>
      <c r="F64" s="7">
        <f>(E64*D64)/100</f>
        <v>2.2599234292613186</v>
      </c>
      <c r="G64">
        <v>0.85160000000000002</v>
      </c>
      <c r="H64" s="6">
        <f>F64*G64</f>
        <v>1.9245507923589389</v>
      </c>
      <c r="I64" s="6">
        <f>H64+H67+H70</f>
        <v>9.5638890812938904</v>
      </c>
      <c r="J64" s="6">
        <f>(F61+F64+F67)/(E61+E64+E67)*100</f>
        <v>35.269255535185671</v>
      </c>
    </row>
    <row r="65" spans="1:10">
      <c r="B65">
        <v>804155</v>
      </c>
      <c r="D65" s="1"/>
      <c r="F65" s="7"/>
      <c r="H65" s="6"/>
    </row>
    <row r="66" spans="1:10">
      <c r="B66">
        <v>808585</v>
      </c>
      <c r="F66" s="7"/>
      <c r="H66" s="6"/>
    </row>
    <row r="67" spans="1:10">
      <c r="A67" t="s">
        <v>80</v>
      </c>
      <c r="B67">
        <v>1946717</v>
      </c>
      <c r="C67" s="7">
        <f>AVERAGE(B67:B69)</f>
        <v>1965868.3333333333</v>
      </c>
      <c r="D67" s="1">
        <f>C67/$E$5</f>
        <v>42.370661807321433</v>
      </c>
      <c r="E67">
        <v>12</v>
      </c>
      <c r="F67" s="7">
        <f>(E67*D67)/100</f>
        <v>5.0844794168785725</v>
      </c>
      <c r="G67">
        <v>0.85160000000000002</v>
      </c>
      <c r="H67" s="6">
        <f>F67*G67</f>
        <v>4.3299426714137921</v>
      </c>
    </row>
    <row r="68" spans="1:10">
      <c r="B68">
        <v>1946982</v>
      </c>
      <c r="H68" s="6"/>
    </row>
    <row r="69" spans="1:10">
      <c r="B69">
        <v>2003906</v>
      </c>
      <c r="H69" s="6"/>
    </row>
    <row r="70" spans="1:10">
      <c r="A70" t="s">
        <v>142</v>
      </c>
      <c r="B70">
        <v>2189290</v>
      </c>
      <c r="C70" s="7">
        <f>AVERAGE(B70:B72)</f>
        <v>2253783.6666666665</v>
      </c>
      <c r="D70" s="1">
        <f>C70/$E$5</f>
        <v>48.576145160890661</v>
      </c>
      <c r="E70">
        <v>8</v>
      </c>
      <c r="F70" s="7">
        <f>(E70*D70)/100</f>
        <v>3.8860916128712528</v>
      </c>
      <c r="G70">
        <v>0.85160000000000002</v>
      </c>
      <c r="H70" s="6">
        <f>F70*G70</f>
        <v>3.309395617521159</v>
      </c>
    </row>
    <row r="71" spans="1:10">
      <c r="B71">
        <v>2278654</v>
      </c>
      <c r="F71" s="7"/>
      <c r="H71" s="6"/>
    </row>
    <row r="72" spans="1:10">
      <c r="B72">
        <v>2293407</v>
      </c>
      <c r="F72" s="7"/>
      <c r="H72" s="6"/>
    </row>
    <row r="73" spans="1:10">
      <c r="A73" t="s">
        <v>112</v>
      </c>
      <c r="B73" s="7">
        <v>1523151</v>
      </c>
      <c r="C73" s="7">
        <f>AVERAGE(B73:B75)</f>
        <v>1566915.3333333333</v>
      </c>
      <c r="D73" s="1">
        <f>C73/$E$5</f>
        <v>33.771966587813019</v>
      </c>
      <c r="E73">
        <v>20</v>
      </c>
      <c r="F73" s="7">
        <f>(E73*D73)/100</f>
        <v>6.7543933175626032</v>
      </c>
      <c r="G73">
        <v>0.85160000000000002</v>
      </c>
      <c r="H73" s="6">
        <f>F73*G73</f>
        <v>5.7520413492363129</v>
      </c>
      <c r="I73" s="6"/>
      <c r="J73" s="1">
        <f>D73</f>
        <v>33.771966587813019</v>
      </c>
    </row>
    <row r="74" spans="1:10">
      <c r="B74" s="7">
        <v>1590372</v>
      </c>
      <c r="D74" s="1"/>
      <c r="H74" s="6"/>
    </row>
    <row r="75" spans="1:10">
      <c r="B75" s="7">
        <v>1587223</v>
      </c>
      <c r="H75" s="6"/>
    </row>
    <row r="76" spans="1:10">
      <c r="A76" t="s">
        <v>113</v>
      </c>
      <c r="B76">
        <v>1787499</v>
      </c>
      <c r="C76" s="7">
        <f>AVERAGE(B76:B78)</f>
        <v>1792715</v>
      </c>
      <c r="D76" s="1">
        <f>C76/$E$5</f>
        <v>38.638661447441251</v>
      </c>
      <c r="E76">
        <v>18</v>
      </c>
      <c r="F76" s="7">
        <f>(E76*D76)/100</f>
        <v>6.9549590605394247</v>
      </c>
      <c r="G76">
        <v>0.85160000000000002</v>
      </c>
      <c r="H76" s="6">
        <f>F76*G76</f>
        <v>5.9228431359553744</v>
      </c>
      <c r="J76" s="1">
        <f>D76</f>
        <v>38.638661447441251</v>
      </c>
    </row>
    <row r="77" spans="1:10">
      <c r="B77">
        <v>1785342</v>
      </c>
      <c r="D77" s="1"/>
      <c r="F77" s="7"/>
      <c r="H77" s="6"/>
    </row>
    <row r="78" spans="1:10">
      <c r="B78">
        <v>1805304</v>
      </c>
      <c r="F78" s="7"/>
      <c r="H78" s="6"/>
    </row>
    <row r="79" spans="1:10">
      <c r="A79" t="s">
        <v>114</v>
      </c>
      <c r="B79" s="7">
        <v>1403931</v>
      </c>
      <c r="C79" s="7">
        <f>AVERAGE(B79:B81)</f>
        <v>1397168.6666666667</v>
      </c>
      <c r="D79" s="1">
        <f>C79/$E$5</f>
        <v>30.113390637277107</v>
      </c>
      <c r="E79">
        <v>19</v>
      </c>
      <c r="F79" s="7">
        <f>(E79*D79)/100</f>
        <v>5.7215442210826506</v>
      </c>
      <c r="G79">
        <v>0.85160000000000002</v>
      </c>
      <c r="H79" s="6">
        <f>F79*G79</f>
        <v>4.8724670586739851</v>
      </c>
      <c r="J79" s="1">
        <f>D79</f>
        <v>30.113390637277107</v>
      </c>
    </row>
    <row r="80" spans="1:10">
      <c r="B80" s="7">
        <v>1391382</v>
      </c>
    </row>
    <row r="81" spans="1:10">
      <c r="B81" s="7">
        <v>1396193</v>
      </c>
    </row>
    <row r="82" spans="1:10">
      <c r="A82" t="s">
        <v>115</v>
      </c>
      <c r="B82">
        <v>1730929</v>
      </c>
      <c r="C82" s="7">
        <f>AVERAGE(B82:B84)</f>
        <v>1718383.3333333333</v>
      </c>
      <c r="D82" s="1">
        <f>C82/$E$5</f>
        <v>37.036579631225401</v>
      </c>
      <c r="E82">
        <v>23</v>
      </c>
      <c r="F82" s="7">
        <f>(E82*D82)/100</f>
        <v>8.5184133151818422</v>
      </c>
      <c r="G82">
        <v>0.85160000000000002</v>
      </c>
      <c r="H82" s="6">
        <f>F82*G82</f>
        <v>7.2542807792088571</v>
      </c>
      <c r="I82" s="6"/>
      <c r="J82" s="1">
        <f>D82</f>
        <v>37.036579631225401</v>
      </c>
    </row>
    <row r="83" spans="1:10">
      <c r="B83">
        <v>1719891</v>
      </c>
      <c r="D83" s="1"/>
      <c r="H83" s="6"/>
    </row>
    <row r="84" spans="1:10">
      <c r="B84">
        <v>1704330</v>
      </c>
      <c r="H84" s="6"/>
    </row>
    <row r="85" spans="1:10">
      <c r="A85" t="s">
        <v>116</v>
      </c>
      <c r="B85">
        <v>1787499</v>
      </c>
      <c r="C85" s="7">
        <f>AVERAGE(B85:B87)</f>
        <v>1792715</v>
      </c>
      <c r="D85" s="1">
        <f>C85/$E$5</f>
        <v>38.638661447441251</v>
      </c>
      <c r="E85">
        <v>30</v>
      </c>
      <c r="F85" s="7">
        <f>(E85*D85)/100</f>
        <v>11.591598434232376</v>
      </c>
      <c r="G85">
        <v>0.85160000000000002</v>
      </c>
      <c r="H85" s="6">
        <f>F85*G85</f>
        <v>9.8714052265922909</v>
      </c>
      <c r="J85" s="1">
        <f>D85</f>
        <v>38.638661447441251</v>
      </c>
    </row>
    <row r="86" spans="1:10">
      <c r="B86">
        <v>1785342</v>
      </c>
      <c r="D86" s="1"/>
      <c r="F86" s="7"/>
      <c r="H86" s="6"/>
    </row>
    <row r="87" spans="1:10">
      <c r="B87">
        <v>1805304</v>
      </c>
      <c r="F87" s="7"/>
      <c r="H87" s="6"/>
    </row>
    <row r="88" spans="1:10">
      <c r="A88" t="s">
        <v>117</v>
      </c>
      <c r="B88">
        <v>2269792</v>
      </c>
      <c r="C88" s="7">
        <f>AVERAGE(B88:B90)</f>
        <v>2247811.6666666665</v>
      </c>
      <c r="D88" s="1">
        <f>C88/$E$5</f>
        <v>48.447429728619433</v>
      </c>
      <c r="E88">
        <v>25</v>
      </c>
      <c r="F88" s="7">
        <f>(E88*D88)/100</f>
        <v>12.111857432154858</v>
      </c>
      <c r="G88">
        <v>0.85160000000000002</v>
      </c>
      <c r="H88" s="6">
        <f>F88*G88</f>
        <v>10.314457789223077</v>
      </c>
      <c r="J88" s="1">
        <f>D88</f>
        <v>48.447429728619433</v>
      </c>
    </row>
    <row r="89" spans="1:10">
      <c r="B89">
        <v>2232404</v>
      </c>
    </row>
    <row r="90" spans="1:10">
      <c r="B90">
        <v>2241239</v>
      </c>
    </row>
    <row r="92" spans="1:10">
      <c r="A92" s="7"/>
    </row>
    <row r="93" spans="1:10">
      <c r="A93" s="7"/>
    </row>
    <row r="94" spans="1:10">
      <c r="A94" s="7"/>
    </row>
    <row r="95" spans="1:10">
      <c r="A95" s="7"/>
    </row>
    <row r="96" spans="1:10">
      <c r="A96" s="7"/>
    </row>
    <row r="97" spans="1:5">
      <c r="A97" s="7"/>
    </row>
    <row r="98" spans="1:5">
      <c r="A98" s="7"/>
    </row>
    <row r="99" spans="1:5">
      <c r="A99" s="7"/>
    </row>
    <row r="100" spans="1:5">
      <c r="A100" s="7"/>
    </row>
    <row r="101" spans="1:5">
      <c r="A101" s="7"/>
    </row>
    <row r="102" spans="1:5">
      <c r="A102" s="7"/>
    </row>
    <row r="103" spans="1:5">
      <c r="A103" s="7"/>
    </row>
    <row r="104" spans="1:5">
      <c r="A104" s="7"/>
    </row>
    <row r="105" spans="1:5">
      <c r="A105" s="7"/>
    </row>
    <row r="106" spans="1:5">
      <c r="A106" s="7"/>
      <c r="B106" s="7"/>
      <c r="D106" s="5"/>
    </row>
    <row r="107" spans="1:5">
      <c r="A107" s="7"/>
      <c r="D107" s="5"/>
    </row>
    <row r="108" spans="1:5">
      <c r="A108" s="7"/>
      <c r="D108" s="5"/>
    </row>
    <row r="109" spans="1:5">
      <c r="A109" s="7"/>
      <c r="D109" s="5"/>
    </row>
    <row r="110" spans="1:5">
      <c r="A110" s="7"/>
    </row>
    <row r="111" spans="1:5">
      <c r="A111" s="7"/>
    </row>
    <row r="112" spans="1:5">
      <c r="A112" s="7"/>
      <c r="C112" s="7"/>
      <c r="E112" s="6"/>
    </row>
    <row r="113" spans="1:7">
      <c r="A113" s="7"/>
      <c r="E113" s="6"/>
    </row>
    <row r="114" spans="1:7">
      <c r="A114" s="7"/>
      <c r="E114" s="6"/>
    </row>
    <row r="115" spans="1:7">
      <c r="A115" s="7"/>
      <c r="C115" s="7"/>
      <c r="E115" s="6"/>
    </row>
    <row r="116" spans="1:7">
      <c r="A116" s="7"/>
      <c r="C116" s="7"/>
      <c r="E116" s="6"/>
    </row>
    <row r="117" spans="1:7">
      <c r="A117" s="7"/>
      <c r="C117" s="7"/>
      <c r="E117" s="6"/>
    </row>
    <row r="118" spans="1:7">
      <c r="A118" s="7"/>
      <c r="C118" s="7"/>
      <c r="E118" s="6"/>
    </row>
    <row r="119" spans="1:7">
      <c r="A119" s="7"/>
      <c r="E119" s="6"/>
    </row>
    <row r="120" spans="1:7">
      <c r="A120" s="7"/>
      <c r="E120" s="6"/>
    </row>
    <row r="121" spans="1:7">
      <c r="A121" s="7"/>
      <c r="C121" s="7"/>
      <c r="E121" s="6"/>
      <c r="F121" s="6"/>
      <c r="G121" s="6"/>
    </row>
    <row r="122" spans="1:7">
      <c r="A122" s="7"/>
      <c r="E122" s="6"/>
    </row>
    <row r="123" spans="1:7">
      <c r="A123" s="7"/>
      <c r="E123" s="6"/>
    </row>
    <row r="124" spans="1:7">
      <c r="A124" s="7"/>
      <c r="C124" s="7"/>
      <c r="E124" s="6"/>
      <c r="G124" s="1"/>
    </row>
    <row r="125" spans="1:7">
      <c r="A125" s="7"/>
      <c r="E125" s="6"/>
    </row>
    <row r="126" spans="1:7">
      <c r="A126" s="7"/>
      <c r="E126" s="6"/>
    </row>
    <row r="127" spans="1:7">
      <c r="A127" s="7"/>
      <c r="C127" s="7"/>
      <c r="E127" s="6"/>
    </row>
    <row r="128" spans="1:7">
      <c r="A128" s="7"/>
      <c r="E128" s="6"/>
    </row>
    <row r="129" spans="1:6">
      <c r="A129" s="7"/>
      <c r="E129" s="6"/>
    </row>
    <row r="130" spans="1:6">
      <c r="A130" s="7"/>
      <c r="C130" s="7"/>
      <c r="E130" s="6"/>
      <c r="F130" s="6"/>
    </row>
    <row r="131" spans="1:6">
      <c r="A131" s="7"/>
      <c r="C131" s="7"/>
      <c r="E131" s="6"/>
    </row>
    <row r="132" spans="1:6">
      <c r="A132" s="7"/>
      <c r="C132" s="7"/>
      <c r="E132" s="6"/>
    </row>
    <row r="133" spans="1:6">
      <c r="A133" s="7"/>
      <c r="C133" s="7"/>
      <c r="E133" s="6"/>
    </row>
    <row r="134" spans="1:6">
      <c r="A134" s="7"/>
      <c r="E134" s="6"/>
    </row>
    <row r="135" spans="1:6">
      <c r="A135" s="7"/>
      <c r="C135" s="7"/>
      <c r="E135" s="6"/>
      <c r="F135" s="6"/>
    </row>
    <row r="136" spans="1:6">
      <c r="A136" s="7"/>
      <c r="C136" s="7"/>
      <c r="E136" s="6"/>
    </row>
    <row r="137" spans="1:6">
      <c r="A137" s="7"/>
      <c r="C137" s="7"/>
      <c r="E137" s="6"/>
    </row>
    <row r="138" spans="1:6">
      <c r="A138" s="7"/>
    </row>
    <row r="139" spans="1:6">
      <c r="A139" s="7"/>
    </row>
    <row r="140" spans="1:6">
      <c r="A140" s="7"/>
    </row>
    <row r="141" spans="1:6">
      <c r="A141" s="7"/>
    </row>
    <row r="142" spans="1:6">
      <c r="A142" s="7"/>
    </row>
    <row r="143" spans="1:6">
      <c r="A143" s="7"/>
    </row>
    <row r="144" spans="1:6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opLeftCell="A18" workbookViewId="0">
      <selection activeCell="J29" sqref="J29"/>
    </sheetView>
  </sheetViews>
  <sheetFormatPr baseColWidth="10" defaultRowHeight="14" x14ac:dyDescent="0"/>
  <cols>
    <col min="1" max="4" width="10.83203125" style="18"/>
    <col min="5" max="5" width="14.5" style="18" customWidth="1"/>
    <col min="6" max="6" width="14.83203125" style="18" customWidth="1"/>
    <col min="7" max="9" width="10.83203125" style="18"/>
    <col min="10" max="10" width="13.5" style="18" customWidth="1"/>
    <col min="11" max="16384" width="10.83203125" style="18"/>
  </cols>
  <sheetData>
    <row r="1" spans="1:18">
      <c r="B1" s="18" t="s">
        <v>62</v>
      </c>
    </row>
    <row r="2" spans="1:18">
      <c r="A2" s="18" t="s">
        <v>13</v>
      </c>
      <c r="B2" s="18">
        <v>2165615</v>
      </c>
    </row>
    <row r="3" spans="1:18">
      <c r="A3" s="18" t="s">
        <v>13</v>
      </c>
      <c r="B3" s="18">
        <v>2276245</v>
      </c>
      <c r="C3" s="18">
        <f>AVERAGE(B2:B4)</f>
        <v>2208173</v>
      </c>
      <c r="D3" s="18">
        <f>C3*2</f>
        <v>4416346</v>
      </c>
      <c r="E3" s="18" t="s">
        <v>14</v>
      </c>
    </row>
    <row r="4" spans="1:18">
      <c r="A4" s="18" t="s">
        <v>13</v>
      </c>
      <c r="B4" s="18">
        <v>2182659</v>
      </c>
    </row>
    <row r="5" spans="1:18">
      <c r="A5" s="18" t="s">
        <v>15</v>
      </c>
      <c r="B5" s="18">
        <v>3992865</v>
      </c>
      <c r="E5" s="18">
        <f>((D3+C6)/2)/100</f>
        <v>43202.68</v>
      </c>
      <c r="G5" s="52"/>
    </row>
    <row r="6" spans="1:18">
      <c r="A6" s="18" t="s">
        <v>15</v>
      </c>
      <c r="B6" s="18">
        <v>4191275</v>
      </c>
      <c r="C6" s="18">
        <f>AVERAGE(B5:B9)</f>
        <v>4224190</v>
      </c>
      <c r="G6" s="52"/>
    </row>
    <row r="7" spans="1:18">
      <c r="A7" s="18" t="s">
        <v>15</v>
      </c>
      <c r="B7" s="18">
        <v>4305391</v>
      </c>
      <c r="G7" s="52"/>
    </row>
    <row r="8" spans="1:18">
      <c r="A8" s="18" t="s">
        <v>15</v>
      </c>
      <c r="B8" s="18">
        <v>4383230</v>
      </c>
      <c r="G8" s="52"/>
    </row>
    <row r="9" spans="1:18">
      <c r="A9" s="18" t="s">
        <v>15</v>
      </c>
      <c r="B9" s="18">
        <v>4248189</v>
      </c>
    </row>
    <row r="10" spans="1:18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18" t="s">
        <v>153</v>
      </c>
      <c r="J10" t="s">
        <v>179</v>
      </c>
      <c r="N10" s="53"/>
      <c r="P10" s="53"/>
      <c r="Q10" s="54"/>
      <c r="R10" s="54"/>
    </row>
    <row r="11" spans="1:18">
      <c r="A11" s="18" t="s">
        <v>23</v>
      </c>
      <c r="B11" s="18">
        <v>2704050</v>
      </c>
      <c r="C11" s="55">
        <f>AVERAGE(B11:B13)</f>
        <v>2778761</v>
      </c>
      <c r="D11" s="54">
        <f>C11/$E$5</f>
        <v>64.31918112487466</v>
      </c>
      <c r="E11" s="18">
        <v>6000</v>
      </c>
      <c r="F11" s="55">
        <f>(E11*D11)/100</f>
        <v>3859.1508674924798</v>
      </c>
      <c r="G11" s="18">
        <v>0.85160000000000002</v>
      </c>
      <c r="H11" s="54">
        <f>F11*G11</f>
        <v>3286.452878756596</v>
      </c>
      <c r="I11" s="54">
        <f>H11+H14</f>
        <v>5651.4432768214074</v>
      </c>
      <c r="J11" s="6">
        <f>(F11+F14)/(E11+E14)*100</f>
        <v>66.362650033130663</v>
      </c>
      <c r="N11" s="53"/>
      <c r="P11" s="53"/>
      <c r="Q11" s="54"/>
      <c r="R11" s="54"/>
    </row>
    <row r="12" spans="1:18">
      <c r="B12" s="18">
        <v>2809888</v>
      </c>
      <c r="D12" s="54"/>
      <c r="H12" s="54"/>
      <c r="I12" s="54"/>
      <c r="N12" s="53"/>
      <c r="P12" s="53"/>
      <c r="Q12" s="54"/>
      <c r="R12" s="54"/>
    </row>
    <row r="13" spans="1:18">
      <c r="B13" s="18">
        <v>2822345</v>
      </c>
      <c r="D13" s="54"/>
      <c r="H13" s="54"/>
      <c r="I13" s="54"/>
      <c r="N13" s="53"/>
      <c r="P13" s="53"/>
      <c r="Q13" s="54"/>
      <c r="R13" s="54"/>
    </row>
    <row r="14" spans="1:18">
      <c r="A14" s="18" t="s">
        <v>24</v>
      </c>
      <c r="B14" s="18">
        <v>2952585</v>
      </c>
      <c r="C14" s="55">
        <f>AVERAGE(B14:B16)</f>
        <v>2999469.3333333335</v>
      </c>
      <c r="D14" s="54">
        <f>C14/$E$5</f>
        <v>69.42785339551466</v>
      </c>
      <c r="E14" s="18">
        <v>4000</v>
      </c>
      <c r="F14" s="55">
        <f>(E14*D14)/100</f>
        <v>2777.1141358205864</v>
      </c>
      <c r="G14" s="18">
        <v>0.85160000000000002</v>
      </c>
      <c r="H14" s="54">
        <f>F14*G14</f>
        <v>2364.9903980648114</v>
      </c>
      <c r="I14" s="54"/>
      <c r="N14" s="53"/>
    </row>
    <row r="15" spans="1:18">
      <c r="B15" s="18">
        <v>2988675</v>
      </c>
      <c r="D15" s="54"/>
      <c r="H15" s="54"/>
      <c r="I15" s="54"/>
      <c r="N15" s="53"/>
    </row>
    <row r="16" spans="1:18">
      <c r="B16" s="18">
        <v>3057148</v>
      </c>
      <c r="D16" s="54"/>
      <c r="H16" s="54"/>
      <c r="I16" s="54"/>
      <c r="N16" s="53"/>
    </row>
    <row r="17" spans="1:14">
      <c r="A17" s="18" t="s">
        <v>25</v>
      </c>
      <c r="B17" s="18">
        <v>2392970</v>
      </c>
      <c r="C17" s="55">
        <f>AVERAGE(B17:B19)</f>
        <v>2373378.6666666665</v>
      </c>
      <c r="D17" s="54">
        <f>C17/$E$5</f>
        <v>54.935912926389442</v>
      </c>
      <c r="E17" s="18">
        <v>5000</v>
      </c>
      <c r="F17" s="55">
        <f>(E17*D17)/100</f>
        <v>2746.7956463194719</v>
      </c>
      <c r="G17" s="18">
        <v>0.85160000000000002</v>
      </c>
      <c r="H17" s="54">
        <f>F17*G17</f>
        <v>2339.1711724056622</v>
      </c>
      <c r="I17" s="54">
        <f>H17+H20</f>
        <v>4172.0923599801372</v>
      </c>
      <c r="J17" s="6">
        <f>(F17+F20)/(E17+E20)*100</f>
        <v>61.239025950859215</v>
      </c>
      <c r="N17" s="53"/>
    </row>
    <row r="18" spans="1:14">
      <c r="B18" s="18">
        <v>2317954</v>
      </c>
      <c r="D18" s="54"/>
      <c r="H18" s="54"/>
      <c r="I18" s="54"/>
      <c r="N18" s="53"/>
    </row>
    <row r="19" spans="1:14">
      <c r="B19" s="18">
        <v>2409212</v>
      </c>
      <c r="H19" s="54"/>
      <c r="I19" s="54"/>
      <c r="N19" s="53"/>
    </row>
    <row r="20" spans="1:14">
      <c r="A20" s="18" t="s">
        <v>26</v>
      </c>
      <c r="B20" s="18">
        <v>3045765</v>
      </c>
      <c r="C20" s="55">
        <f>AVERAGE(B20:B22)</f>
        <v>3099542.3333333335</v>
      </c>
      <c r="D20" s="54">
        <f>C20/$E$5</f>
        <v>71.744214324975516</v>
      </c>
      <c r="E20" s="18">
        <v>3000</v>
      </c>
      <c r="F20" s="55">
        <f>(E20*D20)/100</f>
        <v>2152.3264297492656</v>
      </c>
      <c r="G20" s="18">
        <v>0.85160000000000002</v>
      </c>
      <c r="H20" s="54">
        <f>F20*G20</f>
        <v>1832.9211875744745</v>
      </c>
      <c r="I20" s="54"/>
      <c r="N20" s="53"/>
    </row>
    <row r="21" spans="1:14">
      <c r="B21" s="18">
        <v>3169811</v>
      </c>
      <c r="H21" s="54"/>
      <c r="I21" s="54"/>
      <c r="N21" s="53"/>
    </row>
    <row r="22" spans="1:14">
      <c r="B22" s="18">
        <v>3083051</v>
      </c>
      <c r="H22" s="54"/>
      <c r="I22" s="54"/>
      <c r="N22" s="53"/>
    </row>
    <row r="23" spans="1:14">
      <c r="A23" s="18" t="s">
        <v>28</v>
      </c>
      <c r="B23" s="18">
        <v>2532321</v>
      </c>
      <c r="C23" s="55">
        <f>AVERAGE(B23:B25)</f>
        <v>2565034.6666666665</v>
      </c>
      <c r="D23" s="54">
        <f>C23/$E$5</f>
        <v>59.372119198778094</v>
      </c>
      <c r="E23" s="18">
        <v>4660</v>
      </c>
      <c r="F23" s="55">
        <f>(E23*D23)/100</f>
        <v>2766.7407546630589</v>
      </c>
      <c r="G23" s="18">
        <v>0.85160000000000002</v>
      </c>
      <c r="H23" s="54">
        <f>F23*G23</f>
        <v>2356.1564266710611</v>
      </c>
      <c r="I23" s="54">
        <f>H23+H26</f>
        <v>4090.6584728404191</v>
      </c>
      <c r="J23" s="6">
        <f>(F23+F26)/(E23+E26)*100</f>
        <v>62.708844675732777</v>
      </c>
    </row>
    <row r="24" spans="1:14">
      <c r="B24" s="18">
        <v>2641077</v>
      </c>
      <c r="D24" s="54"/>
      <c r="H24" s="54"/>
      <c r="I24" s="54"/>
    </row>
    <row r="25" spans="1:14">
      <c r="B25" s="18">
        <v>2521706</v>
      </c>
      <c r="H25" s="54"/>
      <c r="I25" s="54"/>
    </row>
    <row r="26" spans="1:14">
      <c r="A26" s="18" t="s">
        <v>29</v>
      </c>
      <c r="B26" s="18">
        <v>2993200</v>
      </c>
      <c r="C26" s="55">
        <f>AVERAGE(B26:B28)</f>
        <v>2933111.6666666665</v>
      </c>
      <c r="D26" s="54">
        <f>C26/$E$5</f>
        <v>67.891891583269057</v>
      </c>
      <c r="E26" s="18">
        <v>3000</v>
      </c>
      <c r="F26" s="55">
        <f>(E26*D26)/100</f>
        <v>2036.7567474980717</v>
      </c>
      <c r="G26" s="18">
        <v>0.85160000000000002</v>
      </c>
      <c r="H26" s="54">
        <f>F26*G26</f>
        <v>1734.502046169358</v>
      </c>
      <c r="I26" s="54"/>
    </row>
    <row r="27" spans="1:14">
      <c r="B27" s="18">
        <v>3018924</v>
      </c>
      <c r="H27" s="54"/>
      <c r="I27" s="54"/>
    </row>
    <row r="28" spans="1:14">
      <c r="B28" s="18">
        <v>2787211</v>
      </c>
      <c r="H28" s="54"/>
      <c r="I28" s="54"/>
    </row>
    <row r="29" spans="1:14">
      <c r="A29" s="18" t="s">
        <v>166</v>
      </c>
      <c r="B29" s="18">
        <v>1914178</v>
      </c>
      <c r="C29" s="55">
        <f>AVERAGE(B29:B31)</f>
        <v>1906713</v>
      </c>
      <c r="D29" s="54">
        <f>C29/$E$5</f>
        <v>44.134137048905302</v>
      </c>
      <c r="E29" s="18">
        <v>15</v>
      </c>
      <c r="F29" s="55">
        <f>(E29*D29)/100</f>
        <v>6.6201205573357944</v>
      </c>
      <c r="G29" s="18">
        <v>0.85160000000000002</v>
      </c>
      <c r="H29" s="54">
        <f>F29*G29</f>
        <v>5.637694666627163</v>
      </c>
      <c r="I29" s="54">
        <f>H29+H32+H35</f>
        <v>25.291519708036631</v>
      </c>
      <c r="J29" s="6">
        <f>(F35+F29+F32)/(E35+E29+E32)*100</f>
        <v>60.609847748863203</v>
      </c>
      <c r="K29" s="54"/>
    </row>
    <row r="30" spans="1:14">
      <c r="B30" s="18">
        <v>1907177</v>
      </c>
      <c r="D30" s="54"/>
      <c r="H30" s="54"/>
      <c r="I30" s="54"/>
    </row>
    <row r="31" spans="1:14">
      <c r="B31" s="18">
        <v>1898784</v>
      </c>
      <c r="H31" s="54"/>
      <c r="I31" s="54"/>
    </row>
    <row r="32" spans="1:14">
      <c r="A32" s="18" t="s">
        <v>167</v>
      </c>
      <c r="B32" s="18">
        <v>2946717</v>
      </c>
      <c r="C32" s="55">
        <f>AVERAGE(B32:B34)</f>
        <v>2932535</v>
      </c>
      <c r="D32" s="54">
        <f>C32/$E$5</f>
        <v>67.878543645903449</v>
      </c>
      <c r="E32" s="18">
        <v>14</v>
      </c>
      <c r="F32" s="55">
        <f>(E32*D32)/100</f>
        <v>9.5029961104264835</v>
      </c>
      <c r="G32" s="18">
        <v>0.85160000000000002</v>
      </c>
      <c r="H32" s="54">
        <f>F32*G32</f>
        <v>8.0927514876391928</v>
      </c>
      <c r="I32" s="54"/>
    </row>
    <row r="33" spans="1:10">
      <c r="B33" s="18">
        <v>2946982</v>
      </c>
      <c r="H33" s="54"/>
      <c r="I33" s="54"/>
    </row>
    <row r="34" spans="1:10">
      <c r="B34" s="18">
        <v>2903906</v>
      </c>
      <c r="H34" s="54"/>
      <c r="I34" s="54"/>
    </row>
    <row r="35" spans="1:10">
      <c r="A35" s="18" t="s">
        <v>176</v>
      </c>
      <c r="B35" s="18">
        <v>2946717</v>
      </c>
      <c r="C35" s="55">
        <f>AVERAGE(B35:B37)</f>
        <v>2932535</v>
      </c>
      <c r="D35" s="54">
        <f>C35/$E$5</f>
        <v>67.878543645903449</v>
      </c>
      <c r="E35" s="18">
        <v>20</v>
      </c>
      <c r="F35" s="55">
        <f>(E35*D35)/100</f>
        <v>13.57570872918069</v>
      </c>
      <c r="G35" s="18">
        <v>0.85160000000000002</v>
      </c>
      <c r="H35" s="54">
        <f>F35*G35</f>
        <v>11.561073553770276</v>
      </c>
      <c r="I35" s="54"/>
    </row>
    <row r="36" spans="1:10">
      <c r="B36" s="18">
        <v>2946982</v>
      </c>
      <c r="H36" s="54"/>
      <c r="I36" s="54"/>
    </row>
    <row r="37" spans="1:10">
      <c r="B37" s="18">
        <v>2903906</v>
      </c>
      <c r="H37" s="54"/>
      <c r="I37" s="54"/>
    </row>
    <row r="38" spans="1:10">
      <c r="A38" s="18" t="s">
        <v>168</v>
      </c>
      <c r="B38" s="18">
        <v>2654296</v>
      </c>
      <c r="C38" s="55">
        <f>AVERAGE(B38:B40)</f>
        <v>2715966.3333333335</v>
      </c>
      <c r="D38" s="54">
        <f>C38/$E$5</f>
        <v>62.865691048178803</v>
      </c>
      <c r="E38" s="18">
        <v>19</v>
      </c>
      <c r="F38" s="55">
        <f>(E38*D38)/100</f>
        <v>11.944481299153972</v>
      </c>
      <c r="G38" s="18">
        <v>0.85160000000000002</v>
      </c>
      <c r="H38" s="54">
        <f>F38*G38</f>
        <v>10.171920274359524</v>
      </c>
      <c r="I38" s="54">
        <f>H38+H41</f>
        <v>19.489472560467696</v>
      </c>
      <c r="J38" s="6">
        <f>(F38+F41)/(E38+E41)*100</f>
        <v>58.681313486732968</v>
      </c>
    </row>
    <row r="39" spans="1:10">
      <c r="B39" s="18">
        <v>2620260</v>
      </c>
      <c r="H39" s="54"/>
      <c r="I39" s="54"/>
    </row>
    <row r="40" spans="1:10">
      <c r="B40" s="18">
        <v>2873343</v>
      </c>
      <c r="H40" s="54"/>
      <c r="I40" s="54"/>
    </row>
    <row r="41" spans="1:10">
      <c r="A41" s="18" t="s">
        <v>169</v>
      </c>
      <c r="B41" s="18">
        <v>2300172</v>
      </c>
      <c r="C41" s="55">
        <f>AVERAGE(B41:B42)</f>
        <v>2363452.5</v>
      </c>
      <c r="D41" s="54">
        <f>C41/$E$5</f>
        <v>54.706154803359418</v>
      </c>
      <c r="E41" s="18">
        <v>20</v>
      </c>
      <c r="F41" s="55">
        <f>(E41*D41)/100</f>
        <v>10.941230960671882</v>
      </c>
      <c r="G41" s="18">
        <v>0.85160000000000002</v>
      </c>
      <c r="H41" s="54">
        <f>F41*G41</f>
        <v>9.3175522861081745</v>
      </c>
      <c r="I41" s="54"/>
    </row>
    <row r="42" spans="1:10">
      <c r="B42" s="18">
        <v>2426733</v>
      </c>
      <c r="H42" s="54"/>
      <c r="I42" s="54"/>
    </row>
    <row r="43" spans="1:10">
      <c r="A43" s="18" t="s">
        <v>170</v>
      </c>
      <c r="B43" s="18">
        <v>2181669</v>
      </c>
      <c r="C43" s="55">
        <f>AVERAGE(B43:B45)</f>
        <v>2215855.3333333335</v>
      </c>
      <c r="D43" s="54">
        <f>C43/$E$5</f>
        <v>51.289765665771974</v>
      </c>
      <c r="E43" s="18">
        <v>26</v>
      </c>
      <c r="F43" s="55">
        <f>(E43*D43)/100</f>
        <v>13.335339073100712</v>
      </c>
      <c r="G43" s="18">
        <v>0.85160000000000002</v>
      </c>
      <c r="H43" s="54">
        <f>F43*G43</f>
        <v>11.356374754652567</v>
      </c>
      <c r="I43" s="54">
        <f>H43+H46</f>
        <v>22.958297604500462</v>
      </c>
      <c r="J43" s="6">
        <f>(F43+F46)/(E43+E46)*100</f>
        <v>58.60655544678167</v>
      </c>
    </row>
    <row r="44" spans="1:10">
      <c r="B44" s="18">
        <v>2197279</v>
      </c>
      <c r="F44" s="55"/>
      <c r="H44" s="54"/>
      <c r="I44" s="54"/>
    </row>
    <row r="45" spans="1:10">
      <c r="B45" s="18">
        <v>2268618</v>
      </c>
      <c r="F45" s="55"/>
      <c r="H45" s="54"/>
      <c r="I45" s="54"/>
    </row>
    <row r="46" spans="1:10">
      <c r="A46" s="18" t="s">
        <v>171</v>
      </c>
      <c r="B46" s="18">
        <v>2912220</v>
      </c>
      <c r="C46" s="55">
        <f>AVERAGE(B46:B48)</f>
        <v>2942896.6666666665</v>
      </c>
      <c r="D46" s="54">
        <f>C46/$E$5</f>
        <v>68.118382162094264</v>
      </c>
      <c r="E46" s="18">
        <v>20</v>
      </c>
      <c r="F46" s="55">
        <f>(E46*D46)/100</f>
        <v>13.623676432418852</v>
      </c>
      <c r="G46" s="18">
        <v>0.85160000000000002</v>
      </c>
      <c r="H46" s="54">
        <f>F46*G46</f>
        <v>11.601922849847895</v>
      </c>
      <c r="I46" s="54"/>
    </row>
    <row r="47" spans="1:10">
      <c r="B47" s="18">
        <v>2968210</v>
      </c>
      <c r="H47" s="54"/>
      <c r="I47" s="54"/>
    </row>
    <row r="48" spans="1:10">
      <c r="B48" s="18">
        <v>2948260</v>
      </c>
      <c r="H48" s="54"/>
      <c r="I48" s="54"/>
    </row>
    <row r="49" spans="1:10">
      <c r="A49" s="18" t="s">
        <v>69</v>
      </c>
      <c r="B49" s="18">
        <v>2878684</v>
      </c>
      <c r="C49" s="55">
        <f>AVERAGE(B49:B51)</f>
        <v>2830569.6666666665</v>
      </c>
      <c r="D49" s="54">
        <f>C49/$E$5</f>
        <v>65.518381421399468</v>
      </c>
      <c r="E49" s="18">
        <v>16</v>
      </c>
      <c r="F49" s="55">
        <f>(E49*D49)/100</f>
        <v>10.482941027423914</v>
      </c>
      <c r="G49" s="18">
        <v>0.85160000000000002</v>
      </c>
      <c r="H49" s="54">
        <f>F49*G49</f>
        <v>8.9272725789542058</v>
      </c>
      <c r="I49" s="54">
        <f>H49+H52</f>
        <v>15.778821129183033</v>
      </c>
      <c r="J49" s="6">
        <f>(F49+F52)/(E49+E52)*100</f>
        <v>66.173006815670647</v>
      </c>
    </row>
    <row r="50" spans="1:10">
      <c r="B50" s="18">
        <v>2803922</v>
      </c>
      <c r="H50" s="54"/>
      <c r="I50" s="54"/>
    </row>
    <row r="51" spans="1:10">
      <c r="B51" s="18">
        <v>2809103</v>
      </c>
      <c r="H51" s="54"/>
      <c r="I51" s="54"/>
    </row>
    <row r="52" spans="1:10">
      <c r="A52" s="18" t="s">
        <v>70</v>
      </c>
      <c r="B52" s="18">
        <v>2995431</v>
      </c>
      <c r="C52" s="55">
        <f>AVERAGE(B52:B54)</f>
        <v>2896560</v>
      </c>
      <c r="D52" s="54">
        <f>C52/$E$5</f>
        <v>67.04584067469888</v>
      </c>
      <c r="E52" s="18">
        <v>12</v>
      </c>
      <c r="F52" s="55">
        <f>(E52*D52)/100</f>
        <v>8.045500880963866</v>
      </c>
      <c r="G52" s="18">
        <v>0.85160000000000002</v>
      </c>
      <c r="H52" s="54">
        <f>F52*G52</f>
        <v>6.851548550228828</v>
      </c>
      <c r="I52" s="54"/>
    </row>
    <row r="53" spans="1:10">
      <c r="B53" s="18">
        <v>2868523</v>
      </c>
      <c r="H53" s="54"/>
      <c r="I53" s="54"/>
    </row>
    <row r="54" spans="1:10">
      <c r="B54" s="18">
        <v>2825726</v>
      </c>
      <c r="H54" s="54"/>
      <c r="I54" s="54"/>
    </row>
    <row r="55" spans="1:10">
      <c r="A55" s="18" t="s">
        <v>71</v>
      </c>
      <c r="B55">
        <v>834937</v>
      </c>
      <c r="C55" s="55">
        <f>AVERAGE(B55:B57)</f>
        <v>833896.33333333337</v>
      </c>
      <c r="D55" s="54">
        <f>C55/$E$5</f>
        <v>19.301958427887655</v>
      </c>
      <c r="E55" s="18">
        <v>29</v>
      </c>
      <c r="F55" s="55">
        <f>(E55*D55)/100</f>
        <v>5.5975679440874204</v>
      </c>
      <c r="G55" s="18">
        <v>0.85160000000000002</v>
      </c>
      <c r="H55" s="54">
        <f>F55*G55</f>
        <v>4.7668888611848477</v>
      </c>
      <c r="I55" s="54">
        <f>H55+H58</f>
        <v>15.101808471233731</v>
      </c>
      <c r="J55" s="6">
        <f>(F55+F58)/(E55+E58)*100</f>
        <v>34.771476232129899</v>
      </c>
    </row>
    <row r="56" spans="1:10">
      <c r="B56">
        <v>821118</v>
      </c>
      <c r="D56" s="54"/>
      <c r="F56" s="55"/>
      <c r="H56" s="54"/>
      <c r="I56" s="54"/>
    </row>
    <row r="57" spans="1:10">
      <c r="B57">
        <v>845634</v>
      </c>
      <c r="F57" s="55"/>
      <c r="H57" s="54"/>
      <c r="I57" s="54"/>
    </row>
    <row r="58" spans="1:10">
      <c r="A58" s="18" t="s">
        <v>72</v>
      </c>
      <c r="B58" s="18">
        <v>2430917</v>
      </c>
      <c r="C58" s="55">
        <f>AVERAGE(B58:B60)</f>
        <v>2383194.3333333335</v>
      </c>
      <c r="D58" s="54">
        <f>C58/$E$5</f>
        <v>55.163113337721953</v>
      </c>
      <c r="E58" s="18">
        <v>22</v>
      </c>
      <c r="F58" s="55">
        <f>(E58*D58)/100</f>
        <v>12.135884934298829</v>
      </c>
      <c r="G58" s="18">
        <v>0.85160000000000002</v>
      </c>
      <c r="H58" s="54">
        <f>F58*G58</f>
        <v>10.334919610048884</v>
      </c>
      <c r="I58" s="54"/>
    </row>
    <row r="59" spans="1:10">
      <c r="B59" s="18">
        <v>2396156</v>
      </c>
      <c r="H59" s="54"/>
      <c r="I59" s="54"/>
    </row>
    <row r="60" spans="1:10">
      <c r="B60" s="18">
        <v>2322510</v>
      </c>
      <c r="H60" s="54"/>
      <c r="I60" s="54"/>
    </row>
    <row r="61" spans="1:10">
      <c r="A61" s="18" t="s">
        <v>73</v>
      </c>
      <c r="B61" s="18">
        <v>2409644</v>
      </c>
      <c r="C61" s="55">
        <f>AVERAGE(B61:B63)</f>
        <v>2316519</v>
      </c>
      <c r="D61" s="54">
        <f>C61/$E$5</f>
        <v>53.619798586569168</v>
      </c>
      <c r="E61" s="18">
        <v>22</v>
      </c>
      <c r="F61" s="55">
        <f>(E61*D61)/100</f>
        <v>11.796355689045217</v>
      </c>
      <c r="G61" s="18">
        <v>0.85160000000000002</v>
      </c>
      <c r="H61" s="54">
        <f>F61*G61</f>
        <v>10.045776504790908</v>
      </c>
      <c r="I61" s="54">
        <f>H61+H64</f>
        <v>11.484880582037967</v>
      </c>
      <c r="J61" s="6">
        <f>(F61+F64)/(E61+E64)*100</f>
        <v>39.665406922740473</v>
      </c>
    </row>
    <row r="62" spans="1:10">
      <c r="B62" s="18">
        <v>2399513</v>
      </c>
      <c r="D62" s="54"/>
      <c r="H62" s="54"/>
      <c r="I62" s="54"/>
    </row>
    <row r="63" spans="1:10">
      <c r="B63" s="18">
        <v>2140400</v>
      </c>
      <c r="I63" s="54"/>
    </row>
    <row r="64" spans="1:10">
      <c r="A64" s="18" t="s">
        <v>74</v>
      </c>
      <c r="B64">
        <v>625558</v>
      </c>
      <c r="C64" s="55">
        <f>AVERAGE(B64:B65)</f>
        <v>608395.5</v>
      </c>
      <c r="D64" s="54">
        <f>C64/$E$5</f>
        <v>14.082355539054522</v>
      </c>
      <c r="E64" s="18">
        <v>12</v>
      </c>
      <c r="F64" s="55">
        <f>(E64*D64)/100</f>
        <v>1.6898826646865428</v>
      </c>
      <c r="G64" s="18">
        <v>0.85160000000000002</v>
      </c>
      <c r="H64" s="54">
        <f>F64*G64</f>
        <v>1.4391040772470598</v>
      </c>
      <c r="I64" s="54"/>
    </row>
    <row r="65" spans="1:10">
      <c r="B65">
        <v>591233</v>
      </c>
      <c r="F65" s="55"/>
      <c r="H65" s="54"/>
      <c r="I65" s="54"/>
    </row>
    <row r="66" spans="1:10">
      <c r="A66" s="18" t="s">
        <v>75</v>
      </c>
      <c r="B66" s="18">
        <v>2573494</v>
      </c>
      <c r="C66" s="55">
        <f>AVERAGE(B66:B67)</f>
        <v>2602043.5</v>
      </c>
      <c r="D66" s="54">
        <f>C66/$E$5</f>
        <v>60.228752012606627</v>
      </c>
      <c r="E66" s="18">
        <v>33</v>
      </c>
      <c r="F66" s="55">
        <f>(E66*D66)/100</f>
        <v>19.875488164160188</v>
      </c>
      <c r="G66" s="18">
        <v>0.85160000000000002</v>
      </c>
      <c r="H66" s="54">
        <f>F66*G66</f>
        <v>16.925965720598818</v>
      </c>
      <c r="I66" s="54">
        <f>H66+H68</f>
        <v>24.607322350789353</v>
      </c>
      <c r="J66" s="6">
        <f>(F66+F68)/(E66+E68)*100</f>
        <v>60.198749292482169</v>
      </c>
    </row>
    <row r="67" spans="1:10">
      <c r="B67" s="18">
        <v>2630593</v>
      </c>
      <c r="H67" s="54"/>
      <c r="I67" s="54"/>
    </row>
    <row r="68" spans="1:10">
      <c r="A68" s="18" t="s">
        <v>76</v>
      </c>
      <c r="B68" s="18">
        <v>2581547</v>
      </c>
      <c r="C68" s="55">
        <f>AVERAGE(B68:B70)</f>
        <v>2597895.6666666665</v>
      </c>
      <c r="D68" s="54">
        <f>C68/$E$5</f>
        <v>60.132743308208347</v>
      </c>
      <c r="E68" s="18">
        <v>15</v>
      </c>
      <c r="F68" s="55">
        <f>(E68*D68)/100</f>
        <v>9.0199114962312521</v>
      </c>
      <c r="G68" s="18">
        <v>0.85160000000000002</v>
      </c>
      <c r="H68" s="54">
        <f>F68*G68</f>
        <v>7.6813566301905345</v>
      </c>
      <c r="I68" s="54"/>
    </row>
    <row r="69" spans="1:10">
      <c r="B69" s="18">
        <v>2630593</v>
      </c>
      <c r="H69" s="54"/>
      <c r="I69" s="54"/>
    </row>
    <row r="70" spans="1:10">
      <c r="B70" s="18">
        <v>2581547</v>
      </c>
      <c r="H70" s="54"/>
      <c r="I70" s="54"/>
    </row>
    <row r="71" spans="1:10">
      <c r="A71" s="18" t="s">
        <v>77</v>
      </c>
      <c r="B71" s="18">
        <v>2528385</v>
      </c>
      <c r="C71" s="55">
        <f>AVERAGE(B71:B73)</f>
        <v>2614237.3333333335</v>
      </c>
      <c r="D71" s="54">
        <f>C71/$E$5</f>
        <v>60.510999163323511</v>
      </c>
      <c r="E71" s="18">
        <v>34</v>
      </c>
      <c r="F71" s="55">
        <f>(E71*D71)/100</f>
        <v>20.573739715529996</v>
      </c>
      <c r="G71" s="18">
        <v>0.85160000000000002</v>
      </c>
      <c r="H71" s="54">
        <f>F71*G71</f>
        <v>17.520596741745344</v>
      </c>
      <c r="I71" s="54">
        <f>H71+H74</f>
        <v>24.586349617816921</v>
      </c>
      <c r="J71" s="6">
        <f>(F71+F74)/(E71+E74)*100</f>
        <v>62.762548292260398</v>
      </c>
    </row>
    <row r="72" spans="1:10">
      <c r="B72" s="18">
        <v>2663358</v>
      </c>
      <c r="F72" s="55"/>
      <c r="H72" s="54"/>
      <c r="I72" s="54"/>
    </row>
    <row r="73" spans="1:10">
      <c r="B73" s="18">
        <v>2650969</v>
      </c>
      <c r="F73" s="55"/>
      <c r="H73" s="54"/>
      <c r="I73" s="54"/>
    </row>
    <row r="74" spans="1:10">
      <c r="A74" s="18" t="s">
        <v>78</v>
      </c>
      <c r="B74" s="18">
        <v>2989290</v>
      </c>
      <c r="C74" s="55">
        <f>AVERAGE(B74:B76)</f>
        <v>2987117</v>
      </c>
      <c r="D74" s="54">
        <f>C74/$E$5</f>
        <v>69.141937490914913</v>
      </c>
      <c r="E74" s="18">
        <v>12</v>
      </c>
      <c r="F74" s="55">
        <f>(E74*D74)/100</f>
        <v>8.2970324989097897</v>
      </c>
      <c r="G74" s="18">
        <v>0.85160000000000002</v>
      </c>
      <c r="H74" s="54">
        <f>F74*G74</f>
        <v>7.0657528760715769</v>
      </c>
      <c r="I74" s="54"/>
    </row>
    <row r="75" spans="1:10">
      <c r="B75" s="18">
        <v>2978654</v>
      </c>
      <c r="H75" s="54"/>
      <c r="I75" s="54"/>
    </row>
    <row r="76" spans="1:10">
      <c r="B76" s="18">
        <v>2993407</v>
      </c>
      <c r="H76" s="54"/>
      <c r="I76" s="54"/>
    </row>
    <row r="77" spans="1:10">
      <c r="A77" s="18" t="s">
        <v>79</v>
      </c>
      <c r="B77" s="18">
        <v>2314616</v>
      </c>
      <c r="C77" s="55">
        <f>AVERAGE(B77:B79)</f>
        <v>2323687.6666666665</v>
      </c>
      <c r="D77" s="54">
        <f>C77/$E$5</f>
        <v>53.785729650722281</v>
      </c>
      <c r="E77" s="18">
        <v>42</v>
      </c>
      <c r="F77" s="55">
        <f>(E77*D77)/100</f>
        <v>22.59000645330336</v>
      </c>
      <c r="G77" s="18">
        <v>0.85160000000000002</v>
      </c>
      <c r="H77" s="54">
        <f>F77*G77</f>
        <v>19.237649495633143</v>
      </c>
      <c r="I77" s="54">
        <f>H77+H80</f>
        <v>26.400737958756267</v>
      </c>
      <c r="J77" s="6">
        <f>(F77+F80)/(E77+E80)*100</f>
        <v>56.366065926718193</v>
      </c>
    </row>
    <row r="78" spans="1:10">
      <c r="B78" s="18">
        <v>2256105</v>
      </c>
      <c r="F78" s="55"/>
      <c r="H78" s="54"/>
      <c r="I78" s="54"/>
    </row>
    <row r="79" spans="1:10">
      <c r="B79" s="18">
        <v>2400342</v>
      </c>
      <c r="F79" s="55"/>
      <c r="H79" s="54"/>
      <c r="I79" s="54"/>
    </row>
    <row r="80" spans="1:10">
      <c r="A80" s="18" t="s">
        <v>80</v>
      </c>
      <c r="B80" s="18">
        <v>2785342</v>
      </c>
      <c r="C80" s="55">
        <f>AVERAGE(B80:B81)</f>
        <v>2795323</v>
      </c>
      <c r="D80" s="54">
        <f>C80/$E$5</f>
        <v>64.702536972243394</v>
      </c>
      <c r="E80" s="18">
        <v>13</v>
      </c>
      <c r="F80" s="55">
        <f>(E80*D80)/100</f>
        <v>8.4113298063916417</v>
      </c>
      <c r="G80" s="18">
        <v>0.85160000000000002</v>
      </c>
      <c r="H80" s="54">
        <f>F80*G80</f>
        <v>7.1630884631231222</v>
      </c>
      <c r="I80" s="54"/>
    </row>
    <row r="81" spans="1:12">
      <c r="B81" s="18">
        <v>2805304</v>
      </c>
      <c r="H81" s="54"/>
      <c r="I81" s="54"/>
    </row>
    <row r="82" spans="1:12">
      <c r="A82" s="18" t="s">
        <v>112</v>
      </c>
      <c r="B82" s="55">
        <v>2992951</v>
      </c>
      <c r="C82" s="55">
        <f>AVERAGE(B82:B84)</f>
        <v>2975958.6666666665</v>
      </c>
      <c r="D82" s="54">
        <f>C82/$E$5</f>
        <v>68.883658760675644</v>
      </c>
      <c r="E82" s="18">
        <v>35</v>
      </c>
      <c r="F82" s="55">
        <f>(E82*D82)/100</f>
        <v>24.109280566236475</v>
      </c>
      <c r="G82" s="18">
        <v>0.85160000000000002</v>
      </c>
      <c r="H82" s="53">
        <f>F82*G82</f>
        <v>20.531463330206982</v>
      </c>
      <c r="I82" s="53"/>
      <c r="J82" s="54">
        <f>D82</f>
        <v>68.883658760675644</v>
      </c>
    </row>
    <row r="83" spans="1:12">
      <c r="B83" s="55">
        <v>2956462</v>
      </c>
      <c r="D83" s="54"/>
      <c r="H83" s="53"/>
    </row>
    <row r="84" spans="1:12">
      <c r="B84" s="55">
        <v>2978463</v>
      </c>
      <c r="H84" s="53"/>
    </row>
    <row r="85" spans="1:12">
      <c r="A85" s="18" t="s">
        <v>113</v>
      </c>
      <c r="B85" s="18">
        <v>2642449</v>
      </c>
      <c r="C85" s="55">
        <f>AVERAGE(B85:B87)</f>
        <v>2686162.3333333335</v>
      </c>
      <c r="D85" s="54">
        <f>C85/$E$5</f>
        <v>62.175826437927775</v>
      </c>
      <c r="E85" s="18">
        <v>39</v>
      </c>
      <c r="F85" s="55">
        <f>(E85*D85)/100</f>
        <v>24.248572310791833</v>
      </c>
      <c r="G85" s="18">
        <v>0.85160000000000002</v>
      </c>
      <c r="H85" s="53">
        <f>F85*G85</f>
        <v>20.650084179870326</v>
      </c>
      <c r="J85" s="54">
        <f>D85</f>
        <v>62.175826437927775</v>
      </c>
    </row>
    <row r="86" spans="1:12">
      <c r="B86" s="18">
        <v>2629239</v>
      </c>
      <c r="D86" s="54"/>
      <c r="F86" s="55"/>
      <c r="H86" s="53"/>
    </row>
    <row r="87" spans="1:12">
      <c r="B87" s="18">
        <v>2786799</v>
      </c>
      <c r="F87" s="55"/>
      <c r="H87" s="53"/>
    </row>
    <row r="88" spans="1:12">
      <c r="A88" s="18" t="s">
        <v>114</v>
      </c>
      <c r="B88" s="18">
        <v>2686867</v>
      </c>
      <c r="C88" s="55">
        <f>AVERAGE(B88:B90)</f>
        <v>2625871.3333333335</v>
      </c>
      <c r="D88" s="54">
        <f>C88/$E$5</f>
        <v>60.780288012996728</v>
      </c>
      <c r="E88" s="18">
        <v>41</v>
      </c>
      <c r="F88" s="55">
        <f>(E88*D88)/100</f>
        <v>24.919918085328661</v>
      </c>
      <c r="G88" s="18">
        <v>0.85160000000000002</v>
      </c>
      <c r="H88" s="53">
        <f>F88*G88</f>
        <v>21.221802241465888</v>
      </c>
      <c r="J88" s="54">
        <f>D88</f>
        <v>60.780288012996728</v>
      </c>
    </row>
    <row r="89" spans="1:12">
      <c r="B89" s="18">
        <v>2608378</v>
      </c>
    </row>
    <row r="90" spans="1:12">
      <c r="B90" s="18">
        <v>2582369</v>
      </c>
    </row>
    <row r="91" spans="1:12">
      <c r="A91" s="18" t="s">
        <v>115</v>
      </c>
      <c r="B91" s="55">
        <v>2745249</v>
      </c>
      <c r="C91" s="55">
        <f>AVERAGE(B91:B93)</f>
        <v>2754629</v>
      </c>
      <c r="D91" s="54">
        <f>C91/$E$5</f>
        <v>63.760604666192002</v>
      </c>
      <c r="E91" s="18">
        <v>40</v>
      </c>
      <c r="F91" s="55">
        <f>(E91*D91)/100</f>
        <v>25.5042418664768</v>
      </c>
      <c r="G91" s="18">
        <v>0.85160000000000002</v>
      </c>
      <c r="H91" s="54">
        <f>F91*G91</f>
        <v>21.719412373491643</v>
      </c>
      <c r="I91" s="54"/>
      <c r="J91" s="54">
        <f>D91</f>
        <v>63.760604666192002</v>
      </c>
    </row>
    <row r="92" spans="1:12">
      <c r="B92" s="55">
        <v>2716799</v>
      </c>
      <c r="H92" s="54"/>
      <c r="I92" s="54"/>
    </row>
    <row r="93" spans="1:12">
      <c r="B93" s="55">
        <v>2801839</v>
      </c>
      <c r="H93" s="54"/>
      <c r="I93" s="54"/>
      <c r="L93" s="52"/>
    </row>
    <row r="94" spans="1:12">
      <c r="A94" s="18" t="s">
        <v>116</v>
      </c>
      <c r="B94" s="18">
        <v>2269792</v>
      </c>
      <c r="C94" s="55">
        <f>AVERAGE(B94:B96)</f>
        <v>2247811.6666666665</v>
      </c>
      <c r="D94" s="54">
        <f>C94/$E$5</f>
        <v>52.029449716236734</v>
      </c>
      <c r="E94" s="18">
        <v>44</v>
      </c>
      <c r="F94" s="55">
        <f>(E94*D94)/100</f>
        <v>22.892957875144162</v>
      </c>
      <c r="G94" s="18">
        <v>0.85160000000000002</v>
      </c>
      <c r="H94" s="54">
        <f>F94*G94</f>
        <v>19.495642926472769</v>
      </c>
      <c r="I94" s="54"/>
      <c r="J94" s="54">
        <f>D94</f>
        <v>52.029449716236734</v>
      </c>
      <c r="L94" s="52"/>
    </row>
    <row r="95" spans="1:12">
      <c r="B95" s="18">
        <v>2232404</v>
      </c>
      <c r="H95" s="54"/>
      <c r="I95" s="54"/>
      <c r="L95" s="52"/>
    </row>
    <row r="96" spans="1:12">
      <c r="B96" s="18">
        <v>2241239</v>
      </c>
      <c r="H96" s="54"/>
      <c r="I96" s="54"/>
      <c r="K96" s="55"/>
      <c r="L96" s="52"/>
    </row>
    <row r="97" spans="1:21">
      <c r="A97" s="18" t="s">
        <v>117</v>
      </c>
      <c r="B97" s="18">
        <v>2983763</v>
      </c>
      <c r="C97" s="55">
        <f>AVERAGE(B97:B99)</f>
        <v>2947628</v>
      </c>
      <c r="D97" s="54">
        <f>C97/$E$5</f>
        <v>68.227896973058151</v>
      </c>
      <c r="E97" s="18">
        <v>45</v>
      </c>
      <c r="F97" s="55">
        <f>(E97*D97)/100</f>
        <v>30.702553637876168</v>
      </c>
      <c r="G97" s="18">
        <v>0.85160000000000002</v>
      </c>
      <c r="H97" s="54">
        <f>F97*G97</f>
        <v>26.146294678015344</v>
      </c>
      <c r="I97" s="54"/>
      <c r="J97" s="54">
        <f>D97</f>
        <v>68.227896973058151</v>
      </c>
    </row>
    <row r="98" spans="1:21">
      <c r="B98" s="18">
        <v>2927911</v>
      </c>
      <c r="F98" s="55"/>
      <c r="H98" s="54"/>
      <c r="I98" s="54"/>
      <c r="S98" s="53"/>
      <c r="U98" s="53"/>
    </row>
    <row r="99" spans="1:21">
      <c r="B99" s="18">
        <v>2931210</v>
      </c>
      <c r="F99" s="55"/>
      <c r="H99" s="54"/>
      <c r="I99" s="54"/>
      <c r="K99" s="55"/>
      <c r="M99" s="54"/>
      <c r="N99" s="54"/>
      <c r="S99" s="53"/>
      <c r="U99" s="53"/>
    </row>
    <row r="100" spans="1:21">
      <c r="I100" s="54"/>
      <c r="M100" s="54"/>
      <c r="N100" s="54"/>
      <c r="S100" s="53"/>
      <c r="U100" s="53"/>
    </row>
    <row r="101" spans="1:21">
      <c r="M101" s="54"/>
      <c r="N101" s="54"/>
      <c r="S101" s="53"/>
      <c r="U101" s="53"/>
    </row>
    <row r="102" spans="1:21">
      <c r="K102" s="55"/>
      <c r="M102" s="54"/>
      <c r="N102" s="54"/>
      <c r="S102" s="53"/>
    </row>
    <row r="103" spans="1:21">
      <c r="M103" s="54"/>
      <c r="N103" s="54"/>
      <c r="S103" s="53"/>
    </row>
    <row r="104" spans="1:21">
      <c r="M104" s="54"/>
      <c r="N104" s="54"/>
      <c r="S104" s="53"/>
    </row>
    <row r="105" spans="1:21">
      <c r="K105" s="55"/>
      <c r="M105" s="54"/>
      <c r="N105" s="54"/>
      <c r="S105" s="53"/>
    </row>
    <row r="106" spans="1:21">
      <c r="M106" s="54"/>
      <c r="N106" s="54"/>
      <c r="S106" s="53"/>
    </row>
    <row r="107" spans="1:21">
      <c r="M107" s="54"/>
      <c r="N107" s="54"/>
      <c r="S107" s="53"/>
    </row>
    <row r="108" spans="1:21">
      <c r="K108" s="55"/>
      <c r="M108" s="54"/>
      <c r="N108" s="54"/>
      <c r="S108" s="53"/>
    </row>
    <row r="109" spans="1:21">
      <c r="M109" s="54"/>
      <c r="N109" s="54"/>
      <c r="S109" s="53"/>
    </row>
    <row r="110" spans="1:21">
      <c r="M110" s="54"/>
      <c r="N110" s="54"/>
      <c r="S110" s="53"/>
    </row>
    <row r="111" spans="1:21">
      <c r="H111" s="55"/>
      <c r="I111" s="54"/>
      <c r="K111" s="55"/>
      <c r="M111" s="54"/>
      <c r="N111" s="54"/>
    </row>
    <row r="112" spans="1:21">
      <c r="I112" s="54"/>
      <c r="M112" s="54"/>
      <c r="N112" s="54"/>
    </row>
    <row r="113" spans="8:16">
      <c r="I113" s="54"/>
      <c r="M113" s="54"/>
      <c r="N113" s="54"/>
    </row>
    <row r="114" spans="8:16">
      <c r="H114" s="55"/>
      <c r="I114" s="54"/>
      <c r="K114" s="55"/>
      <c r="M114" s="54"/>
      <c r="N114" s="54"/>
    </row>
    <row r="115" spans="8:16">
      <c r="I115" s="54"/>
      <c r="M115" s="54"/>
      <c r="N115" s="54"/>
    </row>
    <row r="116" spans="8:16">
      <c r="I116" s="54"/>
      <c r="M116" s="54"/>
      <c r="N116" s="54"/>
    </row>
    <row r="117" spans="8:16">
      <c r="H117" s="55"/>
      <c r="I117" s="54"/>
      <c r="K117" s="55"/>
      <c r="M117" s="54"/>
      <c r="N117" s="54"/>
      <c r="O117" s="54"/>
      <c r="P117" s="54"/>
    </row>
    <row r="118" spans="8:16">
      <c r="I118" s="54"/>
      <c r="M118" s="54"/>
      <c r="N118" s="54"/>
    </row>
    <row r="119" spans="8:16">
      <c r="M119" s="54"/>
      <c r="N119" s="54"/>
    </row>
    <row r="120" spans="8:16">
      <c r="H120" s="55"/>
      <c r="I120" s="54"/>
      <c r="K120" s="55"/>
      <c r="M120" s="54"/>
      <c r="N120" s="54"/>
    </row>
    <row r="121" spans="8:16">
      <c r="K121" s="55"/>
      <c r="M121" s="54"/>
      <c r="N121" s="54"/>
    </row>
    <row r="122" spans="8:16">
      <c r="K122" s="55"/>
      <c r="M122" s="54"/>
      <c r="N122" s="54"/>
    </row>
    <row r="123" spans="8:16">
      <c r="H123" s="55"/>
      <c r="I123" s="54"/>
      <c r="K123" s="55"/>
      <c r="M123" s="54"/>
      <c r="N123" s="54"/>
    </row>
    <row r="124" spans="8:16">
      <c r="I124" s="54"/>
      <c r="M124" s="54"/>
      <c r="N124" s="54"/>
    </row>
    <row r="125" spans="8:16">
      <c r="M125" s="54"/>
      <c r="N125" s="54"/>
    </row>
    <row r="126" spans="8:16">
      <c r="H126" s="55"/>
      <c r="I126" s="54"/>
      <c r="K126" s="55"/>
      <c r="M126" s="54"/>
      <c r="N126" s="54"/>
      <c r="O126" s="54"/>
    </row>
    <row r="127" spans="8:16">
      <c r="M127" s="54"/>
      <c r="N127" s="54"/>
    </row>
    <row r="128" spans="8:16">
      <c r="M128" s="54"/>
      <c r="N128" s="54"/>
    </row>
    <row r="129" spans="8:15">
      <c r="H129" s="55"/>
      <c r="I129" s="54"/>
      <c r="K129" s="55"/>
      <c r="M129" s="54"/>
      <c r="N129" s="54"/>
    </row>
    <row r="130" spans="8:15">
      <c r="K130" s="55"/>
      <c r="M130" s="54"/>
      <c r="N130" s="54"/>
    </row>
    <row r="131" spans="8:15">
      <c r="K131" s="55"/>
      <c r="M131" s="54"/>
      <c r="N131" s="54"/>
    </row>
    <row r="132" spans="8:15">
      <c r="H132" s="55"/>
      <c r="I132" s="54"/>
      <c r="K132" s="55"/>
      <c r="M132" s="54"/>
      <c r="N132" s="54"/>
    </row>
    <row r="133" spans="8:15">
      <c r="M133" s="54"/>
      <c r="N133" s="54"/>
    </row>
    <row r="134" spans="8:15">
      <c r="M134" s="54"/>
      <c r="N134" s="54"/>
    </row>
    <row r="135" spans="8:15">
      <c r="H135" s="55"/>
      <c r="I135" s="54"/>
      <c r="K135" s="55"/>
      <c r="M135" s="54"/>
      <c r="N135" s="54"/>
    </row>
    <row r="136" spans="8:15">
      <c r="M136" s="54"/>
      <c r="N136" s="54"/>
    </row>
    <row r="137" spans="8:15">
      <c r="M137" s="54"/>
      <c r="N137" s="54"/>
    </row>
    <row r="138" spans="8:15">
      <c r="H138" s="55"/>
      <c r="I138" s="54"/>
      <c r="K138" s="55"/>
      <c r="M138" s="54"/>
      <c r="N138" s="54"/>
    </row>
    <row r="139" spans="8:15">
      <c r="K139" s="55"/>
      <c r="M139" s="54"/>
      <c r="N139" s="54"/>
    </row>
    <row r="140" spans="8:15">
      <c r="K140" s="55"/>
      <c r="N140" s="54"/>
    </row>
    <row r="141" spans="8:15">
      <c r="H141" s="55"/>
      <c r="I141" s="54"/>
      <c r="M141" s="54"/>
      <c r="N141" s="54"/>
    </row>
    <row r="142" spans="8:15">
      <c r="K142" s="55"/>
      <c r="M142" s="54"/>
      <c r="N142" s="54"/>
    </row>
    <row r="143" spans="8:15">
      <c r="M143" s="54"/>
      <c r="N143" s="54"/>
      <c r="O143" s="54"/>
    </row>
    <row r="144" spans="8:15">
      <c r="H144" s="55"/>
      <c r="I144" s="54"/>
      <c r="M144" s="54"/>
      <c r="N144" s="54"/>
    </row>
    <row r="145" spans="8:15">
      <c r="K145" s="55"/>
      <c r="M145" s="54"/>
      <c r="N145" s="54"/>
    </row>
    <row r="146" spans="8:15">
      <c r="K146" s="55"/>
      <c r="M146" s="54"/>
      <c r="N146" s="54"/>
    </row>
    <row r="147" spans="8:15">
      <c r="H147" s="55"/>
      <c r="I147" s="54"/>
      <c r="K147" s="55"/>
      <c r="M147" s="54"/>
      <c r="N147" s="54"/>
    </row>
    <row r="148" spans="8:15">
      <c r="K148" s="55"/>
      <c r="M148" s="54"/>
      <c r="N148" s="54"/>
    </row>
    <row r="149" spans="8:15">
      <c r="M149" s="54"/>
      <c r="N149" s="54"/>
    </row>
    <row r="150" spans="8:15">
      <c r="H150" s="55"/>
      <c r="I150" s="54"/>
      <c r="M150" s="54"/>
      <c r="N150" s="54"/>
    </row>
    <row r="151" spans="8:15">
      <c r="K151" s="55"/>
      <c r="M151" s="54"/>
      <c r="N151" s="54"/>
    </row>
    <row r="152" spans="8:15">
      <c r="K152" s="55"/>
      <c r="M152" s="54"/>
      <c r="N152" s="54"/>
    </row>
    <row r="153" spans="8:15">
      <c r="H153" s="55"/>
      <c r="I153" s="54"/>
      <c r="K153" s="55"/>
      <c r="M153" s="54"/>
      <c r="N153" s="54"/>
    </row>
    <row r="154" spans="8:15">
      <c r="K154" s="55"/>
      <c r="M154" s="54"/>
      <c r="N154" s="54"/>
    </row>
    <row r="155" spans="8:15">
      <c r="H155" s="55"/>
      <c r="I155" s="54"/>
      <c r="M155" s="54"/>
      <c r="N155" s="54"/>
    </row>
    <row r="156" spans="8:15">
      <c r="K156" s="55"/>
      <c r="M156" s="54"/>
      <c r="N156" s="54"/>
    </row>
    <row r="157" spans="8:15">
      <c r="H157" s="55"/>
      <c r="I157" s="54"/>
      <c r="M157" s="54"/>
      <c r="N157" s="54"/>
    </row>
    <row r="158" spans="8:15">
      <c r="M158" s="54"/>
      <c r="N158" s="54"/>
    </row>
    <row r="159" spans="8:15">
      <c r="K159" s="55"/>
      <c r="M159" s="54"/>
      <c r="N159" s="54"/>
      <c r="O159" s="54"/>
    </row>
    <row r="160" spans="8:15">
      <c r="H160" s="55"/>
      <c r="I160" s="54"/>
      <c r="K160" s="55"/>
      <c r="M160" s="54"/>
      <c r="N160" s="54"/>
    </row>
    <row r="161" spans="8:14">
      <c r="K161" s="55"/>
      <c r="M161" s="54"/>
      <c r="N161" s="54"/>
    </row>
    <row r="162" spans="8:14">
      <c r="M162" s="54"/>
      <c r="N162" s="54"/>
    </row>
    <row r="163" spans="8:14">
      <c r="H163" s="55"/>
      <c r="I163" s="54"/>
      <c r="M163" s="54"/>
      <c r="N163" s="54"/>
    </row>
    <row r="164" spans="8:14">
      <c r="M164" s="54"/>
      <c r="N164" s="54"/>
    </row>
    <row r="166" spans="8:14">
      <c r="H166" s="55"/>
      <c r="I166" s="54"/>
    </row>
    <row r="169" spans="8:14">
      <c r="H169" s="55"/>
      <c r="I169" s="54"/>
    </row>
    <row r="171" spans="8:14">
      <c r="H171" s="55"/>
      <c r="I171" s="54"/>
    </row>
    <row r="174" spans="8:14">
      <c r="H174" s="55"/>
      <c r="I174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="115" zoomScaleNormal="115" zoomScalePageLayoutView="115" workbookViewId="0">
      <selection activeCell="J20" sqref="J20"/>
    </sheetView>
  </sheetViews>
  <sheetFormatPr baseColWidth="10" defaultRowHeight="14" x14ac:dyDescent="0"/>
  <cols>
    <col min="1" max="2" width="10.83203125" style="18"/>
    <col min="3" max="3" width="8" style="18" customWidth="1"/>
    <col min="4" max="4" width="8.6640625" style="18" customWidth="1"/>
    <col min="5" max="5" width="14.5" style="18" customWidth="1"/>
    <col min="6" max="6" width="14.83203125" style="18" customWidth="1"/>
    <col min="7" max="7" width="10.83203125" style="18"/>
    <col min="8" max="8" width="8.33203125" style="18" customWidth="1"/>
    <col min="9" max="9" width="10.83203125" style="18"/>
    <col min="10" max="10" width="13.5" style="18" customWidth="1"/>
    <col min="11" max="16384" width="10.83203125" style="18"/>
  </cols>
  <sheetData>
    <row r="1" spans="1:10">
      <c r="A1" s="18" t="s">
        <v>159</v>
      </c>
      <c r="B1" s="18" t="s">
        <v>62</v>
      </c>
      <c r="F1" s="18" t="s">
        <v>178</v>
      </c>
      <c r="G1" s="18" t="s">
        <v>62</v>
      </c>
    </row>
    <row r="2" spans="1:10">
      <c r="A2" s="18" t="s">
        <v>13</v>
      </c>
      <c r="B2" s="18">
        <v>2165615</v>
      </c>
      <c r="F2" s="18" t="s">
        <v>13</v>
      </c>
      <c r="G2" s="18">
        <v>2049800</v>
      </c>
    </row>
    <row r="3" spans="1:10">
      <c r="A3" s="18" t="s">
        <v>13</v>
      </c>
      <c r="B3" s="18">
        <v>2276245</v>
      </c>
      <c r="C3" s="18">
        <f>AVERAGE(B2:B4)</f>
        <v>2208173</v>
      </c>
      <c r="D3" s="18">
        <f>C3*2</f>
        <v>4416346</v>
      </c>
      <c r="E3" s="18" t="s">
        <v>14</v>
      </c>
      <c r="F3" s="18" t="s">
        <v>13</v>
      </c>
      <c r="G3" s="18">
        <v>1977423</v>
      </c>
      <c r="H3" s="55">
        <f>AVERAGE(G2:G4)</f>
        <v>2116945.6666666665</v>
      </c>
      <c r="I3" s="55">
        <f>H3*2</f>
        <v>4233891.333333333</v>
      </c>
      <c r="J3" s="18" t="s">
        <v>14</v>
      </c>
    </row>
    <row r="4" spans="1:10">
      <c r="A4" s="18" t="s">
        <v>13</v>
      </c>
      <c r="B4" s="18">
        <v>2182659</v>
      </c>
      <c r="F4" s="18" t="s">
        <v>13</v>
      </c>
      <c r="G4" s="18">
        <v>2323614</v>
      </c>
    </row>
    <row r="5" spans="1:10">
      <c r="A5" s="18" t="s">
        <v>15</v>
      </c>
      <c r="B5" s="18">
        <v>3992865</v>
      </c>
      <c r="E5" s="55">
        <f>((D3+C6)/2)/100</f>
        <v>43202.68</v>
      </c>
      <c r="F5" s="18" t="s">
        <v>15</v>
      </c>
      <c r="G5" s="18">
        <v>3810253</v>
      </c>
      <c r="J5" s="55">
        <f>((I3+H6)/2)/100</f>
        <v>40894.222666666668</v>
      </c>
    </row>
    <row r="6" spans="1:10">
      <c r="A6" s="18" t="s">
        <v>15</v>
      </c>
      <c r="B6" s="18">
        <v>4191275</v>
      </c>
      <c r="C6" s="18">
        <f>AVERAGE(B5:B9)</f>
        <v>4224190</v>
      </c>
      <c r="F6" s="18" t="s">
        <v>15</v>
      </c>
      <c r="G6" s="18">
        <v>4049557</v>
      </c>
      <c r="H6" s="55">
        <f>AVERAGE(G5:G9)</f>
        <v>3944953.2</v>
      </c>
    </row>
    <row r="7" spans="1:10">
      <c r="A7" s="18" t="s">
        <v>15</v>
      </c>
      <c r="B7" s="18">
        <v>4305391</v>
      </c>
      <c r="F7" s="18" t="s">
        <v>15</v>
      </c>
      <c r="G7" s="18">
        <v>3826120</v>
      </c>
    </row>
    <row r="8" spans="1:10">
      <c r="A8" s="18" t="s">
        <v>15</v>
      </c>
      <c r="B8" s="18">
        <v>4383230</v>
      </c>
      <c r="F8" s="18" t="s">
        <v>15</v>
      </c>
      <c r="G8" s="18">
        <v>4023216</v>
      </c>
    </row>
    <row r="9" spans="1:10">
      <c r="A9" s="18" t="s">
        <v>152</v>
      </c>
      <c r="B9" s="18">
        <v>4248189</v>
      </c>
      <c r="F9" s="18" t="s">
        <v>15</v>
      </c>
      <c r="G9" s="18">
        <v>4015620</v>
      </c>
    </row>
    <row r="10" spans="1:10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18" t="s">
        <v>153</v>
      </c>
      <c r="J10" t="s">
        <v>179</v>
      </c>
    </row>
    <row r="11" spans="1:10">
      <c r="A11" s="18" t="s">
        <v>20</v>
      </c>
      <c r="B11" s="18">
        <v>1973732</v>
      </c>
      <c r="C11" s="55">
        <f>AVERAGE(B11:B13)</f>
        <v>1967568.3333333333</v>
      </c>
      <c r="D11" s="54">
        <f>C11/$J$5</f>
        <v>48.113601507264249</v>
      </c>
      <c r="E11" s="18">
        <v>2360</v>
      </c>
      <c r="F11" s="55">
        <f>(E11*D11)/100</f>
        <v>1135.4809955714363</v>
      </c>
      <c r="G11" s="18">
        <v>0.85160000000000002</v>
      </c>
      <c r="H11" s="54">
        <f>F11*G11</f>
        <v>966.97561582863523</v>
      </c>
      <c r="I11" s="54"/>
      <c r="J11" s="54">
        <f>D11</f>
        <v>48.113601507264249</v>
      </c>
    </row>
    <row r="12" spans="1:10">
      <c r="B12" s="18">
        <v>2015102</v>
      </c>
      <c r="D12" s="54"/>
      <c r="H12" s="54"/>
      <c r="I12" s="54"/>
    </row>
    <row r="13" spans="1:10">
      <c r="B13" s="18">
        <v>1913871</v>
      </c>
      <c r="D13" s="54"/>
      <c r="H13" s="54"/>
      <c r="I13" s="54"/>
    </row>
    <row r="14" spans="1:10">
      <c r="A14" s="18" t="s">
        <v>21</v>
      </c>
      <c r="B14" s="18">
        <v>2957280</v>
      </c>
      <c r="C14" s="55">
        <f>AVERAGE(B14:B16)</f>
        <v>3071124</v>
      </c>
      <c r="D14" s="54">
        <f>C14/$J$5</f>
        <v>75.099214503551551</v>
      </c>
      <c r="E14" s="18">
        <v>1780</v>
      </c>
      <c r="F14" s="55">
        <f>(E14*D14)/100</f>
        <v>1336.7660181632175</v>
      </c>
      <c r="G14" s="18">
        <v>0.85160000000000002</v>
      </c>
      <c r="H14" s="54">
        <f>F14*G14</f>
        <v>1138.3899410677961</v>
      </c>
      <c r="I14" s="54"/>
      <c r="J14" s="54">
        <f>D14</f>
        <v>75.099214503551551</v>
      </c>
    </row>
    <row r="15" spans="1:10">
      <c r="B15" s="18">
        <v>2984849</v>
      </c>
      <c r="D15" s="54"/>
      <c r="H15" s="54"/>
      <c r="I15" s="54"/>
    </row>
    <row r="16" spans="1:10">
      <c r="B16" s="18">
        <v>3271243</v>
      </c>
      <c r="D16" s="54"/>
      <c r="H16" s="54"/>
      <c r="I16" s="54"/>
    </row>
    <row r="17" spans="1:10">
      <c r="A17" s="18" t="s">
        <v>22</v>
      </c>
      <c r="B17" s="18">
        <v>2641077</v>
      </c>
      <c r="C17" s="55">
        <f>AVERAGE(B17:B19)</f>
        <v>2718661</v>
      </c>
      <c r="D17" s="54">
        <f>C17/$J$5</f>
        <v>66.480319779155764</v>
      </c>
      <c r="E17" s="18">
        <v>2000</v>
      </c>
      <c r="F17" s="55">
        <f>(E17*D17)/100</f>
        <v>1329.6063955831153</v>
      </c>
      <c r="G17" s="18">
        <v>0.85160000000000002</v>
      </c>
      <c r="H17" s="54">
        <f>F17*G17</f>
        <v>1132.292806478581</v>
      </c>
      <c r="I17" s="54"/>
      <c r="J17" s="54">
        <f>D17</f>
        <v>66.480319779155764</v>
      </c>
    </row>
    <row r="18" spans="1:10">
      <c r="B18" s="18">
        <v>2521706</v>
      </c>
      <c r="H18" s="54"/>
      <c r="I18" s="54"/>
    </row>
    <row r="19" spans="1:10">
      <c r="B19" s="18">
        <v>2993200</v>
      </c>
      <c r="H19" s="54"/>
      <c r="I19" s="54"/>
    </row>
    <row r="20" spans="1:10">
      <c r="A20" s="18" t="s">
        <v>177</v>
      </c>
      <c r="B20" s="18">
        <v>2105114</v>
      </c>
      <c r="C20" s="55">
        <f>AVERAGE(B20:B22)</f>
        <v>2181343.6666666665</v>
      </c>
      <c r="D20" s="54">
        <f>C20/$E$5</f>
        <v>50.490934050078991</v>
      </c>
      <c r="E20" s="18">
        <v>13</v>
      </c>
      <c r="F20" s="55">
        <f>(E20*D20)/100</f>
        <v>6.5638214265102697</v>
      </c>
      <c r="G20" s="18">
        <v>0.85160000000000002</v>
      </c>
      <c r="H20" s="54">
        <f>F20*G20</f>
        <v>5.5897503268161461</v>
      </c>
      <c r="I20" s="54">
        <f>H20+H23</f>
        <v>16.038267544684281</v>
      </c>
      <c r="J20" s="6">
        <f>(F20+F23)/(E20+E23)*100</f>
        <v>62.776998374370905</v>
      </c>
    </row>
    <row r="21" spans="1:10">
      <c r="B21" s="18">
        <v>2255309</v>
      </c>
      <c r="D21" s="54"/>
      <c r="H21" s="54"/>
      <c r="I21" s="54"/>
    </row>
    <row r="22" spans="1:10">
      <c r="B22" s="18">
        <v>2183608</v>
      </c>
      <c r="H22" s="54"/>
      <c r="I22" s="54"/>
    </row>
    <row r="23" spans="1:10">
      <c r="A23" s="18" t="s">
        <v>167</v>
      </c>
      <c r="B23" s="18">
        <v>3050806</v>
      </c>
      <c r="C23" s="55">
        <f>AVERAGE(B23:B25)</f>
        <v>2951427</v>
      </c>
      <c r="D23" s="54">
        <f>C23/$J$5</f>
        <v>72.172224034123545</v>
      </c>
      <c r="E23" s="18">
        <v>17</v>
      </c>
      <c r="F23" s="55">
        <f>(E23*D23)/100</f>
        <v>12.269278085801002</v>
      </c>
      <c r="G23" s="18">
        <v>0.85160000000000002</v>
      </c>
      <c r="H23" s="54">
        <f>F23*G23</f>
        <v>10.448517217868133</v>
      </c>
      <c r="I23" s="54"/>
    </row>
    <row r="24" spans="1:10">
      <c r="B24" s="18">
        <v>2814997</v>
      </c>
      <c r="H24" s="54"/>
      <c r="I24" s="54"/>
    </row>
    <row r="25" spans="1:10">
      <c r="B25" s="18">
        <v>2988478</v>
      </c>
      <c r="H25" s="54"/>
      <c r="I25" s="54"/>
    </row>
    <row r="26" spans="1:10">
      <c r="A26" s="18" t="s">
        <v>174</v>
      </c>
      <c r="B26" s="18">
        <v>2814997</v>
      </c>
      <c r="C26" s="55">
        <f>AVERAGE(B26:B28)</f>
        <v>2965863</v>
      </c>
      <c r="D26" s="54">
        <f>C26/$E$5</f>
        <v>68.649977269928627</v>
      </c>
      <c r="E26" s="18">
        <v>18</v>
      </c>
      <c r="F26" s="55">
        <f>(E26*D26)/100</f>
        <v>12.356995908587153</v>
      </c>
      <c r="G26" s="18">
        <v>0.85160000000000002</v>
      </c>
      <c r="H26" s="54">
        <f>F26*G26</f>
        <v>10.52321771575282</v>
      </c>
      <c r="I26" s="54"/>
      <c r="J26" s="54">
        <f>D26</f>
        <v>68.649977269928627</v>
      </c>
    </row>
    <row r="27" spans="1:10">
      <c r="B27" s="18">
        <v>2988478</v>
      </c>
      <c r="H27" s="54"/>
      <c r="I27" s="54"/>
    </row>
    <row r="28" spans="1:10">
      <c r="B28" s="18">
        <v>3094114</v>
      </c>
      <c r="H28" s="54"/>
      <c r="I28" s="54"/>
    </row>
    <row r="29" spans="1:10">
      <c r="A29" s="18" t="s">
        <v>175</v>
      </c>
      <c r="B29" s="18">
        <v>2922921</v>
      </c>
      <c r="C29" s="55">
        <f>AVERAGE(B29:B31)</f>
        <v>3117724</v>
      </c>
      <c r="D29" s="54">
        <f>C29/$E$5</f>
        <v>72.165060130528943</v>
      </c>
      <c r="E29" s="18">
        <v>12</v>
      </c>
      <c r="F29" s="55">
        <f>(E29*D29)/100</f>
        <v>8.6598072156634718</v>
      </c>
      <c r="G29" s="18">
        <v>0.85160000000000002</v>
      </c>
      <c r="H29" s="54">
        <f>F29*G29</f>
        <v>7.3746918248590125</v>
      </c>
      <c r="I29" s="54"/>
      <c r="J29" s="54">
        <f>D29</f>
        <v>72.165060130528943</v>
      </c>
    </row>
    <row r="30" spans="1:10">
      <c r="B30" s="18">
        <v>3094114</v>
      </c>
      <c r="F30" s="55"/>
      <c r="H30" s="54"/>
      <c r="I30" s="54"/>
    </row>
    <row r="31" spans="1:10">
      <c r="B31" s="18">
        <v>3336137</v>
      </c>
      <c r="F31" s="55"/>
      <c r="H31" s="54"/>
      <c r="I31" s="54"/>
    </row>
    <row r="32" spans="1:10">
      <c r="A32" s="18" t="s">
        <v>108</v>
      </c>
      <c r="B32" s="18">
        <v>3098638</v>
      </c>
      <c r="C32" s="55">
        <f>AVERAGE(B32:B34)</f>
        <v>3075715.3333333335</v>
      </c>
      <c r="D32" s="54">
        <f>C32/$E$5</f>
        <v>71.192697613512252</v>
      </c>
      <c r="E32" s="18">
        <v>14</v>
      </c>
      <c r="F32" s="55">
        <f>(E32*D32)/100</f>
        <v>9.9669776658917151</v>
      </c>
      <c r="G32" s="18">
        <v>0.85160000000000002</v>
      </c>
      <c r="H32" s="54">
        <f>F32*G32</f>
        <v>8.487878180273384</v>
      </c>
      <c r="I32" s="54"/>
      <c r="J32" s="54">
        <f>D32</f>
        <v>71.192697613512252</v>
      </c>
    </row>
    <row r="33" spans="1:10">
      <c r="B33" s="18">
        <v>2963169</v>
      </c>
      <c r="H33" s="54"/>
      <c r="I33" s="54"/>
    </row>
    <row r="34" spans="1:10">
      <c r="B34" s="18">
        <v>3165339</v>
      </c>
      <c r="H34" s="54"/>
      <c r="I34" s="54"/>
    </row>
    <row r="35" spans="1:10">
      <c r="A35" s="18" t="s">
        <v>120</v>
      </c>
      <c r="B35" s="18">
        <v>2704050</v>
      </c>
      <c r="C35" s="55">
        <f>AVERAGE(B35:B37)</f>
        <v>2778761</v>
      </c>
      <c r="D35" s="54">
        <f>C35/$E$5</f>
        <v>64.31918112487466</v>
      </c>
      <c r="E35" s="18">
        <v>16</v>
      </c>
      <c r="F35" s="55">
        <f>(E35*D35)/100</f>
        <v>10.291068979979945</v>
      </c>
      <c r="G35" s="18">
        <v>0.85160000000000002</v>
      </c>
      <c r="H35" s="54">
        <f>F35*G35</f>
        <v>8.7638743433509223</v>
      </c>
      <c r="I35" s="54"/>
      <c r="J35" s="54">
        <f>D35</f>
        <v>64.31918112487466</v>
      </c>
    </row>
    <row r="36" spans="1:10">
      <c r="B36" s="18">
        <v>2809888</v>
      </c>
      <c r="F36" s="55"/>
      <c r="H36" s="54"/>
      <c r="I36" s="54"/>
    </row>
    <row r="37" spans="1:10">
      <c r="B37" s="18">
        <v>2822345</v>
      </c>
      <c r="F37" s="55"/>
      <c r="H37" s="54"/>
      <c r="I37" s="54"/>
    </row>
    <row r="38" spans="1:10">
      <c r="A38" s="18" t="s">
        <v>121</v>
      </c>
      <c r="B38" s="18">
        <v>2892970</v>
      </c>
      <c r="C38" s="55">
        <f>AVERAGE(B38:B40)</f>
        <v>2840045.3333333335</v>
      </c>
      <c r="D38" s="54">
        <f>C38/$E$5</f>
        <v>65.737711950585791</v>
      </c>
      <c r="E38" s="18">
        <v>18</v>
      </c>
      <c r="F38" s="55">
        <f>(E38*D38)/100</f>
        <v>11.832788151105442</v>
      </c>
      <c r="G38" s="18">
        <v>0.85160000000000002</v>
      </c>
      <c r="H38" s="54">
        <f>F38*G38</f>
        <v>10.076802389481395</v>
      </c>
      <c r="I38" s="54"/>
      <c r="J38" s="54">
        <f>D38</f>
        <v>65.737711950585791</v>
      </c>
    </row>
    <row r="39" spans="1:10">
      <c r="B39" s="18">
        <v>2817954</v>
      </c>
      <c r="H39" s="54"/>
      <c r="I39" s="54"/>
    </row>
    <row r="40" spans="1:10">
      <c r="B40" s="18">
        <v>2809212</v>
      </c>
      <c r="H40" s="54"/>
      <c r="I40" s="54"/>
    </row>
    <row r="41" spans="1:10">
      <c r="A41" s="18" t="s">
        <v>109</v>
      </c>
      <c r="B41" s="18">
        <v>2932321</v>
      </c>
      <c r="C41" s="55">
        <f>AVERAGE(B41:B43)</f>
        <v>2931701.3333333335</v>
      </c>
      <c r="D41" s="54">
        <f>C41/$E$5</f>
        <v>67.859247003503796</v>
      </c>
      <c r="E41" s="18">
        <v>12</v>
      </c>
      <c r="F41" s="55">
        <f>(E41*D41)/100</f>
        <v>8.1431096404204553</v>
      </c>
      <c r="G41" s="18">
        <v>0.85160000000000002</v>
      </c>
      <c r="H41" s="54">
        <f>F41*G41</f>
        <v>6.9346721697820595</v>
      </c>
      <c r="I41" s="54"/>
      <c r="J41" s="54">
        <f>D41</f>
        <v>67.859247003503796</v>
      </c>
    </row>
    <row r="42" spans="1:10">
      <c r="B42" s="18">
        <v>2941077</v>
      </c>
      <c r="H42" s="54"/>
      <c r="I42" s="54"/>
    </row>
    <row r="43" spans="1:10">
      <c r="B43" s="18">
        <v>2921706</v>
      </c>
      <c r="H43" s="54"/>
      <c r="I43" s="54"/>
    </row>
    <row r="44" spans="1:10">
      <c r="A44" s="18" t="s">
        <v>110</v>
      </c>
      <c r="B44" s="18">
        <v>2952585</v>
      </c>
      <c r="C44" s="55">
        <f>AVERAGE(B44:B46)</f>
        <v>2999469.3333333335</v>
      </c>
      <c r="D44" s="54">
        <f>C44/$E$5</f>
        <v>69.42785339551466</v>
      </c>
      <c r="E44" s="18">
        <v>13</v>
      </c>
      <c r="F44" s="55">
        <f>(E44*D44)/100</f>
        <v>9.0256209414169053</v>
      </c>
      <c r="G44" s="18">
        <v>0.85160000000000002</v>
      </c>
      <c r="H44" s="54">
        <f>F44*G44</f>
        <v>7.686218793710637</v>
      </c>
      <c r="I44" s="54"/>
      <c r="J44" s="54">
        <f>D44</f>
        <v>69.42785339551466</v>
      </c>
    </row>
    <row r="45" spans="1:10">
      <c r="B45" s="18">
        <v>2988675</v>
      </c>
      <c r="F45" s="55"/>
      <c r="H45" s="54"/>
      <c r="I45" s="54"/>
    </row>
    <row r="46" spans="1:10">
      <c r="B46" s="18">
        <v>3057148</v>
      </c>
      <c r="F46" s="55"/>
      <c r="H46" s="54"/>
      <c r="I46" s="54"/>
    </row>
    <row r="47" spans="1:10">
      <c r="A47" s="18" t="s">
        <v>79</v>
      </c>
      <c r="B47" s="18">
        <v>3045765</v>
      </c>
      <c r="C47" s="55">
        <f>AVERAGE(B47:B49)</f>
        <v>3099542.3333333335</v>
      </c>
      <c r="D47" s="54">
        <f>C47/$E$5</f>
        <v>71.744214324975516</v>
      </c>
      <c r="E47" s="18">
        <v>12</v>
      </c>
      <c r="F47" s="55">
        <f>(E47*D47)/100</f>
        <v>8.6093057189970619</v>
      </c>
      <c r="G47" s="18">
        <v>0.85160000000000002</v>
      </c>
      <c r="H47" s="54">
        <f>F47*G47</f>
        <v>7.3316847502978977</v>
      </c>
      <c r="I47" s="54">
        <f>H47+H50</f>
        <v>14.052112843628896</v>
      </c>
      <c r="J47" s="6">
        <f>(F47+F50)/(E47+E50)*100</f>
        <v>68.753487766307018</v>
      </c>
    </row>
    <row r="48" spans="1:10">
      <c r="B48" s="18">
        <v>3169811</v>
      </c>
      <c r="F48" s="55"/>
      <c r="H48" s="54"/>
      <c r="I48" s="54"/>
    </row>
    <row r="49" spans="1:10">
      <c r="B49" s="18">
        <v>3083051</v>
      </c>
      <c r="F49" s="55"/>
      <c r="H49" s="54"/>
      <c r="I49" s="54"/>
    </row>
    <row r="50" spans="1:10">
      <c r="A50" s="18" t="s">
        <v>80</v>
      </c>
      <c r="B50" s="18">
        <v>2733779</v>
      </c>
      <c r="C50" s="55">
        <f>AVERAGE(B50:B52)</f>
        <v>2689317</v>
      </c>
      <c r="D50" s="54">
        <f>C50/$J$5</f>
        <v>65.762761207638547</v>
      </c>
      <c r="E50" s="18">
        <v>12</v>
      </c>
      <c r="F50" s="55">
        <f>(E50*D50)/100</f>
        <v>7.8915313449166256</v>
      </c>
      <c r="G50" s="18">
        <v>0.85160000000000002</v>
      </c>
      <c r="H50" s="54">
        <f>F50*G50</f>
        <v>6.7204280933309981</v>
      </c>
      <c r="I50" s="54"/>
    </row>
    <row r="51" spans="1:10">
      <c r="B51" s="18">
        <v>2663364</v>
      </c>
      <c r="H51" s="54"/>
      <c r="I51" s="54"/>
    </row>
    <row r="52" spans="1:10">
      <c r="B52" s="18">
        <v>2670808</v>
      </c>
      <c r="H52" s="54"/>
      <c r="I52" s="54"/>
    </row>
    <row r="53" spans="1:10">
      <c r="A53" s="18" t="s">
        <v>112</v>
      </c>
      <c r="B53" s="18">
        <v>2633341</v>
      </c>
      <c r="C53" s="55">
        <f>AVERAGE(B53:B55)</f>
        <v>2661272</v>
      </c>
      <c r="D53" s="54">
        <f>C53/$E$5</f>
        <v>61.599697055830795</v>
      </c>
      <c r="E53" s="18">
        <v>19</v>
      </c>
      <c r="F53" s="55">
        <f>(E53*D53)/100</f>
        <v>11.70394244060785</v>
      </c>
      <c r="G53" s="18">
        <v>0.85160000000000002</v>
      </c>
      <c r="H53" s="53">
        <f>F53*G53</f>
        <v>9.9670773824216461</v>
      </c>
      <c r="I53" s="53"/>
      <c r="J53" s="54">
        <f>D53</f>
        <v>61.599697055830795</v>
      </c>
    </row>
    <row r="54" spans="1:10">
      <c r="B54" s="18">
        <v>2676342</v>
      </c>
      <c r="D54" s="54"/>
      <c r="H54" s="53"/>
    </row>
    <row r="55" spans="1:10">
      <c r="B55" s="18">
        <v>2674133</v>
      </c>
      <c r="H55" s="53"/>
    </row>
    <row r="56" spans="1:10">
      <c r="A56" s="18" t="s">
        <v>113</v>
      </c>
      <c r="B56" s="18">
        <v>2725671</v>
      </c>
      <c r="C56" s="55">
        <f>AVERAGE(B56:B58)</f>
        <v>2733698.6666666665</v>
      </c>
      <c r="D56" s="54">
        <f>C56/$E$5</f>
        <v>63.276136264386061</v>
      </c>
      <c r="E56" s="18">
        <v>23</v>
      </c>
      <c r="F56" s="55">
        <f>(E56*D56)/100</f>
        <v>14.553511340808793</v>
      </c>
      <c r="G56" s="18">
        <v>0.85160000000000002</v>
      </c>
      <c r="H56" s="53">
        <f>F56*G56</f>
        <v>12.393770257832768</v>
      </c>
      <c r="J56" s="54">
        <f>D56</f>
        <v>63.276136264386061</v>
      </c>
    </row>
    <row r="57" spans="1:10">
      <c r="B57" s="18">
        <v>2705792</v>
      </c>
      <c r="D57" s="54"/>
      <c r="F57" s="55"/>
      <c r="H57" s="53"/>
    </row>
    <row r="58" spans="1:10">
      <c r="B58" s="18">
        <v>2769633</v>
      </c>
      <c r="F58" s="55"/>
      <c r="H58" s="53"/>
    </row>
    <row r="59" spans="1:10">
      <c r="A59" s="18" t="s">
        <v>114</v>
      </c>
      <c r="B59" s="18">
        <v>2847523</v>
      </c>
      <c r="C59" s="55">
        <f>AVERAGE(B59:B61)</f>
        <v>2849904</v>
      </c>
      <c r="D59" s="54">
        <f>C59/$E$5</f>
        <v>65.965907670542663</v>
      </c>
      <c r="E59" s="18">
        <v>22</v>
      </c>
      <c r="F59" s="55">
        <f>(E59*D59)/100</f>
        <v>14.512499687519385</v>
      </c>
      <c r="G59" s="18">
        <v>0.85160000000000002</v>
      </c>
      <c r="H59" s="53">
        <f>F59*G59</f>
        <v>12.358844733891509</v>
      </c>
      <c r="J59" s="54">
        <f>D59</f>
        <v>65.965907670542663</v>
      </c>
    </row>
    <row r="60" spans="1:10">
      <c r="B60" s="18">
        <v>2839404</v>
      </c>
    </row>
    <row r="61" spans="1:10">
      <c r="B61" s="18">
        <v>2862785</v>
      </c>
    </row>
    <row r="62" spans="1:10">
      <c r="A62" s="18" t="s">
        <v>115</v>
      </c>
      <c r="B62" s="18">
        <v>2993200</v>
      </c>
      <c r="C62" s="55">
        <f>AVERAGE(B62:B64)</f>
        <v>2933111.6666666665</v>
      </c>
      <c r="D62" s="54">
        <f>C62/$E$5</f>
        <v>67.891891583269057</v>
      </c>
      <c r="E62" s="18">
        <v>20</v>
      </c>
      <c r="F62" s="55">
        <f>(E62*D62)/100</f>
        <v>13.578378316653811</v>
      </c>
      <c r="G62" s="18">
        <v>0.85160000000000002</v>
      </c>
      <c r="H62" s="54">
        <f>F62*G62</f>
        <v>11.563346974462386</v>
      </c>
      <c r="I62" s="54"/>
      <c r="J62" s="54">
        <f>D62</f>
        <v>67.891891583269057</v>
      </c>
    </row>
    <row r="63" spans="1:10">
      <c r="B63" s="18">
        <v>3018924</v>
      </c>
      <c r="H63" s="54"/>
      <c r="I63" s="54"/>
    </row>
    <row r="64" spans="1:10">
      <c r="B64" s="18">
        <v>2787211</v>
      </c>
      <c r="H64" s="54"/>
      <c r="I64" s="54"/>
    </row>
    <row r="65" spans="1:10">
      <c r="A65" s="18" t="s">
        <v>116</v>
      </c>
      <c r="B65" s="18">
        <v>2980053</v>
      </c>
      <c r="C65" s="55">
        <f>AVERAGE(B65:B67)</f>
        <v>2953445</v>
      </c>
      <c r="D65" s="54">
        <f>C65/$E$5</f>
        <v>68.362541397894759</v>
      </c>
      <c r="E65" s="18">
        <v>18</v>
      </c>
      <c r="F65" s="55">
        <f>(E65*D65)/100</f>
        <v>12.305257451621058</v>
      </c>
      <c r="G65" s="18">
        <v>0.85160000000000002</v>
      </c>
      <c r="H65" s="54">
        <f>F65*G65</f>
        <v>10.479157245800494</v>
      </c>
      <c r="I65" s="54"/>
      <c r="J65" s="54">
        <f>D65</f>
        <v>68.362541397894759</v>
      </c>
    </row>
    <row r="66" spans="1:10">
      <c r="B66" s="18">
        <v>3094039</v>
      </c>
      <c r="F66" s="55"/>
      <c r="H66" s="54"/>
      <c r="I66" s="54"/>
    </row>
    <row r="67" spans="1:10">
      <c r="B67" s="18">
        <v>2786243</v>
      </c>
      <c r="F67" s="55"/>
      <c r="H67" s="54"/>
      <c r="I67" s="54"/>
    </row>
    <row r="68" spans="1:10">
      <c r="A68" s="18" t="s">
        <v>117</v>
      </c>
      <c r="B68" s="18">
        <v>2717459</v>
      </c>
      <c r="C68" s="55">
        <f>AVERAGE(B68:B70)</f>
        <v>2869632.6666666665</v>
      </c>
      <c r="D68" s="54">
        <f>C68/$J$5</f>
        <v>70.172080052905272</v>
      </c>
      <c r="E68" s="18">
        <v>22</v>
      </c>
      <c r="F68" s="55">
        <f>(E68*D68)/100</f>
        <v>15.43785761163916</v>
      </c>
      <c r="G68" s="18">
        <v>0.85160000000000002</v>
      </c>
      <c r="H68" s="54">
        <f>F68*G68</f>
        <v>13.146879542071909</v>
      </c>
      <c r="I68" s="54"/>
      <c r="J68" s="54">
        <f>D68</f>
        <v>70.172080052905272</v>
      </c>
    </row>
    <row r="69" spans="1:10">
      <c r="B69" s="18">
        <v>2710538</v>
      </c>
      <c r="H69" s="54"/>
      <c r="I69" s="54"/>
    </row>
    <row r="70" spans="1:10">
      <c r="B70" s="18">
        <v>3180901</v>
      </c>
      <c r="H70" s="54"/>
      <c r="I70" s="54"/>
    </row>
    <row r="71" spans="1:10">
      <c r="I71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41" workbookViewId="0">
      <selection activeCell="J50" sqref="J50"/>
    </sheetView>
  </sheetViews>
  <sheetFormatPr baseColWidth="10" defaultRowHeight="14" x14ac:dyDescent="0"/>
  <cols>
    <col min="1" max="4" width="10.83203125" style="18"/>
    <col min="5" max="5" width="14.5" style="18" customWidth="1"/>
    <col min="6" max="6" width="14.83203125" style="18" customWidth="1"/>
    <col min="7" max="9" width="10.83203125" style="18"/>
    <col min="10" max="10" width="13.5" style="18" customWidth="1"/>
    <col min="11" max="16384" width="10.83203125" style="18"/>
  </cols>
  <sheetData>
    <row r="1" spans="1:17">
      <c r="B1" s="18" t="s">
        <v>62</v>
      </c>
    </row>
    <row r="2" spans="1:17">
      <c r="A2" s="18" t="s">
        <v>13</v>
      </c>
      <c r="B2" s="18">
        <v>2049800</v>
      </c>
    </row>
    <row r="3" spans="1:17">
      <c r="A3" s="18" t="s">
        <v>13</v>
      </c>
      <c r="B3" s="18">
        <v>1977423</v>
      </c>
      <c r="C3" s="55">
        <f>AVERAGE(B2:B4)</f>
        <v>2116945.6666666665</v>
      </c>
      <c r="D3" s="55">
        <f>C3*2</f>
        <v>4233891.333333333</v>
      </c>
      <c r="E3" s="18" t="s">
        <v>14</v>
      </c>
    </row>
    <row r="4" spans="1:17">
      <c r="A4" s="18" t="s">
        <v>13</v>
      </c>
      <c r="B4" s="18">
        <v>2323614</v>
      </c>
      <c r="H4" s="55"/>
    </row>
    <row r="5" spans="1:17">
      <c r="A5" s="18" t="s">
        <v>15</v>
      </c>
      <c r="B5" s="18">
        <v>3810253</v>
      </c>
      <c r="E5" s="55">
        <f>((D3+C6)/2)/100</f>
        <v>40894.222666666668</v>
      </c>
    </row>
    <row r="6" spans="1:17">
      <c r="A6" s="18" t="s">
        <v>15</v>
      </c>
      <c r="B6" s="18">
        <v>4049557</v>
      </c>
      <c r="C6" s="55">
        <f>AVERAGE(B5:B9)</f>
        <v>3944953.2</v>
      </c>
    </row>
    <row r="7" spans="1:17">
      <c r="A7" s="18" t="s">
        <v>15</v>
      </c>
      <c r="B7" s="18">
        <v>3826120</v>
      </c>
    </row>
    <row r="8" spans="1:17">
      <c r="A8" s="18" t="s">
        <v>15</v>
      </c>
      <c r="B8" s="18">
        <v>4023216</v>
      </c>
    </row>
    <row r="9" spans="1:17">
      <c r="A9" s="18" t="s">
        <v>15</v>
      </c>
      <c r="B9" s="18">
        <v>4015620</v>
      </c>
    </row>
    <row r="10" spans="1:17"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16</v>
      </c>
      <c r="I10" s="18" t="s">
        <v>153</v>
      </c>
      <c r="J10" t="s">
        <v>179</v>
      </c>
      <c r="M10" s="53"/>
      <c r="O10" s="53"/>
      <c r="P10" s="54"/>
      <c r="Q10" s="54"/>
    </row>
    <row r="11" spans="1:17">
      <c r="A11" s="18" t="s">
        <v>20</v>
      </c>
      <c r="B11" s="18">
        <v>2946311</v>
      </c>
      <c r="C11" s="55">
        <f>AVERAGE(B11:B13)</f>
        <v>2900582.3333333335</v>
      </c>
      <c r="D11" s="54">
        <f>C11/$E$5</f>
        <v>70.928902524356573</v>
      </c>
      <c r="E11" s="18">
        <v>3065</v>
      </c>
      <c r="F11" s="55">
        <f>(E11*D11)/100</f>
        <v>2173.9708623715287</v>
      </c>
      <c r="G11" s="18">
        <v>0.85160000000000002</v>
      </c>
      <c r="H11" s="54">
        <f>F11*G11</f>
        <v>1851.353586395594</v>
      </c>
      <c r="I11" s="54"/>
      <c r="J11" s="54">
        <f>D11</f>
        <v>70.928902524356573</v>
      </c>
      <c r="M11" s="53"/>
      <c r="O11" s="53"/>
      <c r="P11" s="54"/>
      <c r="Q11" s="54"/>
    </row>
    <row r="12" spans="1:17">
      <c r="B12" s="18">
        <v>2822864</v>
      </c>
      <c r="D12" s="54"/>
      <c r="H12" s="54"/>
      <c r="I12" s="54"/>
      <c r="M12" s="53"/>
      <c r="O12" s="53"/>
      <c r="P12" s="54"/>
      <c r="Q12" s="54"/>
    </row>
    <row r="13" spans="1:17">
      <c r="B13" s="18">
        <v>2932572</v>
      </c>
      <c r="D13" s="54"/>
      <c r="H13" s="54"/>
      <c r="I13" s="54"/>
      <c r="M13" s="53"/>
      <c r="O13" s="53"/>
      <c r="P13" s="54"/>
      <c r="Q13" s="54"/>
    </row>
    <row r="14" spans="1:17">
      <c r="A14" s="18" t="s">
        <v>21</v>
      </c>
      <c r="B14" s="18">
        <v>2755146</v>
      </c>
      <c r="C14" s="55">
        <f>AVERAGE(B14:B16)</f>
        <v>2936180.6666666665</v>
      </c>
      <c r="D14" s="54">
        <f>C14/$E$5</f>
        <v>71.799400384738931</v>
      </c>
      <c r="E14" s="18">
        <v>3240</v>
      </c>
      <c r="F14" s="55">
        <f>(E14*D14)/100</f>
        <v>2326.3005724655413</v>
      </c>
      <c r="G14" s="18">
        <v>0.85160000000000002</v>
      </c>
      <c r="H14" s="54">
        <f>F14*G14</f>
        <v>1981.0775675116552</v>
      </c>
      <c r="I14" s="54"/>
      <c r="J14" s="54">
        <f>D14</f>
        <v>71.799400384738931</v>
      </c>
      <c r="M14" s="53"/>
    </row>
    <row r="15" spans="1:17">
      <c r="B15" s="18">
        <v>2969462</v>
      </c>
      <c r="D15" s="54"/>
      <c r="H15" s="54"/>
      <c r="I15" s="54"/>
      <c r="M15" s="53"/>
    </row>
    <row r="16" spans="1:17">
      <c r="B16" s="18">
        <v>3083934</v>
      </c>
      <c r="D16" s="54"/>
      <c r="H16" s="54"/>
      <c r="I16" s="54"/>
      <c r="M16" s="53"/>
    </row>
    <row r="17" spans="1:13">
      <c r="A17" s="18" t="s">
        <v>22</v>
      </c>
      <c r="B17" s="18">
        <v>2858179</v>
      </c>
      <c r="C17" s="55">
        <f>AVERAGE(B17:B19)</f>
        <v>2801121.6666666665</v>
      </c>
      <c r="D17" s="54">
        <f>C17/$E$5</f>
        <v>68.4967578305356</v>
      </c>
      <c r="E17" s="18">
        <v>1750</v>
      </c>
      <c r="F17" s="55">
        <f>(E17*D17)/100</f>
        <v>1198.693262034373</v>
      </c>
      <c r="G17" s="18">
        <v>0.85160000000000002</v>
      </c>
      <c r="H17" s="54">
        <f>F17*G17</f>
        <v>1020.807181948472</v>
      </c>
      <c r="I17" s="54"/>
      <c r="J17" s="54">
        <f>D17</f>
        <v>68.4967578305356</v>
      </c>
      <c r="M17" s="53"/>
    </row>
    <row r="18" spans="1:13">
      <c r="B18" s="18">
        <v>2905651</v>
      </c>
      <c r="D18" s="54"/>
      <c r="H18" s="54"/>
      <c r="I18" s="54"/>
      <c r="M18" s="53"/>
    </row>
    <row r="19" spans="1:13">
      <c r="B19" s="18">
        <v>2639535</v>
      </c>
      <c r="D19" s="54"/>
      <c r="H19" s="54"/>
      <c r="I19" s="54"/>
      <c r="M19" s="53"/>
    </row>
    <row r="20" spans="1:13">
      <c r="A20" s="18" t="s">
        <v>173</v>
      </c>
      <c r="B20" s="18">
        <v>2933568</v>
      </c>
      <c r="C20" s="55">
        <f>AVERAGE(B20:B22)</f>
        <v>2929242.3333333335</v>
      </c>
      <c r="D20" s="54">
        <f>C20/$E$5</f>
        <v>71.629735016848514</v>
      </c>
      <c r="E20" s="18">
        <v>22</v>
      </c>
      <c r="F20" s="55">
        <f>(E20*D20)/100</f>
        <v>15.758541703706674</v>
      </c>
      <c r="G20" s="18">
        <v>0.85160000000000002</v>
      </c>
      <c r="H20" s="54">
        <f>F20*G20</f>
        <v>13.419974114876604</v>
      </c>
      <c r="I20" s="54"/>
      <c r="J20" s="54">
        <f>D20</f>
        <v>71.629735016848514</v>
      </c>
      <c r="M20" s="53"/>
    </row>
    <row r="21" spans="1:13">
      <c r="B21" s="18">
        <v>3010282</v>
      </c>
      <c r="D21" s="54"/>
      <c r="H21" s="54"/>
      <c r="I21" s="54"/>
      <c r="M21" s="53"/>
    </row>
    <row r="22" spans="1:13">
      <c r="B22" s="18">
        <v>2843877</v>
      </c>
      <c r="D22" s="54"/>
      <c r="H22" s="54"/>
      <c r="I22" s="54"/>
      <c r="M22" s="53"/>
    </row>
    <row r="23" spans="1:13">
      <c r="A23" s="18" t="s">
        <v>174</v>
      </c>
      <c r="B23" s="18">
        <v>3208537</v>
      </c>
      <c r="C23" s="55">
        <f>AVERAGE(B23:B25)</f>
        <v>3087468.3333333335</v>
      </c>
      <c r="D23" s="54">
        <f>C23/$E$5</f>
        <v>75.498887911371469</v>
      </c>
      <c r="E23" s="18">
        <v>15</v>
      </c>
      <c r="F23" s="55">
        <f>(E23*D23)/100</f>
        <v>11.324833186705721</v>
      </c>
      <c r="G23" s="18">
        <v>0.85160000000000002</v>
      </c>
      <c r="H23" s="54">
        <f>F23*G23</f>
        <v>9.6442279417985919</v>
      </c>
      <c r="I23" s="54"/>
      <c r="J23" s="54">
        <f>D23</f>
        <v>75.498887911371469</v>
      </c>
      <c r="M23" s="54"/>
    </row>
    <row r="24" spans="1:13">
      <c r="B24" s="18">
        <v>3120300</v>
      </c>
      <c r="D24" s="54"/>
      <c r="H24" s="54"/>
      <c r="I24" s="54"/>
    </row>
    <row r="25" spans="1:13">
      <c r="B25" s="18">
        <v>2933568</v>
      </c>
      <c r="D25" s="54"/>
      <c r="H25" s="54"/>
      <c r="I25" s="54"/>
    </row>
    <row r="26" spans="1:13">
      <c r="A26" s="18" t="s">
        <v>175</v>
      </c>
      <c r="B26" s="18">
        <v>3010282</v>
      </c>
      <c r="C26" s="55">
        <f>AVERAGE(B26:B28)</f>
        <v>3020898.6666666665</v>
      </c>
      <c r="D26" s="54">
        <f>C26/$E$5</f>
        <v>73.871037757346457</v>
      </c>
      <c r="E26" s="18">
        <v>16</v>
      </c>
      <c r="F26" s="55">
        <f>(E26*D26)/100</f>
        <v>11.819366041175433</v>
      </c>
      <c r="G26" s="18">
        <v>0.85160000000000002</v>
      </c>
      <c r="H26" s="54">
        <f>F26*G26</f>
        <v>10.065372120665</v>
      </c>
      <c r="I26" s="54"/>
      <c r="J26" s="54">
        <f>D26</f>
        <v>73.871037757346457</v>
      </c>
    </row>
    <row r="27" spans="1:13">
      <c r="B27" s="18">
        <v>2843877</v>
      </c>
      <c r="D27" s="54"/>
      <c r="H27" s="54"/>
      <c r="I27" s="54"/>
    </row>
    <row r="28" spans="1:13">
      <c r="B28" s="18">
        <v>3208537</v>
      </c>
      <c r="D28" s="54"/>
      <c r="H28" s="54"/>
      <c r="I28" s="54"/>
    </row>
    <row r="29" spans="1:13">
      <c r="A29" s="18" t="s">
        <v>69</v>
      </c>
      <c r="B29" s="18">
        <v>2456511</v>
      </c>
      <c r="C29" s="55">
        <f>AVERAGE(B29:B31)</f>
        <v>2498975</v>
      </c>
      <c r="D29" s="54">
        <f>C29/$E$5</f>
        <v>61.108265105548568</v>
      </c>
      <c r="E29" s="18">
        <v>10</v>
      </c>
      <c r="F29" s="55">
        <f>(E29*D29)/100</f>
        <v>6.1108265105548574</v>
      </c>
      <c r="G29" s="18">
        <v>0.85160000000000002</v>
      </c>
      <c r="H29" s="54">
        <f>F29*G29</f>
        <v>5.2039798563885169</v>
      </c>
      <c r="I29" s="54">
        <f>H29+H32</f>
        <v>8.9745322015331475</v>
      </c>
      <c r="J29" s="6">
        <f>(F29+F32)/(E29+E32)*100</f>
        <v>58.546867344691989</v>
      </c>
    </row>
    <row r="30" spans="1:13">
      <c r="B30" s="18">
        <v>2669657</v>
      </c>
      <c r="D30" s="54"/>
      <c r="H30" s="54"/>
      <c r="I30" s="54"/>
    </row>
    <row r="31" spans="1:13">
      <c r="B31" s="18">
        <v>2370757</v>
      </c>
      <c r="D31" s="54"/>
      <c r="H31" s="54"/>
      <c r="I31" s="54"/>
    </row>
    <row r="32" spans="1:13">
      <c r="A32" s="18" t="s">
        <v>70</v>
      </c>
      <c r="B32" s="18">
        <v>2289055</v>
      </c>
      <c r="C32" s="55">
        <f>AVERAGE(B32:B34)</f>
        <v>2263295.6666666665</v>
      </c>
      <c r="D32" s="54">
        <f>C32/$E$5</f>
        <v>55.345120143621259</v>
      </c>
      <c r="E32" s="18">
        <v>8</v>
      </c>
      <c r="F32" s="55">
        <f>(E32*D32)/100</f>
        <v>4.427609611489701</v>
      </c>
      <c r="G32" s="18">
        <v>0.85160000000000002</v>
      </c>
      <c r="H32" s="54">
        <f>F32*G32</f>
        <v>3.7705523451446297</v>
      </c>
      <c r="I32" s="54"/>
    </row>
    <row r="33" spans="1:10">
      <c r="B33" s="18">
        <v>2294214</v>
      </c>
      <c r="D33" s="54"/>
      <c r="H33" s="54"/>
      <c r="I33" s="54"/>
    </row>
    <row r="34" spans="1:10">
      <c r="B34" s="18">
        <v>2206618</v>
      </c>
      <c r="D34" s="54"/>
      <c r="H34" s="54"/>
      <c r="I34" s="54"/>
    </row>
    <row r="35" spans="1:10">
      <c r="A35" s="18" t="s">
        <v>120</v>
      </c>
      <c r="B35" s="18">
        <v>2925813</v>
      </c>
      <c r="C35" s="55">
        <f>AVERAGE(B35:B37)</f>
        <v>2892212.6666666665</v>
      </c>
      <c r="D35" s="54">
        <f>C35/$E$5</f>
        <v>70.724236287394717</v>
      </c>
      <c r="E35" s="18">
        <v>12</v>
      </c>
      <c r="F35" s="55">
        <f>(E35*D35)/100</f>
        <v>8.4869083544873654</v>
      </c>
      <c r="G35" s="18">
        <v>0.85160000000000002</v>
      </c>
      <c r="H35" s="54">
        <f>F35*G35</f>
        <v>7.2274511546814404</v>
      </c>
      <c r="I35" s="54"/>
      <c r="J35" s="54">
        <f>D35</f>
        <v>70.724236287394717</v>
      </c>
    </row>
    <row r="36" spans="1:10">
      <c r="B36" s="18">
        <v>2888528</v>
      </c>
      <c r="D36" s="54"/>
      <c r="F36" s="55"/>
      <c r="H36" s="54"/>
      <c r="I36" s="54"/>
    </row>
    <row r="37" spans="1:10">
      <c r="B37" s="18">
        <v>2862297</v>
      </c>
      <c r="D37" s="54"/>
      <c r="F37" s="55"/>
      <c r="H37" s="54"/>
      <c r="I37" s="54"/>
    </row>
    <row r="38" spans="1:10">
      <c r="A38" s="18" t="s">
        <v>121</v>
      </c>
      <c r="B38" s="18">
        <v>2547589</v>
      </c>
      <c r="C38" s="55">
        <f>AVERAGE(B38:B40)</f>
        <v>2691295.3333333335</v>
      </c>
      <c r="D38" s="54">
        <f>C38/$E$5</f>
        <v>65.811138049263818</v>
      </c>
      <c r="E38" s="18">
        <v>9</v>
      </c>
      <c r="F38" s="55">
        <f>(E38*D38)/100</f>
        <v>5.9230024244337436</v>
      </c>
      <c r="G38" s="18">
        <v>0.85160000000000002</v>
      </c>
      <c r="H38" s="54">
        <f>F38*G38</f>
        <v>5.0440288646477764</v>
      </c>
      <c r="I38" s="54"/>
      <c r="J38" s="54">
        <f>D38</f>
        <v>65.811138049263818</v>
      </c>
    </row>
    <row r="39" spans="1:10">
      <c r="B39" s="18">
        <v>2713429</v>
      </c>
      <c r="H39" s="54"/>
      <c r="I39" s="54"/>
    </row>
    <row r="40" spans="1:10">
      <c r="B40" s="18">
        <v>2812868</v>
      </c>
      <c r="D40" s="54"/>
      <c r="H40" s="54"/>
      <c r="I40" s="54"/>
    </row>
    <row r="41" spans="1:10">
      <c r="A41" s="18" t="s">
        <v>75</v>
      </c>
      <c r="B41" s="18">
        <v>2294634</v>
      </c>
      <c r="C41" s="55">
        <f>AVERAGE(B41:B43)</f>
        <v>2309888</v>
      </c>
      <c r="D41" s="54">
        <f>C41/$E$5</f>
        <v>56.484457935003498</v>
      </c>
      <c r="E41" s="18">
        <v>9</v>
      </c>
      <c r="F41" s="55">
        <f>(E41*D41)/100</f>
        <v>5.0836012141503151</v>
      </c>
      <c r="G41" s="18">
        <v>0.85160000000000002</v>
      </c>
      <c r="H41" s="54">
        <f>F41*G41</f>
        <v>4.3291947939704087</v>
      </c>
      <c r="I41" s="54">
        <f>H41+H44</f>
        <v>6.7219746563711844</v>
      </c>
      <c r="J41" s="6">
        <f>(F41+F44)/(E41+E44)*100</f>
        <v>60.718057018202686</v>
      </c>
    </row>
    <row r="42" spans="1:10">
      <c r="B42" s="18">
        <v>2309560</v>
      </c>
      <c r="D42" s="54"/>
      <c r="H42" s="54"/>
      <c r="I42" s="54"/>
    </row>
    <row r="43" spans="1:10">
      <c r="B43" s="18">
        <v>2325470</v>
      </c>
      <c r="D43" s="54"/>
      <c r="H43" s="54"/>
      <c r="I43" s="54"/>
    </row>
    <row r="44" spans="1:10">
      <c r="A44" s="18" t="s">
        <v>76</v>
      </c>
      <c r="B44" s="18">
        <v>2909809</v>
      </c>
      <c r="C44" s="55">
        <f>AVERAGE(B44:B46)</f>
        <v>2872559.6666666665</v>
      </c>
      <c r="D44" s="54">
        <f>C44/$E$5</f>
        <v>70.243654955400871</v>
      </c>
      <c r="E44" s="18">
        <v>4</v>
      </c>
      <c r="F44" s="55">
        <f>(E44*D44)/100</f>
        <v>2.8097461982160348</v>
      </c>
      <c r="G44" s="18">
        <v>0.85160000000000002</v>
      </c>
      <c r="H44" s="54">
        <f>F44*G44</f>
        <v>2.3927798624007752</v>
      </c>
      <c r="I44" s="54"/>
    </row>
    <row r="45" spans="1:10">
      <c r="B45" s="18">
        <v>2931145</v>
      </c>
      <c r="D45" s="54"/>
      <c r="H45" s="54"/>
      <c r="I45" s="54"/>
    </row>
    <row r="46" spans="1:10">
      <c r="B46" s="18">
        <v>2776725</v>
      </c>
      <c r="D46" s="54"/>
      <c r="H46" s="54"/>
      <c r="I46" s="54"/>
    </row>
    <row r="47" spans="1:10">
      <c r="A47" s="18" t="s">
        <v>110</v>
      </c>
      <c r="B47" s="55">
        <v>2888115.86666667</v>
      </c>
      <c r="C47" s="55">
        <f>AVERAGE(B47:B49)</f>
        <v>2889668.2666666699</v>
      </c>
      <c r="D47" s="54">
        <f>C47/$E$5</f>
        <v>70.662017229687322</v>
      </c>
      <c r="E47" s="18">
        <v>10</v>
      </c>
      <c r="F47" s="55">
        <f>(E47*D47)/100</f>
        <v>7.0662017229687315</v>
      </c>
      <c r="G47" s="18">
        <v>0.85160000000000002</v>
      </c>
      <c r="H47" s="54">
        <f>F47*G47</f>
        <v>6.0175773872801717</v>
      </c>
      <c r="I47" s="54"/>
      <c r="J47" s="54">
        <f>D47</f>
        <v>70.662017229687322</v>
      </c>
    </row>
    <row r="48" spans="1:10">
      <c r="B48" s="55">
        <v>2889668.2666666699</v>
      </c>
      <c r="D48" s="54"/>
      <c r="F48" s="55"/>
      <c r="H48" s="54"/>
      <c r="I48" s="54"/>
    </row>
    <row r="49" spans="1:10">
      <c r="B49" s="55">
        <v>2891220.6666666698</v>
      </c>
      <c r="D49" s="54"/>
      <c r="F49" s="55"/>
      <c r="H49" s="54"/>
      <c r="I49" s="54"/>
    </row>
    <row r="50" spans="1:10">
      <c r="A50" s="18" t="s">
        <v>79</v>
      </c>
      <c r="B50" s="18">
        <v>2904436</v>
      </c>
      <c r="C50" s="55">
        <f>AVERAGE(B50:B52)</f>
        <v>2929521.6666666665</v>
      </c>
      <c r="D50" s="54">
        <f>C50/$E$5</f>
        <v>71.636565647561554</v>
      </c>
      <c r="E50" s="18">
        <v>12</v>
      </c>
      <c r="F50" s="55">
        <f>(E50*D50)/100</f>
        <v>8.5963878777073859</v>
      </c>
      <c r="G50" s="18">
        <v>0.85160000000000002</v>
      </c>
      <c r="H50" s="54">
        <f>F50*G50</f>
        <v>7.3206839166556099</v>
      </c>
      <c r="I50" s="54">
        <f>H50+H53</f>
        <v>14.434368561335818</v>
      </c>
      <c r="J50" s="6">
        <f>(F50+F53)/(E50+E53)*100</f>
        <v>70.623769773249464</v>
      </c>
    </row>
    <row r="51" spans="1:10">
      <c r="B51" s="18">
        <v>2863095</v>
      </c>
      <c r="D51" s="54"/>
      <c r="F51" s="55"/>
      <c r="H51" s="54"/>
      <c r="I51" s="54"/>
    </row>
    <row r="52" spans="1:10">
      <c r="B52" s="18">
        <v>3021034</v>
      </c>
      <c r="D52" s="54"/>
      <c r="F52" s="55"/>
      <c r="H52" s="54"/>
      <c r="I52" s="54"/>
    </row>
    <row r="53" spans="1:10">
      <c r="A53" s="18" t="s">
        <v>80</v>
      </c>
      <c r="B53" s="18">
        <v>2885100</v>
      </c>
      <c r="C53" s="55">
        <f>AVERAGE(B53:B55)</f>
        <v>2846686.6666666665</v>
      </c>
      <c r="D53" s="54">
        <f>C53/$E$5</f>
        <v>69.610973898937374</v>
      </c>
      <c r="E53" s="18">
        <v>12</v>
      </c>
      <c r="F53" s="55">
        <f>(E53*D53)/100</f>
        <v>8.3533168678724845</v>
      </c>
      <c r="G53" s="18">
        <v>0.85160000000000002</v>
      </c>
      <c r="H53" s="54">
        <f>F53*G53</f>
        <v>7.113684644680208</v>
      </c>
      <c r="I53" s="54"/>
    </row>
    <row r="54" spans="1:10">
      <c r="B54" s="18">
        <v>2861218</v>
      </c>
      <c r="D54" s="54"/>
      <c r="H54" s="54"/>
      <c r="I54" s="54"/>
    </row>
    <row r="55" spans="1:10">
      <c r="B55" s="18">
        <v>2793742</v>
      </c>
      <c r="D55" s="54"/>
      <c r="H55" s="54"/>
      <c r="I55" s="54"/>
    </row>
    <row r="56" spans="1:10">
      <c r="A56" s="18" t="s">
        <v>112</v>
      </c>
      <c r="B56" s="18">
        <v>2914700</v>
      </c>
      <c r="C56" s="55">
        <f>AVERAGE(B56:B58)</f>
        <v>2985417.6666666665</v>
      </c>
      <c r="D56" s="54">
        <f>C56/$E$5</f>
        <v>73.003409087907997</v>
      </c>
      <c r="E56" s="18">
        <v>13</v>
      </c>
      <c r="F56" s="55">
        <f>(E56*D56)/100</f>
        <v>9.4904431814280397</v>
      </c>
      <c r="G56" s="18">
        <v>0.85160000000000002</v>
      </c>
      <c r="H56" s="53">
        <f>F56*G56</f>
        <v>8.0820614133041193</v>
      </c>
      <c r="I56" s="53"/>
      <c r="J56" s="54">
        <f>D56</f>
        <v>73.003409087907997</v>
      </c>
    </row>
    <row r="57" spans="1:10">
      <c r="B57" s="18">
        <v>3022561</v>
      </c>
      <c r="D57" s="54"/>
      <c r="H57" s="53"/>
    </row>
    <row r="58" spans="1:10">
      <c r="B58" s="18">
        <v>3018992</v>
      </c>
      <c r="H58" s="53"/>
    </row>
    <row r="59" spans="1:10">
      <c r="A59" s="18" t="s">
        <v>113</v>
      </c>
      <c r="B59" s="18">
        <v>2964310</v>
      </c>
      <c r="C59" s="55">
        <f>AVERAGE(B59:B61)</f>
        <v>3001980</v>
      </c>
      <c r="D59" s="54">
        <f>C59/$E$5</f>
        <v>73.408413322083931</v>
      </c>
      <c r="E59" s="18">
        <v>12</v>
      </c>
      <c r="F59" s="55">
        <f>(E59*D59)/100</f>
        <v>8.8090095986500714</v>
      </c>
      <c r="G59" s="18">
        <v>0.85160000000000002</v>
      </c>
      <c r="H59" s="53">
        <f>F59*G59</f>
        <v>7.5017525742104008</v>
      </c>
      <c r="J59" s="54">
        <f>D59</f>
        <v>73.408413322083931</v>
      </c>
    </row>
    <row r="60" spans="1:10">
      <c r="B60" s="18">
        <v>3000500</v>
      </c>
      <c r="D60" s="54"/>
      <c r="F60" s="55"/>
      <c r="H60" s="53"/>
    </row>
    <row r="61" spans="1:10">
      <c r="B61" s="18">
        <v>3041130</v>
      </c>
      <c r="F61" s="55"/>
      <c r="H61" s="53"/>
    </row>
    <row r="62" spans="1:10">
      <c r="A62" s="18" t="s">
        <v>114</v>
      </c>
      <c r="B62" s="18">
        <v>2667530</v>
      </c>
      <c r="C62" s="55">
        <f>AVERAGE(B62:B64)</f>
        <v>2694050</v>
      </c>
      <c r="D62" s="54">
        <f>C62/$E$5</f>
        <v>65.878498827560549</v>
      </c>
      <c r="E62" s="18">
        <v>11</v>
      </c>
      <c r="F62" s="55">
        <f>(E62*D62)/100</f>
        <v>7.2466348710316604</v>
      </c>
      <c r="G62" s="18">
        <v>0.85160000000000002</v>
      </c>
      <c r="H62" s="53">
        <f>F62*G62</f>
        <v>6.1712342561705622</v>
      </c>
      <c r="J62" s="54">
        <f>D62</f>
        <v>65.878498827560549</v>
      </c>
    </row>
    <row r="63" spans="1:10">
      <c r="B63" s="18">
        <v>2719710</v>
      </c>
    </row>
    <row r="64" spans="1:10">
      <c r="B64" s="18">
        <v>2694910</v>
      </c>
    </row>
    <row r="65" spans="1:10">
      <c r="A65" s="18" t="s">
        <v>115</v>
      </c>
      <c r="B65" s="18">
        <v>2817854</v>
      </c>
      <c r="C65" s="55">
        <f>AVERAGE(B65:B67)</f>
        <v>2920739.6666666665</v>
      </c>
      <c r="D65" s="54">
        <f>C65/$E$5</f>
        <v>71.421816486742841</v>
      </c>
      <c r="E65" s="18">
        <v>12</v>
      </c>
      <c r="F65" s="55">
        <f>(E65*D65)/100</f>
        <v>8.5706179784091407</v>
      </c>
      <c r="G65" s="18">
        <v>0.85160000000000002</v>
      </c>
      <c r="H65" s="54">
        <f>F65*G65</f>
        <v>7.2987382704132244</v>
      </c>
      <c r="I65" s="54"/>
      <c r="J65" s="54">
        <f>D65</f>
        <v>71.421816486742841</v>
      </c>
    </row>
    <row r="66" spans="1:10">
      <c r="B66" s="18">
        <v>2979569</v>
      </c>
      <c r="D66" s="54"/>
      <c r="E66" s="18">
        <f>E65+E68+E71</f>
        <v>40</v>
      </c>
      <c r="H66" s="54"/>
      <c r="I66" s="54"/>
    </row>
    <row r="67" spans="1:10">
      <c r="B67" s="18">
        <v>2964796</v>
      </c>
      <c r="D67" s="54"/>
      <c r="H67" s="54"/>
      <c r="I67" s="54"/>
    </row>
    <row r="68" spans="1:10">
      <c r="A68" s="18" t="s">
        <v>116</v>
      </c>
      <c r="B68" s="18">
        <v>2819774</v>
      </c>
      <c r="C68" s="55">
        <f>AVERAGE(B68:B70)</f>
        <v>2837499.3333333335</v>
      </c>
      <c r="D68" s="54">
        <f>C68/$E$5</f>
        <v>69.386312987585171</v>
      </c>
      <c r="E68" s="18">
        <v>12</v>
      </c>
      <c r="F68" s="55">
        <f>(E68*D68)/100</f>
        <v>8.326357558510221</v>
      </c>
      <c r="G68" s="18">
        <v>0.85160000000000002</v>
      </c>
      <c r="H68" s="54">
        <f>F68*G68</f>
        <v>7.0907260968273045</v>
      </c>
      <c r="I68" s="54"/>
      <c r="J68" s="54">
        <f>D68</f>
        <v>69.386312987585171</v>
      </c>
    </row>
    <row r="69" spans="1:10">
      <c r="B69" s="18">
        <v>2971350</v>
      </c>
      <c r="D69" s="54"/>
      <c r="F69" s="55"/>
      <c r="H69" s="54"/>
      <c r="I69" s="54"/>
    </row>
    <row r="70" spans="1:10">
      <c r="B70" s="18">
        <v>2721374</v>
      </c>
      <c r="D70" s="54"/>
      <c r="F70" s="55"/>
      <c r="H70" s="54"/>
      <c r="I70" s="54"/>
    </row>
    <row r="71" spans="1:10">
      <c r="A71" s="18" t="s">
        <v>117</v>
      </c>
      <c r="B71" s="18">
        <v>2670918</v>
      </c>
      <c r="C71" s="55">
        <f>AVERAGE(B71:B73)</f>
        <v>2877557.3333333335</v>
      </c>
      <c r="D71" s="54">
        <f>C71/$E$5</f>
        <v>70.365864557167924</v>
      </c>
      <c r="E71" s="18">
        <v>16</v>
      </c>
      <c r="F71" s="55">
        <f>(E71*D71)/100</f>
        <v>11.258538329146868</v>
      </c>
      <c r="G71" s="18">
        <v>0.85160000000000002</v>
      </c>
      <c r="H71" s="54">
        <f>F71*G71</f>
        <v>9.5877712411014731</v>
      </c>
      <c r="I71" s="54"/>
      <c r="J71" s="54">
        <f>D71</f>
        <v>70.365864557167924</v>
      </c>
    </row>
    <row r="72" spans="1:10">
      <c r="B72" s="18">
        <v>3093298</v>
      </c>
      <c r="D72" s="54"/>
      <c r="H72" s="54"/>
      <c r="I72" s="54"/>
    </row>
    <row r="73" spans="1:10">
      <c r="B73" s="18">
        <v>2868456</v>
      </c>
      <c r="D73" s="54"/>
      <c r="H73" s="54"/>
      <c r="I73" s="54"/>
    </row>
    <row r="74" spans="1:10">
      <c r="I74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Day 0</vt:lpstr>
      <vt:lpstr>Day 7</vt:lpstr>
      <vt:lpstr>Day 14</vt:lpstr>
      <vt:lpstr>Day 21</vt:lpstr>
      <vt:lpstr>Day 28</vt:lpstr>
      <vt:lpstr>CH4 Day 2</vt:lpstr>
      <vt:lpstr>CH4 Day 5</vt:lpstr>
      <vt:lpstr>CH4 Day 7</vt:lpstr>
      <vt:lpstr>CH4 Day 9</vt:lpstr>
      <vt:lpstr>CH4 Day 14</vt:lpstr>
      <vt:lpstr>CH4 Day 21</vt:lpstr>
      <vt:lpstr>CH4 Day28</vt:lpstr>
      <vt:lpstr>CH4 Day Final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</dc:creator>
  <cp:keywords/>
  <dc:description/>
  <cp:lastModifiedBy>Stephen Nolan</cp:lastModifiedBy>
  <dcterms:created xsi:type="dcterms:W3CDTF">2012-02-28T15:20:17Z</dcterms:created>
  <dcterms:modified xsi:type="dcterms:W3CDTF">2018-03-01T10:33:40Z</dcterms:modified>
  <cp:category/>
</cp:coreProperties>
</file>