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Covariance\Ni-58Ex\"/>
    </mc:Choice>
  </mc:AlternateContent>
  <xr:revisionPtr revIDLastSave="0" documentId="13_ncr:1_{D01E44E0-BEF9-4561-B1AD-24E78EE16755}" xr6:coauthVersionLast="37" xr6:coauthVersionMax="37" xr10:uidLastSave="{00000000-0000-0000-0000-000000000000}"/>
  <bookViews>
    <workbookView xWindow="0" yWindow="0" windowWidth="23040" windowHeight="9060" xr2:uid="{B46AC11A-76CD-4DF3-A20C-0305613202C6}"/>
  </bookViews>
  <sheets>
    <sheet name="252vsC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2" l="1"/>
  <c r="O20" i="2"/>
  <c r="O16" i="2"/>
  <c r="O7" i="2"/>
  <c r="O12" i="2"/>
  <c r="R7" i="2" l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F5" i="2"/>
  <c r="R5" i="2" l="1"/>
  <c r="S19" i="2"/>
  <c r="I6" i="2"/>
  <c r="J6" i="2" s="1"/>
  <c r="K6" i="2" s="1"/>
  <c r="I7" i="2"/>
  <c r="J7" i="2" s="1"/>
  <c r="K7" i="2" s="1"/>
  <c r="L7" i="2" s="1"/>
  <c r="I8" i="2"/>
  <c r="J8" i="2" s="1"/>
  <c r="K8" i="2" s="1"/>
  <c r="L8" i="2" s="1"/>
  <c r="I9" i="2"/>
  <c r="J9" i="2" s="1"/>
  <c r="K9" i="2" s="1"/>
  <c r="L9" i="2" s="1"/>
  <c r="I10" i="2"/>
  <c r="J10" i="2" s="1"/>
  <c r="K10" i="2" s="1"/>
  <c r="L10" i="2" s="1"/>
  <c r="I11" i="2"/>
  <c r="Q25" i="2"/>
  <c r="Q26" i="2" s="1"/>
  <c r="Q27" i="2" s="1"/>
  <c r="Q21" i="2"/>
  <c r="Q22" i="2" s="1"/>
  <c r="Q23" i="2" s="1"/>
  <c r="Q19" i="2"/>
  <c r="Q18" i="2" s="1"/>
  <c r="Q17" i="2" s="1"/>
  <c r="Q15" i="2"/>
  <c r="Q14" i="2" s="1"/>
  <c r="Q13" i="2" s="1"/>
  <c r="Q11" i="2"/>
  <c r="Q10" i="2" s="1"/>
  <c r="Q9" i="2" s="1"/>
  <c r="Q8" i="2" s="1"/>
  <c r="AB7" i="2"/>
  <c r="AB8" i="2"/>
  <c r="AB9" i="2"/>
  <c r="AC9" i="2" s="1"/>
  <c r="AD9" i="2" s="1"/>
  <c r="AB6" i="2"/>
  <c r="AA9" i="2"/>
  <c r="P9" i="2"/>
  <c r="P10" i="2"/>
  <c r="P11" i="2"/>
  <c r="P14" i="2"/>
  <c r="P15" i="2"/>
  <c r="P18" i="2"/>
  <c r="P19" i="2"/>
  <c r="P22" i="2"/>
  <c r="S22" i="2" s="1"/>
  <c r="P23" i="2"/>
  <c r="S23" i="2" s="1"/>
  <c r="P26" i="2"/>
  <c r="P27" i="2"/>
  <c r="P28" i="2"/>
  <c r="S28" i="2" s="1"/>
  <c r="T28" i="2" s="1"/>
  <c r="U28" i="2" s="1"/>
  <c r="P6" i="2"/>
  <c r="S6" i="2" s="1"/>
  <c r="Z8" i="2"/>
  <c r="Z7" i="2" s="1"/>
  <c r="Z6" i="2" s="1"/>
  <c r="J11" i="2"/>
  <c r="K11" i="2" s="1"/>
  <c r="L11" i="2" s="1"/>
  <c r="S5" i="2"/>
  <c r="T5" i="2" s="1"/>
  <c r="U5" i="2" s="1"/>
  <c r="P24" i="2"/>
  <c r="S24" i="2" s="1"/>
  <c r="T24" i="2" s="1"/>
  <c r="U24" i="2" s="1"/>
  <c r="P20" i="2"/>
  <c r="P17" i="2"/>
  <c r="P12" i="2"/>
  <c r="P7" i="2"/>
  <c r="J5" i="2"/>
  <c r="K5" i="2" s="1"/>
  <c r="D25" i="2"/>
  <c r="D26" i="2" s="1"/>
  <c r="D27" i="2" s="1"/>
  <c r="D21" i="2"/>
  <c r="D22" i="2" s="1"/>
  <c r="D23" i="2" s="1"/>
  <c r="D19" i="2"/>
  <c r="D18" i="2" s="1"/>
  <c r="D17" i="2" s="1"/>
  <c r="D15" i="2"/>
  <c r="D14" i="2" s="1"/>
  <c r="D13" i="2" s="1"/>
  <c r="D11" i="2"/>
  <c r="D10" i="2" s="1"/>
  <c r="D9" i="2" s="1"/>
  <c r="D8" i="2" s="1"/>
  <c r="C24" i="2"/>
  <c r="C20" i="2"/>
  <c r="C16" i="2"/>
  <c r="C12" i="2"/>
  <c r="C7" i="2"/>
  <c r="T19" i="2" l="1"/>
  <c r="U19" i="2" s="1"/>
  <c r="S11" i="2"/>
  <c r="T11" i="2" s="1"/>
  <c r="U11" i="2" s="1"/>
  <c r="S26" i="2"/>
  <c r="T26" i="2" s="1"/>
  <c r="U26" i="2" s="1"/>
  <c r="S18" i="2"/>
  <c r="T18" i="2" s="1"/>
  <c r="U18" i="2" s="1"/>
  <c r="S10" i="2"/>
  <c r="T10" i="2" s="1"/>
  <c r="U10" i="2" s="1"/>
  <c r="T23" i="2"/>
  <c r="U23" i="2" s="1"/>
  <c r="S15" i="2"/>
  <c r="T15" i="2" s="1"/>
  <c r="U15" i="2" s="1"/>
  <c r="S20" i="2"/>
  <c r="T20" i="2" s="1"/>
  <c r="U20" i="2" s="1"/>
  <c r="P16" i="2"/>
  <c r="S16" i="2" s="1"/>
  <c r="T16" i="2" s="1"/>
  <c r="U16" i="2" s="1"/>
  <c r="S27" i="2"/>
  <c r="T27" i="2" s="1"/>
  <c r="U27" i="2" s="1"/>
  <c r="S17" i="2"/>
  <c r="T17" i="2" s="1"/>
  <c r="U17" i="2" s="1"/>
  <c r="S9" i="2"/>
  <c r="T9" i="2" s="1"/>
  <c r="U9" i="2" s="1"/>
  <c r="T22" i="2"/>
  <c r="U22" i="2" s="1"/>
  <c r="P8" i="2"/>
  <c r="S8" i="2" s="1"/>
  <c r="T8" i="2" s="1"/>
  <c r="U8" i="2" s="1"/>
  <c r="AC8" i="2"/>
  <c r="AD8" i="2" s="1"/>
  <c r="S7" i="2"/>
  <c r="T7" i="2" s="1"/>
  <c r="U7" i="2" s="1"/>
  <c r="S14" i="2"/>
  <c r="T14" i="2" s="1"/>
  <c r="U14" i="2" s="1"/>
  <c r="S12" i="2"/>
  <c r="T12" i="2" s="1"/>
  <c r="U12" i="2" s="1"/>
  <c r="AC7" i="2"/>
  <c r="AD7" i="2" s="1"/>
  <c r="C40" i="2"/>
  <c r="P21" i="2"/>
  <c r="S21" i="2" s="1"/>
  <c r="T21" i="2" s="1"/>
  <c r="U21" i="2" s="1"/>
  <c r="P13" i="2"/>
  <c r="S13" i="2" s="1"/>
  <c r="T13" i="2" s="1"/>
  <c r="U13" i="2" s="1"/>
  <c r="L5" i="2"/>
  <c r="P25" i="2"/>
  <c r="S25" i="2" s="1"/>
  <c r="T25" i="2" s="1"/>
  <c r="U25" i="2" s="1"/>
  <c r="AB10" i="2"/>
  <c r="T6" i="2"/>
  <c r="U6" i="2" s="1"/>
  <c r="L6" i="2"/>
  <c r="C33" i="2"/>
  <c r="C34" i="2"/>
  <c r="AD10" i="2" l="1"/>
  <c r="C41" i="2"/>
  <c r="C42" i="2"/>
  <c r="C35" i="2"/>
  <c r="C36" i="2" s="1"/>
  <c r="C43" i="2" l="1"/>
</calcChain>
</file>

<file path=xl/sharedStrings.xml><?xml version="1.0" encoding="utf-8"?>
<sst xmlns="http://schemas.openxmlformats.org/spreadsheetml/2006/main" count="42" uniqueCount="25">
  <si>
    <t>Flux</t>
  </si>
  <si>
    <t>CE</t>
  </si>
  <si>
    <t>Note these are upper bin boundaries</t>
  </si>
  <si>
    <t>eV</t>
  </si>
  <si>
    <t>sigma</t>
  </si>
  <si>
    <t>Uncert</t>
  </si>
  <si>
    <t xml:space="preserve">Assume N=10^24 so cancels out barns. Sigma [1/cm] = sigma </t>
  </si>
  <si>
    <t>Percent</t>
  </si>
  <si>
    <t>Ignoring statistical</t>
  </si>
  <si>
    <t>Assume 1 neutron split up in bins by size - flat differential spectrum</t>
  </si>
  <si>
    <t xml:space="preserve">rxn </t>
  </si>
  <si>
    <t>uncert</t>
  </si>
  <si>
    <t>sq uncert</t>
  </si>
  <si>
    <t>total n</t>
  </si>
  <si>
    <t>rxn</t>
  </si>
  <si>
    <t>Err</t>
  </si>
  <si>
    <t>rel err</t>
  </si>
  <si>
    <t>For CE</t>
  </si>
  <si>
    <t>252 xs</t>
  </si>
  <si>
    <t>CE XS</t>
  </si>
  <si>
    <t>sigma ave</t>
  </si>
  <si>
    <t>252 Rxn</t>
  </si>
  <si>
    <t>CE Rxn</t>
  </si>
  <si>
    <t>Total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</si>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</sst>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'252vsCE'!$N$5:$N$28</c:f>
              <c:numCache>
                <c:formatCode>0.00E+00</c:formatCode>
                <c:ptCount val="24"/>
                <c:pt idx="0">
                  <c:v>10000000</c:v>
                </c:pt>
                <c:pt idx="1">
                  <c:v>12408000</c:v>
                </c:pt>
                <c:pt idx="2">
                  <c:v>12840000</c:v>
                </c:pt>
                <c:pt idx="3">
                  <c:v>13000000</c:v>
                </c:pt>
                <c:pt idx="4">
                  <c:v>13375000</c:v>
                </c:pt>
                <c:pt idx="5">
                  <c:v>13600000</c:v>
                </c:pt>
                <c:pt idx="6">
                  <c:v>13800000</c:v>
                </c:pt>
                <c:pt idx="7">
                  <c:v>13840000</c:v>
                </c:pt>
                <c:pt idx="8">
                  <c:v>14000000</c:v>
                </c:pt>
                <c:pt idx="9">
                  <c:v>14200000</c:v>
                </c:pt>
                <c:pt idx="10">
                  <c:v>14400000</c:v>
                </c:pt>
                <c:pt idx="11">
                  <c:v>14550000</c:v>
                </c:pt>
                <c:pt idx="12">
                  <c:v>14600000</c:v>
                </c:pt>
                <c:pt idx="13">
                  <c:v>14850000</c:v>
                </c:pt>
                <c:pt idx="14" formatCode="0.000E+00">
                  <c:v>15500000</c:v>
                </c:pt>
                <c:pt idx="15" formatCode="0.000E+00">
                  <c:v>15680000</c:v>
                </c:pt>
                <c:pt idx="16" formatCode="0.000E+00">
                  <c:v>16250000</c:v>
                </c:pt>
                <c:pt idx="17" formatCode="0.000E+00">
                  <c:v>16750000</c:v>
                </c:pt>
                <c:pt idx="18" formatCode="0.000E+00">
                  <c:v>17250000</c:v>
                </c:pt>
                <c:pt idx="19" formatCode="0.000E+00">
                  <c:v>17330000</c:v>
                </c:pt>
                <c:pt idx="20" formatCode="0.000E+00">
                  <c:v>17750000</c:v>
                </c:pt>
                <c:pt idx="21" formatCode="0.000E+00">
                  <c:v>18500000</c:v>
                </c:pt>
                <c:pt idx="22" formatCode="0.000E+00">
                  <c:v>19500000</c:v>
                </c:pt>
                <c:pt idx="23" formatCode="0.000E+00">
                  <c:v>20000000</c:v>
                </c:pt>
              </c:numCache>
            </c:numRef>
          </c:xVal>
          <c:yVal>
            <c:numRef>
              <c:f>'252vsCE'!$O$5:$O$28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 formatCode="0.00E+00">
                  <c:v>3.3138487362176974E-3</c:v>
                </c:pt>
                <c:pt idx="3">
                  <c:v>4.5412001200020296E-3</c:v>
                </c:pt>
                <c:pt idx="4">
                  <c:v>1.0777000337839101E-2</c:v>
                </c:pt>
                <c:pt idx="5">
                  <c:v>1.4120000414550299E-2</c:v>
                </c:pt>
                <c:pt idx="6">
                  <c:v>1.85940004885197E-2</c:v>
                </c:pt>
                <c:pt idx="7" formatCode="0.00E+00">
                  <c:v>1.9451400265097639E-2</c:v>
                </c:pt>
                <c:pt idx="8">
                  <c:v>2.2880999371409399E-2</c:v>
                </c:pt>
                <c:pt idx="9">
                  <c:v>2.6588000357151E-2</c:v>
                </c:pt>
                <c:pt idx="10">
                  <c:v>3.1486000865697902E-2</c:v>
                </c:pt>
                <c:pt idx="11" formatCode="0.00E+00">
                  <c:v>3.5515000112354776E-2</c:v>
                </c:pt>
                <c:pt idx="12">
                  <c:v>3.6857999861240401E-2</c:v>
                </c:pt>
                <c:pt idx="13">
                  <c:v>3.9935998618602801E-2</c:v>
                </c:pt>
                <c:pt idx="14">
                  <c:v>5.0634998828172698E-2</c:v>
                </c:pt>
                <c:pt idx="15" formatCode="0.000E+00">
                  <c:v>5.3119719475507754E-2</c:v>
                </c:pt>
                <c:pt idx="16">
                  <c:v>6.0988001525402097E-2</c:v>
                </c:pt>
                <c:pt idx="17">
                  <c:v>6.51659965515137E-2</c:v>
                </c:pt>
                <c:pt idx="18">
                  <c:v>6.7599996924400302E-2</c:v>
                </c:pt>
                <c:pt idx="19" formatCode="0.000E+00">
                  <c:v>6.8086077570915199E-2</c:v>
                </c:pt>
                <c:pt idx="20">
                  <c:v>7.0638000965118394E-2</c:v>
                </c:pt>
                <c:pt idx="21">
                  <c:v>7.6679997146129594E-2</c:v>
                </c:pt>
                <c:pt idx="22">
                  <c:v>8.1785000860691098E-2</c:v>
                </c:pt>
                <c:pt idx="23">
                  <c:v>8.5299998521804796E-2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1-4392-9287-413E8A1E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57256"/>
        <c:axId val="572557584"/>
      </c:scatterChart>
      <c:valAx>
        <c:axId val="572557256"/>
        <c:scaling>
          <c:orientation val="minMax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57584"/>
        <c:crosses val="autoZero"/>
        <c:crossBetween val="midCat"/>
      </c:valAx>
      <c:valAx>
        <c:axId val="5725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5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11</xdr:row>
      <xdr:rowOff>15240</xdr:rowOff>
    </xdr:from>
    <xdr:to>
      <xdr:col>13</xdr:col>
      <xdr:colOff>571500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E767B-BB2A-42F3-AF80-2AB529978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11EE-8F80-43F8-B7E0-EA5244A86994}">
  <dimension ref="A1:AD43"/>
  <sheetViews>
    <sheetView tabSelected="1" topLeftCell="K1" workbookViewId="0">
      <selection activeCell="P5" sqref="P5"/>
    </sheetView>
  </sheetViews>
  <sheetFormatPr defaultRowHeight="14.4" x14ac:dyDescent="0.3"/>
  <cols>
    <col min="1" max="1" width="9.5546875" bestFit="1" customWidth="1"/>
    <col min="3" max="3" width="13" customWidth="1"/>
    <col min="6" max="6" width="10.33203125" customWidth="1"/>
    <col min="9" max="9" width="12" bestFit="1" customWidth="1"/>
    <col min="11" max="11" width="12" bestFit="1" customWidth="1"/>
    <col min="14" max="14" width="9.5546875" bestFit="1" customWidth="1"/>
    <col min="15" max="15" width="9.21875" bestFit="1" customWidth="1"/>
    <col min="17" max="17" width="9.21875" bestFit="1" customWidth="1"/>
    <col min="18" max="18" width="9.5546875" bestFit="1" customWidth="1"/>
    <col min="22" max="22" width="9.21875" bestFit="1" customWidth="1"/>
  </cols>
  <sheetData>
    <row r="1" spans="1:30" x14ac:dyDescent="0.3">
      <c r="A1" t="s">
        <v>2</v>
      </c>
    </row>
    <row r="2" spans="1:30" x14ac:dyDescent="0.3">
      <c r="A2" t="s">
        <v>8</v>
      </c>
      <c r="F2" t="s">
        <v>9</v>
      </c>
    </row>
    <row r="3" spans="1:30" x14ac:dyDescent="0.3">
      <c r="B3">
        <v>252</v>
      </c>
      <c r="C3" t="s">
        <v>1</v>
      </c>
      <c r="D3" t="s">
        <v>7</v>
      </c>
      <c r="F3">
        <v>252</v>
      </c>
      <c r="N3" t="s">
        <v>1</v>
      </c>
    </row>
    <row r="4" spans="1:30" x14ac:dyDescent="0.3">
      <c r="A4" t="s">
        <v>3</v>
      </c>
      <c r="B4" t="s">
        <v>4</v>
      </c>
      <c r="C4" t="s">
        <v>4</v>
      </c>
      <c r="D4" t="s">
        <v>5</v>
      </c>
      <c r="F4" t="s">
        <v>3</v>
      </c>
      <c r="G4" t="s">
        <v>4</v>
      </c>
      <c r="H4" t="s">
        <v>24</v>
      </c>
      <c r="I4" t="s">
        <v>0</v>
      </c>
      <c r="J4" t="s">
        <v>10</v>
      </c>
      <c r="K4" t="s">
        <v>11</v>
      </c>
      <c r="L4" t="s">
        <v>12</v>
      </c>
      <c r="N4" t="s">
        <v>3</v>
      </c>
      <c r="O4" t="s">
        <v>4</v>
      </c>
      <c r="P4" t="s">
        <v>20</v>
      </c>
      <c r="Q4" t="s">
        <v>24</v>
      </c>
      <c r="R4" t="s">
        <v>0</v>
      </c>
      <c r="S4" t="s">
        <v>10</v>
      </c>
      <c r="T4" t="s">
        <v>11</v>
      </c>
      <c r="U4" t="s">
        <v>12</v>
      </c>
    </row>
    <row r="5" spans="1:30" x14ac:dyDescent="0.3">
      <c r="A5" s="1">
        <v>10000000</v>
      </c>
      <c r="B5">
        <v>0</v>
      </c>
      <c r="C5">
        <v>0</v>
      </c>
      <c r="D5">
        <v>0</v>
      </c>
      <c r="E5">
        <v>0</v>
      </c>
      <c r="F5" s="1">
        <f>N6</f>
        <v>12408000</v>
      </c>
      <c r="G5">
        <v>0</v>
      </c>
      <c r="H5">
        <v>0</v>
      </c>
      <c r="I5">
        <v>0</v>
      </c>
      <c r="J5">
        <f t="shared" ref="J5:J11" si="0">I5*G5</f>
        <v>0</v>
      </c>
      <c r="K5">
        <f>J5*D5/100</f>
        <v>0</v>
      </c>
      <c r="L5">
        <f t="shared" ref="L5:L11" si="1">K5^2</f>
        <v>0</v>
      </c>
      <c r="N5" s="1">
        <v>10000000</v>
      </c>
      <c r="O5">
        <v>0</v>
      </c>
      <c r="P5">
        <v>0</v>
      </c>
      <c r="Q5">
        <v>0</v>
      </c>
      <c r="R5">
        <f>0</f>
        <v>0</v>
      </c>
      <c r="S5">
        <f t="shared" ref="S5:S28" si="2">R5*P5</f>
        <v>0</v>
      </c>
      <c r="T5">
        <f t="shared" ref="T5:T28" si="3">S5*D5/100</f>
        <v>0</v>
      </c>
      <c r="U5">
        <f>T5^2</f>
        <v>0</v>
      </c>
      <c r="W5" t="s">
        <v>3</v>
      </c>
      <c r="X5" t="s">
        <v>18</v>
      </c>
      <c r="Y5" t="s">
        <v>19</v>
      </c>
      <c r="Z5" t="s">
        <v>5</v>
      </c>
      <c r="AA5" t="s">
        <v>21</v>
      </c>
      <c r="AB5" t="s">
        <v>22</v>
      </c>
    </row>
    <row r="6" spans="1:30" x14ac:dyDescent="0.3">
      <c r="A6" s="1">
        <v>12408000</v>
      </c>
      <c r="C6">
        <v>0</v>
      </c>
      <c r="D6">
        <v>0</v>
      </c>
      <c r="E6">
        <v>0</v>
      </c>
      <c r="F6" s="1">
        <v>12840000</v>
      </c>
      <c r="G6">
        <v>2.25549360038713E-4</v>
      </c>
      <c r="H6">
        <v>0</v>
      </c>
      <c r="I6" s="3">
        <f t="shared" ref="I6:I11" si="4">(F6-F5)/($F$11-$F$5)</f>
        <v>5.6902002107481559E-2</v>
      </c>
      <c r="J6">
        <f t="shared" si="0"/>
        <v>1.2834210160263964E-5</v>
      </c>
      <c r="K6">
        <f>J6*D7/100</f>
        <v>0</v>
      </c>
      <c r="L6">
        <f t="shared" si="1"/>
        <v>0</v>
      </c>
      <c r="N6" s="1">
        <v>12408000</v>
      </c>
      <c r="O6">
        <v>0</v>
      </c>
      <c r="P6">
        <f>(O6+O5)/2</f>
        <v>0</v>
      </c>
      <c r="Q6">
        <v>0</v>
      </c>
      <c r="R6" s="3">
        <v>0</v>
      </c>
      <c r="S6">
        <f t="shared" si="2"/>
        <v>0</v>
      </c>
      <c r="T6">
        <f t="shared" si="3"/>
        <v>0</v>
      </c>
      <c r="U6">
        <f t="shared" ref="U6:U28" si="5">T6^2</f>
        <v>0</v>
      </c>
      <c r="W6" s="1">
        <v>14000000</v>
      </c>
      <c r="Y6">
        <v>2.1809249650686972E-2</v>
      </c>
      <c r="Z6">
        <f>Z7</f>
        <v>1.51588463783264</v>
      </c>
      <c r="AB6">
        <f>0</f>
        <v>0</v>
      </c>
    </row>
    <row r="7" spans="1:30" x14ac:dyDescent="0.3">
      <c r="A7" s="1">
        <v>12840000</v>
      </c>
      <c r="B7">
        <v>2.25549360038713E-4</v>
      </c>
      <c r="C7">
        <f>(C6+C8)/2</f>
        <v>2.2706000600010148E-3</v>
      </c>
      <c r="D7">
        <v>0</v>
      </c>
      <c r="E7">
        <v>5.9802808761596697</v>
      </c>
      <c r="F7" s="1">
        <v>13840000</v>
      </c>
      <c r="G7">
        <v>1.0232018306851399E-2</v>
      </c>
      <c r="H7">
        <v>5.9802808761596697</v>
      </c>
      <c r="I7" s="3">
        <f t="shared" si="4"/>
        <v>0.13171759747102213</v>
      </c>
      <c r="J7">
        <f t="shared" si="0"/>
        <v>1.3477368686579819E-3</v>
      </c>
      <c r="K7">
        <f>J7*D12/100</f>
        <v>8.0598450217306459E-5</v>
      </c>
      <c r="L7">
        <f t="shared" si="1"/>
        <v>6.496110177431628E-9</v>
      </c>
      <c r="N7" s="1">
        <v>12840000</v>
      </c>
      <c r="O7" s="1">
        <f>O6+(O8-O6)*(N7-N6)/(N8-N6)</f>
        <v>3.3138487362176974E-3</v>
      </c>
      <c r="P7">
        <f t="shared" ref="P7:P28" si="6">(O7+O6)/2</f>
        <v>1.6569243681088487E-3</v>
      </c>
      <c r="Q7">
        <v>0</v>
      </c>
      <c r="R7" s="3">
        <f t="shared" ref="R7:R28" si="7">(N7-N6)/($N$28-$N$6)</f>
        <v>5.6902002107481559E-2</v>
      </c>
      <c r="S7">
        <f t="shared" si="2"/>
        <v>9.428231388606726E-5</v>
      </c>
      <c r="T7">
        <f t="shared" si="3"/>
        <v>0</v>
      </c>
      <c r="U7">
        <f t="shared" si="5"/>
        <v>0</v>
      </c>
      <c r="V7" s="3"/>
      <c r="W7" s="1">
        <v>14200000</v>
      </c>
      <c r="Y7">
        <v>2.47344998642802E-2</v>
      </c>
      <c r="Z7">
        <f>Z8</f>
        <v>1.51588463783264</v>
      </c>
      <c r="AB7" s="1">
        <f>Y7*(W7-W6)/($W$9-$W$6)</f>
        <v>8.9943635870109815E-3</v>
      </c>
      <c r="AC7" s="1">
        <f>AB7*Z7/100</f>
        <v>1.3634417588631226E-4</v>
      </c>
      <c r="AD7" s="1">
        <f>AC7^2</f>
        <v>1.8589734298117654E-8</v>
      </c>
    </row>
    <row r="8" spans="1:30" x14ac:dyDescent="0.3">
      <c r="A8" s="1">
        <v>13000000</v>
      </c>
      <c r="C8">
        <v>4.5412001200020296E-3</v>
      </c>
      <c r="D8">
        <f>D9</f>
        <v>5.9802808761596697</v>
      </c>
      <c r="E8">
        <v>1.51588463783264</v>
      </c>
      <c r="F8" s="1">
        <v>14550000</v>
      </c>
      <c r="G8">
        <v>2.69289650022984E-2</v>
      </c>
      <c r="H8">
        <v>1.51588463783264</v>
      </c>
      <c r="I8" s="3">
        <f t="shared" si="4"/>
        <v>9.3519494204425707E-2</v>
      </c>
      <c r="J8">
        <f t="shared" si="0"/>
        <v>2.5183831864636279E-3</v>
      </c>
      <c r="K8">
        <f>J8*D16/100</f>
        <v>3.8175783845362268E-5</v>
      </c>
      <c r="L8">
        <f t="shared" si="1"/>
        <v>1.4573904722078227E-9</v>
      </c>
      <c r="N8" s="1">
        <v>13000000</v>
      </c>
      <c r="O8">
        <v>4.5412001200020296E-3</v>
      </c>
      <c r="P8">
        <f t="shared" si="6"/>
        <v>3.9275244281098635E-3</v>
      </c>
      <c r="Q8">
        <f>Q9</f>
        <v>5.9802808761596697</v>
      </c>
      <c r="R8" s="3">
        <f t="shared" si="7"/>
        <v>2.107481559536354E-2</v>
      </c>
      <c r="S8">
        <f t="shared" si="2"/>
        <v>8.2771853068701017E-5</v>
      </c>
      <c r="T8">
        <f t="shared" si="3"/>
        <v>4.9499892999105073E-6</v>
      </c>
      <c r="U8">
        <f t="shared" si="5"/>
        <v>2.4502394069228515E-11</v>
      </c>
      <c r="W8" s="1">
        <v>14400000</v>
      </c>
      <c r="Y8">
        <v>2.9037000611424453E-2</v>
      </c>
      <c r="Z8">
        <f>Z9</f>
        <v>1.51588463783264</v>
      </c>
      <c r="AB8" s="1">
        <f>Y8*(W8-W7)/($W$9-$W$6)</f>
        <v>1.0558909313245256E-2</v>
      </c>
      <c r="AC8" s="1">
        <f t="shared" ref="AC8:AC9" si="8">AB8*Z8/100</f>
        <v>1.6006088420216476E-4</v>
      </c>
      <c r="AD8" s="1">
        <f t="shared" ref="AD8:AD9" si="9">AC8^2</f>
        <v>2.5619486651578796E-8</v>
      </c>
    </row>
    <row r="9" spans="1:30" x14ac:dyDescent="0.3">
      <c r="A9" s="1">
        <v>13375000</v>
      </c>
      <c r="C9">
        <v>1.0777000337839101E-2</v>
      </c>
      <c r="D9">
        <f>D10</f>
        <v>5.9802808761596697</v>
      </c>
      <c r="E9">
        <v>1.78463983535767</v>
      </c>
      <c r="F9" s="3">
        <v>15680000</v>
      </c>
      <c r="G9">
        <v>4.4298812747001599E-2</v>
      </c>
      <c r="H9">
        <v>1.78463983535767</v>
      </c>
      <c r="I9" s="3">
        <f t="shared" si="4"/>
        <v>0.14884088514225499</v>
      </c>
      <c r="J9">
        <f t="shared" si="0"/>
        <v>6.593474500014726E-3</v>
      </c>
      <c r="K9">
        <f>J9*D20/100</f>
        <v>1.1766977246141275E-4</v>
      </c>
      <c r="L9">
        <f t="shared" si="1"/>
        <v>1.384617535112065E-8</v>
      </c>
      <c r="N9" s="1">
        <v>13375000</v>
      </c>
      <c r="O9">
        <v>1.0777000337839101E-2</v>
      </c>
      <c r="P9">
        <f t="shared" si="6"/>
        <v>7.6591002289205651E-3</v>
      </c>
      <c r="Q9">
        <f>Q10</f>
        <v>5.9802808761596697</v>
      </c>
      <c r="R9" s="3">
        <f t="shared" si="7"/>
        <v>4.9394099051633299E-2</v>
      </c>
      <c r="S9">
        <f t="shared" si="2"/>
        <v>3.7831435535368965E-4</v>
      </c>
      <c r="T9">
        <f t="shared" si="3"/>
        <v>2.2624261044983436E-5</v>
      </c>
      <c r="U9">
        <f t="shared" si="5"/>
        <v>5.1185718783155494E-10</v>
      </c>
      <c r="W9" s="1">
        <v>14550000</v>
      </c>
      <c r="X9">
        <v>2.69289650022984E-2</v>
      </c>
      <c r="Y9">
        <v>3.2829000614583527E-2</v>
      </c>
      <c r="Z9">
        <v>1.51588463783264</v>
      </c>
      <c r="AA9">
        <f>X9*1</f>
        <v>2.69289650022984E-2</v>
      </c>
      <c r="AB9" s="1">
        <f>Y9*(W9-W8)/($W$9-$W$6)</f>
        <v>8.9533638039773263E-3</v>
      </c>
      <c r="AC9" s="1">
        <f t="shared" si="8"/>
        <v>1.3572266647376039E-4</v>
      </c>
      <c r="AD9" s="1">
        <f t="shared" si="9"/>
        <v>1.8420642194747603E-8</v>
      </c>
    </row>
    <row r="10" spans="1:30" x14ac:dyDescent="0.3">
      <c r="A10" s="1">
        <v>13600000</v>
      </c>
      <c r="C10">
        <v>1.4120000414550299E-2</v>
      </c>
      <c r="D10">
        <f>D11</f>
        <v>5.9802808761596697</v>
      </c>
      <c r="E10">
        <v>3.8423166275024401</v>
      </c>
      <c r="F10" s="3">
        <v>17330000</v>
      </c>
      <c r="G10">
        <v>6.2106464058160803E-2</v>
      </c>
      <c r="H10">
        <v>3.8423166275024401</v>
      </c>
      <c r="I10" s="3">
        <f t="shared" si="4"/>
        <v>0.21733403582718652</v>
      </c>
      <c r="J10">
        <f t="shared" si="0"/>
        <v>1.3497848484716192E-2</v>
      </c>
      <c r="K10">
        <f>J10*D24/100</f>
        <v>5.186300766833364E-4</v>
      </c>
      <c r="L10">
        <f t="shared" si="1"/>
        <v>2.6897715644056341E-7</v>
      </c>
      <c r="N10" s="1">
        <v>13600000</v>
      </c>
      <c r="O10">
        <v>1.4120000414550299E-2</v>
      </c>
      <c r="P10">
        <f t="shared" si="6"/>
        <v>1.24485003761947E-2</v>
      </c>
      <c r="Q10">
        <f>Q11</f>
        <v>5.9802808761596697</v>
      </c>
      <c r="R10" s="3">
        <f t="shared" si="7"/>
        <v>2.9636459430979978E-2</v>
      </c>
      <c r="S10">
        <f t="shared" si="2"/>
        <v>3.6892947637563321E-4</v>
      </c>
      <c r="T10">
        <f t="shared" si="3"/>
        <v>2.2063018922207997E-5</v>
      </c>
      <c r="U10">
        <f t="shared" si="5"/>
        <v>4.8677680396170809E-10</v>
      </c>
      <c r="AA10" t="s">
        <v>23</v>
      </c>
      <c r="AB10">
        <f>SUM(AB6:AB9)</f>
        <v>2.8506636704233562E-2</v>
      </c>
      <c r="AD10" s="1">
        <f>SQRT(SUM(AD7:AD9))/AB10</f>
        <v>8.7789939623503198E-3</v>
      </c>
    </row>
    <row r="11" spans="1:30" x14ac:dyDescent="0.3">
      <c r="A11" s="1">
        <v>13800000</v>
      </c>
      <c r="C11">
        <v>1.85940004885197E-2</v>
      </c>
      <c r="D11">
        <f>D12</f>
        <v>5.9802808761596697</v>
      </c>
      <c r="E11">
        <v>3.3396873474121098</v>
      </c>
      <c r="F11" s="3">
        <v>20000000</v>
      </c>
      <c r="G11">
        <v>7.6718397438526195E-2</v>
      </c>
      <c r="H11">
        <v>3.3396873474121098</v>
      </c>
      <c r="I11" s="3">
        <f t="shared" si="4"/>
        <v>0.35168598524762906</v>
      </c>
      <c r="J11">
        <f t="shared" si="0"/>
        <v>2.6980785189787266E-2</v>
      </c>
      <c r="K11">
        <f>J11*D28/100</f>
        <v>9.0107386921576573E-4</v>
      </c>
      <c r="L11">
        <f t="shared" si="1"/>
        <v>8.1193411778347085E-7</v>
      </c>
      <c r="N11" s="1">
        <v>13800000</v>
      </c>
      <c r="O11">
        <v>1.85940004885197E-2</v>
      </c>
      <c r="P11">
        <f t="shared" si="6"/>
        <v>1.6357000451535E-2</v>
      </c>
      <c r="Q11">
        <f>Q12</f>
        <v>5.9802808761596697</v>
      </c>
      <c r="R11" s="3">
        <f t="shared" si="7"/>
        <v>2.6343519494204427E-2</v>
      </c>
      <c r="S11">
        <f t="shared" si="2"/>
        <v>4.3090096026172291E-4</v>
      </c>
      <c r="T11">
        <f t="shared" si="3"/>
        <v>2.5769087721720191E-5</v>
      </c>
      <c r="U11">
        <f t="shared" si="5"/>
        <v>6.6404588200971031E-10</v>
      </c>
    </row>
    <row r="12" spans="1:30" x14ac:dyDescent="0.3">
      <c r="A12" s="1">
        <v>13840000</v>
      </c>
      <c r="B12">
        <v>1.0232018306851399E-2</v>
      </c>
      <c r="C12">
        <f>(C11+C13)/2</f>
        <v>2.0737499929964549E-2</v>
      </c>
      <c r="D12">
        <v>5.9802808761596697</v>
      </c>
      <c r="F12" s="3"/>
      <c r="J12" s="2"/>
      <c r="K12" s="2"/>
      <c r="N12" s="1">
        <v>13840000</v>
      </c>
      <c r="O12" s="1">
        <f>O11+(O13-O11)*(N12-N11)/(N13-N11)</f>
        <v>1.9451400265097639E-2</v>
      </c>
      <c r="P12">
        <f t="shared" si="6"/>
        <v>1.9022700376808671E-2</v>
      </c>
      <c r="Q12">
        <v>5.9802808761596697</v>
      </c>
      <c r="R12" s="3">
        <f t="shared" si="7"/>
        <v>5.268703898840885E-3</v>
      </c>
      <c r="S12">
        <f t="shared" si="2"/>
        <v>1.0022497564177381E-4</v>
      </c>
      <c r="T12">
        <f t="shared" si="3"/>
        <v>5.9937350514406868E-6</v>
      </c>
      <c r="U12">
        <f t="shared" si="5"/>
        <v>3.5924859866868691E-11</v>
      </c>
    </row>
    <row r="13" spans="1:30" x14ac:dyDescent="0.3">
      <c r="A13" s="1">
        <v>14000000</v>
      </c>
      <c r="C13">
        <v>2.2880999371409399E-2</v>
      </c>
      <c r="D13">
        <f>D14</f>
        <v>1.51588463783264</v>
      </c>
      <c r="F13" s="3"/>
      <c r="N13" s="1">
        <v>14000000</v>
      </c>
      <c r="O13">
        <v>2.2880999371409399E-2</v>
      </c>
      <c r="P13">
        <f t="shared" si="6"/>
        <v>2.1166199818253517E-2</v>
      </c>
      <c r="Q13">
        <f>Q14</f>
        <v>1.51588463783264</v>
      </c>
      <c r="R13" s="3">
        <f t="shared" si="7"/>
        <v>2.107481559536354E-2</v>
      </c>
      <c r="S13">
        <f t="shared" si="2"/>
        <v>4.4607375802431016E-4</v>
      </c>
      <c r="T13">
        <f t="shared" si="3"/>
        <v>6.7619635712932613E-6</v>
      </c>
      <c r="U13">
        <f t="shared" si="5"/>
        <v>4.5724151339497119E-11</v>
      </c>
    </row>
    <row r="14" spans="1:30" x14ac:dyDescent="0.3">
      <c r="A14" s="1">
        <v>14200000</v>
      </c>
      <c r="C14">
        <v>2.6588000357151E-2</v>
      </c>
      <c r="D14">
        <f>D15</f>
        <v>1.51588463783264</v>
      </c>
      <c r="N14" s="1">
        <v>14200000</v>
      </c>
      <c r="O14">
        <v>2.6588000357151E-2</v>
      </c>
      <c r="P14">
        <f t="shared" si="6"/>
        <v>2.47344998642802E-2</v>
      </c>
      <c r="Q14">
        <f>Q15</f>
        <v>1.51588463783264</v>
      </c>
      <c r="R14" s="3">
        <f t="shared" si="7"/>
        <v>2.6343519494204427E-2</v>
      </c>
      <c r="S14">
        <f t="shared" si="2"/>
        <v>6.515937793540622E-4</v>
      </c>
      <c r="T14">
        <f t="shared" si="3"/>
        <v>9.8774100023013364E-6</v>
      </c>
      <c r="U14">
        <f t="shared" si="5"/>
        <v>9.7563228353562481E-11</v>
      </c>
    </row>
    <row r="15" spans="1:30" x14ac:dyDescent="0.3">
      <c r="A15" s="1">
        <v>14400000</v>
      </c>
      <c r="C15">
        <v>3.1486000865697902E-2</v>
      </c>
      <c r="D15">
        <f>D16</f>
        <v>1.51588463783264</v>
      </c>
      <c r="N15" s="1">
        <v>14400000</v>
      </c>
      <c r="O15">
        <v>3.1486000865697902E-2</v>
      </c>
      <c r="P15">
        <f t="shared" si="6"/>
        <v>2.9037000611424453E-2</v>
      </c>
      <c r="Q15">
        <f>Q16</f>
        <v>1.51588463783264</v>
      </c>
      <c r="R15" s="3">
        <f t="shared" si="7"/>
        <v>2.6343519494204427E-2</v>
      </c>
      <c r="S15">
        <f t="shared" si="2"/>
        <v>7.6493679166028596E-4</v>
      </c>
      <c r="T15">
        <f t="shared" si="3"/>
        <v>1.1595559313908141E-5</v>
      </c>
      <c r="U15">
        <f t="shared" si="5"/>
        <v>1.3445699580236183E-10</v>
      </c>
    </row>
    <row r="16" spans="1:30" x14ac:dyDescent="0.3">
      <c r="A16" s="1">
        <v>14550000</v>
      </c>
      <c r="B16">
        <v>2.69289650022984E-2</v>
      </c>
      <c r="C16">
        <f>(C15+C17)/2</f>
        <v>3.4172000363469152E-2</v>
      </c>
      <c r="D16">
        <v>1.51588463783264</v>
      </c>
      <c r="N16" s="1">
        <v>14550000</v>
      </c>
      <c r="O16" s="1">
        <f>O15+(O17-O15)*(N16-N15)/(N17-N15)</f>
        <v>3.5515000112354776E-2</v>
      </c>
      <c r="P16">
        <f t="shared" si="6"/>
        <v>3.3500500489026336E-2</v>
      </c>
      <c r="Q16">
        <v>1.51588463783264</v>
      </c>
      <c r="R16" s="3">
        <f t="shared" si="7"/>
        <v>1.9757639620653321E-2</v>
      </c>
      <c r="S16">
        <f t="shared" si="2"/>
        <v>6.6189081577370265E-4</v>
      </c>
      <c r="T16">
        <f t="shared" si="3"/>
        <v>1.0033501195538698E-5</v>
      </c>
      <c r="U16">
        <f t="shared" si="5"/>
        <v>1.006711462408765E-10</v>
      </c>
    </row>
    <row r="17" spans="1:21" x14ac:dyDescent="0.3">
      <c r="A17" s="1">
        <v>14600000</v>
      </c>
      <c r="C17">
        <v>3.6857999861240401E-2</v>
      </c>
      <c r="D17">
        <f>D18</f>
        <v>1.78463983535767</v>
      </c>
      <c r="N17" s="1">
        <v>14600000</v>
      </c>
      <c r="O17">
        <v>3.6857999861240401E-2</v>
      </c>
      <c r="P17">
        <f t="shared" si="6"/>
        <v>3.6186499986797585E-2</v>
      </c>
      <c r="Q17">
        <f>Q18</f>
        <v>1.78463983535767</v>
      </c>
      <c r="R17" s="3">
        <f t="shared" si="7"/>
        <v>6.5858798735511067E-3</v>
      </c>
      <c r="S17">
        <f t="shared" si="2"/>
        <v>2.3831994195730761E-4</v>
      </c>
      <c r="T17">
        <f t="shared" si="3"/>
        <v>4.2531526197713891E-6</v>
      </c>
      <c r="U17">
        <f t="shared" si="5"/>
        <v>1.8089307207068229E-11</v>
      </c>
    </row>
    <row r="18" spans="1:21" x14ac:dyDescent="0.3">
      <c r="A18" s="1">
        <v>14850000</v>
      </c>
      <c r="C18">
        <v>3.9935998618602801E-2</v>
      </c>
      <c r="D18">
        <f>D19</f>
        <v>1.78463983535767</v>
      </c>
      <c r="N18" s="1">
        <v>14850000</v>
      </c>
      <c r="O18">
        <v>3.9935998618602801E-2</v>
      </c>
      <c r="P18">
        <f t="shared" si="6"/>
        <v>3.8396999239921598E-2</v>
      </c>
      <c r="Q18">
        <f>Q19</f>
        <v>1.78463983535767</v>
      </c>
      <c r="R18" s="3">
        <f t="shared" si="7"/>
        <v>3.2929399367755532E-2</v>
      </c>
      <c r="S18">
        <f t="shared" si="2"/>
        <v>1.2643901224947838E-3</v>
      </c>
      <c r="T18">
        <f t="shared" si="3"/>
        <v>2.2564809800369552E-5</v>
      </c>
      <c r="U18">
        <f t="shared" si="5"/>
        <v>5.0917064132685381E-10</v>
      </c>
    </row>
    <row r="19" spans="1:21" x14ac:dyDescent="0.3">
      <c r="A19" s="3">
        <v>15500000</v>
      </c>
      <c r="C19">
        <v>5.0634998828172698E-2</v>
      </c>
      <c r="D19">
        <f>D20</f>
        <v>1.78463983535767</v>
      </c>
      <c r="N19" s="3">
        <v>15500000</v>
      </c>
      <c r="O19">
        <v>5.0634998828172698E-2</v>
      </c>
      <c r="P19">
        <f t="shared" si="6"/>
        <v>4.5285498723387746E-2</v>
      </c>
      <c r="Q19">
        <f>Q20</f>
        <v>1.78463983535767</v>
      </c>
      <c r="R19" s="3">
        <f t="shared" si="7"/>
        <v>8.5616438356164379E-2</v>
      </c>
      <c r="S19">
        <f t="shared" si="2"/>
        <v>3.8771831098790878E-3</v>
      </c>
      <c r="T19">
        <f t="shared" si="3"/>
        <v>6.919375426866154E-5</v>
      </c>
      <c r="U19">
        <f t="shared" si="5"/>
        <v>4.7877756297919173E-9</v>
      </c>
    </row>
    <row r="20" spans="1:21" x14ac:dyDescent="0.3">
      <c r="A20" s="3">
        <v>15680000</v>
      </c>
      <c r="B20">
        <v>4.4298812747001599E-2</v>
      </c>
      <c r="C20">
        <f>(C19+C21)/2</f>
        <v>5.5811500176787397E-2</v>
      </c>
      <c r="D20">
        <v>1.78463983535767</v>
      </c>
      <c r="N20" s="3">
        <v>15680000</v>
      </c>
      <c r="O20" s="3">
        <f>O19+(O21-O19)*(N20-N19)/(N21-N19)</f>
        <v>5.3119719475507754E-2</v>
      </c>
      <c r="P20">
        <f t="shared" si="6"/>
        <v>5.1877359151840226E-2</v>
      </c>
      <c r="Q20">
        <v>1.78463983535767</v>
      </c>
      <c r="R20" s="3">
        <f t="shared" si="7"/>
        <v>2.3709167544783982E-2</v>
      </c>
      <c r="S20">
        <f t="shared" si="2"/>
        <v>1.2299689999119125E-3</v>
      </c>
      <c r="T20">
        <f t="shared" si="3"/>
        <v>2.1950516734978335E-5</v>
      </c>
      <c r="U20">
        <f t="shared" si="5"/>
        <v>4.8182518493256393E-10</v>
      </c>
    </row>
    <row r="21" spans="1:21" x14ac:dyDescent="0.3">
      <c r="A21" s="3">
        <v>16250000</v>
      </c>
      <c r="C21">
        <v>6.0988001525402097E-2</v>
      </c>
      <c r="D21">
        <f>D24</f>
        <v>3.8423166275024401</v>
      </c>
      <c r="N21" s="3">
        <v>16250000</v>
      </c>
      <c r="O21">
        <v>6.0988001525402097E-2</v>
      </c>
      <c r="P21">
        <f t="shared" si="6"/>
        <v>5.7053860500454925E-2</v>
      </c>
      <c r="Q21">
        <f>Q24</f>
        <v>3.8423166275024401</v>
      </c>
      <c r="R21" s="3">
        <f t="shared" si="7"/>
        <v>7.5079030558482612E-2</v>
      </c>
      <c r="S21">
        <f t="shared" si="2"/>
        <v>4.2835485359930597E-3</v>
      </c>
      <c r="T21">
        <f t="shared" si="3"/>
        <v>1.6458749764559869E-4</v>
      </c>
      <c r="U21">
        <f t="shared" si="5"/>
        <v>2.7089044381239957E-8</v>
      </c>
    </row>
    <row r="22" spans="1:21" x14ac:dyDescent="0.3">
      <c r="A22" s="3">
        <v>16750000</v>
      </c>
      <c r="C22">
        <v>6.51659965515137E-2</v>
      </c>
      <c r="D22">
        <f>D21</f>
        <v>3.8423166275024401</v>
      </c>
      <c r="N22" s="3">
        <v>16750000</v>
      </c>
      <c r="O22">
        <v>6.51659965515137E-2</v>
      </c>
      <c r="P22">
        <f t="shared" si="6"/>
        <v>6.3076999038457898E-2</v>
      </c>
      <c r="Q22">
        <f>Q21</f>
        <v>3.8423166275024401</v>
      </c>
      <c r="R22" s="3">
        <f t="shared" si="7"/>
        <v>6.5858798735511065E-2</v>
      </c>
      <c r="S22">
        <f t="shared" si="2"/>
        <v>4.154175384513824E-3</v>
      </c>
      <c r="T22">
        <f t="shared" si="3"/>
        <v>1.5961657153478807E-4</v>
      </c>
      <c r="U22">
        <f t="shared" si="5"/>
        <v>2.5477449908520116E-8</v>
      </c>
    </row>
    <row r="23" spans="1:21" x14ac:dyDescent="0.3">
      <c r="A23" s="3">
        <v>17250000</v>
      </c>
      <c r="C23">
        <v>6.7599996924400302E-2</v>
      </c>
      <c r="D23">
        <f>D22</f>
        <v>3.8423166275024401</v>
      </c>
      <c r="N23" s="3">
        <v>17250000</v>
      </c>
      <c r="O23">
        <v>6.7599996924400302E-2</v>
      </c>
      <c r="P23">
        <f t="shared" si="6"/>
        <v>6.6382996737957001E-2</v>
      </c>
      <c r="Q23">
        <f>Q22</f>
        <v>3.8423166275024401</v>
      </c>
      <c r="R23" s="3">
        <f t="shared" si="7"/>
        <v>6.5858798735511065E-2</v>
      </c>
      <c r="S23">
        <f t="shared" si="2"/>
        <v>4.3719044216251977E-3</v>
      </c>
      <c r="T23">
        <f t="shared" si="3"/>
        <v>1.6798241053061935E-4</v>
      </c>
      <c r="U23">
        <f t="shared" si="5"/>
        <v>2.8218090247677536E-8</v>
      </c>
    </row>
    <row r="24" spans="1:21" x14ac:dyDescent="0.3">
      <c r="A24" s="3">
        <v>17330000</v>
      </c>
      <c r="B24">
        <v>6.2106464058160803E-2</v>
      </c>
      <c r="C24">
        <f>(C23+C25)/2</f>
        <v>6.9118998944759341E-2</v>
      </c>
      <c r="D24">
        <v>3.8423166275024401</v>
      </c>
      <c r="N24" s="3">
        <v>17330000</v>
      </c>
      <c r="O24" s="3">
        <f>O23+(O25-O23)*(N24-N23)/(N25-N23)</f>
        <v>6.8086077570915199E-2</v>
      </c>
      <c r="P24">
        <f t="shared" si="6"/>
        <v>6.784303724765775E-2</v>
      </c>
      <c r="Q24">
        <v>3.8423166275024401</v>
      </c>
      <c r="R24" s="3">
        <f t="shared" si="7"/>
        <v>1.053740779768177E-2</v>
      </c>
      <c r="S24">
        <f t="shared" si="2"/>
        <v>7.1488974971188352E-4</v>
      </c>
      <c r="T24">
        <f t="shared" si="3"/>
        <v>2.7468327721490277E-5</v>
      </c>
      <c r="U24">
        <f t="shared" si="5"/>
        <v>7.5450902781519125E-10</v>
      </c>
    </row>
    <row r="25" spans="1:21" x14ac:dyDescent="0.3">
      <c r="A25" s="3">
        <v>17750000</v>
      </c>
      <c r="C25">
        <v>7.0638000965118394E-2</v>
      </c>
      <c r="D25">
        <f>D28</f>
        <v>3.3396873474121098</v>
      </c>
      <c r="N25" s="3">
        <v>17750000</v>
      </c>
      <c r="O25">
        <v>7.0638000965118394E-2</v>
      </c>
      <c r="P25">
        <f t="shared" si="6"/>
        <v>6.936203926801679E-2</v>
      </c>
      <c r="Q25">
        <f>Q28</f>
        <v>3.3396873474121098</v>
      </c>
      <c r="R25" s="3">
        <f t="shared" si="7"/>
        <v>5.5321390937829291E-2</v>
      </c>
      <c r="S25">
        <f t="shared" si="2"/>
        <v>3.8372044905910234E-3</v>
      </c>
      <c r="T25">
        <f t="shared" si="3"/>
        <v>1.2815063286659769E-4</v>
      </c>
      <c r="U25">
        <f t="shared" si="5"/>
        <v>1.6422584704109509E-8</v>
      </c>
    </row>
    <row r="26" spans="1:21" x14ac:dyDescent="0.3">
      <c r="A26" s="3">
        <v>18500000</v>
      </c>
      <c r="C26">
        <v>7.6679997146129594E-2</v>
      </c>
      <c r="D26">
        <f>D25</f>
        <v>3.3396873474121098</v>
      </c>
      <c r="N26" s="3">
        <v>18500000</v>
      </c>
      <c r="O26">
        <v>7.6679997146129594E-2</v>
      </c>
      <c r="P26">
        <f t="shared" si="6"/>
        <v>7.3658999055623994E-2</v>
      </c>
      <c r="Q26">
        <f>Q25</f>
        <v>3.3396873474121098</v>
      </c>
      <c r="R26" s="3">
        <f t="shared" si="7"/>
        <v>9.8788198103266597E-2</v>
      </c>
      <c r="S26">
        <f t="shared" si="2"/>
        <v>7.27663979079531E-3</v>
      </c>
      <c r="T26">
        <f t="shared" si="3"/>
        <v>2.4301701840994598E-4</v>
      </c>
      <c r="U26">
        <f t="shared" si="5"/>
        <v>5.9057271236860026E-8</v>
      </c>
    </row>
    <row r="27" spans="1:21" x14ac:dyDescent="0.3">
      <c r="A27" s="3">
        <v>19500000</v>
      </c>
      <c r="C27">
        <v>8.1785000860691098E-2</v>
      </c>
      <c r="D27">
        <f>D26</f>
        <v>3.3396873474121098</v>
      </c>
      <c r="N27" s="3">
        <v>19500000</v>
      </c>
      <c r="O27">
        <v>8.1785000860691098E-2</v>
      </c>
      <c r="P27">
        <f t="shared" si="6"/>
        <v>7.9232499003410339E-2</v>
      </c>
      <c r="Q27">
        <f>Q26</f>
        <v>3.3396873474121098</v>
      </c>
      <c r="R27" s="3">
        <f t="shared" si="7"/>
        <v>0.13171759747102213</v>
      </c>
      <c r="S27">
        <f t="shared" si="2"/>
        <v>1.0436314410354365E-2</v>
      </c>
      <c r="T27">
        <f t="shared" si="3"/>
        <v>3.4854027189875145E-4</v>
      </c>
      <c r="U27">
        <f t="shared" si="5"/>
        <v>1.214803211352556E-7</v>
      </c>
    </row>
    <row r="28" spans="1:21" x14ac:dyDescent="0.3">
      <c r="A28" s="3">
        <v>20000000</v>
      </c>
      <c r="B28">
        <v>7.6718397438526195E-2</v>
      </c>
      <c r="C28">
        <v>8.5299998521804796E-2</v>
      </c>
      <c r="D28">
        <v>3.3396873474121098</v>
      </c>
      <c r="N28" s="3">
        <v>20000000</v>
      </c>
      <c r="O28">
        <v>8.5299998521804796E-2</v>
      </c>
      <c r="P28">
        <f t="shared" si="6"/>
        <v>8.354249969124794E-2</v>
      </c>
      <c r="Q28">
        <v>3.3396873474121098</v>
      </c>
      <c r="R28" s="3">
        <f t="shared" si="7"/>
        <v>6.5858798735511065E-2</v>
      </c>
      <c r="S28">
        <f t="shared" si="2"/>
        <v>5.5020086730273934E-3</v>
      </c>
      <c r="T28">
        <f t="shared" si="3"/>
        <v>1.8374988750661278E-4</v>
      </c>
      <c r="U28">
        <f t="shared" si="5"/>
        <v>3.3764021158692847E-8</v>
      </c>
    </row>
    <row r="29" spans="1:21" x14ac:dyDescent="0.3">
      <c r="A29" s="3"/>
    </row>
    <row r="30" spans="1:21" x14ac:dyDescent="0.3">
      <c r="A30" t="s">
        <v>6</v>
      </c>
    </row>
    <row r="33" spans="1:3" x14ac:dyDescent="0.3">
      <c r="A33" t="s">
        <v>13</v>
      </c>
      <c r="C33" s="2">
        <f>SUM(I5:I11)</f>
        <v>1</v>
      </c>
    </row>
    <row r="34" spans="1:3" x14ac:dyDescent="0.3">
      <c r="A34" t="s">
        <v>14</v>
      </c>
      <c r="C34" s="3">
        <f>SUM(J5:J11)</f>
        <v>5.0951062439800063E-2</v>
      </c>
    </row>
    <row r="35" spans="1:3" x14ac:dyDescent="0.3">
      <c r="A35" t="s">
        <v>15</v>
      </c>
      <c r="C35">
        <f>SQRT(SUM(L5:L11))</f>
        <v>1.0501004476833606E-3</v>
      </c>
    </row>
    <row r="36" spans="1:3" x14ac:dyDescent="0.3">
      <c r="A36" t="s">
        <v>16</v>
      </c>
      <c r="C36" s="2">
        <f>C35/C34</f>
        <v>2.0609981370341007E-2</v>
      </c>
    </row>
    <row r="39" spans="1:3" x14ac:dyDescent="0.3">
      <c r="A39" t="s">
        <v>17</v>
      </c>
    </row>
    <row r="40" spans="1:3" x14ac:dyDescent="0.3">
      <c r="A40" t="s">
        <v>13</v>
      </c>
      <c r="C40" s="2">
        <f>SUM(R5:R28)</f>
        <v>0.99999999999999978</v>
      </c>
    </row>
    <row r="41" spans="1:3" x14ac:dyDescent="0.3">
      <c r="A41" t="s">
        <v>14</v>
      </c>
      <c r="C41" s="3">
        <f>SUM(S5:S28)</f>
        <v>5.1166466710255092E-2</v>
      </c>
    </row>
    <row r="42" spans="1:3" x14ac:dyDescent="0.3">
      <c r="A42" t="s">
        <v>15</v>
      </c>
      <c r="C42">
        <f>SQRT(SUM(U5:U28))</f>
        <v>5.658283089532588E-4</v>
      </c>
    </row>
    <row r="43" spans="1:3" x14ac:dyDescent="0.3">
      <c r="A43" t="s">
        <v>16</v>
      </c>
      <c r="C43" s="2">
        <f>C42/C41</f>
        <v>1.105857694175807E-2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252vsCE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2018-10-23T15:09:36Z</dcterms:created>
  <dcterms:modified xsi:type="dcterms:W3CDTF">2018-10-30T01:22:06Z</dcterms:modified>
</cp:coreProperties>
</file>