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IF-ETA-Experiment\Models\FoilSet\"/>
    </mc:Choice>
  </mc:AlternateContent>
  <xr:revisionPtr revIDLastSave="0" documentId="13_ncr:1_{3F0496BE-78D5-4A27-8271-EF7CB7EFB542}" xr6:coauthVersionLast="40" xr6:coauthVersionMax="40" xr10:uidLastSave="{00000000-0000-0000-0000-000000000000}"/>
  <bookViews>
    <workbookView minimized="1" xWindow="0" yWindow="0" windowWidth="23040" windowHeight="9060" activeTab="3" xr2:uid="{B021B3AB-0C85-404B-9638-92A16203A07D}"/>
  </bookViews>
  <sheets>
    <sheet name="Foil_Info" sheetId="1" r:id="rId1"/>
    <sheet name="MCNP_SCALE_Info" sheetId="2" r:id="rId2"/>
    <sheet name="FPS" sheetId="4" r:id="rId3"/>
    <sheet name="Activitie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" i="3" l="1"/>
  <c r="Z5" i="3"/>
  <c r="Z6" i="3"/>
  <c r="Z7" i="3"/>
  <c r="Z8" i="3"/>
  <c r="Z9" i="3"/>
  <c r="Z10" i="3"/>
  <c r="Z11" i="3"/>
  <c r="Z12" i="3"/>
  <c r="Z3" i="3"/>
  <c r="Y4" i="3"/>
  <c r="Y5" i="3"/>
  <c r="Y6" i="3"/>
  <c r="Y7" i="3"/>
  <c r="Y8" i="3"/>
  <c r="Y9" i="3"/>
  <c r="Y10" i="3"/>
  <c r="Y11" i="3"/>
  <c r="Y12" i="3"/>
  <c r="Y3" i="3"/>
  <c r="X4" i="3"/>
  <c r="X5" i="3"/>
  <c r="X6" i="3"/>
  <c r="X7" i="3"/>
  <c r="X8" i="3"/>
  <c r="X9" i="3"/>
  <c r="X10" i="3"/>
  <c r="X11" i="3"/>
  <c r="X12" i="3"/>
  <c r="X3" i="3"/>
  <c r="R3" i="3" l="1"/>
  <c r="R4" i="3"/>
  <c r="O11" i="3"/>
  <c r="H3" i="3"/>
  <c r="G3" i="3" s="1"/>
  <c r="O3" i="3" s="1"/>
  <c r="H4" i="3"/>
  <c r="G4" i="3" s="1"/>
  <c r="O4" i="3" s="1"/>
  <c r="H5" i="3"/>
  <c r="G5" i="3" s="1"/>
  <c r="O5" i="3" s="1"/>
  <c r="H6" i="3"/>
  <c r="G6" i="3" s="1"/>
  <c r="O6" i="3" s="1"/>
  <c r="H7" i="3"/>
  <c r="G7" i="3" s="1"/>
  <c r="O7" i="3" s="1"/>
  <c r="H8" i="3"/>
  <c r="G8" i="3" s="1"/>
  <c r="O8" i="3" s="1"/>
  <c r="H9" i="3"/>
  <c r="G9" i="3" s="1"/>
  <c r="O9" i="3" s="1"/>
  <c r="H10" i="3"/>
  <c r="G10" i="3" s="1"/>
  <c r="H11" i="3"/>
  <c r="G11" i="3" s="1"/>
  <c r="H2" i="3"/>
  <c r="G2" i="3" s="1"/>
  <c r="O2" i="3" s="1"/>
  <c r="O10" i="3"/>
  <c r="S3" i="3" l="1"/>
  <c r="S4" i="3"/>
  <c r="R5" i="3"/>
  <c r="S5" i="3"/>
  <c r="R6" i="3"/>
  <c r="S6" i="3"/>
  <c r="R7" i="3"/>
  <c r="S7" i="3"/>
  <c r="R8" i="3"/>
  <c r="S8" i="3"/>
  <c r="R9" i="3"/>
  <c r="S9" i="3"/>
  <c r="R10" i="3"/>
  <c r="S10" i="3"/>
  <c r="R11" i="3"/>
  <c r="S11" i="3"/>
  <c r="R12" i="3"/>
  <c r="S12" i="3"/>
  <c r="X4" i="2" l="1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3" i="2"/>
  <c r="A1" i="3" l="1"/>
  <c r="W15" i="2"/>
  <c r="S8" i="2"/>
  <c r="S9" i="2"/>
  <c r="S16" i="2"/>
  <c r="S17" i="2"/>
  <c r="P9" i="2"/>
  <c r="P10" i="2"/>
  <c r="P17" i="2"/>
  <c r="P3" i="2"/>
  <c r="O4" i="2"/>
  <c r="A3" i="3" s="1"/>
  <c r="O5" i="2"/>
  <c r="A4" i="3" s="1"/>
  <c r="O6" i="2"/>
  <c r="A5" i="3" s="1"/>
  <c r="O7" i="2"/>
  <c r="A6" i="3" s="1"/>
  <c r="O8" i="2"/>
  <c r="A7" i="3" s="1"/>
  <c r="O9" i="2"/>
  <c r="A8" i="3" s="1"/>
  <c r="O10" i="2"/>
  <c r="A9" i="3" s="1"/>
  <c r="O11" i="2"/>
  <c r="A10" i="3" s="1"/>
  <c r="O12" i="2"/>
  <c r="A11" i="3" s="1"/>
  <c r="O13" i="2"/>
  <c r="O14" i="2"/>
  <c r="O15" i="2"/>
  <c r="O16" i="2"/>
  <c r="O17" i="2"/>
  <c r="O3" i="2"/>
  <c r="A2" i="3" s="1"/>
  <c r="L4" i="2"/>
  <c r="L12" i="2"/>
  <c r="I17" i="2"/>
  <c r="W17" i="2" s="1"/>
  <c r="Z17" i="2" s="1"/>
  <c r="I16" i="2"/>
  <c r="W16" i="2" s="1"/>
  <c r="I15" i="2"/>
  <c r="L15" i="2" s="1"/>
  <c r="I14" i="2"/>
  <c r="L14" i="2" s="1"/>
  <c r="I13" i="2"/>
  <c r="W13" i="2" s="1"/>
  <c r="I12" i="2"/>
  <c r="W12" i="2" s="1"/>
  <c r="I11" i="2"/>
  <c r="L11" i="2" s="1"/>
  <c r="I10" i="2"/>
  <c r="W10" i="2" s="1"/>
  <c r="I9" i="2"/>
  <c r="W9" i="2" s="1"/>
  <c r="Z9" i="2" s="1"/>
  <c r="I8" i="2"/>
  <c r="W8" i="2" s="1"/>
  <c r="I7" i="2"/>
  <c r="L7" i="2" s="1"/>
  <c r="I6" i="2"/>
  <c r="L6" i="2" s="1"/>
  <c r="I5" i="2"/>
  <c r="W5" i="2" s="1"/>
  <c r="I4" i="2"/>
  <c r="W4" i="2" s="1"/>
  <c r="I3" i="2"/>
  <c r="W3" i="2" s="1"/>
  <c r="S4" i="2"/>
  <c r="S5" i="2"/>
  <c r="S6" i="2"/>
  <c r="V6" i="2" s="1"/>
  <c r="AE6" i="2" s="1"/>
  <c r="S7" i="2"/>
  <c r="S10" i="2"/>
  <c r="S11" i="2"/>
  <c r="S12" i="2"/>
  <c r="S13" i="2"/>
  <c r="S14" i="2"/>
  <c r="S15" i="2"/>
  <c r="S3" i="2"/>
  <c r="P4" i="2"/>
  <c r="P5" i="2"/>
  <c r="P6" i="2"/>
  <c r="P7" i="2"/>
  <c r="P8" i="2"/>
  <c r="P11" i="2"/>
  <c r="P12" i="2"/>
  <c r="P13" i="2"/>
  <c r="P14" i="2"/>
  <c r="P15" i="2"/>
  <c r="P16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K6" i="1"/>
  <c r="D5" i="3" s="1"/>
  <c r="K8" i="1"/>
  <c r="D7" i="3" s="1"/>
  <c r="K11" i="1"/>
  <c r="D10" i="3" s="1"/>
  <c r="K3" i="1"/>
  <c r="D2" i="3" s="1"/>
  <c r="J12" i="1"/>
  <c r="K12" i="1" s="1"/>
  <c r="D11" i="3" s="1"/>
  <c r="J11" i="1"/>
  <c r="J10" i="1"/>
  <c r="K10" i="1" s="1"/>
  <c r="D9" i="3" s="1"/>
  <c r="J9" i="1"/>
  <c r="K9" i="1" s="1"/>
  <c r="D8" i="3" s="1"/>
  <c r="J8" i="1"/>
  <c r="J7" i="1"/>
  <c r="K7" i="1" s="1"/>
  <c r="D6" i="3" s="1"/>
  <c r="J6" i="1"/>
  <c r="J5" i="1"/>
  <c r="K5" i="1" s="1"/>
  <c r="D4" i="3" s="1"/>
  <c r="J3" i="1"/>
  <c r="G4" i="1"/>
  <c r="J4" i="1" s="1"/>
  <c r="K4" i="1" s="1"/>
  <c r="D3" i="3" s="1"/>
  <c r="E2" i="3" l="1"/>
  <c r="F2" i="3" s="1"/>
  <c r="N2" i="3" s="1"/>
  <c r="E3" i="3"/>
  <c r="F3" i="3" s="1"/>
  <c r="N3" i="3" s="1"/>
  <c r="W14" i="2"/>
  <c r="V3" i="2"/>
  <c r="AE3" i="2" s="1"/>
  <c r="E9" i="3"/>
  <c r="F9" i="3" s="1"/>
  <c r="N9" i="3" s="1"/>
  <c r="W11" i="2"/>
  <c r="E11" i="3"/>
  <c r="F11" i="3" s="1"/>
  <c r="N11" i="3" s="1"/>
  <c r="E8" i="3"/>
  <c r="F8" i="3" s="1"/>
  <c r="N8" i="3" s="1"/>
  <c r="W7" i="2"/>
  <c r="V5" i="2"/>
  <c r="AE5" i="2" s="1"/>
  <c r="V14" i="2"/>
  <c r="AE14" i="2" s="1"/>
  <c r="V4" i="2"/>
  <c r="AE4" i="2" s="1"/>
  <c r="L13" i="2"/>
  <c r="V17" i="2"/>
  <c r="AE17" i="2" s="1"/>
  <c r="W6" i="2"/>
  <c r="Z6" i="2" s="1"/>
  <c r="E4" i="3"/>
  <c r="F4" i="3" s="1"/>
  <c r="N4" i="3" s="1"/>
  <c r="E7" i="3"/>
  <c r="F7" i="3" s="1"/>
  <c r="N7" i="3" s="1"/>
  <c r="V13" i="2"/>
  <c r="AE13" i="2" s="1"/>
  <c r="Z3" i="2"/>
  <c r="E6" i="3"/>
  <c r="F6" i="3" s="1"/>
  <c r="N6" i="3" s="1"/>
  <c r="V12" i="2"/>
  <c r="AE12" i="2" s="1"/>
  <c r="E5" i="3"/>
  <c r="F5" i="3" s="1"/>
  <c r="N5" i="3" s="1"/>
  <c r="L5" i="2"/>
  <c r="Z10" i="2"/>
  <c r="V10" i="2"/>
  <c r="AE10" i="2" s="1"/>
  <c r="V11" i="2"/>
  <c r="AE11" i="2" s="1"/>
  <c r="V9" i="2"/>
  <c r="AE9" i="2" s="1"/>
  <c r="V15" i="2"/>
  <c r="AE15" i="2" s="1"/>
  <c r="V7" i="2"/>
  <c r="AE7" i="2" s="1"/>
  <c r="Z14" i="2"/>
  <c r="J5" i="3"/>
  <c r="K5" i="3" s="1"/>
  <c r="J7" i="3"/>
  <c r="J6" i="3"/>
  <c r="J9" i="3"/>
  <c r="Z16" i="2"/>
  <c r="V16" i="2"/>
  <c r="AE16" i="2" s="1"/>
  <c r="Z8" i="2"/>
  <c r="Z7" i="2"/>
  <c r="E10" i="3"/>
  <c r="F10" i="3" s="1"/>
  <c r="N10" i="3" s="1"/>
  <c r="Z11" i="2"/>
  <c r="Z4" i="2"/>
  <c r="Z12" i="2"/>
  <c r="Z5" i="2"/>
  <c r="Z13" i="2"/>
  <c r="V8" i="2"/>
  <c r="AE8" i="2" s="1"/>
  <c r="Z15" i="2"/>
  <c r="L3" i="2"/>
  <c r="L10" i="2"/>
  <c r="L17" i="2"/>
  <c r="L9" i="2"/>
  <c r="L8" i="2"/>
  <c r="L16" i="2"/>
  <c r="J11" i="3"/>
  <c r="J8" i="3"/>
  <c r="J4" i="3"/>
  <c r="J2" i="3"/>
  <c r="J3" i="3"/>
  <c r="G17" i="2"/>
  <c r="G9" i="2"/>
  <c r="G13" i="2"/>
  <c r="G10" i="2"/>
  <c r="G3" i="2"/>
  <c r="G15" i="2"/>
  <c r="G7" i="2"/>
  <c r="G14" i="2"/>
  <c r="G6" i="2"/>
  <c r="G5" i="2"/>
  <c r="G12" i="2"/>
  <c r="G4" i="2"/>
  <c r="G11" i="2"/>
  <c r="G16" i="2"/>
  <c r="G8" i="2"/>
  <c r="K9" i="3" l="1"/>
  <c r="K2" i="3"/>
  <c r="K7" i="3"/>
  <c r="K4" i="3"/>
  <c r="K8" i="3"/>
  <c r="K6" i="3"/>
  <c r="K3" i="3"/>
  <c r="K11" i="3"/>
  <c r="J10" i="3"/>
  <c r="K10" i="3" l="1"/>
</calcChain>
</file>

<file path=xl/sharedStrings.xml><?xml version="1.0" encoding="utf-8"?>
<sst xmlns="http://schemas.openxmlformats.org/spreadsheetml/2006/main" count="588" uniqueCount="283">
  <si>
    <t>Reaction</t>
  </si>
  <si>
    <t>Product</t>
  </si>
  <si>
    <t>Gamma [keV]</t>
  </si>
  <si>
    <t>Half Life</t>
  </si>
  <si>
    <t>Zr-90 (n,2n) Zr-89</t>
  </si>
  <si>
    <t>Ni-58 (n,2n) Ni-57</t>
  </si>
  <si>
    <t>Ni-58 (n,p) Co-58</t>
  </si>
  <si>
    <t>In-115 (n,g) In-116m</t>
  </si>
  <si>
    <t>In-115 (n,n') In-115m</t>
  </si>
  <si>
    <t>Au-197 (n,2n) Au-196</t>
  </si>
  <si>
    <t>Au-197 (n,g) Au-198</t>
  </si>
  <si>
    <t>Al-27 (n,a) Na-24</t>
  </si>
  <si>
    <t>W-186 (n,g) W-187</t>
  </si>
  <si>
    <t>Mn-55 (n,g)  Mn-56</t>
  </si>
  <si>
    <t>Zr (1.96 cc - 1 mm)</t>
  </si>
  <si>
    <t>Ni (1.96 cc - 1 mm)</t>
  </si>
  <si>
    <t>Foil (Volume - Thickness)</t>
  </si>
  <si>
    <t>Au (0.32 cc - 0.1 mm)</t>
  </si>
  <si>
    <t>In (1.96 cc - 1 mm)</t>
  </si>
  <si>
    <t>Al (1.96 cc - 1 mm)</t>
  </si>
  <si>
    <t>W (1.96 cc - 1 mm)</t>
  </si>
  <si>
    <t>Mn (1.96 cc - 1 mm)</t>
  </si>
  <si>
    <t>Half Life Units</t>
  </si>
  <si>
    <t>Half-life s</t>
  </si>
  <si>
    <t>decay const 1/s</t>
  </si>
  <si>
    <t>Thermal</t>
  </si>
  <si>
    <t>Threshold [MeV] (@ 10 mb)</t>
  </si>
  <si>
    <t>3.25 (6.7)</t>
  </si>
  <si>
    <t>12.1 (12.1)</t>
  </si>
  <si>
    <t>12.4 (13.3)</t>
  </si>
  <si>
    <t>0 (1.3)</t>
  </si>
  <si>
    <t>8.1 (8.3)</t>
  </si>
  <si>
    <t>0.336 (0.597)</t>
  </si>
  <si>
    <t>Intensity</t>
  </si>
  <si>
    <t>hrs</t>
  </si>
  <si>
    <t>days</t>
  </si>
  <si>
    <t>min</t>
  </si>
  <si>
    <t>Decay Radiation [keV] (Intensity)</t>
  </si>
  <si>
    <t>909.2 (0.9904)</t>
  </si>
  <si>
    <t>1,378 (0.817)</t>
  </si>
  <si>
    <t>810.8 (0.9945)</t>
  </si>
  <si>
    <t>355.7 (0.87)</t>
  </si>
  <si>
    <t>411.8 (0.9562)</t>
  </si>
  <si>
    <t>336.24 (0.459)</t>
  </si>
  <si>
    <t>1293.56 (0.848)</t>
  </si>
  <si>
    <t>1368.63 (0.9999)</t>
  </si>
  <si>
    <t>685.51 (0.332)</t>
  </si>
  <si>
    <t>846.8 (0.9885)</t>
  </si>
  <si>
    <t>T_1/2</t>
  </si>
  <si>
    <t>78.41 hrs</t>
  </si>
  <si>
    <t>35.6 hrs</t>
  </si>
  <si>
    <t>70.86 days</t>
  </si>
  <si>
    <t>6.17 days</t>
  </si>
  <si>
    <t>2.69 days</t>
  </si>
  <si>
    <t>4.49 hrs</t>
  </si>
  <si>
    <t>54.29 min</t>
  </si>
  <si>
    <t>15 hrs</t>
  </si>
  <si>
    <t>24 hrs</t>
  </si>
  <si>
    <t>2.58 hrs</t>
  </si>
  <si>
    <t>For Latex</t>
  </si>
  <si>
    <t>Total Fissions</t>
  </si>
  <si>
    <t>U-234 Fissions</t>
  </si>
  <si>
    <t xml:space="preserve">U-235 Fissions </t>
  </si>
  <si>
    <t>U-238 Fissions</t>
  </si>
  <si>
    <t>U-236 Fissions</t>
  </si>
  <si>
    <t>Volume</t>
  </si>
  <si>
    <t>Foil (Thickness)</t>
  </si>
  <si>
    <t>Zr (1 mm)</t>
  </si>
  <si>
    <t>Ni (1 mm)</t>
  </si>
  <si>
    <t>Au (0.1 mm)</t>
  </si>
  <si>
    <t>In (1 mm)</t>
  </si>
  <si>
    <t>Al (1 mm)</t>
  </si>
  <si>
    <t>W (1 mm)</t>
  </si>
  <si>
    <t>Mn (1 mm)</t>
  </si>
  <si>
    <t>Total Reactions</t>
  </si>
  <si>
    <t>Rel Err</t>
  </si>
  <si>
    <t>MCNP SSR CE</t>
  </si>
  <si>
    <t>Response</t>
  </si>
  <si>
    <t>SCALE SSR CE</t>
  </si>
  <si>
    <t>1-$SCALE_{CE}/MCNP_{CE}$</t>
  </si>
  <si>
    <t>Change from MCNP SSR</t>
  </si>
  <si>
    <t>fissions</t>
  </si>
  <si>
    <t>W</t>
  </si>
  <si>
    <t>Zr</t>
  </si>
  <si>
    <t>Ni n2n</t>
  </si>
  <si>
    <t>Ni np</t>
  </si>
  <si>
    <t>116m1</t>
  </si>
  <si>
    <t>116m2</t>
  </si>
  <si>
    <t>Au n2n</t>
  </si>
  <si>
    <t>Au ng</t>
  </si>
  <si>
    <t xml:space="preserve">Al </t>
  </si>
  <si>
    <t>Mn</t>
  </si>
  <si>
    <t>Vol Scaled</t>
  </si>
  <si>
    <t>Relative Error</t>
  </si>
  <si>
    <t>Percent Change MCNP</t>
  </si>
  <si>
    <t>Systematic and Relative Error</t>
  </si>
  <si>
    <t>No</t>
  </si>
  <si>
    <t>sigma</t>
  </si>
  <si>
    <t>Ao [Bq]</t>
  </si>
  <si>
    <t>Ao [kBq]</t>
  </si>
  <si>
    <t>combined</t>
  </si>
  <si>
    <t>2 hr activity</t>
  </si>
  <si>
    <t>Decay Const [1/s]</t>
  </si>
  <si>
    <t>Latex</t>
  </si>
  <si>
    <t>2-hour Activity [kBq]</t>
  </si>
  <si>
    <t>Initial Activity [kBq]</t>
  </si>
  <si>
    <t>MCNP SSR Reactions</t>
  </si>
  <si>
    <t>SCALE SSR Reactions</t>
  </si>
  <si>
    <t>252 Group Sampler Reactions</t>
  </si>
  <si>
    <t>Zr-95</t>
  </si>
  <si>
    <t>±</t>
  </si>
  <si>
    <t>Zr-97</t>
  </si>
  <si>
    <t>Ag-111</t>
  </si>
  <si>
    <t>Cd-115</t>
  </si>
  <si>
    <t>I-133</t>
  </si>
  <si>
    <t>Ba-140</t>
  </si>
  <si>
    <t>Nd-147</t>
  </si>
  <si>
    <t>Pm-151</t>
  </si>
  <si>
    <t>Sm-153</t>
  </si>
  <si>
    <t>latex</t>
  </si>
  <si>
    <t>Fission Product</t>
  </si>
  <si>
    <t>Navy Objective Yield [\%]</t>
  </si>
  <si>
    <t>Nagy ETA Yield [\%]</t>
  </si>
  <si>
    <t>GEF Objective Yield [\%]</t>
  </si>
  <si>
    <t>GEF ETA Yield [\%]</t>
  </si>
  <si>
    <t>6.17 $\pm$ 0.09</t>
  </si>
  <si>
    <t>5.75 $\pm$ 0.09</t>
  </si>
  <si>
    <t>0.25 $\pm$ 0.01</t>
  </si>
  <si>
    <t>6.41 $\pm$ 0.13</t>
  </si>
  <si>
    <t>5.71 $\pm$ 0.07</t>
  </si>
  <si>
    <t>2.12 $\pm$ 0.03</t>
  </si>
  <si>
    <t>0.47 $\pm$ 0.02</t>
  </si>
  <si>
    <t>0.18 $\pm$ 0.01</t>
  </si>
  <si>
    <t>6.15 $\pm$ 0.09</t>
  </si>
  <si>
    <t>5.74 $\pm$ 0.09</t>
  </si>
  <si>
    <t>0.26 $\pm$ 0.01</t>
  </si>
  <si>
    <t>6.38 $\pm$ 0.13</t>
  </si>
  <si>
    <t>5.68 $\pm$ 0.07</t>
  </si>
  <si>
    <t>2.11 $\pm$ 0.03</t>
  </si>
  <si>
    <t>6.47 $\pm$ 0.09</t>
  </si>
  <si>
    <t>0.15 $\pm$ 0.01</t>
  </si>
  <si>
    <t>0.24 $\pm$ 0.01</t>
  </si>
  <si>
    <t>6.04 $\pm$ 0.13</t>
  </si>
  <si>
    <t>5.41 $\pm$ 0.07</t>
  </si>
  <si>
    <t>2 $\pm$ 0.03</t>
  </si>
  <si>
    <t>0.46 $\pm$ 0.02</t>
  </si>
  <si>
    <t>MCNP SSR</t>
  </si>
  <si>
    <t xml:space="preserve">SCALE </t>
  </si>
  <si>
    <t>SCALE CE</t>
  </si>
  <si>
    <t xml:space="preserve">Reactions </t>
  </si>
  <si>
    <t>Reactions</t>
  </si>
  <si>
    <t>Percent Change Relative to MCNP</t>
  </si>
  <si>
    <t>SCALE SAMPLER</t>
  </si>
  <si>
    <t>$\mathrm{^{234}U}$ Fissions</t>
  </si>
  <si>
    <t xml:space="preserve">$\mathrm{^{235}U}$ Fissions </t>
  </si>
  <si>
    <t>$\mathrm{^{236}U}$ Fissions</t>
  </si>
  <si>
    <t>$\mathrm{^{238}U}$ Fissions</t>
  </si>
  <si>
    <t>$\mathrm{^{90}Zr}$ (n,2n) $\mathrm{^{89}Zr}$</t>
  </si>
  <si>
    <t>$\mathrm{^{58}Ni}$ (n,2n) $\mathrm{^{57}Ni}$</t>
  </si>
  <si>
    <t xml:space="preserve">$\mathrm{^{58}Ni}$  (n,p) $\mathrm{^{58}Co}$ </t>
  </si>
  <si>
    <t>$\mathrm{^{197}Au}$ (n,2n) $\mathrm{^{196}Au}$</t>
  </si>
  <si>
    <t>$\mathrm{^{197}Au}$ (n,g) $\mathrm{^{198}Au}$</t>
  </si>
  <si>
    <t>$\mathrm{^{115}In}$  (n,n') $\mathrm{^{115}In^{m1}}$</t>
  </si>
  <si>
    <t>$\mathrm{^{115}In}$ (n,g) $\mathrm{^{116}In^{m1}}$</t>
  </si>
  <si>
    <t>$\mathrm{^{27}Al}$  (n,a) $\mathrm{^{24}Na}$</t>
  </si>
  <si>
    <t>$\mathrm{^{186}W}$  (n,g) $\mathrm{^{187}W}$</t>
  </si>
  <si>
    <t>$\mathrm{^{55}Mn}$  (n,g) $\mathrm{^{56}Mn}$</t>
  </si>
  <si>
    <t>1.89E+09 $\pm$ 0.13\%</t>
  </si>
  <si>
    <t>1.87E+08 $\pm$ 0.13\%</t>
  </si>
  <si>
    <t>6.54E+09 $\pm$ 0.08\%</t>
  </si>
  <si>
    <t>2.91E+09 $\pm$ 0.13\%</t>
  </si>
  <si>
    <t>1.00E+09 $\pm$ 0.08\%</t>
  </si>
  <si>
    <t>3.81E+09 $\pm$ 0.05\%</t>
  </si>
  <si>
    <t>5.14E+09 $\pm$ 0.05\%</t>
  </si>
  <si>
    <t>1.08E+09 $\pm$ 0.12\%</t>
  </si>
  <si>
    <t>7.21E+08 $\pm$ 0.10\%</t>
  </si>
  <si>
    <t>3.14E+08 $\pm$ 0.10\%</t>
  </si>
  <si>
    <t>1.99E+09 $\pm$ 0.06\%</t>
  </si>
  <si>
    <t>1.55E+07 $\pm$ 0.06\%</t>
  </si>
  <si>
    <t>1.94E+09 $\pm$ 0.06\%</t>
  </si>
  <si>
    <t>2.56E+06 $\pm$ 0.08\%</t>
  </si>
  <si>
    <t>2.70E+07 $\pm$ 0.09\%</t>
  </si>
  <si>
    <t>Per Error</t>
  </si>
  <si>
    <t>1.91E+09 $\pm$ 0.08\%</t>
  </si>
  <si>
    <t>1.90E+08 $\pm$ 0.08\%</t>
  </si>
  <si>
    <t>6.64E+09 $\pm$ 0.06\%</t>
  </si>
  <si>
    <t>2.91E+09 $\pm$ 0.06\%</t>
  </si>
  <si>
    <t>1.02E+09 $\pm$ 0.06\%</t>
  </si>
  <si>
    <t>3.82E+09 $\pm$ 0.06\%</t>
  </si>
  <si>
    <t>5.19E+09 $\pm$ 0.06\%</t>
  </si>
  <si>
    <t>1.08E+09 $\pm$ 0.06\%</t>
  </si>
  <si>
    <t>7.30E+08 $\pm$ 0.06\%</t>
  </si>
  <si>
    <t>3.23E+08 $\pm$ 0.06\%</t>
  </si>
  <si>
    <t>2.00E+09 $\pm$ 0.06\%</t>
  </si>
  <si>
    <t>1.56E+07 $\pm$ 0.06\%</t>
  </si>
  <si>
    <t>1.96E+09 $\pm$ 0.06\%</t>
  </si>
  <si>
    <t>2.55E+06 $\pm$ 0.06\%</t>
  </si>
  <si>
    <t>2.67E+07 $\pm$ 0.06\%</t>
  </si>
  <si>
    <t>2.07E+09 $\pm$ 4.5\%</t>
  </si>
  <si>
    <t>2.22E+08 $\pm$ 4.5\%</t>
  </si>
  <si>
    <t>6.68E+09 $\pm$ 2.1\%</t>
  </si>
  <si>
    <t>2.95E+09 $\pm$ 4.5\%</t>
  </si>
  <si>
    <t>9.78E+08 $\pm$ 2.6\%</t>
  </si>
  <si>
    <t>3.84E+09 $\pm$ 1.5\%</t>
  </si>
  <si>
    <t>5.08E+09 $\pm$ 2.6\%</t>
  </si>
  <si>
    <t>1.07E+09 $\pm$ 4.4\%</t>
  </si>
  <si>
    <t>6.90E+08 $\pm$ 3.8\%</t>
  </si>
  <si>
    <t>2.59E+08 $\pm$ 15.7\%</t>
  </si>
  <si>
    <t>1.98E+09 $\pm$ 1.1\%</t>
  </si>
  <si>
    <t>1.76E+07 $\pm$ 17.7\%</t>
  </si>
  <si>
    <t>1.93E+09 $\pm$ 1.1\%</t>
  </si>
  <si>
    <t>2.55E+06 $\pm$ 18.0\%</t>
  </si>
  <si>
    <t>2.71E+07 $\pm$ 1.6\%</t>
  </si>
  <si>
    <t>$\mathrm{^{95}Zr}$</t>
  </si>
  <si>
    <t>$\mathrm{^{97}Zr}$</t>
  </si>
  <si>
    <t>$\mathrm{^{111}Ag}$</t>
  </si>
  <si>
    <t>$\mathrm{^{115}Cd}$</t>
  </si>
  <si>
    <t>$\mathrm{^{133}I}$</t>
  </si>
  <si>
    <t>$\mathrm{^{140}Ba}$</t>
  </si>
  <si>
    <t>$\mathrm{^{147}Nd}$</t>
  </si>
  <si>
    <t>$\mathrm{^{151}Pm}$</t>
  </si>
  <si>
    <t>$\mathrm{^{153}Sm}$</t>
  </si>
  <si>
    <t>$T_{1/2}$</t>
  </si>
  <si>
    <t>$\mathrm{^{90}Zr}$ (n,2n)</t>
  </si>
  <si>
    <t>$\mathrm{^{58}Ni}$ (n,2n)</t>
  </si>
  <si>
    <t>$\mathrm{^{58}Ni}$  (n,p)</t>
  </si>
  <si>
    <t xml:space="preserve">$\mathrm{^{197}Au}$ (n,2n) </t>
  </si>
  <si>
    <t xml:space="preserve">$\mathrm{^{197}Au}$ (n,g) </t>
  </si>
  <si>
    <t xml:space="preserve">$\mathrm{^{115}In}$  (n,n') </t>
  </si>
  <si>
    <t>$\mathrm{^{115}In}$ (n,g)</t>
  </si>
  <si>
    <t>$\mathrm{^{27}Al}$  (n,a)</t>
  </si>
  <si>
    <t xml:space="preserve">$\mathrm{^{186}W}$  (n,g) </t>
  </si>
  <si>
    <t xml:space="preserve">$\mathrm{^{55}Mn}$  (n,g) </t>
  </si>
  <si>
    <t>$\mathrm{^{89}Zr}$</t>
  </si>
  <si>
    <t>$\mathrm{^{57}Ni}$</t>
  </si>
  <si>
    <t>$\mathrm{^{58}Co}$</t>
  </si>
  <si>
    <t>$\mathrm{^{196}Au}$</t>
  </si>
  <si>
    <t>$\mathrm{^{198}Au}$</t>
  </si>
  <si>
    <t>$\mathrm{^{115}In^{m1}}$</t>
  </si>
  <si>
    <t>$\mathrm{^{116}In^{m1}}$</t>
  </si>
  <si>
    <t>$\mathrm{^{24}Na}$</t>
  </si>
  <si>
    <t>$\mathrm{^{187}W}$</t>
  </si>
  <si>
    <t>relative</t>
  </si>
  <si>
    <t>$\mathrm{^{56}Mn}$</t>
  </si>
  <si>
    <t>Percent Err</t>
  </si>
  <si>
    <t>12 hr activity</t>
  </si>
  <si>
    <t>0.4 (1.3)</t>
  </si>
  <si>
    <t>Relative Per Err</t>
  </si>
  <si>
    <t>1.01 $\pm$ 5.0\%</t>
  </si>
  <si>
    <t>2.92 $\pm$ 2.8\%</t>
  </si>
  <si>
    <t>0.74 $\pm$ 2.9\%</t>
  </si>
  <si>
    <t>1094 $\pm$ 2.9\%</t>
  </si>
  <si>
    <t>4.55 $\pm$ 4.9\%</t>
  </si>
  <si>
    <t>0.97 $\pm$ 5.0\%</t>
  </si>
  <si>
    <t>3.75 $\pm$ 4.8\%</t>
  </si>
  <si>
    <t>4.63 $\pm$ 4.9\%</t>
  </si>
  <si>
    <t>2.98 $\pm$ 2.8\%</t>
  </si>
  <si>
    <t>13.8 $\pm$ 4.7\%</t>
  </si>
  <si>
    <t>5.79 $\pm$ 4.0\%</t>
  </si>
  <si>
    <t>23.5 $\pm$ 20\%</t>
  </si>
  <si>
    <t>5.46 $\pm$ 4.0\%</t>
  </si>
  <si>
    <t>3.78 $\pm$ 4.8\%</t>
  </si>
  <si>
    <t>120 $\pm$ 2.2\%</t>
  </si>
  <si>
    <t>236 $\pm$ 2.9\%</t>
  </si>
  <si>
    <t>164 $\pm$ 2.2\%</t>
  </si>
  <si>
    <t>12.6 $\pm$ 4.7\%</t>
  </si>
  <si>
    <t>13.7 $\pm$ 20\%</t>
  </si>
  <si>
    <t xml:space="preserve">  DOSIMETRY ACTIVITIES</t>
  </si>
  <si>
    <t xml:space="preserve">     ———— INPUTS —————  -UNADJUSTED FLUX-  — ADJUSTED FLUX —    CHI²  90% ACTIVITIES RANGE</t>
  </si>
  <si>
    <t xml:space="preserve"> RXN  MEASURED     ±%   ACTIVITY    %DIFF  ACTIVITY    %DIFF  CONTRIB --LOW E-- --HIGH E--   REACTION          CVR</t>
  </si>
  <si>
    <t xml:space="preserve">  1  4.312E-14    1.00  4.177E-14   -3.12  4.047E-14   -6.14   -2.473  1.38E+01  1.40E+01  ZR90(N,2N)ZR89          </t>
  </si>
  <si>
    <t xml:space="preserve">  2  1.530E-15    1.00  1.511E-15   -1.22  1.464E-15   -4.33   -0.765  1.38E+01  1.40E+01  NI58(N,2N)NI57          </t>
  </si>
  <si>
    <t xml:space="preserve">  3  5.300E-14    1.00  5.292E-14   -0.15  5.759E-14    8.66    0.219  2.30E+00  1.40E+01  NI58(N,P)CO58           </t>
  </si>
  <si>
    <t xml:space="preserve">  4  1.564E-13    1.00  1.581E-13    1.06  1.547E-13   -1.10    0.060  1.20E+01  1.40E+01  AU197(N,2N)AU196        </t>
  </si>
  <si>
    <t xml:space="preserve">  5  5.295E-14    1.00  5.451E-14    2.94  5.179E-14   -2.18    0.517  1.20E-02  1.80E+00  AU197(N,G)AU198         </t>
  </si>
  <si>
    <t xml:space="preserve">  6  5.174E-14    1.00  5.315E-14    2.72  6.074E-14   17.40   -7.839  1.00E+00  1.40E+01  IN115(N,N')IN115M       </t>
  </si>
  <si>
    <t xml:space="preserve">  7  7.305E-14    1.00  7.196E-14   -1.49  7.078E-14   -3.11   -1.115  2.55E-02  2.00E+00  IN115(N,G)IN116M        </t>
  </si>
  <si>
    <t xml:space="preserve">  8  9.110E-15    1.00  9.439E-15    3.61  9.311E-15    2.21   -1.207  1.00E+01  1.40E+01  AL27(N,A)NA24           </t>
  </si>
  <si>
    <t xml:space="preserve">  9  2.125E-14    1.00  2.003E-14   -5.75  1.954E-14   -8.05  -13.982  1.90E-02  2.30E+00  W186(N,G)W187           </t>
  </si>
  <si>
    <t xml:space="preserve"> 10  2.131E-15    1.00  2.144E-15    0.63  2.048E-15   -3.88   -0.005  2.00E-03  2.60E+00  MN55(N,G)MN56           </t>
  </si>
  <si>
    <t>Latex 2</t>
  </si>
  <si>
    <t>12-hour Activity [kBq]</t>
  </si>
  <si>
    <t>Relative Error [\%]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</si>
</sst>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E+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 applyAlignment="1"/>
    <xf numFmtId="0" fontId="0" fillId="0" borderId="0" xfId="0" applyAlignment="1">
      <alignment wrapText="1" shrinkToFit="1"/>
    </xf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F431-BC50-4885-94BF-47BFC8444503}">
  <dimension ref="A1:W12"/>
  <sheetViews>
    <sheetView workbookViewId="0">
      <pane xSplit="1" topLeftCell="L1" activePane="topRight" state="frozen"/>
      <selection pane="topRight" activeCell="N4" sqref="N4"/>
    </sheetView>
  </sheetViews>
  <sheetFormatPr defaultRowHeight="14.4" x14ac:dyDescent="0.3"/>
  <cols>
    <col min="1" max="1" width="18.109375" bestFit="1" customWidth="1"/>
    <col min="2" max="2" width="18.109375" customWidth="1"/>
    <col min="3" max="3" width="20.109375" bestFit="1" customWidth="1"/>
    <col min="4" max="4" width="12.109375" bestFit="1" customWidth="1"/>
    <col min="5" max="5" width="13.88671875" bestFit="1" customWidth="1"/>
    <col min="6" max="6" width="13.88671875" customWidth="1"/>
    <col min="8" max="8" width="12.44140625" bestFit="1" customWidth="1"/>
    <col min="10" max="10" width="11.5546875" bestFit="1" customWidth="1"/>
    <col min="11" max="11" width="13.77734375" bestFit="1" customWidth="1"/>
    <col min="14" max="14" width="47.109375" bestFit="1" customWidth="1"/>
    <col min="16" max="16" width="14.77734375" bestFit="1" customWidth="1"/>
    <col min="20" max="20" width="24.77734375" bestFit="1" customWidth="1"/>
    <col min="22" max="22" width="14.77734375" bestFit="1" customWidth="1"/>
  </cols>
  <sheetData>
    <row r="1" spans="1:23" x14ac:dyDescent="0.3">
      <c r="M1" t="s">
        <v>59</v>
      </c>
    </row>
    <row r="2" spans="1:23" ht="72" x14ac:dyDescent="0.3">
      <c r="A2" t="s">
        <v>16</v>
      </c>
      <c r="B2" t="s">
        <v>0</v>
      </c>
      <c r="C2" s="2" t="s">
        <v>26</v>
      </c>
      <c r="D2" t="s">
        <v>2</v>
      </c>
      <c r="E2" t="s">
        <v>33</v>
      </c>
      <c r="F2" s="2" t="s">
        <v>37</v>
      </c>
      <c r="G2" t="s">
        <v>3</v>
      </c>
      <c r="H2" t="s">
        <v>22</v>
      </c>
      <c r="I2" t="s">
        <v>48</v>
      </c>
      <c r="J2" t="s">
        <v>23</v>
      </c>
      <c r="K2" t="s">
        <v>24</v>
      </c>
      <c r="M2" t="s">
        <v>66</v>
      </c>
      <c r="N2" t="s">
        <v>0</v>
      </c>
      <c r="O2" s="2" t="s">
        <v>26</v>
      </c>
      <c r="P2" s="2" t="s">
        <v>37</v>
      </c>
      <c r="Q2" t="s">
        <v>222</v>
      </c>
      <c r="S2" t="s">
        <v>66</v>
      </c>
      <c r="T2" t="s">
        <v>0</v>
      </c>
      <c r="U2" s="2" t="s">
        <v>26</v>
      </c>
      <c r="V2" s="2" t="s">
        <v>37</v>
      </c>
      <c r="W2" t="s">
        <v>222</v>
      </c>
    </row>
    <row r="3" spans="1:23" x14ac:dyDescent="0.3">
      <c r="A3" t="s">
        <v>14</v>
      </c>
      <c r="B3" t="s">
        <v>4</v>
      </c>
      <c r="C3" t="s">
        <v>28</v>
      </c>
      <c r="D3">
        <v>909.2</v>
      </c>
      <c r="E3">
        <v>0.99039999999999995</v>
      </c>
      <c r="F3" t="s">
        <v>38</v>
      </c>
      <c r="G3">
        <v>78.41</v>
      </c>
      <c r="H3" t="s">
        <v>34</v>
      </c>
      <c r="I3" s="1" t="s">
        <v>49</v>
      </c>
      <c r="J3" s="1">
        <f>G3*3600</f>
        <v>282276</v>
      </c>
      <c r="K3">
        <f>LN(2)/J3</f>
        <v>2.4555654060562899E-6</v>
      </c>
      <c r="M3" t="s">
        <v>67</v>
      </c>
      <c r="N3" t="s">
        <v>157</v>
      </c>
      <c r="O3" t="s">
        <v>28</v>
      </c>
      <c r="P3" t="s">
        <v>38</v>
      </c>
      <c r="Q3" s="1" t="s">
        <v>49</v>
      </c>
      <c r="S3" t="s">
        <v>67</v>
      </c>
      <c r="T3" t="s">
        <v>223</v>
      </c>
      <c r="U3" t="s">
        <v>28</v>
      </c>
      <c r="V3" t="s">
        <v>38</v>
      </c>
      <c r="W3" s="1" t="s">
        <v>49</v>
      </c>
    </row>
    <row r="4" spans="1:23" x14ac:dyDescent="0.3">
      <c r="A4" t="s">
        <v>15</v>
      </c>
      <c r="B4" t="s">
        <v>5</v>
      </c>
      <c r="C4" t="s">
        <v>29</v>
      </c>
      <c r="D4" s="3">
        <v>1378</v>
      </c>
      <c r="E4">
        <v>0.81699999999999995</v>
      </c>
      <c r="F4" t="s">
        <v>39</v>
      </c>
      <c r="G4">
        <f>35.6</f>
        <v>35.6</v>
      </c>
      <c r="H4" t="s">
        <v>34</v>
      </c>
      <c r="I4" s="1" t="s">
        <v>50</v>
      </c>
      <c r="J4" s="1">
        <f>G4*3600</f>
        <v>128160</v>
      </c>
      <c r="K4">
        <f t="shared" ref="K4:K12" si="0">LN(2)/J4</f>
        <v>5.4084517833953281E-6</v>
      </c>
      <c r="M4" t="s">
        <v>68</v>
      </c>
      <c r="N4" t="s">
        <v>158</v>
      </c>
      <c r="O4" t="s">
        <v>29</v>
      </c>
      <c r="P4" t="s">
        <v>39</v>
      </c>
      <c r="Q4" s="1" t="s">
        <v>50</v>
      </c>
      <c r="S4" t="s">
        <v>68</v>
      </c>
      <c r="T4" t="s">
        <v>224</v>
      </c>
      <c r="U4" t="s">
        <v>29</v>
      </c>
      <c r="V4" t="s">
        <v>39</v>
      </c>
      <c r="W4" s="1" t="s">
        <v>50</v>
      </c>
    </row>
    <row r="5" spans="1:23" x14ac:dyDescent="0.3">
      <c r="B5" t="s">
        <v>6</v>
      </c>
      <c r="C5" t="s">
        <v>246</v>
      </c>
      <c r="D5">
        <v>810.8</v>
      </c>
      <c r="E5">
        <v>0.99450000000000005</v>
      </c>
      <c r="F5" t="s">
        <v>40</v>
      </c>
      <c r="G5">
        <v>70.86</v>
      </c>
      <c r="H5" t="s">
        <v>35</v>
      </c>
      <c r="I5" s="1" t="s">
        <v>51</v>
      </c>
      <c r="J5" s="1">
        <f>G5*3600*24</f>
        <v>6122304</v>
      </c>
      <c r="K5">
        <f t="shared" si="0"/>
        <v>1.1321672046339831E-7</v>
      </c>
      <c r="N5" t="s">
        <v>159</v>
      </c>
      <c r="O5" t="s">
        <v>30</v>
      </c>
      <c r="P5" t="s">
        <v>40</v>
      </c>
      <c r="Q5" s="1" t="s">
        <v>51</v>
      </c>
      <c r="T5" t="s">
        <v>225</v>
      </c>
      <c r="U5" t="s">
        <v>30</v>
      </c>
      <c r="V5" t="s">
        <v>40</v>
      </c>
      <c r="W5" s="1" t="s">
        <v>51</v>
      </c>
    </row>
    <row r="6" spans="1:23" x14ac:dyDescent="0.3">
      <c r="A6" t="s">
        <v>17</v>
      </c>
      <c r="B6" t="s">
        <v>9</v>
      </c>
      <c r="C6" t="s">
        <v>31</v>
      </c>
      <c r="D6">
        <v>355.7</v>
      </c>
      <c r="E6">
        <v>0.87</v>
      </c>
      <c r="F6" t="s">
        <v>41</v>
      </c>
      <c r="G6">
        <v>6.17</v>
      </c>
      <c r="H6" t="s">
        <v>35</v>
      </c>
      <c r="I6" s="1" t="s">
        <v>52</v>
      </c>
      <c r="J6" s="1">
        <f>G6*24*3600</f>
        <v>533088</v>
      </c>
      <c r="K6">
        <f t="shared" si="0"/>
        <v>1.3002490781258352E-6</v>
      </c>
      <c r="M6" t="s">
        <v>69</v>
      </c>
      <c r="N6" t="s">
        <v>160</v>
      </c>
      <c r="O6" t="s">
        <v>31</v>
      </c>
      <c r="P6" t="s">
        <v>41</v>
      </c>
      <c r="Q6" s="1" t="s">
        <v>52</v>
      </c>
      <c r="S6" t="s">
        <v>69</v>
      </c>
      <c r="T6" t="s">
        <v>226</v>
      </c>
      <c r="U6" t="s">
        <v>31</v>
      </c>
      <c r="V6" t="s">
        <v>41</v>
      </c>
      <c r="W6" s="1" t="s">
        <v>52</v>
      </c>
    </row>
    <row r="7" spans="1:23" x14ac:dyDescent="0.3">
      <c r="B7" t="s">
        <v>10</v>
      </c>
      <c r="C7" t="s">
        <v>25</v>
      </c>
      <c r="D7">
        <v>411.8</v>
      </c>
      <c r="E7">
        <v>0.95620000000000005</v>
      </c>
      <c r="F7" t="s">
        <v>42</v>
      </c>
      <c r="G7">
        <v>2.69</v>
      </c>
      <c r="H7" t="s">
        <v>35</v>
      </c>
      <c r="I7" s="1" t="s">
        <v>53</v>
      </c>
      <c r="J7" s="1">
        <f>G7*3600*24</f>
        <v>232416</v>
      </c>
      <c r="K7">
        <f t="shared" si="0"/>
        <v>2.9823556922068414E-6</v>
      </c>
      <c r="N7" t="s">
        <v>161</v>
      </c>
      <c r="O7" t="s">
        <v>25</v>
      </c>
      <c r="P7" t="s">
        <v>42</v>
      </c>
      <c r="Q7" s="1" t="s">
        <v>53</v>
      </c>
      <c r="T7" t="s">
        <v>227</v>
      </c>
      <c r="U7" t="s">
        <v>25</v>
      </c>
      <c r="V7" t="s">
        <v>42</v>
      </c>
      <c r="W7" s="1" t="s">
        <v>53</v>
      </c>
    </row>
    <row r="8" spans="1:23" x14ac:dyDescent="0.3">
      <c r="A8" t="s">
        <v>18</v>
      </c>
      <c r="B8" t="s">
        <v>8</v>
      </c>
      <c r="C8" t="s">
        <v>32</v>
      </c>
      <c r="D8">
        <v>336.24</v>
      </c>
      <c r="E8">
        <v>0.45900000000000002</v>
      </c>
      <c r="F8" t="s">
        <v>43</v>
      </c>
      <c r="G8">
        <v>4.49</v>
      </c>
      <c r="H8" t="s">
        <v>34</v>
      </c>
      <c r="I8" s="1" t="s">
        <v>54</v>
      </c>
      <c r="J8" s="1">
        <f>G8*3600</f>
        <v>16164</v>
      </c>
      <c r="K8">
        <f t="shared" si="0"/>
        <v>4.2882156679036458E-5</v>
      </c>
      <c r="M8" t="s">
        <v>70</v>
      </c>
      <c r="N8" t="s">
        <v>162</v>
      </c>
      <c r="O8" t="s">
        <v>32</v>
      </c>
      <c r="P8" t="s">
        <v>43</v>
      </c>
      <c r="Q8" s="1" t="s">
        <v>54</v>
      </c>
      <c r="S8" t="s">
        <v>70</v>
      </c>
      <c r="T8" t="s">
        <v>228</v>
      </c>
      <c r="U8" t="s">
        <v>32</v>
      </c>
      <c r="V8" t="s">
        <v>43</v>
      </c>
      <c r="W8" s="1" t="s">
        <v>54</v>
      </c>
    </row>
    <row r="9" spans="1:23" x14ac:dyDescent="0.3">
      <c r="B9" t="s">
        <v>7</v>
      </c>
      <c r="C9" t="s">
        <v>25</v>
      </c>
      <c r="D9">
        <v>1293.56</v>
      </c>
      <c r="E9">
        <v>0.84799999999999998</v>
      </c>
      <c r="F9" t="s">
        <v>44</v>
      </c>
      <c r="G9">
        <v>54.29</v>
      </c>
      <c r="H9" t="s">
        <v>36</v>
      </c>
      <c r="I9" s="1" t="s">
        <v>55</v>
      </c>
      <c r="J9" s="1">
        <f>G9*60</f>
        <v>3257.4</v>
      </c>
      <c r="K9">
        <f t="shared" si="0"/>
        <v>2.1279154557620963E-4</v>
      </c>
      <c r="N9" t="s">
        <v>163</v>
      </c>
      <c r="O9" t="s">
        <v>25</v>
      </c>
      <c r="P9" t="s">
        <v>44</v>
      </c>
      <c r="Q9" s="1" t="s">
        <v>55</v>
      </c>
      <c r="T9" t="s">
        <v>229</v>
      </c>
      <c r="U9" t="s">
        <v>25</v>
      </c>
      <c r="V9" t="s">
        <v>44</v>
      </c>
      <c r="W9" s="1" t="s">
        <v>55</v>
      </c>
    </row>
    <row r="10" spans="1:23" x14ac:dyDescent="0.3">
      <c r="A10" t="s">
        <v>19</v>
      </c>
      <c r="B10" t="s">
        <v>11</v>
      </c>
      <c r="C10" t="s">
        <v>27</v>
      </c>
      <c r="D10">
        <v>1368.63</v>
      </c>
      <c r="E10">
        <v>0.99990000000000001</v>
      </c>
      <c r="F10" t="s">
        <v>45</v>
      </c>
      <c r="G10">
        <v>15</v>
      </c>
      <c r="H10" t="s">
        <v>34</v>
      </c>
      <c r="I10" s="1" t="s">
        <v>56</v>
      </c>
      <c r="J10" s="1">
        <f>G10*3600</f>
        <v>54000</v>
      </c>
      <c r="K10">
        <f t="shared" si="0"/>
        <v>1.2836058899258247E-5</v>
      </c>
      <c r="M10" t="s">
        <v>71</v>
      </c>
      <c r="N10" t="s">
        <v>164</v>
      </c>
      <c r="O10" t="s">
        <v>27</v>
      </c>
      <c r="P10" t="s">
        <v>45</v>
      </c>
      <c r="Q10" s="1" t="s">
        <v>56</v>
      </c>
      <c r="S10" t="s">
        <v>71</v>
      </c>
      <c r="T10" t="s">
        <v>230</v>
      </c>
      <c r="U10" t="s">
        <v>27</v>
      </c>
      <c r="V10" t="s">
        <v>45</v>
      </c>
      <c r="W10" s="1" t="s">
        <v>56</v>
      </c>
    </row>
    <row r="11" spans="1:23" x14ac:dyDescent="0.3">
      <c r="A11" t="s">
        <v>20</v>
      </c>
      <c r="B11" t="s">
        <v>12</v>
      </c>
      <c r="C11" t="s">
        <v>25</v>
      </c>
      <c r="D11">
        <v>685.51</v>
      </c>
      <c r="E11">
        <v>0.33200000000000002</v>
      </c>
      <c r="F11" t="s">
        <v>46</v>
      </c>
      <c r="G11">
        <v>24</v>
      </c>
      <c r="H11" t="s">
        <v>34</v>
      </c>
      <c r="I11" s="1" t="s">
        <v>57</v>
      </c>
      <c r="J11" s="1">
        <f>G11*3600</f>
        <v>86400</v>
      </c>
      <c r="K11">
        <f t="shared" si="0"/>
        <v>8.0225368120364038E-6</v>
      </c>
      <c r="M11" t="s">
        <v>72</v>
      </c>
      <c r="N11" t="s">
        <v>165</v>
      </c>
      <c r="O11" t="s">
        <v>25</v>
      </c>
      <c r="P11" t="s">
        <v>46</v>
      </c>
      <c r="Q11" s="1" t="s">
        <v>57</v>
      </c>
      <c r="S11" t="s">
        <v>72</v>
      </c>
      <c r="T11" t="s">
        <v>231</v>
      </c>
      <c r="U11" t="s">
        <v>25</v>
      </c>
      <c r="V11" t="s">
        <v>46</v>
      </c>
      <c r="W11" s="1" t="s">
        <v>57</v>
      </c>
    </row>
    <row r="12" spans="1:23" x14ac:dyDescent="0.3">
      <c r="A12" t="s">
        <v>21</v>
      </c>
      <c r="B12" t="s">
        <v>13</v>
      </c>
      <c r="C12" t="s">
        <v>25</v>
      </c>
      <c r="D12">
        <v>846.8</v>
      </c>
      <c r="E12">
        <v>0.98850000000000005</v>
      </c>
      <c r="F12" t="s">
        <v>47</v>
      </c>
      <c r="G12">
        <v>2.58</v>
      </c>
      <c r="H12" t="s">
        <v>34</v>
      </c>
      <c r="I12" s="1" t="s">
        <v>58</v>
      </c>
      <c r="J12">
        <f>G12*3600</f>
        <v>9288</v>
      </c>
      <c r="K12">
        <f t="shared" si="0"/>
        <v>7.4628249414292135E-5</v>
      </c>
      <c r="M12" t="s">
        <v>73</v>
      </c>
      <c r="N12" t="s">
        <v>166</v>
      </c>
      <c r="O12" t="s">
        <v>25</v>
      </c>
      <c r="P12" t="s">
        <v>47</v>
      </c>
      <c r="Q12" s="1" t="s">
        <v>58</v>
      </c>
      <c r="S12" t="s">
        <v>73</v>
      </c>
      <c r="T12" t="s">
        <v>232</v>
      </c>
      <c r="U12" t="s">
        <v>25</v>
      </c>
      <c r="V12" t="s">
        <v>47</v>
      </c>
      <c r="W12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670B-DE86-49B8-88A2-6D699225D4D7}">
  <dimension ref="A1:AG36"/>
  <sheetViews>
    <sheetView workbookViewId="0">
      <pane xSplit="1" topLeftCell="G1" activePane="topRight" state="frozen"/>
      <selection pane="topRight" activeCell="I3" sqref="I3"/>
    </sheetView>
  </sheetViews>
  <sheetFormatPr defaultRowHeight="14.4" x14ac:dyDescent="0.3"/>
  <cols>
    <col min="1" max="1" width="18.21875" bestFit="1" customWidth="1"/>
    <col min="2" max="2" width="18.21875" customWidth="1"/>
    <col min="3" max="3" width="13.77734375" bestFit="1" customWidth="1"/>
    <col min="5" max="5" width="11.88671875" bestFit="1" customWidth="1"/>
    <col min="7" max="7" width="22.6640625" customWidth="1"/>
    <col min="8" max="8" width="13.5546875" bestFit="1" customWidth="1"/>
    <col min="12" max="12" width="9.21875" bestFit="1" customWidth="1"/>
    <col min="15" max="15" width="18.21875" bestFit="1" customWidth="1"/>
    <col min="16" max="16" width="12.44140625" customWidth="1"/>
    <col min="17" max="17" width="8.77734375" customWidth="1"/>
    <col min="18" max="18" width="11.33203125" customWidth="1"/>
    <col min="28" max="28" width="56.33203125" customWidth="1"/>
  </cols>
  <sheetData>
    <row r="1" spans="1:33" ht="28.8" x14ac:dyDescent="0.3">
      <c r="C1" t="s">
        <v>74</v>
      </c>
      <c r="AC1" s="7" t="s">
        <v>146</v>
      </c>
      <c r="AD1" s="2" t="s">
        <v>148</v>
      </c>
      <c r="AF1" t="s">
        <v>152</v>
      </c>
    </row>
    <row r="2" spans="1:33" ht="57.6" customHeight="1" x14ac:dyDescent="0.3">
      <c r="A2" t="s">
        <v>0</v>
      </c>
      <c r="B2" t="s">
        <v>65</v>
      </c>
      <c r="C2" t="s">
        <v>76</v>
      </c>
      <c r="D2" t="s">
        <v>75</v>
      </c>
      <c r="E2" t="s">
        <v>78</v>
      </c>
      <c r="F2" t="s">
        <v>75</v>
      </c>
      <c r="G2" t="s">
        <v>80</v>
      </c>
      <c r="I2" t="s">
        <v>92</v>
      </c>
      <c r="J2" t="s">
        <v>77</v>
      </c>
      <c r="K2" t="s">
        <v>75</v>
      </c>
      <c r="L2" s="2" t="s">
        <v>80</v>
      </c>
      <c r="O2" s="6" t="s">
        <v>0</v>
      </c>
      <c r="P2" s="2" t="s">
        <v>106</v>
      </c>
      <c r="Q2" s="7" t="s">
        <v>182</v>
      </c>
      <c r="R2" s="7"/>
      <c r="S2" s="2" t="s">
        <v>107</v>
      </c>
      <c r="T2" s="2" t="s">
        <v>182</v>
      </c>
      <c r="U2" s="2" t="s">
        <v>147</v>
      </c>
      <c r="V2" s="2" t="s">
        <v>94</v>
      </c>
      <c r="W2" s="2" t="s">
        <v>108</v>
      </c>
      <c r="X2" s="2" t="s">
        <v>95</v>
      </c>
      <c r="Y2" s="2"/>
      <c r="Z2" s="2" t="s">
        <v>94</v>
      </c>
      <c r="AA2" s="6"/>
      <c r="AB2" t="s">
        <v>0</v>
      </c>
      <c r="AC2" s="2" t="s">
        <v>149</v>
      </c>
      <c r="AD2" s="2" t="s">
        <v>150</v>
      </c>
      <c r="AE2" s="2" t="s">
        <v>151</v>
      </c>
      <c r="AF2" s="2" t="s">
        <v>150</v>
      </c>
      <c r="AG2" s="2" t="s">
        <v>151</v>
      </c>
    </row>
    <row r="3" spans="1:33" x14ac:dyDescent="0.3">
      <c r="A3" t="s">
        <v>4</v>
      </c>
      <c r="B3">
        <v>1.9635</v>
      </c>
      <c r="C3" s="4">
        <v>1888930589.7</v>
      </c>
      <c r="D3" s="1">
        <v>1.5E-3</v>
      </c>
      <c r="E3" s="4">
        <v>1914278000.2500002</v>
      </c>
      <c r="F3" s="1">
        <v>7.5000000000000002E-4</v>
      </c>
      <c r="G3" s="5">
        <f>100*(1-E3/C3)</f>
        <v>-1.3418921101820747</v>
      </c>
      <c r="H3" t="s">
        <v>83</v>
      </c>
      <c r="I3" s="4">
        <f>J3*B3</f>
        <v>2067565500</v>
      </c>
      <c r="J3" s="4">
        <v>1053000000</v>
      </c>
      <c r="K3" s="4">
        <v>4.4929999999999998E-2</v>
      </c>
      <c r="L3" s="5">
        <f>100*(1-I3/C3)</f>
        <v>-9.4569335302241431</v>
      </c>
      <c r="O3" t="str">
        <f>A3</f>
        <v>Zr-90 (n,2n) Zr-89</v>
      </c>
      <c r="P3" s="8">
        <f>C3</f>
        <v>1888930589.7</v>
      </c>
      <c r="Q3" s="5">
        <f>D3*100</f>
        <v>0.15</v>
      </c>
      <c r="R3" s="1" t="s">
        <v>167</v>
      </c>
      <c r="S3" s="4">
        <f>E3</f>
        <v>1914278000.2500002</v>
      </c>
      <c r="T3" s="5">
        <f>F3*100</f>
        <v>7.4999999999999997E-2</v>
      </c>
      <c r="U3" s="1" t="s">
        <v>183</v>
      </c>
      <c r="V3" s="5">
        <f t="shared" ref="V3:V17" si="0">100*(S3-P3)/P3</f>
        <v>1.3418921101820829</v>
      </c>
      <c r="W3" s="4">
        <f t="shared" ref="W3:W17" si="1">I3</f>
        <v>2067565500</v>
      </c>
      <c r="X3" s="9">
        <f>K3*100</f>
        <v>4.4929999999999994</v>
      </c>
      <c r="Y3" s="1" t="s">
        <v>198</v>
      </c>
      <c r="Z3" s="5">
        <f t="shared" ref="Z3:Z17" si="2">100*(W3-P3)/P3</f>
        <v>9.4569335302241448</v>
      </c>
      <c r="AB3" t="s">
        <v>157</v>
      </c>
      <c r="AC3" s="1" t="s">
        <v>167</v>
      </c>
      <c r="AD3" s="1" t="s">
        <v>183</v>
      </c>
      <c r="AE3" s="5">
        <f>V3</f>
        <v>1.3418921101820829</v>
      </c>
      <c r="AF3" s="1" t="s">
        <v>198</v>
      </c>
      <c r="AG3" s="5">
        <v>9.606163093137976</v>
      </c>
    </row>
    <row r="4" spans="1:33" x14ac:dyDescent="0.3">
      <c r="A4" t="s">
        <v>5</v>
      </c>
      <c r="B4">
        <v>1.9635</v>
      </c>
      <c r="C4" s="4">
        <v>187697974.69499999</v>
      </c>
      <c r="D4" s="1">
        <v>1.5E-3</v>
      </c>
      <c r="E4" s="4">
        <v>189979168.995</v>
      </c>
      <c r="F4" s="1">
        <v>7.5000000000000002E-4</v>
      </c>
      <c r="G4" s="5">
        <f t="shared" ref="G4:G17" si="3">100*(1-E4/C4)</f>
        <v>-1.2153537105058509</v>
      </c>
      <c r="H4" t="s">
        <v>84</v>
      </c>
      <c r="I4" s="4">
        <f t="shared" ref="I4:I17" si="4">J4*B4</f>
        <v>222071850</v>
      </c>
      <c r="J4" s="4">
        <v>113100000</v>
      </c>
      <c r="K4" s="4">
        <v>4.4819999999999999E-2</v>
      </c>
      <c r="L4" s="5">
        <f t="shared" ref="L4:L17" si="5">100*(1-I4/C4)</f>
        <v>-18.313397020322597</v>
      </c>
      <c r="O4" t="str">
        <f t="shared" ref="O4:O17" si="6">A4</f>
        <v>Ni-58 (n,2n) Ni-57</v>
      </c>
      <c r="P4" s="8">
        <f t="shared" ref="P4:P17" si="7">C4</f>
        <v>187697974.69499999</v>
      </c>
      <c r="Q4" s="5">
        <f t="shared" ref="Q4:Q17" si="8">D4*100</f>
        <v>0.15</v>
      </c>
      <c r="R4" s="1" t="s">
        <v>168</v>
      </c>
      <c r="S4" s="4">
        <f t="shared" ref="S4:S17" si="9">E4</f>
        <v>189979168.995</v>
      </c>
      <c r="T4" s="5">
        <f t="shared" ref="T4:T17" si="10">F4*100</f>
        <v>7.4999999999999997E-2</v>
      </c>
      <c r="U4" s="1" t="s">
        <v>184</v>
      </c>
      <c r="V4" s="5">
        <f t="shared" si="0"/>
        <v>1.2153537105058489</v>
      </c>
      <c r="W4" s="4">
        <f t="shared" si="1"/>
        <v>222071850</v>
      </c>
      <c r="X4" s="9">
        <f t="shared" ref="X4:X17" si="11">K4*100</f>
        <v>4.4820000000000002</v>
      </c>
      <c r="Y4" s="1" t="s">
        <v>199</v>
      </c>
      <c r="Z4" s="5">
        <f t="shared" si="2"/>
        <v>18.313397020322608</v>
      </c>
      <c r="AB4" t="s">
        <v>158</v>
      </c>
      <c r="AC4" s="1" t="s">
        <v>168</v>
      </c>
      <c r="AD4" s="1" t="s">
        <v>184</v>
      </c>
      <c r="AE4" s="5">
        <f t="shared" ref="AE4:AE17" si="12">V4</f>
        <v>1.2153537105058489</v>
      </c>
      <c r="AF4" s="1" t="s">
        <v>199</v>
      </c>
      <c r="AG4" s="5">
        <v>18.498693842646514</v>
      </c>
    </row>
    <row r="5" spans="1:33" x14ac:dyDescent="0.3">
      <c r="A5" t="s">
        <v>6</v>
      </c>
      <c r="B5">
        <v>1.9635</v>
      </c>
      <c r="C5" s="4">
        <v>6550013535.4499998</v>
      </c>
      <c r="D5" s="1">
        <v>1.1000000000000001E-3</v>
      </c>
      <c r="E5" s="4">
        <v>6641232247.6499996</v>
      </c>
      <c r="F5" s="1">
        <v>5.6999999999999998E-4</v>
      </c>
      <c r="G5" s="5">
        <f t="shared" si="3"/>
        <v>-1.3926492167734672</v>
      </c>
      <c r="H5" t="s">
        <v>85</v>
      </c>
      <c r="I5" s="4">
        <f t="shared" si="4"/>
        <v>6677863500</v>
      </c>
      <c r="J5" s="4">
        <v>3401000000</v>
      </c>
      <c r="K5" s="4">
        <v>2.1239999999999998E-2</v>
      </c>
      <c r="L5" s="5">
        <f t="shared" si="5"/>
        <v>-1.9519038221532004</v>
      </c>
      <c r="O5" t="str">
        <f t="shared" si="6"/>
        <v>Ni-58 (n,p) Co-58</v>
      </c>
      <c r="P5" s="8">
        <f t="shared" si="7"/>
        <v>6550013535.4499998</v>
      </c>
      <c r="Q5" s="5">
        <f t="shared" si="8"/>
        <v>0.11</v>
      </c>
      <c r="R5" s="1" t="s">
        <v>169</v>
      </c>
      <c r="S5" s="4">
        <f t="shared" si="9"/>
        <v>6641232247.6499996</v>
      </c>
      <c r="T5" s="5">
        <f t="shared" si="10"/>
        <v>5.6999999999999995E-2</v>
      </c>
      <c r="U5" s="1" t="s">
        <v>185</v>
      </c>
      <c r="V5" s="5">
        <f t="shared" si="0"/>
        <v>1.3926492167734565</v>
      </c>
      <c r="W5" s="4">
        <f t="shared" si="1"/>
        <v>6677863500</v>
      </c>
      <c r="X5" s="9">
        <f t="shared" si="11"/>
        <v>2.1239999999999997</v>
      </c>
      <c r="Y5" s="1" t="s">
        <v>200</v>
      </c>
      <c r="Z5" s="5">
        <f t="shared" si="2"/>
        <v>1.9519038221531955</v>
      </c>
      <c r="AB5" t="s">
        <v>159</v>
      </c>
      <c r="AC5" s="1" t="s">
        <v>169</v>
      </c>
      <c r="AD5" s="1" t="s">
        <v>185</v>
      </c>
      <c r="AE5" s="5">
        <f t="shared" si="12"/>
        <v>1.3926492167734565</v>
      </c>
      <c r="AF5" s="1" t="s">
        <v>200</v>
      </c>
      <c r="AG5" s="5">
        <v>2.0324804095987545</v>
      </c>
    </row>
    <row r="6" spans="1:33" x14ac:dyDescent="0.3">
      <c r="A6" t="s">
        <v>9</v>
      </c>
      <c r="B6">
        <v>0.32046400000000003</v>
      </c>
      <c r="C6" s="4">
        <v>2915535325.184</v>
      </c>
      <c r="D6" s="1">
        <v>1.6000000000000001E-3</v>
      </c>
      <c r="E6" s="4">
        <v>2907342022.0960002</v>
      </c>
      <c r="F6" s="1">
        <v>8.4999999999999995E-4</v>
      </c>
      <c r="G6" s="5">
        <f t="shared" si="3"/>
        <v>0.28102225403434655</v>
      </c>
      <c r="H6" t="s">
        <v>88</v>
      </c>
      <c r="I6" s="4">
        <f t="shared" si="4"/>
        <v>2951793904.0000005</v>
      </c>
      <c r="J6" s="4">
        <v>9211000000</v>
      </c>
      <c r="K6" s="4">
        <v>4.478E-2</v>
      </c>
      <c r="L6" s="5">
        <f t="shared" si="5"/>
        <v>-1.2436336648986579</v>
      </c>
      <c r="O6" t="str">
        <f t="shared" si="6"/>
        <v>Au-197 (n,2n) Au-196</v>
      </c>
      <c r="P6" s="8">
        <f t="shared" si="7"/>
        <v>2915535325.184</v>
      </c>
      <c r="Q6" s="5">
        <f t="shared" si="8"/>
        <v>0.16</v>
      </c>
      <c r="R6" s="1" t="s">
        <v>170</v>
      </c>
      <c r="S6" s="4">
        <f t="shared" si="9"/>
        <v>2907342022.0960002</v>
      </c>
      <c r="T6" s="5">
        <f t="shared" si="10"/>
        <v>8.4999999999999992E-2</v>
      </c>
      <c r="U6" s="1" t="s">
        <v>186</v>
      </c>
      <c r="V6" s="5">
        <f t="shared" si="0"/>
        <v>-0.28102225403435094</v>
      </c>
      <c r="W6" s="4">
        <f t="shared" si="1"/>
        <v>2951793904.0000005</v>
      </c>
      <c r="X6" s="9">
        <f t="shared" si="11"/>
        <v>4.4779999999999998</v>
      </c>
      <c r="Y6" s="1" t="s">
        <v>201</v>
      </c>
      <c r="Z6" s="5">
        <f t="shared" si="2"/>
        <v>1.2436336648986468</v>
      </c>
      <c r="AB6" t="s">
        <v>160</v>
      </c>
      <c r="AC6" s="1" t="s">
        <v>170</v>
      </c>
      <c r="AD6" s="1" t="s">
        <v>186</v>
      </c>
      <c r="AE6" s="5">
        <f t="shared" si="12"/>
        <v>-0.28102225403435094</v>
      </c>
      <c r="AF6" s="1" t="s">
        <v>201</v>
      </c>
      <c r="AG6" s="5">
        <v>1.4648121661718563</v>
      </c>
    </row>
    <row r="7" spans="1:33" x14ac:dyDescent="0.3">
      <c r="A7" t="s">
        <v>10</v>
      </c>
      <c r="B7">
        <v>0.32046400000000003</v>
      </c>
      <c r="C7" s="4">
        <v>999103947.14880013</v>
      </c>
      <c r="D7" s="1">
        <v>1.6999999999999999E-3</v>
      </c>
      <c r="E7" s="4">
        <v>1020246463.4096001</v>
      </c>
      <c r="F7" s="1">
        <v>1.4599999999999999E-3</v>
      </c>
      <c r="G7" s="5">
        <f t="shared" si="3"/>
        <v>-2.1161478063554506</v>
      </c>
      <c r="H7" t="s">
        <v>89</v>
      </c>
      <c r="I7" s="4">
        <f t="shared" si="4"/>
        <v>978376592.00000012</v>
      </c>
      <c r="J7" s="4">
        <v>3053000000</v>
      </c>
      <c r="K7" s="4">
        <v>2.6069999999999999E-2</v>
      </c>
      <c r="L7" s="5">
        <f t="shared" si="5"/>
        <v>2.0745944611620049</v>
      </c>
      <c r="O7" t="str">
        <f t="shared" si="6"/>
        <v>Au-197 (n,g) Au-198</v>
      </c>
      <c r="P7" s="8">
        <f t="shared" si="7"/>
        <v>999103947.14880013</v>
      </c>
      <c r="Q7" s="5">
        <f t="shared" si="8"/>
        <v>0.16999999999999998</v>
      </c>
      <c r="R7" s="1" t="s">
        <v>171</v>
      </c>
      <c r="S7" s="4">
        <f t="shared" si="9"/>
        <v>1020246463.4096001</v>
      </c>
      <c r="T7" s="5">
        <f t="shared" si="10"/>
        <v>0.14599999999999999</v>
      </c>
      <c r="U7" s="1" t="s">
        <v>187</v>
      </c>
      <c r="V7" s="5">
        <f t="shared" si="0"/>
        <v>2.1161478063554457</v>
      </c>
      <c r="W7" s="4">
        <f t="shared" si="1"/>
        <v>978376592.00000012</v>
      </c>
      <c r="X7" s="9">
        <f t="shared" si="11"/>
        <v>2.6069999999999998</v>
      </c>
      <c r="Y7" s="1" t="s">
        <v>202</v>
      </c>
      <c r="Z7" s="5">
        <f t="shared" si="2"/>
        <v>-2.0745944611620093</v>
      </c>
      <c r="AB7" t="s">
        <v>161</v>
      </c>
      <c r="AC7" s="1" t="s">
        <v>171</v>
      </c>
      <c r="AD7" s="1" t="s">
        <v>187</v>
      </c>
      <c r="AE7" s="5">
        <f t="shared" si="12"/>
        <v>2.1161478063554457</v>
      </c>
      <c r="AF7" s="1" t="s">
        <v>202</v>
      </c>
      <c r="AG7" s="5">
        <v>-2.1826720816818526</v>
      </c>
    </row>
    <row r="8" spans="1:33" x14ac:dyDescent="0.3">
      <c r="A8" t="s">
        <v>8</v>
      </c>
      <c r="B8">
        <v>1.9635</v>
      </c>
      <c r="C8" s="4">
        <v>3814302168.5999999</v>
      </c>
      <c r="D8" s="1">
        <v>8.9999999999999998E-4</v>
      </c>
      <c r="E8" s="4">
        <v>3815101313.0999994</v>
      </c>
      <c r="F8" s="1">
        <v>4.4999999999999999E-4</v>
      </c>
      <c r="G8" s="5">
        <f t="shared" si="3"/>
        <v>-2.0951263551638455E-2</v>
      </c>
      <c r="H8" t="s">
        <v>87</v>
      </c>
      <c r="I8" s="4">
        <f t="shared" si="4"/>
        <v>3842569500</v>
      </c>
      <c r="J8" s="4">
        <v>1957000000</v>
      </c>
      <c r="K8" s="4">
        <v>1.474E-2</v>
      </c>
      <c r="L8" s="5">
        <f t="shared" si="5"/>
        <v>-0.74108788844002849</v>
      </c>
      <c r="O8" t="str">
        <f t="shared" si="6"/>
        <v>In-115 (n,n') In-115m</v>
      </c>
      <c r="P8" s="8">
        <f t="shared" si="7"/>
        <v>3814302168.5999999</v>
      </c>
      <c r="Q8" s="5">
        <f t="shared" si="8"/>
        <v>0.09</v>
      </c>
      <c r="R8" s="1" t="s">
        <v>172</v>
      </c>
      <c r="S8" s="4">
        <f t="shared" si="9"/>
        <v>3815101313.0999994</v>
      </c>
      <c r="T8" s="5">
        <f t="shared" si="10"/>
        <v>4.4999999999999998E-2</v>
      </c>
      <c r="U8" s="1" t="s">
        <v>188</v>
      </c>
      <c r="V8" s="5">
        <f t="shared" si="0"/>
        <v>2.0951263551645696E-2</v>
      </c>
      <c r="W8" s="4">
        <f t="shared" si="1"/>
        <v>3842569500</v>
      </c>
      <c r="X8" s="9">
        <f t="shared" si="11"/>
        <v>1.474</v>
      </c>
      <c r="Y8" s="1" t="s">
        <v>203</v>
      </c>
      <c r="Z8" s="5">
        <f t="shared" si="2"/>
        <v>0.74108788844003215</v>
      </c>
      <c r="AB8" t="s">
        <v>162</v>
      </c>
      <c r="AC8" s="1" t="s">
        <v>172</v>
      </c>
      <c r="AD8" s="1" t="s">
        <v>188</v>
      </c>
      <c r="AE8" s="5">
        <f t="shared" si="12"/>
        <v>2.0951263551645696E-2</v>
      </c>
      <c r="AF8" s="1" t="s">
        <v>203</v>
      </c>
      <c r="AG8" s="5">
        <v>0.76757395243173221</v>
      </c>
    </row>
    <row r="9" spans="1:33" x14ac:dyDescent="0.3">
      <c r="A9" t="s">
        <v>7</v>
      </c>
      <c r="B9">
        <v>1.9635</v>
      </c>
      <c r="C9" s="4">
        <v>5147217075</v>
      </c>
      <c r="D9" s="1">
        <v>1E-3</v>
      </c>
      <c r="E9" s="4">
        <v>5191845662.8500004</v>
      </c>
      <c r="F9" s="1">
        <v>8.4999999999999995E-4</v>
      </c>
      <c r="G9" s="5">
        <f t="shared" si="3"/>
        <v>-0.86704304869442694</v>
      </c>
      <c r="H9" t="s">
        <v>86</v>
      </c>
      <c r="I9" s="4">
        <f t="shared" si="4"/>
        <v>5077611000</v>
      </c>
      <c r="J9" s="4">
        <v>2586000000</v>
      </c>
      <c r="K9" s="4">
        <v>2.5700000000000001E-2</v>
      </c>
      <c r="L9" s="5">
        <f t="shared" si="5"/>
        <v>1.3523050220297872</v>
      </c>
      <c r="O9" t="str">
        <f t="shared" si="6"/>
        <v>In-115 (n,g) In-116m</v>
      </c>
      <c r="P9" s="8">
        <f t="shared" si="7"/>
        <v>5147217075</v>
      </c>
      <c r="Q9" s="5">
        <f t="shared" si="8"/>
        <v>0.1</v>
      </c>
      <c r="R9" s="1" t="s">
        <v>173</v>
      </c>
      <c r="S9" s="4">
        <f t="shared" si="9"/>
        <v>5191845662.8500004</v>
      </c>
      <c r="T9" s="5">
        <f t="shared" si="10"/>
        <v>8.4999999999999992E-2</v>
      </c>
      <c r="U9" s="1" t="s">
        <v>189</v>
      </c>
      <c r="V9" s="5">
        <f t="shared" si="0"/>
        <v>0.86704304869443227</v>
      </c>
      <c r="W9" s="4">
        <f t="shared" si="1"/>
        <v>5077611000</v>
      </c>
      <c r="X9" s="9">
        <f t="shared" si="11"/>
        <v>2.5700000000000003</v>
      </c>
      <c r="Y9" s="1" t="s">
        <v>204</v>
      </c>
      <c r="Z9" s="5">
        <f t="shared" si="2"/>
        <v>-1.3523050220297927</v>
      </c>
      <c r="AB9" t="s">
        <v>163</v>
      </c>
      <c r="AC9" s="1" t="s">
        <v>173</v>
      </c>
      <c r="AD9" s="1" t="s">
        <v>189</v>
      </c>
      <c r="AE9" s="5">
        <f t="shared" si="12"/>
        <v>0.86704304869443227</v>
      </c>
      <c r="AF9" s="1" t="s">
        <v>204</v>
      </c>
      <c r="AG9" s="5">
        <v>-1.2236238714770489</v>
      </c>
    </row>
    <row r="10" spans="1:33" x14ac:dyDescent="0.3">
      <c r="A10" t="s">
        <v>11</v>
      </c>
      <c r="B10">
        <v>1.9635</v>
      </c>
      <c r="C10" s="4">
        <v>1077617298.45</v>
      </c>
      <c r="D10" s="1">
        <v>1.4E-3</v>
      </c>
      <c r="E10" s="4">
        <v>1075016446.3499999</v>
      </c>
      <c r="F10" s="1">
        <v>7.2000000000000005E-4</v>
      </c>
      <c r="G10" s="5">
        <f t="shared" si="3"/>
        <v>0.24135211115682287</v>
      </c>
      <c r="H10" t="s">
        <v>90</v>
      </c>
      <c r="I10" s="4">
        <f t="shared" si="4"/>
        <v>1071481950</v>
      </c>
      <c r="J10" s="4">
        <v>545700000</v>
      </c>
      <c r="K10" s="4">
        <v>4.4350000000000001E-2</v>
      </c>
      <c r="L10" s="5">
        <f t="shared" si="5"/>
        <v>0.56934390890206465</v>
      </c>
      <c r="O10" t="str">
        <f t="shared" si="6"/>
        <v>Al-27 (n,a) Na-24</v>
      </c>
      <c r="P10" s="8">
        <f t="shared" si="7"/>
        <v>1077617298.45</v>
      </c>
      <c r="Q10" s="5">
        <f t="shared" si="8"/>
        <v>0.13999999999999999</v>
      </c>
      <c r="R10" s="1" t="s">
        <v>174</v>
      </c>
      <c r="S10" s="4">
        <f t="shared" si="9"/>
        <v>1075016446.3499999</v>
      </c>
      <c r="T10" s="5">
        <f t="shared" si="10"/>
        <v>7.2000000000000008E-2</v>
      </c>
      <c r="U10" s="1" t="s">
        <v>190</v>
      </c>
      <c r="V10" s="5">
        <f t="shared" si="0"/>
        <v>-0.24135211115681798</v>
      </c>
      <c r="W10" s="4">
        <f t="shared" si="1"/>
        <v>1071481950</v>
      </c>
      <c r="X10" s="9">
        <f t="shared" si="11"/>
        <v>4.4350000000000005</v>
      </c>
      <c r="Y10" s="1" t="s">
        <v>205</v>
      </c>
      <c r="Z10" s="5">
        <f t="shared" si="2"/>
        <v>-0.56934390890206366</v>
      </c>
      <c r="AB10" t="s">
        <v>164</v>
      </c>
      <c r="AC10" s="1" t="s">
        <v>174</v>
      </c>
      <c r="AD10" s="1" t="s">
        <v>190</v>
      </c>
      <c r="AE10" s="5">
        <f t="shared" si="12"/>
        <v>-0.24135211115681798</v>
      </c>
      <c r="AF10" s="1" t="s">
        <v>205</v>
      </c>
      <c r="AG10" s="5">
        <v>-0.3537014482221108</v>
      </c>
    </row>
    <row r="11" spans="1:33" x14ac:dyDescent="0.3">
      <c r="A11" t="s">
        <v>12</v>
      </c>
      <c r="B11">
        <v>1.9635</v>
      </c>
      <c r="C11" s="4">
        <v>721937696.86500001</v>
      </c>
      <c r="D11" s="1">
        <v>2E-3</v>
      </c>
      <c r="E11" s="4">
        <v>730062090.45000005</v>
      </c>
      <c r="F11" s="1">
        <v>2.16E-3</v>
      </c>
      <c r="G11" s="5">
        <f t="shared" si="3"/>
        <v>-1.1253593793868921</v>
      </c>
      <c r="H11" t="s">
        <v>82</v>
      </c>
      <c r="I11" s="4">
        <f t="shared" si="4"/>
        <v>690170250</v>
      </c>
      <c r="J11" s="4">
        <v>351500000</v>
      </c>
      <c r="K11" s="4">
        <v>3.798E-2</v>
      </c>
      <c r="L11" s="5">
        <f t="shared" si="5"/>
        <v>4.4003031013547966</v>
      </c>
      <c r="O11" t="str">
        <f t="shared" si="6"/>
        <v>W-186 (n,g) W-187</v>
      </c>
      <c r="P11" s="8">
        <f t="shared" si="7"/>
        <v>721937696.86500001</v>
      </c>
      <c r="Q11" s="5">
        <f t="shared" si="8"/>
        <v>0.2</v>
      </c>
      <c r="R11" s="1" t="s">
        <v>175</v>
      </c>
      <c r="S11" s="4">
        <f t="shared" si="9"/>
        <v>730062090.45000005</v>
      </c>
      <c r="T11" s="5">
        <f t="shared" si="10"/>
        <v>0.216</v>
      </c>
      <c r="U11" s="1" t="s">
        <v>191</v>
      </c>
      <c r="V11" s="5">
        <f t="shared" si="0"/>
        <v>1.1253593793868992</v>
      </c>
      <c r="W11" s="4">
        <f t="shared" si="1"/>
        <v>690170250</v>
      </c>
      <c r="X11" s="9">
        <f t="shared" si="11"/>
        <v>3.798</v>
      </c>
      <c r="Y11" s="1" t="s">
        <v>206</v>
      </c>
      <c r="Z11" s="5">
        <f t="shared" si="2"/>
        <v>-4.4003031013548002</v>
      </c>
      <c r="AB11" t="s">
        <v>165</v>
      </c>
      <c r="AC11" s="1" t="s">
        <v>175</v>
      </c>
      <c r="AD11" s="1" t="s">
        <v>191</v>
      </c>
      <c r="AE11" s="5">
        <f t="shared" si="12"/>
        <v>1.1253593793868992</v>
      </c>
      <c r="AF11" s="1" t="s">
        <v>206</v>
      </c>
      <c r="AG11" s="5">
        <v>-4.3224113169466269</v>
      </c>
    </row>
    <row r="12" spans="1:33" x14ac:dyDescent="0.3">
      <c r="A12" t="s">
        <v>13</v>
      </c>
      <c r="B12">
        <v>1.9635</v>
      </c>
      <c r="C12" s="4">
        <v>314686394.71500003</v>
      </c>
      <c r="D12" s="1">
        <v>2.0999999999999999E-3</v>
      </c>
      <c r="E12" s="4">
        <v>323009847.93000001</v>
      </c>
      <c r="F12" s="1">
        <v>1.4599999999999999E-3</v>
      </c>
      <c r="G12" s="5">
        <f t="shared" si="3"/>
        <v>-2.6449993882125877</v>
      </c>
      <c r="H12" t="s">
        <v>91</v>
      </c>
      <c r="I12" s="4">
        <f t="shared" si="4"/>
        <v>258592950</v>
      </c>
      <c r="J12" s="4">
        <v>131700000</v>
      </c>
      <c r="K12" s="4">
        <v>0.15740000000000001</v>
      </c>
      <c r="L12" s="5">
        <f t="shared" si="5"/>
        <v>17.825189031703069</v>
      </c>
      <c r="O12" t="str">
        <f t="shared" si="6"/>
        <v>Mn-55 (n,g)  Mn-56</v>
      </c>
      <c r="P12" s="8">
        <f t="shared" si="7"/>
        <v>314686394.71500003</v>
      </c>
      <c r="Q12" s="5">
        <f t="shared" si="8"/>
        <v>0.21</v>
      </c>
      <c r="R12" s="1" t="s">
        <v>176</v>
      </c>
      <c r="S12" s="4">
        <f t="shared" si="9"/>
        <v>323009847.93000001</v>
      </c>
      <c r="T12" s="5">
        <f t="shared" si="10"/>
        <v>0.14599999999999999</v>
      </c>
      <c r="U12" s="1" t="s">
        <v>192</v>
      </c>
      <c r="V12" s="5">
        <f t="shared" si="0"/>
        <v>2.6449993882125793</v>
      </c>
      <c r="W12" s="4">
        <f t="shared" si="1"/>
        <v>258592950</v>
      </c>
      <c r="X12" s="9">
        <f t="shared" si="11"/>
        <v>15.740000000000002</v>
      </c>
      <c r="Y12" s="1" t="s">
        <v>207</v>
      </c>
      <c r="Z12" s="5">
        <f t="shared" si="2"/>
        <v>-17.825189031703076</v>
      </c>
      <c r="AB12" t="s">
        <v>166</v>
      </c>
      <c r="AC12" s="1" t="s">
        <v>176</v>
      </c>
      <c r="AD12" s="1" t="s">
        <v>192</v>
      </c>
      <c r="AE12" s="5">
        <f t="shared" si="12"/>
        <v>2.6449993882125793</v>
      </c>
      <c r="AF12" s="1" t="s">
        <v>207</v>
      </c>
      <c r="AG12" s="5">
        <v>-17.718432726696804</v>
      </c>
    </row>
    <row r="13" spans="1:33" x14ac:dyDescent="0.3">
      <c r="A13" t="s">
        <v>60</v>
      </c>
      <c r="B13">
        <v>6.4928E-2</v>
      </c>
      <c r="C13" s="4">
        <v>1991731133.2159998</v>
      </c>
      <c r="D13" s="1">
        <v>8.0000000000000004E-4</v>
      </c>
      <c r="E13" s="4">
        <v>2000002376.0640001</v>
      </c>
      <c r="F13" s="1">
        <v>4.2000000000000002E-4</v>
      </c>
      <c r="G13" s="5">
        <f t="shared" si="3"/>
        <v>-0.41527908612066788</v>
      </c>
      <c r="H13" t="s">
        <v>81</v>
      </c>
      <c r="I13" s="4">
        <f t="shared" si="4"/>
        <v>1979654720</v>
      </c>
      <c r="J13" s="4">
        <v>30490000000</v>
      </c>
      <c r="K13" s="4">
        <v>1.0630000000000001E-2</v>
      </c>
      <c r="L13" s="5">
        <f t="shared" si="5"/>
        <v>0.60632748138551573</v>
      </c>
      <c r="O13" t="str">
        <f t="shared" si="6"/>
        <v>Total Fissions</v>
      </c>
      <c r="P13" s="8">
        <f t="shared" si="7"/>
        <v>1991731133.2159998</v>
      </c>
      <c r="Q13" s="5">
        <f t="shared" si="8"/>
        <v>0.08</v>
      </c>
      <c r="R13" s="1" t="s">
        <v>177</v>
      </c>
      <c r="S13" s="4">
        <f t="shared" si="9"/>
        <v>2000002376.0640001</v>
      </c>
      <c r="T13" s="5">
        <f t="shared" si="10"/>
        <v>4.2000000000000003E-2</v>
      </c>
      <c r="U13" s="1" t="s">
        <v>193</v>
      </c>
      <c r="V13" s="5">
        <f t="shared" si="0"/>
        <v>0.41527908612067099</v>
      </c>
      <c r="W13" s="4">
        <f t="shared" si="1"/>
        <v>1979654720</v>
      </c>
      <c r="X13" s="9">
        <f t="shared" si="11"/>
        <v>1.0630000000000002</v>
      </c>
      <c r="Y13" s="1" t="s">
        <v>208</v>
      </c>
      <c r="Z13" s="5">
        <f t="shared" si="2"/>
        <v>-0.60632748138551973</v>
      </c>
      <c r="AB13" t="s">
        <v>60</v>
      </c>
      <c r="AC13" s="1" t="s">
        <v>177</v>
      </c>
      <c r="AD13" s="1" t="s">
        <v>193</v>
      </c>
      <c r="AE13" s="5">
        <f t="shared" si="12"/>
        <v>0.41527908612067099</v>
      </c>
      <c r="AF13" s="1" t="s">
        <v>208</v>
      </c>
      <c r="AG13" s="5">
        <v>-0.56615005634368099</v>
      </c>
    </row>
    <row r="14" spans="1:33" x14ac:dyDescent="0.3">
      <c r="A14" t="s">
        <v>61</v>
      </c>
      <c r="B14">
        <v>6.4928E-2</v>
      </c>
      <c r="C14" s="4">
        <v>15550849.441919999</v>
      </c>
      <c r="D14" s="1">
        <v>8.9999999999999998E-4</v>
      </c>
      <c r="E14" s="4">
        <v>15645477.45696</v>
      </c>
      <c r="F14" s="1">
        <v>4.6999999999999999E-4</v>
      </c>
      <c r="G14" s="5">
        <f t="shared" si="3"/>
        <v>-0.60850704904205077</v>
      </c>
      <c r="H14">
        <v>234</v>
      </c>
      <c r="I14" s="4">
        <f t="shared" si="4"/>
        <v>17576009.600000001</v>
      </c>
      <c r="J14" s="4">
        <v>270700000</v>
      </c>
      <c r="K14" s="4">
        <v>0.17660000000000001</v>
      </c>
      <c r="L14" s="5">
        <f t="shared" si="5"/>
        <v>-13.022826602776005</v>
      </c>
      <c r="O14" t="str">
        <f t="shared" si="6"/>
        <v>U-234 Fissions</v>
      </c>
      <c r="P14" s="8">
        <f t="shared" si="7"/>
        <v>15550849.441919999</v>
      </c>
      <c r="Q14" s="5">
        <f t="shared" si="8"/>
        <v>0.09</v>
      </c>
      <c r="R14" s="1" t="s">
        <v>178</v>
      </c>
      <c r="S14" s="4">
        <f t="shared" si="9"/>
        <v>15645477.45696</v>
      </c>
      <c r="T14" s="5">
        <f t="shared" si="10"/>
        <v>4.7E-2</v>
      </c>
      <c r="U14" s="1" t="s">
        <v>194</v>
      </c>
      <c r="V14" s="5">
        <f t="shared" si="0"/>
        <v>0.6085070490420591</v>
      </c>
      <c r="W14" s="4">
        <f t="shared" si="1"/>
        <v>17576009.600000001</v>
      </c>
      <c r="X14" s="9">
        <f t="shared" si="11"/>
        <v>17.66</v>
      </c>
      <c r="Y14" s="1" t="s">
        <v>209</v>
      </c>
      <c r="Z14" s="5">
        <f t="shared" si="2"/>
        <v>13.022826602776011</v>
      </c>
      <c r="AB14" t="s">
        <v>153</v>
      </c>
      <c r="AC14" s="1" t="s">
        <v>178</v>
      </c>
      <c r="AD14" s="1" t="s">
        <v>194</v>
      </c>
      <c r="AE14" s="5">
        <f t="shared" si="12"/>
        <v>0.6085070490420591</v>
      </c>
      <c r="AF14" s="1" t="s">
        <v>209</v>
      </c>
      <c r="AG14" s="5">
        <v>13.069638951559162</v>
      </c>
    </row>
    <row r="15" spans="1:33" x14ac:dyDescent="0.3">
      <c r="A15" t="s">
        <v>62</v>
      </c>
      <c r="B15">
        <v>6.4928E-2</v>
      </c>
      <c r="C15" s="4">
        <v>1945570246.9760001</v>
      </c>
      <c r="D15" s="1">
        <v>8.0000000000000004E-4</v>
      </c>
      <c r="E15" s="4">
        <v>1955045060.1599998</v>
      </c>
      <c r="F15" s="1">
        <v>4.2000000000000002E-4</v>
      </c>
      <c r="G15" s="5">
        <f t="shared" si="3"/>
        <v>-0.48699414471033986</v>
      </c>
      <c r="H15">
        <v>235</v>
      </c>
      <c r="I15" s="4">
        <f t="shared" si="4"/>
        <v>1932257280</v>
      </c>
      <c r="J15" s="4">
        <v>29760000000</v>
      </c>
      <c r="K15" s="4">
        <v>1.09E-2</v>
      </c>
      <c r="L15" s="5">
        <f t="shared" si="5"/>
        <v>0.68427069116072659</v>
      </c>
      <c r="O15" t="str">
        <f t="shared" si="6"/>
        <v xml:space="preserve">U-235 Fissions </v>
      </c>
      <c r="P15" s="8">
        <f t="shared" si="7"/>
        <v>1945570246.9760001</v>
      </c>
      <c r="Q15" s="5">
        <f t="shared" si="8"/>
        <v>0.08</v>
      </c>
      <c r="R15" s="1" t="s">
        <v>179</v>
      </c>
      <c r="S15" s="4">
        <f t="shared" si="9"/>
        <v>1955045060.1599998</v>
      </c>
      <c r="T15" s="5">
        <f t="shared" si="10"/>
        <v>4.2000000000000003E-2</v>
      </c>
      <c r="U15" s="1" t="s">
        <v>195</v>
      </c>
      <c r="V15" s="5">
        <f t="shared" si="0"/>
        <v>0.48699414471034802</v>
      </c>
      <c r="W15" s="4">
        <f t="shared" si="1"/>
        <v>1932257280</v>
      </c>
      <c r="X15" s="9">
        <f t="shared" si="11"/>
        <v>1.0900000000000001</v>
      </c>
      <c r="Y15" s="1" t="s">
        <v>210</v>
      </c>
      <c r="Z15" s="5">
        <f t="shared" si="2"/>
        <v>-0.68427069116072348</v>
      </c>
      <c r="AB15" t="s">
        <v>154</v>
      </c>
      <c r="AC15" s="1" t="s">
        <v>179</v>
      </c>
      <c r="AD15" s="1" t="s">
        <v>195</v>
      </c>
      <c r="AE15" s="5">
        <f t="shared" si="12"/>
        <v>0.48699414471034802</v>
      </c>
      <c r="AF15" s="1" t="s">
        <v>210</v>
      </c>
      <c r="AG15" s="5">
        <v>-0.64525830162950015</v>
      </c>
    </row>
    <row r="16" spans="1:33" x14ac:dyDescent="0.3">
      <c r="A16" t="s">
        <v>64</v>
      </c>
      <c r="B16">
        <v>6.4928E-2</v>
      </c>
      <c r="C16" s="4">
        <v>2561298.5731199998</v>
      </c>
      <c r="D16" s="1">
        <v>1.1000000000000001E-3</v>
      </c>
      <c r="E16" s="4">
        <v>2553779.26144</v>
      </c>
      <c r="F16" s="1">
        <v>5.5000000000000003E-4</v>
      </c>
      <c r="G16" s="5">
        <f t="shared" si="3"/>
        <v>0.29357419548476926</v>
      </c>
      <c r="H16">
        <v>236</v>
      </c>
      <c r="I16" s="4">
        <f t="shared" si="4"/>
        <v>2547774.7200000002</v>
      </c>
      <c r="J16" s="4">
        <v>39240000</v>
      </c>
      <c r="K16" s="4">
        <v>0.18029999999999999</v>
      </c>
      <c r="L16" s="5">
        <f t="shared" si="5"/>
        <v>0.52800767789933367</v>
      </c>
      <c r="O16" t="str">
        <f t="shared" si="6"/>
        <v>U-236 Fissions</v>
      </c>
      <c r="P16" s="8">
        <f t="shared" si="7"/>
        <v>2561298.5731199998</v>
      </c>
      <c r="Q16" s="5">
        <f t="shared" si="8"/>
        <v>0.11</v>
      </c>
      <c r="R16" s="1" t="s">
        <v>180</v>
      </c>
      <c r="S16" s="4">
        <f t="shared" si="9"/>
        <v>2553779.26144</v>
      </c>
      <c r="T16" s="5">
        <f t="shared" si="10"/>
        <v>5.5E-2</v>
      </c>
      <c r="U16" s="1" t="s">
        <v>196</v>
      </c>
      <c r="V16" s="5">
        <f t="shared" si="0"/>
        <v>-0.29357419548476521</v>
      </c>
      <c r="W16" s="4">
        <f t="shared" si="1"/>
        <v>2547774.7200000002</v>
      </c>
      <c r="X16" s="9">
        <f t="shared" si="11"/>
        <v>18.029999999999998</v>
      </c>
      <c r="Y16" s="1" t="s">
        <v>211</v>
      </c>
      <c r="Z16" s="5">
        <f t="shared" si="2"/>
        <v>-0.52800767789933201</v>
      </c>
      <c r="AB16" t="s">
        <v>155</v>
      </c>
      <c r="AC16" s="1" t="s">
        <v>180</v>
      </c>
      <c r="AD16" s="1" t="s">
        <v>196</v>
      </c>
      <c r="AE16" s="5">
        <f t="shared" si="12"/>
        <v>-0.29357419548476521</v>
      </c>
      <c r="AF16" s="1" t="s">
        <v>211</v>
      </c>
      <c r="AG16" s="5">
        <v>-0.46826081475503539</v>
      </c>
    </row>
    <row r="17" spans="1:33" x14ac:dyDescent="0.3">
      <c r="A17" t="s">
        <v>63</v>
      </c>
      <c r="B17">
        <v>6.4928E-2</v>
      </c>
      <c r="C17" s="4">
        <v>27006340.611200001</v>
      </c>
      <c r="D17" s="1">
        <v>1.1999999999999999E-3</v>
      </c>
      <c r="E17" s="4">
        <v>26695478.332800001</v>
      </c>
      <c r="F17" s="1">
        <v>6.0999999999999997E-4</v>
      </c>
      <c r="G17" s="5">
        <f t="shared" si="3"/>
        <v>1.1510714571639546</v>
      </c>
      <c r="H17">
        <v>238</v>
      </c>
      <c r="I17" s="4">
        <f t="shared" si="4"/>
        <v>27087961.600000001</v>
      </c>
      <c r="J17" s="4">
        <v>417200000</v>
      </c>
      <c r="K17" s="4">
        <v>1.6330000000000001E-2</v>
      </c>
      <c r="L17" s="5">
        <f t="shared" si="5"/>
        <v>-0.30222898383407415</v>
      </c>
      <c r="O17" t="str">
        <f t="shared" si="6"/>
        <v>U-238 Fissions</v>
      </c>
      <c r="P17" s="8">
        <f t="shared" si="7"/>
        <v>27006340.611200001</v>
      </c>
      <c r="Q17" s="5">
        <f t="shared" si="8"/>
        <v>0.12</v>
      </c>
      <c r="R17" s="1" t="s">
        <v>181</v>
      </c>
      <c r="S17" s="4">
        <f t="shared" si="9"/>
        <v>26695478.332800001</v>
      </c>
      <c r="T17" s="5">
        <f t="shared" si="10"/>
        <v>6.0999999999999999E-2</v>
      </c>
      <c r="U17" s="1" t="s">
        <v>197</v>
      </c>
      <c r="V17" s="5">
        <f t="shared" si="0"/>
        <v>-1.1510714571639526</v>
      </c>
      <c r="W17" s="4">
        <f t="shared" si="1"/>
        <v>27087961.600000001</v>
      </c>
      <c r="X17" s="9">
        <f t="shared" si="11"/>
        <v>1.633</v>
      </c>
      <c r="Y17" s="1" t="s">
        <v>212</v>
      </c>
      <c r="Z17" s="5">
        <f t="shared" si="2"/>
        <v>0.30222898383408059</v>
      </c>
      <c r="AB17" t="s">
        <v>156</v>
      </c>
      <c r="AC17" s="1" t="s">
        <v>181</v>
      </c>
      <c r="AD17" s="1" t="s">
        <v>197</v>
      </c>
      <c r="AE17" s="5">
        <f t="shared" si="12"/>
        <v>-1.1510714571639526</v>
      </c>
      <c r="AF17" s="1" t="s">
        <v>212</v>
      </c>
      <c r="AG17" s="5">
        <v>0.39778893843536761</v>
      </c>
    </row>
    <row r="20" spans="1:33" x14ac:dyDescent="0.3">
      <c r="C20" t="s">
        <v>74</v>
      </c>
    </row>
    <row r="21" spans="1:33" x14ac:dyDescent="0.3">
      <c r="A21" t="s">
        <v>0</v>
      </c>
      <c r="B21" t="s">
        <v>65</v>
      </c>
      <c r="C21" t="s">
        <v>76</v>
      </c>
      <c r="D21" t="s">
        <v>75</v>
      </c>
      <c r="E21" t="s">
        <v>78</v>
      </c>
      <c r="F21" t="s">
        <v>75</v>
      </c>
      <c r="G21" t="s">
        <v>79</v>
      </c>
    </row>
    <row r="22" spans="1:33" x14ac:dyDescent="0.3">
      <c r="A22" t="s">
        <v>4</v>
      </c>
      <c r="B22">
        <v>1.9635</v>
      </c>
      <c r="C22" s="4">
        <v>2.5965199999999997E-7</v>
      </c>
      <c r="D22">
        <v>1.2999999999999999E-3</v>
      </c>
      <c r="E22" s="4">
        <v>2.6349500000000002E-7</v>
      </c>
      <c r="F22">
        <v>7.5000000000000002E-4</v>
      </c>
      <c r="G22" s="1">
        <f>1-E22/C22</f>
        <v>-1.4800579236824873E-2</v>
      </c>
    </row>
    <row r="23" spans="1:33" x14ac:dyDescent="0.3">
      <c r="A23" t="s">
        <v>5</v>
      </c>
      <c r="B23">
        <v>1.9635</v>
      </c>
      <c r="C23" s="4">
        <v>2.5795699999999999E-8</v>
      </c>
      <c r="D23">
        <v>1.2999999999999999E-3</v>
      </c>
      <c r="E23" s="4">
        <v>2.6150100000000001E-8</v>
      </c>
      <c r="F23">
        <v>7.5000000000000002E-4</v>
      </c>
      <c r="G23" s="1">
        <f t="shared" ref="G23:G36" si="13">1-E23/C23</f>
        <v>-1.3738723895843297E-2</v>
      </c>
    </row>
    <row r="24" spans="1:33" x14ac:dyDescent="0.3">
      <c r="A24" t="s">
        <v>6</v>
      </c>
      <c r="B24">
        <v>1.9635</v>
      </c>
      <c r="C24" s="4">
        <v>9.0087899999999998E-7</v>
      </c>
      <c r="D24">
        <v>8.0000000000000004E-4</v>
      </c>
      <c r="E24" s="4">
        <v>9.1414699999999999E-7</v>
      </c>
      <c r="F24">
        <v>5.6999999999999998E-4</v>
      </c>
      <c r="G24" s="1">
        <f t="shared" si="13"/>
        <v>-1.4727838033742557E-2</v>
      </c>
    </row>
    <row r="25" spans="1:33" x14ac:dyDescent="0.3">
      <c r="A25" t="s">
        <v>9</v>
      </c>
      <c r="B25">
        <v>0.32046400000000003</v>
      </c>
      <c r="C25" s="4">
        <v>2.45352E-6</v>
      </c>
      <c r="D25">
        <v>1.2999999999999999E-3</v>
      </c>
      <c r="E25" s="4">
        <v>2.45197E-6</v>
      </c>
      <c r="F25">
        <v>8.4999999999999995E-4</v>
      </c>
      <c r="G25" s="1">
        <f t="shared" si="13"/>
        <v>6.3174541067523293E-4</v>
      </c>
    </row>
    <row r="26" spans="1:33" x14ac:dyDescent="0.3">
      <c r="A26" t="s">
        <v>10</v>
      </c>
      <c r="B26">
        <v>0.32046400000000003</v>
      </c>
      <c r="C26" s="4">
        <v>8.4354699999999998E-7</v>
      </c>
      <c r="D26">
        <v>8.0000000000000004E-4</v>
      </c>
      <c r="E26" s="4">
        <v>8.6044699999999998E-7</v>
      </c>
      <c r="F26">
        <v>1.4599999999999999E-3</v>
      </c>
      <c r="G26" s="1">
        <f t="shared" si="13"/>
        <v>-2.0034449769840812E-2</v>
      </c>
    </row>
    <row r="27" spans="1:33" x14ac:dyDescent="0.3">
      <c r="A27" t="s">
        <v>8</v>
      </c>
      <c r="B27">
        <v>1.9635</v>
      </c>
      <c r="C27" s="4">
        <v>5.2488999999999998E-7</v>
      </c>
      <c r="D27">
        <v>5.0000000000000001E-4</v>
      </c>
      <c r="E27" s="4">
        <v>5.2513799999999995E-7</v>
      </c>
      <c r="F27">
        <v>4.4999999999999999E-4</v>
      </c>
      <c r="G27" s="1">
        <f t="shared" si="13"/>
        <v>-4.7247994817944949E-4</v>
      </c>
    </row>
    <row r="28" spans="1:33" x14ac:dyDescent="0.3">
      <c r="A28" t="s">
        <v>7</v>
      </c>
      <c r="B28">
        <v>1.9635</v>
      </c>
      <c r="C28" s="4">
        <v>7.0757700000000001E-7</v>
      </c>
      <c r="D28">
        <v>5.0000000000000001E-4</v>
      </c>
      <c r="E28" s="4">
        <v>7.1464300000000003E-7</v>
      </c>
      <c r="F28">
        <v>8.4999999999999995E-4</v>
      </c>
      <c r="G28" s="1">
        <f t="shared" si="13"/>
        <v>-9.9861923154653809E-3</v>
      </c>
    </row>
    <row r="29" spans="1:33" x14ac:dyDescent="0.3">
      <c r="A29" t="s">
        <v>11</v>
      </c>
      <c r="B29">
        <v>1.9635</v>
      </c>
      <c r="C29" s="4">
        <v>1.4801000000000001E-7</v>
      </c>
      <c r="D29">
        <v>1.1999999999999999E-3</v>
      </c>
      <c r="E29" s="4">
        <v>1.47973E-7</v>
      </c>
      <c r="F29">
        <v>7.2000000000000005E-4</v>
      </c>
      <c r="G29" s="1">
        <f t="shared" si="13"/>
        <v>2.4998310924950751E-4</v>
      </c>
    </row>
    <row r="30" spans="1:33" x14ac:dyDescent="0.3">
      <c r="A30" t="s">
        <v>12</v>
      </c>
      <c r="B30">
        <v>1.9635</v>
      </c>
      <c r="C30" s="4">
        <v>9.9291800000000002E-8</v>
      </c>
      <c r="D30">
        <v>1E-3</v>
      </c>
      <c r="E30" s="4">
        <v>1.00491E-7</v>
      </c>
      <c r="F30">
        <v>2.16E-3</v>
      </c>
      <c r="G30" s="1">
        <f t="shared" si="13"/>
        <v>-1.2077533089338566E-2</v>
      </c>
    </row>
    <row r="31" spans="1:33" x14ac:dyDescent="0.3">
      <c r="A31" t="s">
        <v>13</v>
      </c>
      <c r="B31">
        <v>1.9635</v>
      </c>
      <c r="C31" s="4">
        <v>4.3259499999999998E-8</v>
      </c>
      <c r="D31">
        <v>1E-3</v>
      </c>
      <c r="E31" s="4">
        <v>4.4461399999999999E-8</v>
      </c>
      <c r="F31">
        <v>1.4599999999999999E-3</v>
      </c>
      <c r="G31" s="1">
        <f t="shared" si="13"/>
        <v>-2.7783492643234542E-2</v>
      </c>
    </row>
    <row r="32" spans="1:33" x14ac:dyDescent="0.3">
      <c r="A32" t="s">
        <v>60</v>
      </c>
      <c r="B32">
        <v>6.4928E-2</v>
      </c>
      <c r="C32" s="4">
        <v>8.2874600000000004E-6</v>
      </c>
      <c r="D32">
        <v>5.9999999999999995E-4</v>
      </c>
      <c r="E32" s="4">
        <v>8.3252400000000006E-6</v>
      </c>
      <c r="F32">
        <v>4.2000000000000002E-4</v>
      </c>
      <c r="G32" s="1">
        <f t="shared" si="13"/>
        <v>-4.5586947025988422E-3</v>
      </c>
    </row>
    <row r="33" spans="1:7" x14ac:dyDescent="0.3">
      <c r="A33" t="s">
        <v>61</v>
      </c>
      <c r="B33">
        <v>6.4928E-2</v>
      </c>
      <c r="C33" s="4">
        <v>6.4705400000000004E-8</v>
      </c>
      <c r="D33">
        <v>5.9999999999999995E-4</v>
      </c>
      <c r="E33" s="4">
        <v>6.5126100000000002E-8</v>
      </c>
      <c r="F33">
        <v>4.6999999999999999E-4</v>
      </c>
      <c r="G33" s="1">
        <f t="shared" si="13"/>
        <v>-6.5017757405101406E-3</v>
      </c>
    </row>
    <row r="34" spans="1:7" x14ac:dyDescent="0.3">
      <c r="A34" t="s">
        <v>62</v>
      </c>
      <c r="B34">
        <v>6.4928E-2</v>
      </c>
      <c r="C34" s="4">
        <v>8.0954799999999993E-6</v>
      </c>
      <c r="D34">
        <v>5.9999999999999995E-4</v>
      </c>
      <c r="E34" s="4">
        <v>8.1380999999999992E-6</v>
      </c>
      <c r="F34">
        <v>4.2000000000000002E-4</v>
      </c>
      <c r="G34" s="1">
        <f t="shared" si="13"/>
        <v>-5.2646662087980634E-3</v>
      </c>
    </row>
    <row r="35" spans="1:7" x14ac:dyDescent="0.3">
      <c r="A35" t="s">
        <v>64</v>
      </c>
      <c r="B35">
        <v>6.4928E-2</v>
      </c>
      <c r="C35" s="4">
        <v>1.06553E-8</v>
      </c>
      <c r="D35">
        <v>8.0000000000000004E-4</v>
      </c>
      <c r="E35" s="4">
        <v>1.06304E-8</v>
      </c>
      <c r="F35">
        <v>5.5000000000000003E-4</v>
      </c>
      <c r="G35" s="1">
        <f t="shared" si="13"/>
        <v>2.3368652220021602E-3</v>
      </c>
    </row>
    <row r="36" spans="1:7" x14ac:dyDescent="0.3">
      <c r="A36" t="s">
        <v>63</v>
      </c>
      <c r="B36">
        <v>6.4928E-2</v>
      </c>
      <c r="C36" s="4">
        <v>1.1231E-7</v>
      </c>
      <c r="D36">
        <v>8.9999999999999998E-4</v>
      </c>
      <c r="E36" s="4">
        <v>1.11123E-7</v>
      </c>
      <c r="F36">
        <v>6.0999999999999997E-4</v>
      </c>
      <c r="G36" s="1">
        <f t="shared" si="13"/>
        <v>1.0568960911762182E-2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779C-6EA2-4231-8A6B-BBE724053E44}">
  <dimension ref="A1:Q21"/>
  <sheetViews>
    <sheetView workbookViewId="0">
      <selection activeCell="D20" sqref="D20"/>
    </sheetView>
  </sheetViews>
  <sheetFormatPr defaultRowHeight="14.4" x14ac:dyDescent="0.3"/>
  <cols>
    <col min="5" max="5" width="14.44140625" bestFit="1" customWidth="1"/>
  </cols>
  <sheetData>
    <row r="1" spans="1:17" x14ac:dyDescent="0.3">
      <c r="A1" t="s">
        <v>109</v>
      </c>
      <c r="B1">
        <v>6.17</v>
      </c>
      <c r="C1" t="s">
        <v>110</v>
      </c>
      <c r="D1">
        <v>0.09</v>
      </c>
      <c r="E1" t="s">
        <v>125</v>
      </c>
      <c r="F1">
        <v>6.15</v>
      </c>
      <c r="G1" t="s">
        <v>110</v>
      </c>
      <c r="H1">
        <v>0.09</v>
      </c>
      <c r="I1" t="s">
        <v>133</v>
      </c>
      <c r="J1">
        <v>6.47</v>
      </c>
      <c r="K1" t="s">
        <v>110</v>
      </c>
      <c r="L1">
        <v>0.09</v>
      </c>
      <c r="M1" t="s">
        <v>139</v>
      </c>
      <c r="N1">
        <v>6.47</v>
      </c>
      <c r="O1" t="s">
        <v>110</v>
      </c>
      <c r="P1">
        <v>0.09</v>
      </c>
      <c r="Q1" t="s">
        <v>139</v>
      </c>
    </row>
    <row r="2" spans="1:17" x14ac:dyDescent="0.3">
      <c r="A2" t="s">
        <v>111</v>
      </c>
      <c r="B2">
        <v>5.75</v>
      </c>
      <c r="C2" t="s">
        <v>110</v>
      </c>
      <c r="D2">
        <v>0.09</v>
      </c>
      <c r="E2" t="s">
        <v>126</v>
      </c>
      <c r="F2">
        <v>5.74</v>
      </c>
      <c r="G2" t="s">
        <v>110</v>
      </c>
      <c r="H2">
        <v>0.09</v>
      </c>
      <c r="I2" t="s">
        <v>134</v>
      </c>
      <c r="J2">
        <v>6.47</v>
      </c>
      <c r="K2" t="s">
        <v>110</v>
      </c>
      <c r="L2">
        <v>0.09</v>
      </c>
      <c r="M2" t="s">
        <v>139</v>
      </c>
      <c r="N2">
        <v>6.46</v>
      </c>
      <c r="O2" t="s">
        <v>110</v>
      </c>
      <c r="P2">
        <v>0.09</v>
      </c>
      <c r="Q2" t="s">
        <v>139</v>
      </c>
    </row>
    <row r="3" spans="1:17" x14ac:dyDescent="0.3">
      <c r="A3" t="s">
        <v>112</v>
      </c>
      <c r="B3">
        <v>0.25</v>
      </c>
      <c r="C3" t="s">
        <v>110</v>
      </c>
      <c r="D3">
        <v>0.01</v>
      </c>
      <c r="E3" t="s">
        <v>127</v>
      </c>
      <c r="F3">
        <v>0.26</v>
      </c>
      <c r="G3" t="s">
        <v>110</v>
      </c>
      <c r="H3">
        <v>0.01</v>
      </c>
      <c r="I3" t="s">
        <v>135</v>
      </c>
      <c r="J3">
        <v>0.15</v>
      </c>
      <c r="K3" t="s">
        <v>110</v>
      </c>
      <c r="L3">
        <v>0.01</v>
      </c>
      <c r="M3" t="s">
        <v>140</v>
      </c>
      <c r="N3">
        <v>0.22</v>
      </c>
      <c r="O3" t="s">
        <v>110</v>
      </c>
      <c r="P3">
        <v>0.01</v>
      </c>
      <c r="Q3" t="s">
        <v>140</v>
      </c>
    </row>
    <row r="4" spans="1:17" x14ac:dyDescent="0.3">
      <c r="A4" t="s">
        <v>113</v>
      </c>
      <c r="B4">
        <v>0.25</v>
      </c>
      <c r="C4" t="s">
        <v>110</v>
      </c>
      <c r="D4">
        <v>0.01</v>
      </c>
      <c r="E4" t="s">
        <v>127</v>
      </c>
      <c r="F4">
        <v>0.26</v>
      </c>
      <c r="G4" t="s">
        <v>110</v>
      </c>
      <c r="H4">
        <v>0.01</v>
      </c>
      <c r="I4" t="s">
        <v>135</v>
      </c>
      <c r="J4">
        <v>0.24</v>
      </c>
      <c r="K4" t="s">
        <v>110</v>
      </c>
      <c r="L4">
        <v>0.01</v>
      </c>
      <c r="M4" t="s">
        <v>141</v>
      </c>
      <c r="N4">
        <v>0.26</v>
      </c>
      <c r="O4" t="s">
        <v>110</v>
      </c>
      <c r="P4">
        <v>0.01</v>
      </c>
      <c r="Q4" t="s">
        <v>141</v>
      </c>
    </row>
    <row r="5" spans="1:17" x14ac:dyDescent="0.3">
      <c r="A5" t="s">
        <v>114</v>
      </c>
      <c r="B5">
        <v>6.41</v>
      </c>
      <c r="C5" t="s">
        <v>110</v>
      </c>
      <c r="D5">
        <v>0.13</v>
      </c>
      <c r="E5" t="s">
        <v>128</v>
      </c>
      <c r="F5">
        <v>6.38</v>
      </c>
      <c r="G5" t="s">
        <v>110</v>
      </c>
      <c r="H5">
        <v>0.13</v>
      </c>
      <c r="I5" t="s">
        <v>136</v>
      </c>
      <c r="J5">
        <v>6.04</v>
      </c>
      <c r="K5" t="s">
        <v>110</v>
      </c>
      <c r="L5">
        <v>0.13</v>
      </c>
      <c r="M5" t="s">
        <v>142</v>
      </c>
      <c r="N5">
        <v>6.01</v>
      </c>
      <c r="O5" t="s">
        <v>110</v>
      </c>
      <c r="P5">
        <v>0.13</v>
      </c>
      <c r="Q5" t="s">
        <v>142</v>
      </c>
    </row>
    <row r="6" spans="1:17" x14ac:dyDescent="0.3">
      <c r="A6" t="s">
        <v>115</v>
      </c>
      <c r="B6">
        <v>5.71</v>
      </c>
      <c r="C6" t="s">
        <v>110</v>
      </c>
      <c r="D6">
        <v>7.0000000000000007E-2</v>
      </c>
      <c r="E6" t="s">
        <v>129</v>
      </c>
      <c r="F6">
        <v>5.68</v>
      </c>
      <c r="G6" t="s">
        <v>110</v>
      </c>
      <c r="H6">
        <v>7.0000000000000007E-2</v>
      </c>
      <c r="I6" t="s">
        <v>137</v>
      </c>
      <c r="J6">
        <v>5.41</v>
      </c>
      <c r="K6" t="s">
        <v>110</v>
      </c>
      <c r="L6">
        <v>7.0000000000000007E-2</v>
      </c>
      <c r="M6" t="s">
        <v>143</v>
      </c>
      <c r="N6">
        <v>5.41</v>
      </c>
      <c r="O6" t="s">
        <v>110</v>
      </c>
      <c r="P6">
        <v>7.0000000000000007E-2</v>
      </c>
      <c r="Q6" t="s">
        <v>143</v>
      </c>
    </row>
    <row r="7" spans="1:17" x14ac:dyDescent="0.3">
      <c r="A7" t="s">
        <v>116</v>
      </c>
      <c r="B7">
        <v>2.12</v>
      </c>
      <c r="C7" t="s">
        <v>110</v>
      </c>
      <c r="D7">
        <v>0.03</v>
      </c>
      <c r="E7" t="s">
        <v>130</v>
      </c>
      <c r="F7">
        <v>2.11</v>
      </c>
      <c r="G7" t="s">
        <v>110</v>
      </c>
      <c r="H7">
        <v>0.03</v>
      </c>
      <c r="I7" t="s">
        <v>138</v>
      </c>
      <c r="J7">
        <v>2</v>
      </c>
      <c r="K7" t="s">
        <v>110</v>
      </c>
      <c r="L7">
        <v>0.03</v>
      </c>
      <c r="M7" t="s">
        <v>144</v>
      </c>
      <c r="N7">
        <v>1.99</v>
      </c>
      <c r="O7" t="s">
        <v>110</v>
      </c>
      <c r="P7">
        <v>0.03</v>
      </c>
      <c r="Q7" t="s">
        <v>144</v>
      </c>
    </row>
    <row r="8" spans="1:17" x14ac:dyDescent="0.3">
      <c r="A8" t="s">
        <v>117</v>
      </c>
      <c r="B8">
        <v>0.47</v>
      </c>
      <c r="C8" t="s">
        <v>110</v>
      </c>
      <c r="D8">
        <v>0.02</v>
      </c>
      <c r="E8" t="s">
        <v>131</v>
      </c>
      <c r="F8">
        <v>0.47</v>
      </c>
      <c r="G8" t="s">
        <v>110</v>
      </c>
      <c r="H8">
        <v>0.02</v>
      </c>
      <c r="I8" t="s">
        <v>131</v>
      </c>
      <c r="J8">
        <v>0.46</v>
      </c>
      <c r="K8" t="s">
        <v>110</v>
      </c>
      <c r="L8">
        <v>0.02</v>
      </c>
      <c r="M8" t="s">
        <v>145</v>
      </c>
      <c r="N8">
        <v>0.46</v>
      </c>
      <c r="O8" t="s">
        <v>110</v>
      </c>
      <c r="P8">
        <v>0.02</v>
      </c>
      <c r="Q8" t="s">
        <v>145</v>
      </c>
    </row>
    <row r="9" spans="1:17" x14ac:dyDescent="0.3">
      <c r="A9" t="s">
        <v>118</v>
      </c>
      <c r="B9">
        <v>0.18</v>
      </c>
      <c r="C9" t="s">
        <v>110</v>
      </c>
      <c r="D9">
        <v>0.01</v>
      </c>
      <c r="E9" t="s">
        <v>132</v>
      </c>
      <c r="F9">
        <v>0.18</v>
      </c>
      <c r="G9" t="s">
        <v>110</v>
      </c>
      <c r="H9">
        <v>0.01</v>
      </c>
      <c r="I9" t="s">
        <v>132</v>
      </c>
      <c r="J9">
        <v>0.18</v>
      </c>
      <c r="K9" t="s">
        <v>110</v>
      </c>
      <c r="L9">
        <v>0.01</v>
      </c>
      <c r="M9" t="s">
        <v>132</v>
      </c>
      <c r="N9">
        <v>0.17</v>
      </c>
      <c r="O9" t="s">
        <v>110</v>
      </c>
      <c r="P9">
        <v>0.01</v>
      </c>
      <c r="Q9" t="s">
        <v>132</v>
      </c>
    </row>
    <row r="11" spans="1:17" x14ac:dyDescent="0.3">
      <c r="A11" t="s">
        <v>119</v>
      </c>
    </row>
    <row r="12" spans="1:17" x14ac:dyDescent="0.3">
      <c r="A12" t="s">
        <v>120</v>
      </c>
      <c r="B12" t="s">
        <v>121</v>
      </c>
      <c r="C12" t="s">
        <v>122</v>
      </c>
      <c r="D12" t="s">
        <v>123</v>
      </c>
      <c r="E12" t="s">
        <v>124</v>
      </c>
    </row>
    <row r="13" spans="1:17" x14ac:dyDescent="0.3">
      <c r="A13" t="s">
        <v>213</v>
      </c>
      <c r="B13" t="s">
        <v>125</v>
      </c>
      <c r="C13" t="s">
        <v>133</v>
      </c>
      <c r="D13" t="s">
        <v>139</v>
      </c>
      <c r="E13" t="s">
        <v>139</v>
      </c>
    </row>
    <row r="14" spans="1:17" x14ac:dyDescent="0.3">
      <c r="A14" t="s">
        <v>214</v>
      </c>
      <c r="B14" t="s">
        <v>126</v>
      </c>
      <c r="C14" t="s">
        <v>134</v>
      </c>
      <c r="D14" t="s">
        <v>139</v>
      </c>
      <c r="E14" t="s">
        <v>139</v>
      </c>
    </row>
    <row r="15" spans="1:17" x14ac:dyDescent="0.3">
      <c r="A15" t="s">
        <v>215</v>
      </c>
      <c r="B15" t="s">
        <v>127</v>
      </c>
      <c r="C15" t="s">
        <v>135</v>
      </c>
      <c r="D15" t="s">
        <v>140</v>
      </c>
      <c r="E15" t="s">
        <v>140</v>
      </c>
    </row>
    <row r="16" spans="1:17" x14ac:dyDescent="0.3">
      <c r="A16" t="s">
        <v>216</v>
      </c>
      <c r="B16" t="s">
        <v>127</v>
      </c>
      <c r="C16" t="s">
        <v>135</v>
      </c>
      <c r="D16" t="s">
        <v>141</v>
      </c>
      <c r="E16" t="s">
        <v>141</v>
      </c>
    </row>
    <row r="17" spans="1:5" x14ac:dyDescent="0.3">
      <c r="A17" t="s">
        <v>217</v>
      </c>
      <c r="B17" t="s">
        <v>128</v>
      </c>
      <c r="C17" t="s">
        <v>136</v>
      </c>
      <c r="D17" t="s">
        <v>142</v>
      </c>
      <c r="E17" t="s">
        <v>142</v>
      </c>
    </row>
    <row r="18" spans="1:5" x14ac:dyDescent="0.3">
      <c r="A18" t="s">
        <v>218</v>
      </c>
      <c r="B18" t="s">
        <v>129</v>
      </c>
      <c r="C18" t="s">
        <v>137</v>
      </c>
      <c r="D18" t="s">
        <v>143</v>
      </c>
      <c r="E18" t="s">
        <v>143</v>
      </c>
    </row>
    <row r="19" spans="1:5" x14ac:dyDescent="0.3">
      <c r="A19" t="s">
        <v>219</v>
      </c>
      <c r="B19" t="s">
        <v>130</v>
      </c>
      <c r="C19" t="s">
        <v>138</v>
      </c>
      <c r="D19" t="s">
        <v>144</v>
      </c>
      <c r="E19" t="s">
        <v>144</v>
      </c>
    </row>
    <row r="20" spans="1:5" x14ac:dyDescent="0.3">
      <c r="A20" t="s">
        <v>220</v>
      </c>
      <c r="B20" t="s">
        <v>131</v>
      </c>
      <c r="C20" t="s">
        <v>131</v>
      </c>
      <c r="D20" t="s">
        <v>145</v>
      </c>
      <c r="E20" t="s">
        <v>145</v>
      </c>
    </row>
    <row r="21" spans="1:5" x14ac:dyDescent="0.3">
      <c r="A21" t="s">
        <v>221</v>
      </c>
      <c r="B21" t="s">
        <v>132</v>
      </c>
      <c r="C21" t="s">
        <v>132</v>
      </c>
      <c r="D21" t="s">
        <v>132</v>
      </c>
      <c r="E2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5FE4-7A41-4EB1-8186-A3EE81AAAD37}">
  <dimension ref="A1:AA24"/>
  <sheetViews>
    <sheetView tabSelected="1" topLeftCell="U1" zoomScaleNormal="100" workbookViewId="0">
      <selection activeCell="V2" sqref="V2:AA12"/>
    </sheetView>
  </sheetViews>
  <sheetFormatPr defaultRowHeight="14.4" x14ac:dyDescent="0.3"/>
  <cols>
    <col min="1" max="1" width="18.21875" bestFit="1" customWidth="1"/>
    <col min="2" max="2" width="9.5546875" bestFit="1" customWidth="1"/>
    <col min="3" max="3" width="14.6640625" bestFit="1" customWidth="1"/>
    <col min="4" max="4" width="15.5546875" bestFit="1" customWidth="1"/>
    <col min="5" max="5" width="8.5546875" bestFit="1" customWidth="1"/>
    <col min="7" max="7" width="15.6640625" customWidth="1"/>
    <col min="9" max="9" width="13.77734375" bestFit="1" customWidth="1"/>
    <col min="14" max="14" width="11.6640625" bestFit="1" customWidth="1"/>
    <col min="16" max="16" width="23.6640625" bestFit="1" customWidth="1"/>
    <col min="17" max="17" width="18.5546875" bestFit="1" customWidth="1"/>
    <col min="18" max="18" width="16.88671875" bestFit="1" customWidth="1"/>
    <col min="22" max="22" width="23.6640625" bestFit="1" customWidth="1"/>
  </cols>
  <sheetData>
    <row r="1" spans="1:27" x14ac:dyDescent="0.3">
      <c r="A1" t="str">
        <f>MCNP_SCALE_Info!O2</f>
        <v>Reaction</v>
      </c>
      <c r="B1" t="s">
        <v>96</v>
      </c>
      <c r="C1" t="s">
        <v>93</v>
      </c>
      <c r="D1" t="s">
        <v>102</v>
      </c>
      <c r="E1" t="s">
        <v>98</v>
      </c>
      <c r="F1" t="s">
        <v>99</v>
      </c>
      <c r="G1" t="s">
        <v>247</v>
      </c>
      <c r="H1" t="s">
        <v>242</v>
      </c>
      <c r="I1" t="s">
        <v>100</v>
      </c>
      <c r="J1" t="s">
        <v>101</v>
      </c>
      <c r="K1" t="s">
        <v>97</v>
      </c>
      <c r="L1" t="s">
        <v>100</v>
      </c>
      <c r="N1" t="s">
        <v>245</v>
      </c>
      <c r="O1" t="s">
        <v>244</v>
      </c>
      <c r="P1" t="s">
        <v>103</v>
      </c>
      <c r="V1" t="s">
        <v>280</v>
      </c>
    </row>
    <row r="2" spans="1:27" x14ac:dyDescent="0.3">
      <c r="A2" t="str">
        <f>MCNP_SCALE_Info!O3</f>
        <v>Zr-90 (n,2n) Zr-89</v>
      </c>
      <c r="B2" s="8">
        <v>1886358797.3999999</v>
      </c>
      <c r="C2" s="1">
        <v>4.5909999999999999E-2</v>
      </c>
      <c r="D2" s="8">
        <f>Foil_Info!K3</f>
        <v>2.4555654060562899E-6</v>
      </c>
      <c r="E2" s="4">
        <f>B2*Foil_Info!K3</f>
        <v>4632.077406305385</v>
      </c>
      <c r="F2" s="5">
        <f t="shared" ref="F2:F11" si="0">E2/1000</f>
        <v>4.6320774063053847</v>
      </c>
      <c r="G2" s="9">
        <f>H2*100</f>
        <v>4.5910000000000002</v>
      </c>
      <c r="H2" s="5">
        <f t="shared" ref="H2:H11" si="1">C2</f>
        <v>4.5909999999999999E-2</v>
      </c>
      <c r="I2" t="s">
        <v>255</v>
      </c>
      <c r="J2" s="5">
        <f t="shared" ref="J2:J11" si="2">F2*EXP(-D2*2*60*60)</f>
        <v>4.5509016602273205</v>
      </c>
      <c r="K2" s="5">
        <f t="shared" ref="K2:K11" si="3">J2*C2</f>
        <v>0.20893189522103628</v>
      </c>
      <c r="L2" t="s">
        <v>252</v>
      </c>
      <c r="N2" s="5">
        <f t="shared" ref="N2:N11" si="4">F2*EXP(-D2*12*60*60)</f>
        <v>4.1658695352395796</v>
      </c>
      <c r="O2" s="9">
        <f t="shared" ref="O2:O11" si="5">G2</f>
        <v>4.5910000000000002</v>
      </c>
      <c r="P2" t="s">
        <v>1</v>
      </c>
      <c r="Q2" t="s">
        <v>222</v>
      </c>
      <c r="R2" t="s">
        <v>105</v>
      </c>
      <c r="S2" t="s">
        <v>104</v>
      </c>
      <c r="V2" t="s">
        <v>1</v>
      </c>
      <c r="W2" t="s">
        <v>222</v>
      </c>
      <c r="X2" t="s">
        <v>105</v>
      </c>
      <c r="Y2" t="s">
        <v>104</v>
      </c>
      <c r="Z2" t="s">
        <v>281</v>
      </c>
      <c r="AA2" t="s">
        <v>282</v>
      </c>
    </row>
    <row r="3" spans="1:27" x14ac:dyDescent="0.3">
      <c r="A3" t="str">
        <f>MCNP_SCALE_Info!O4</f>
        <v>Ni-58 (n,2n) Ni-57</v>
      </c>
      <c r="B3" s="8">
        <v>187404470.715</v>
      </c>
      <c r="C3" s="1">
        <v>4.9700000000000001E-2</v>
      </c>
      <c r="D3" s="8">
        <f>Foil_Info!K4</f>
        <v>5.4084517833953281E-6</v>
      </c>
      <c r="E3" s="4">
        <f>B3*Foil_Info!K4</f>
        <v>1013.5680438547993</v>
      </c>
      <c r="F3" s="5">
        <f t="shared" si="0"/>
        <v>1.0135680438547994</v>
      </c>
      <c r="G3" s="9">
        <f t="shared" ref="G3:G11" si="6">H3*100</f>
        <v>4.97</v>
      </c>
      <c r="H3" s="5">
        <f t="shared" si="1"/>
        <v>4.9700000000000001E-2</v>
      </c>
      <c r="I3" t="s">
        <v>248</v>
      </c>
      <c r="J3" s="5">
        <f t="shared" si="2"/>
        <v>0.97485744328900892</v>
      </c>
      <c r="K3" s="5">
        <f t="shared" si="3"/>
        <v>4.8450414931463744E-2</v>
      </c>
      <c r="L3" t="s">
        <v>253</v>
      </c>
      <c r="N3" s="5">
        <f t="shared" si="4"/>
        <v>0.80238374951570812</v>
      </c>
      <c r="O3" s="9">
        <f t="shared" si="5"/>
        <v>4.97</v>
      </c>
      <c r="P3" t="s">
        <v>233</v>
      </c>
      <c r="Q3" s="1" t="s">
        <v>49</v>
      </c>
      <c r="R3" t="str">
        <f t="shared" ref="R3:R12" si="7">I2</f>
        <v>4.63 $\pm$ 4.9\%</v>
      </c>
      <c r="S3" t="str">
        <f t="shared" ref="S3:S12" si="8">L2</f>
        <v>4.55 $\pm$ 4.9\%</v>
      </c>
      <c r="V3" t="s">
        <v>233</v>
      </c>
      <c r="W3" s="1" t="s">
        <v>49</v>
      </c>
      <c r="X3" s="5">
        <f>F2</f>
        <v>4.6320774063053847</v>
      </c>
      <c r="Y3" s="5">
        <f>J2</f>
        <v>4.5509016602273205</v>
      </c>
      <c r="Z3" s="5">
        <f>N2</f>
        <v>4.1658695352395796</v>
      </c>
      <c r="AA3" s="9">
        <v>4.7</v>
      </c>
    </row>
    <row r="4" spans="1:27" x14ac:dyDescent="0.3">
      <c r="A4" t="str">
        <f>MCNP_SCALE_Info!O5</f>
        <v>Ni-58 (n,p) Co-58</v>
      </c>
      <c r="B4" s="8">
        <v>6544840891.0500002</v>
      </c>
      <c r="C4" s="1">
        <v>5.3420000000000002E-2</v>
      </c>
      <c r="D4" s="8">
        <f>Foil_Info!K5</f>
        <v>1.1321672046339831E-7</v>
      </c>
      <c r="E4" s="4">
        <f>B4*Foil_Info!K5</f>
        <v>740.98542163942659</v>
      </c>
      <c r="F4" s="5">
        <f t="shared" si="0"/>
        <v>0.7409854216394266</v>
      </c>
      <c r="G4" s="9">
        <f t="shared" si="6"/>
        <v>5.3420000000000005</v>
      </c>
      <c r="H4" s="5">
        <f t="shared" si="1"/>
        <v>5.3420000000000002E-2</v>
      </c>
      <c r="I4" t="s">
        <v>250</v>
      </c>
      <c r="J4" s="5">
        <f t="shared" si="2"/>
        <v>0.74038164579662069</v>
      </c>
      <c r="K4" s="5">
        <f t="shared" si="3"/>
        <v>3.9551187518455481E-2</v>
      </c>
      <c r="L4" t="s">
        <v>250</v>
      </c>
      <c r="N4" s="5">
        <f t="shared" si="4"/>
        <v>0.7373701381740686</v>
      </c>
      <c r="O4" s="9">
        <f t="shared" si="5"/>
        <v>5.3420000000000005</v>
      </c>
      <c r="P4" t="s">
        <v>234</v>
      </c>
      <c r="Q4" s="1" t="s">
        <v>50</v>
      </c>
      <c r="R4" t="str">
        <f t="shared" si="7"/>
        <v>1.01 $\pm$ 5.0\%</v>
      </c>
      <c r="S4" t="str">
        <f t="shared" si="8"/>
        <v>0.97 $\pm$ 5.0\%</v>
      </c>
      <c r="V4" t="s">
        <v>234</v>
      </c>
      <c r="W4" s="1" t="s">
        <v>50</v>
      </c>
      <c r="X4" s="5">
        <f t="shared" ref="X4:X12" si="9">F3</f>
        <v>1.0135680438547994</v>
      </c>
      <c r="Y4" s="5">
        <f t="shared" ref="Y4:Y12" si="10">J3</f>
        <v>0.97485744328900892</v>
      </c>
      <c r="Z4" s="5">
        <f t="shared" ref="Z4:Z12" si="11">N3</f>
        <v>0.80238374951570812</v>
      </c>
      <c r="AA4" s="9">
        <v>4.8</v>
      </c>
    </row>
    <row r="5" spans="1:27" x14ac:dyDescent="0.3">
      <c r="A5" t="str">
        <f>MCNP_SCALE_Info!O6</f>
        <v>Au-197 (n,2n) Au-196</v>
      </c>
      <c r="B5" s="8">
        <v>2909179883.1360002</v>
      </c>
      <c r="C5" s="1">
        <v>4.802E-2</v>
      </c>
      <c r="D5" s="8">
        <f>Foil_Info!K6</f>
        <v>1.3002490781258352E-6</v>
      </c>
      <c r="E5" s="4">
        <f>B5*Foil_Info!K6</f>
        <v>3782.6584611498092</v>
      </c>
      <c r="F5" s="5">
        <f t="shared" si="0"/>
        <v>3.7826584611498091</v>
      </c>
      <c r="G5" s="9">
        <f t="shared" si="6"/>
        <v>4.8019999999999996</v>
      </c>
      <c r="H5" s="5">
        <f t="shared" si="1"/>
        <v>4.802E-2</v>
      </c>
      <c r="I5" t="s">
        <v>261</v>
      </c>
      <c r="J5" s="5">
        <f t="shared" si="2"/>
        <v>3.747411240305814</v>
      </c>
      <c r="K5" s="5">
        <f t="shared" si="3"/>
        <v>0.1799506877594852</v>
      </c>
      <c r="L5" t="s">
        <v>254</v>
      </c>
      <c r="N5" s="5">
        <f t="shared" si="4"/>
        <v>3.5760409152115455</v>
      </c>
      <c r="O5" s="9">
        <f t="shared" si="5"/>
        <v>4.8019999999999996</v>
      </c>
      <c r="P5" t="s">
        <v>235</v>
      </c>
      <c r="Q5" s="1" t="s">
        <v>51</v>
      </c>
      <c r="R5" t="str">
        <f t="shared" si="7"/>
        <v>0.74 $\pm$ 2.9\%</v>
      </c>
      <c r="S5" t="str">
        <f t="shared" si="8"/>
        <v>0.74 $\pm$ 2.9\%</v>
      </c>
      <c r="V5" t="s">
        <v>235</v>
      </c>
      <c r="W5" s="1" t="s">
        <v>51</v>
      </c>
      <c r="X5" s="5">
        <f t="shared" si="9"/>
        <v>0.7409854216394266</v>
      </c>
      <c r="Y5" s="5">
        <f t="shared" si="10"/>
        <v>0.74038164579662069</v>
      </c>
      <c r="Z5" s="5">
        <f t="shared" si="11"/>
        <v>0.7373701381740686</v>
      </c>
      <c r="AA5" s="9">
        <v>2.5</v>
      </c>
    </row>
    <row r="6" spans="1:27" x14ac:dyDescent="0.3">
      <c r="A6" t="str">
        <f>MCNP_SCALE_Info!O7</f>
        <v>Au-197 (n,g) Au-198</v>
      </c>
      <c r="B6" s="8">
        <v>1000207849.4896001</v>
      </c>
      <c r="C6" s="1">
        <v>2.7199999999999998E-2</v>
      </c>
      <c r="D6" s="8">
        <f>Foil_Info!K7</f>
        <v>2.9823556922068414E-6</v>
      </c>
      <c r="E6" s="4">
        <f>B6*Foil_Info!K7</f>
        <v>2982.9755733152724</v>
      </c>
      <c r="F6" s="5">
        <f t="shared" si="0"/>
        <v>2.9829755733152723</v>
      </c>
      <c r="G6" s="9">
        <f t="shared" si="6"/>
        <v>2.7199999999999998</v>
      </c>
      <c r="H6" s="5">
        <f t="shared" si="1"/>
        <v>2.7199999999999998E-2</v>
      </c>
      <c r="I6" t="s">
        <v>256</v>
      </c>
      <c r="J6" s="5">
        <f t="shared" si="2"/>
        <v>2.9196050663552491</v>
      </c>
      <c r="K6" s="5">
        <f t="shared" si="3"/>
        <v>7.9413257804862775E-2</v>
      </c>
      <c r="L6" t="s">
        <v>249</v>
      </c>
      <c r="N6" s="5">
        <f t="shared" si="4"/>
        <v>2.6223832742755748</v>
      </c>
      <c r="O6" s="9">
        <f t="shared" si="5"/>
        <v>2.7199999999999998</v>
      </c>
      <c r="P6" t="s">
        <v>236</v>
      </c>
      <c r="Q6" s="1" t="s">
        <v>52</v>
      </c>
      <c r="R6" t="str">
        <f t="shared" si="7"/>
        <v>3.78 $\pm$ 4.8\%</v>
      </c>
      <c r="S6" t="str">
        <f t="shared" si="8"/>
        <v>3.75 $\pm$ 4.8\%</v>
      </c>
      <c r="V6" t="s">
        <v>236</v>
      </c>
      <c r="W6" s="1" t="s">
        <v>52</v>
      </c>
      <c r="X6" s="5">
        <f t="shared" si="9"/>
        <v>3.7826584611498091</v>
      </c>
      <c r="Y6" s="5">
        <f t="shared" si="10"/>
        <v>3.747411240305814</v>
      </c>
      <c r="Z6" s="5">
        <f t="shared" si="11"/>
        <v>3.5760409152115455</v>
      </c>
      <c r="AA6" s="9">
        <v>4.8</v>
      </c>
    </row>
    <row r="7" spans="1:27" x14ac:dyDescent="0.3">
      <c r="A7" t="str">
        <f>MCNP_SCALE_Info!O8</f>
        <v>In-115 (n,n') In-115m</v>
      </c>
      <c r="B7" s="8">
        <v>3813299605.5</v>
      </c>
      <c r="C7" s="1">
        <v>9.1840000000000005E-2</v>
      </c>
      <c r="D7" s="8">
        <f>Foil_Info!K8</f>
        <v>4.2882156679036458E-5</v>
      </c>
      <c r="E7" s="4">
        <f>B7*Foil_Info!K8</f>
        <v>163522.51114715892</v>
      </c>
      <c r="F7" s="9">
        <f t="shared" si="0"/>
        <v>163.52251114715892</v>
      </c>
      <c r="G7" s="9">
        <f t="shared" si="6"/>
        <v>9.1840000000000011</v>
      </c>
      <c r="H7" s="5">
        <f t="shared" si="1"/>
        <v>9.1840000000000005E-2</v>
      </c>
      <c r="I7" t="s">
        <v>264</v>
      </c>
      <c r="J7" s="5">
        <f t="shared" si="2"/>
        <v>120.08491717288234</v>
      </c>
      <c r="K7" s="9">
        <f t="shared" si="3"/>
        <v>11.028598793157515</v>
      </c>
      <c r="L7" t="s">
        <v>262</v>
      </c>
      <c r="N7" s="5">
        <f t="shared" si="4"/>
        <v>25.647381873094208</v>
      </c>
      <c r="O7" s="9">
        <f t="shared" si="5"/>
        <v>9.1840000000000011</v>
      </c>
      <c r="P7" t="s">
        <v>237</v>
      </c>
      <c r="Q7" s="1" t="s">
        <v>53</v>
      </c>
      <c r="R7" t="str">
        <f t="shared" si="7"/>
        <v>2.98 $\pm$ 2.8\%</v>
      </c>
      <c r="S7" t="str">
        <f t="shared" si="8"/>
        <v>2.92 $\pm$ 2.8\%</v>
      </c>
      <c r="V7" t="s">
        <v>237</v>
      </c>
      <c r="W7" s="1" t="s">
        <v>53</v>
      </c>
      <c r="X7" s="5">
        <f t="shared" si="9"/>
        <v>2.9829755733152723</v>
      </c>
      <c r="Y7" s="5">
        <f t="shared" si="10"/>
        <v>2.9196050663552491</v>
      </c>
      <c r="Z7" s="5">
        <f t="shared" si="11"/>
        <v>2.6223832742755748</v>
      </c>
      <c r="AA7" s="9">
        <v>2.6</v>
      </c>
    </row>
    <row r="8" spans="1:27" x14ac:dyDescent="0.3">
      <c r="A8" t="str">
        <f>MCNP_SCALE_Info!O9</f>
        <v>In-115 (n,g) In-116m</v>
      </c>
      <c r="B8" s="8">
        <v>5140511526.1499996</v>
      </c>
      <c r="C8" s="1">
        <v>0.2102</v>
      </c>
      <c r="D8" s="8">
        <f>Foil_Info!K9</f>
        <v>2.1279154557620963E-4</v>
      </c>
      <c r="E8" s="4">
        <f>B8*Foil_Info!K9</f>
        <v>1093857.3927017786</v>
      </c>
      <c r="F8" s="10">
        <f t="shared" si="0"/>
        <v>1093.8573927017785</v>
      </c>
      <c r="G8" s="9">
        <f t="shared" si="6"/>
        <v>21.02</v>
      </c>
      <c r="H8" s="5">
        <f t="shared" si="1"/>
        <v>0.2102</v>
      </c>
      <c r="I8" t="s">
        <v>251</v>
      </c>
      <c r="J8" s="5">
        <f t="shared" si="2"/>
        <v>236.36246426405927</v>
      </c>
      <c r="K8" s="9">
        <f t="shared" si="3"/>
        <v>49.683389988305258</v>
      </c>
      <c r="L8" t="s">
        <v>263</v>
      </c>
      <c r="N8" s="5">
        <f t="shared" si="4"/>
        <v>0.11134418065046177</v>
      </c>
      <c r="O8" s="9">
        <f t="shared" si="5"/>
        <v>21.02</v>
      </c>
      <c r="P8" t="s">
        <v>238</v>
      </c>
      <c r="Q8" s="1" t="s">
        <v>54</v>
      </c>
      <c r="R8" t="str">
        <f t="shared" si="7"/>
        <v>164 $\pm$ 2.2\%</v>
      </c>
      <c r="S8" t="str">
        <f t="shared" si="8"/>
        <v>120 $\pm$ 2.2\%</v>
      </c>
      <c r="V8" t="s">
        <v>238</v>
      </c>
      <c r="W8" s="1" t="s">
        <v>54</v>
      </c>
      <c r="X8" s="5">
        <f t="shared" si="9"/>
        <v>163.52251114715892</v>
      </c>
      <c r="Y8" s="5">
        <f t="shared" si="10"/>
        <v>120.08491717288234</v>
      </c>
      <c r="Z8" s="5">
        <f t="shared" si="11"/>
        <v>25.647381873094208</v>
      </c>
      <c r="AA8" s="9">
        <v>2.2999999999999998</v>
      </c>
    </row>
    <row r="9" spans="1:27" x14ac:dyDescent="0.3">
      <c r="A9" t="str">
        <f>MCNP_SCALE_Info!O10</f>
        <v>Al-27 (n,a) Na-24</v>
      </c>
      <c r="B9" s="8">
        <v>1075285249.5</v>
      </c>
      <c r="C9" s="1">
        <v>4.555E-2</v>
      </c>
      <c r="D9" s="8">
        <f>Foil_Info!K10</f>
        <v>1.2836058899258247E-5</v>
      </c>
      <c r="E9" s="4">
        <f>B9*Foil_Info!K10</f>
        <v>13802.424796085599</v>
      </c>
      <c r="F9" s="9">
        <f t="shared" si="0"/>
        <v>13.802424796085599</v>
      </c>
      <c r="G9" s="9">
        <f t="shared" si="6"/>
        <v>4.5549999999999997</v>
      </c>
      <c r="H9" s="5">
        <f t="shared" si="1"/>
        <v>4.555E-2</v>
      </c>
      <c r="I9" t="s">
        <v>257</v>
      </c>
      <c r="J9" s="5">
        <f t="shared" si="2"/>
        <v>12.583981083224801</v>
      </c>
      <c r="K9" s="5">
        <f t="shared" si="3"/>
        <v>0.57320033834088968</v>
      </c>
      <c r="L9" t="s">
        <v>265</v>
      </c>
      <c r="N9" s="5">
        <f t="shared" si="4"/>
        <v>7.9274113291169064</v>
      </c>
      <c r="O9" s="9">
        <f t="shared" si="5"/>
        <v>4.5549999999999997</v>
      </c>
      <c r="P9" t="s">
        <v>239</v>
      </c>
      <c r="Q9" s="1" t="s">
        <v>55</v>
      </c>
      <c r="R9" t="str">
        <f t="shared" si="7"/>
        <v>1094 $\pm$ 2.9\%</v>
      </c>
      <c r="S9" t="str">
        <f t="shared" si="8"/>
        <v>236 $\pm$ 2.9\%</v>
      </c>
      <c r="V9" t="s">
        <v>239</v>
      </c>
      <c r="W9" s="1" t="s">
        <v>55</v>
      </c>
      <c r="X9" s="5">
        <f t="shared" si="9"/>
        <v>1093.8573927017785</v>
      </c>
      <c r="Y9" s="5">
        <f t="shared" si="10"/>
        <v>236.36246426405927</v>
      </c>
      <c r="Z9" s="5">
        <f t="shared" si="11"/>
        <v>0.11134418065046177</v>
      </c>
      <c r="AA9" s="9">
        <v>3.4</v>
      </c>
    </row>
    <row r="10" spans="1:27" x14ac:dyDescent="0.3">
      <c r="A10" t="str">
        <f>MCNP_SCALE_Info!O11</f>
        <v>W-186 (n,g) W-187</v>
      </c>
      <c r="B10" s="8">
        <v>721349962.40999997</v>
      </c>
      <c r="C10" s="1">
        <v>0.18160000000000001</v>
      </c>
      <c r="D10" s="8">
        <f>Foil_Info!K11</f>
        <v>8.0225368120364038E-6</v>
      </c>
      <c r="E10" s="4">
        <f>B10*Foil_Info!K11</f>
        <v>5787.0566277953012</v>
      </c>
      <c r="F10" s="5">
        <f t="shared" si="0"/>
        <v>5.7870566277953008</v>
      </c>
      <c r="G10" s="9">
        <f t="shared" si="6"/>
        <v>18.16</v>
      </c>
      <c r="H10" s="5">
        <f t="shared" si="1"/>
        <v>0.18160000000000001</v>
      </c>
      <c r="I10" t="s">
        <v>258</v>
      </c>
      <c r="J10" s="5">
        <f t="shared" si="2"/>
        <v>5.4622540970103284</v>
      </c>
      <c r="K10" s="5">
        <f t="shared" si="3"/>
        <v>0.99194534401707568</v>
      </c>
      <c r="L10" t="s">
        <v>260</v>
      </c>
      <c r="N10" s="5">
        <f t="shared" si="4"/>
        <v>4.092066984624612</v>
      </c>
      <c r="O10" s="9">
        <f t="shared" si="5"/>
        <v>18.16</v>
      </c>
      <c r="P10" t="s">
        <v>240</v>
      </c>
      <c r="Q10" s="1" t="s">
        <v>56</v>
      </c>
      <c r="R10" t="str">
        <f t="shared" si="7"/>
        <v>13.8 $\pm$ 4.7\%</v>
      </c>
      <c r="S10" t="str">
        <f t="shared" si="8"/>
        <v>12.6 $\pm$ 4.7\%</v>
      </c>
      <c r="V10" t="s">
        <v>240</v>
      </c>
      <c r="W10" s="1" t="s">
        <v>56</v>
      </c>
      <c r="X10" s="5">
        <f t="shared" si="9"/>
        <v>13.802424796085599</v>
      </c>
      <c r="Y10" s="5">
        <f t="shared" si="10"/>
        <v>12.583981083224801</v>
      </c>
      <c r="Z10" s="5">
        <f t="shared" si="11"/>
        <v>7.9274113291169064</v>
      </c>
      <c r="AA10" s="9">
        <v>4.5999999999999996</v>
      </c>
    </row>
    <row r="11" spans="1:27" x14ac:dyDescent="0.3">
      <c r="A11" t="str">
        <f>MCNP_SCALE_Info!O12</f>
        <v>Mn-55 (n,g)  Mn-56</v>
      </c>
      <c r="B11" s="8">
        <v>314278104.52499998</v>
      </c>
      <c r="C11" s="1">
        <v>0.19700000000000001</v>
      </c>
      <c r="D11" s="8">
        <f>Foil_Info!K12</f>
        <v>7.4628249414292135E-5</v>
      </c>
      <c r="E11" s="4">
        <f>B11*Foil_Info!K12</f>
        <v>23454.024769942673</v>
      </c>
      <c r="F11" s="9">
        <f t="shared" si="0"/>
        <v>23.454024769942674</v>
      </c>
      <c r="G11" s="9">
        <f t="shared" si="6"/>
        <v>19.7</v>
      </c>
      <c r="H11" s="5">
        <f t="shared" si="1"/>
        <v>0.19700000000000001</v>
      </c>
      <c r="I11" t="s">
        <v>259</v>
      </c>
      <c r="J11" s="5">
        <f t="shared" si="2"/>
        <v>13.704424218558682</v>
      </c>
      <c r="K11" s="9">
        <f t="shared" si="3"/>
        <v>2.6997715710560604</v>
      </c>
      <c r="L11" t="s">
        <v>266</v>
      </c>
      <c r="N11" s="5">
        <f t="shared" si="4"/>
        <v>0.93342163918341414</v>
      </c>
      <c r="O11" s="10">
        <f t="shared" si="5"/>
        <v>19.7</v>
      </c>
      <c r="P11" t="s">
        <v>241</v>
      </c>
      <c r="Q11" s="1" t="s">
        <v>57</v>
      </c>
      <c r="R11" t="str">
        <f t="shared" si="7"/>
        <v>5.79 $\pm$ 4.0\%</v>
      </c>
      <c r="S11" t="str">
        <f t="shared" si="8"/>
        <v>5.46 $\pm$ 4.0\%</v>
      </c>
      <c r="V11" t="s">
        <v>241</v>
      </c>
      <c r="W11" s="1" t="s">
        <v>57</v>
      </c>
      <c r="X11" s="5">
        <f t="shared" si="9"/>
        <v>5.7870566277953008</v>
      </c>
      <c r="Y11" s="5">
        <f t="shared" si="10"/>
        <v>5.4622540970103284</v>
      </c>
      <c r="Z11" s="5">
        <f t="shared" si="11"/>
        <v>4.092066984624612</v>
      </c>
      <c r="AA11" s="9">
        <v>4.0999999999999996</v>
      </c>
    </row>
    <row r="12" spans="1:27" x14ac:dyDescent="0.3">
      <c r="B12" s="4"/>
      <c r="C12" s="1"/>
      <c r="D12" s="1"/>
      <c r="L12" t="s">
        <v>267</v>
      </c>
      <c r="P12" t="s">
        <v>243</v>
      </c>
      <c r="Q12" s="1" t="s">
        <v>58</v>
      </c>
      <c r="R12" t="str">
        <f t="shared" si="7"/>
        <v>23.5 $\pm$ 20\%</v>
      </c>
      <c r="S12" t="str">
        <f t="shared" si="8"/>
        <v>13.7 $\pm$ 20\%</v>
      </c>
      <c r="V12" t="s">
        <v>243</v>
      </c>
      <c r="W12" s="1" t="s">
        <v>58</v>
      </c>
      <c r="X12" s="5">
        <f t="shared" si="9"/>
        <v>23.454024769942674</v>
      </c>
      <c r="Y12" s="5">
        <f t="shared" si="10"/>
        <v>13.704424218558682</v>
      </c>
      <c r="Z12" s="5">
        <f t="shared" si="11"/>
        <v>0.93342163918341414</v>
      </c>
      <c r="AA12" s="9">
        <v>20</v>
      </c>
    </row>
    <row r="13" spans="1:27" x14ac:dyDescent="0.3">
      <c r="D13" s="1"/>
      <c r="H13" s="5"/>
      <c r="L13" t="s">
        <v>268</v>
      </c>
    </row>
    <row r="14" spans="1:27" x14ac:dyDescent="0.3">
      <c r="D14" s="1"/>
      <c r="L14" t="s">
        <v>269</v>
      </c>
    </row>
    <row r="15" spans="1:27" x14ac:dyDescent="0.3">
      <c r="D15" s="1"/>
      <c r="L15" t="s">
        <v>270</v>
      </c>
    </row>
    <row r="16" spans="1:27" x14ac:dyDescent="0.3">
      <c r="D16" s="1"/>
      <c r="L16" t="s">
        <v>271</v>
      </c>
    </row>
    <row r="17" spans="12:12" x14ac:dyDescent="0.3">
      <c r="L17" t="s">
        <v>272</v>
      </c>
    </row>
    <row r="18" spans="12:12" x14ac:dyDescent="0.3">
      <c r="L18" t="s">
        <v>273</v>
      </c>
    </row>
    <row r="19" spans="12:12" x14ac:dyDescent="0.3">
      <c r="L19" t="s">
        <v>274</v>
      </c>
    </row>
    <row r="20" spans="12:12" x14ac:dyDescent="0.3">
      <c r="L20" t="s">
        <v>275</v>
      </c>
    </row>
    <row r="21" spans="12:12" x14ac:dyDescent="0.3">
      <c r="L21" t="s">
        <v>276</v>
      </c>
    </row>
    <row r="22" spans="12:12" x14ac:dyDescent="0.3">
      <c r="L22" t="s">
        <v>277</v>
      </c>
    </row>
    <row r="23" spans="12:12" x14ac:dyDescent="0.3">
      <c r="L23" t="s">
        <v>278</v>
      </c>
    </row>
    <row r="24" spans="12:12" x14ac:dyDescent="0.3">
      <c r="L2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Foil_Info</vt:lpstr>
      <vt:lpstr>MCNP_SCALE_Info</vt:lpstr>
      <vt:lpstr>FPS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2018-09-19T13:20:41Z</dcterms:created>
  <dcterms:modified xsi:type="dcterms:W3CDTF">2019-01-16T15:43:27Z</dcterms:modified>
</cp:coreProperties>
</file>