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s\Desktop\Research\Hawaiian Stable Isotopes\Thesis\Preliminary Data\"/>
    </mc:Choice>
  </mc:AlternateContent>
  <xr:revisionPtr revIDLastSave="0" documentId="13_ncr:1_{04E1AD6F-9646-4886-8615-563F4872C785}" xr6:coauthVersionLast="45" xr6:coauthVersionMax="45" xr10:uidLastSave="{00000000-0000-0000-0000-000000000000}"/>
  <bookViews>
    <workbookView xWindow="-110" yWindow="-110" windowWidth="19420" windowHeight="10420" tabRatio="795" firstSheet="4" activeTab="9" xr2:uid="{BDC3A904-D9CF-4FE4-8827-A15B989F7DAA}"/>
  </bookViews>
  <sheets>
    <sheet name="All data" sheetId="3" r:id="rId1"/>
    <sheet name="Keys" sheetId="15" r:id="rId2"/>
    <sheet name="Decal" sheetId="24" r:id="rId3"/>
    <sheet name="Decal Stats" sheetId="25" r:id="rId4"/>
    <sheet name="Unknown Samples" sheetId="26" r:id="rId5"/>
    <sheet name="Thesis Data" sheetId="9" r:id="rId6"/>
    <sheet name="Island data" sheetId="18" r:id="rId7"/>
    <sheet name="Stats Sheet" sheetId="23" r:id="rId8"/>
    <sheet name="Separated Data" sheetId="34" r:id="rId9"/>
    <sheet name="Tables" sheetId="30" r:id="rId10"/>
    <sheet name="Avrainvillea" sheetId="35" r:id="rId11"/>
    <sheet name="Best genera" sheetId="31" r:id="rId12"/>
    <sheet name="Best averages" sheetId="32" r:id="rId13"/>
    <sheet name="All Halimeda" sheetId="3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30" l="1"/>
  <c r="D60" i="30"/>
  <c r="G59" i="30"/>
  <c r="D59" i="30"/>
  <c r="G58" i="30"/>
  <c r="D58" i="30"/>
  <c r="G57" i="30"/>
  <c r="D57" i="30"/>
  <c r="G56" i="30"/>
  <c r="D56" i="30"/>
  <c r="G55" i="30"/>
  <c r="D55" i="30"/>
  <c r="G54" i="30"/>
  <c r="D54" i="30"/>
  <c r="G53" i="30"/>
  <c r="D53" i="30"/>
  <c r="G52" i="30"/>
  <c r="D52" i="30"/>
  <c r="G51" i="30"/>
  <c r="D51" i="30"/>
  <c r="G50" i="30"/>
  <c r="D50" i="30"/>
  <c r="G49" i="30"/>
  <c r="D49" i="30"/>
  <c r="G48" i="30"/>
  <c r="D48" i="30"/>
  <c r="G47" i="30"/>
  <c r="D47" i="30"/>
  <c r="G46" i="30"/>
  <c r="D46" i="30"/>
  <c r="G45" i="30"/>
  <c r="D45" i="30"/>
  <c r="G44" i="30"/>
  <c r="D44" i="30"/>
  <c r="G40" i="30"/>
  <c r="D40" i="30"/>
  <c r="G39" i="30"/>
  <c r="D39" i="30"/>
  <c r="G38" i="30"/>
  <c r="D38" i="30"/>
  <c r="G37" i="30"/>
  <c r="D37" i="30"/>
  <c r="G36" i="30"/>
  <c r="D36" i="30"/>
  <c r="G35" i="30"/>
  <c r="D35" i="30"/>
  <c r="G34" i="30"/>
  <c r="D34" i="30"/>
  <c r="G33" i="30"/>
  <c r="D33" i="30"/>
  <c r="G32" i="30"/>
  <c r="D32" i="30"/>
  <c r="G31" i="30"/>
  <c r="D31" i="30"/>
  <c r="C31" i="30"/>
  <c r="G30" i="30"/>
  <c r="D30" i="30"/>
  <c r="G29" i="30"/>
  <c r="D29" i="30"/>
  <c r="G28" i="30"/>
  <c r="D28" i="30"/>
  <c r="G27" i="30"/>
  <c r="D27" i="30"/>
  <c r="G23" i="30"/>
  <c r="D23" i="30"/>
  <c r="G22" i="30"/>
  <c r="D22" i="30"/>
  <c r="G21" i="30"/>
  <c r="D21" i="30"/>
  <c r="G20" i="30"/>
  <c r="D20" i="30"/>
  <c r="G19" i="30"/>
  <c r="D19" i="30"/>
  <c r="G18" i="30"/>
  <c r="D18" i="30"/>
  <c r="G17" i="30"/>
  <c r="D17" i="30"/>
  <c r="G16" i="30"/>
  <c r="D16" i="30"/>
  <c r="G15" i="30"/>
  <c r="D15" i="30"/>
  <c r="G14" i="30"/>
  <c r="D14" i="30"/>
  <c r="G13" i="30"/>
  <c r="D13" i="30"/>
  <c r="G12" i="30"/>
  <c r="D12" i="30"/>
  <c r="G11" i="30"/>
  <c r="D11" i="30"/>
  <c r="G10" i="30"/>
  <c r="D10" i="30"/>
  <c r="G9" i="30"/>
  <c r="D9" i="30"/>
  <c r="C9" i="30"/>
  <c r="G8" i="30"/>
  <c r="D8" i="30"/>
  <c r="G7" i="30"/>
  <c r="D7" i="30"/>
  <c r="G6" i="30"/>
  <c r="D6" i="30"/>
  <c r="G5" i="30"/>
  <c r="D5" i="30"/>
  <c r="G4" i="30"/>
  <c r="D4" i="30"/>
  <c r="G3" i="30"/>
  <c r="G2" i="30"/>
  <c r="D3" i="30"/>
  <c r="D2" i="30"/>
  <c r="F60" i="30" l="1"/>
  <c r="C60" i="30"/>
  <c r="B60" i="30"/>
  <c r="F59" i="30"/>
  <c r="C59" i="30"/>
  <c r="B59" i="30"/>
  <c r="F58" i="30"/>
  <c r="C58" i="30"/>
  <c r="B58" i="30"/>
  <c r="F57" i="30"/>
  <c r="C57" i="30"/>
  <c r="B57" i="30"/>
  <c r="F56" i="30"/>
  <c r="C56" i="30"/>
  <c r="B56" i="30"/>
  <c r="F55" i="30"/>
  <c r="C55" i="30"/>
  <c r="B55" i="30"/>
  <c r="B16" i="30"/>
  <c r="F54" i="30"/>
  <c r="C54" i="30"/>
  <c r="B54" i="30"/>
  <c r="F53" i="30"/>
  <c r="C53" i="30"/>
  <c r="B53" i="30"/>
  <c r="F52" i="30"/>
  <c r="C52" i="30"/>
  <c r="B52" i="30"/>
  <c r="F51" i="30"/>
  <c r="C51" i="30"/>
  <c r="B51" i="30"/>
  <c r="F50" i="30"/>
  <c r="C50" i="30"/>
  <c r="B50" i="30"/>
  <c r="F49" i="30"/>
  <c r="C49" i="30"/>
  <c r="B49" i="30"/>
  <c r="F48" i="30"/>
  <c r="C48" i="30"/>
  <c r="B48" i="30"/>
  <c r="F47" i="30"/>
  <c r="C47" i="30"/>
  <c r="B47" i="30"/>
  <c r="F46" i="30"/>
  <c r="C46" i="30"/>
  <c r="B46" i="30"/>
  <c r="F45" i="30"/>
  <c r="C45" i="30"/>
  <c r="F44" i="30"/>
  <c r="B45" i="30"/>
  <c r="B44" i="30"/>
  <c r="C44" i="30"/>
  <c r="F40" i="30"/>
  <c r="C40" i="30"/>
  <c r="B40" i="30"/>
  <c r="F39" i="30"/>
  <c r="C39" i="30"/>
  <c r="B39" i="30"/>
  <c r="F33" i="30"/>
  <c r="F32" i="30"/>
  <c r="F38" i="30"/>
  <c r="C38" i="30"/>
  <c r="B38" i="30"/>
  <c r="F37" i="30"/>
  <c r="C37" i="30"/>
  <c r="B37" i="30"/>
  <c r="C33" i="30"/>
  <c r="B33" i="30"/>
  <c r="F36" i="30"/>
  <c r="C36" i="30"/>
  <c r="B36" i="30"/>
  <c r="F35" i="30"/>
  <c r="C35" i="30"/>
  <c r="B35" i="30"/>
  <c r="F34" i="30"/>
  <c r="C34" i="30"/>
  <c r="B34" i="30"/>
  <c r="C32" i="30"/>
  <c r="B32" i="30"/>
  <c r="F31" i="30"/>
  <c r="B31" i="30"/>
  <c r="F30" i="30"/>
  <c r="C30" i="30"/>
  <c r="B30" i="30"/>
  <c r="F29" i="30"/>
  <c r="C29" i="30"/>
  <c r="B29" i="30"/>
  <c r="F28" i="30"/>
  <c r="C28" i="30"/>
  <c r="B3" i="30"/>
  <c r="B28" i="30"/>
  <c r="F27" i="30"/>
  <c r="C27" i="30"/>
  <c r="B27" i="30"/>
  <c r="C23" i="30" l="1"/>
  <c r="F23" i="30"/>
  <c r="B23" i="30"/>
  <c r="C22" i="30"/>
  <c r="F22" i="30"/>
  <c r="B22" i="30"/>
  <c r="C21" i="30"/>
  <c r="F21" i="30"/>
  <c r="B21" i="30"/>
  <c r="C20" i="30"/>
  <c r="F20" i="30"/>
  <c r="B20" i="30"/>
  <c r="C19" i="30"/>
  <c r="F19" i="30"/>
  <c r="B19" i="30"/>
  <c r="C18" i="30"/>
  <c r="F18" i="30"/>
  <c r="B18" i="30"/>
  <c r="C17" i="30"/>
  <c r="F17" i="30"/>
  <c r="B17" i="30"/>
  <c r="F16" i="30"/>
  <c r="C16" i="30"/>
  <c r="C15" i="30"/>
  <c r="F15" i="30"/>
  <c r="B15" i="30"/>
  <c r="C14" i="30"/>
  <c r="F14" i="30"/>
  <c r="B14" i="30"/>
  <c r="C13" i="30"/>
  <c r="F13" i="30"/>
  <c r="B13" i="30"/>
  <c r="C12" i="30"/>
  <c r="F12" i="30"/>
  <c r="B12" i="30"/>
  <c r="C2" i="30"/>
  <c r="F2" i="30"/>
  <c r="B2" i="30"/>
  <c r="C3" i="30"/>
  <c r="F3" i="30"/>
  <c r="C8" i="30"/>
  <c r="C10" i="30"/>
  <c r="C11" i="30"/>
  <c r="F11" i="30"/>
  <c r="B11" i="30"/>
  <c r="F10" i="30"/>
  <c r="B10" i="30"/>
  <c r="F9" i="30"/>
  <c r="B9" i="30"/>
  <c r="F8" i="30"/>
  <c r="B8" i="30"/>
  <c r="C7" i="30"/>
  <c r="F7" i="30"/>
  <c r="B7" i="30"/>
  <c r="C6" i="30"/>
  <c r="F6" i="30"/>
  <c r="B6" i="30"/>
  <c r="C5" i="30"/>
  <c r="F4" i="30"/>
  <c r="C4" i="30"/>
  <c r="F5" i="30"/>
  <c r="B5" i="30"/>
  <c r="B4" i="30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00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3" i="24" l="1"/>
  <c r="I42" i="24"/>
  <c r="K600" i="9" l="1"/>
  <c r="L600" i="9" s="1"/>
  <c r="K613" i="9"/>
  <c r="L613" i="9" s="1"/>
  <c r="K351" i="9"/>
  <c r="L351" i="9" s="1"/>
  <c r="K352" i="9"/>
  <c r="L352" i="9" s="1"/>
  <c r="K365" i="9"/>
  <c r="L365" i="9" s="1"/>
  <c r="K367" i="9"/>
  <c r="L367" i="9" s="1"/>
  <c r="K369" i="9"/>
  <c r="L369" i="9" s="1"/>
  <c r="K370" i="9"/>
  <c r="L370" i="9" s="1"/>
  <c r="K620" i="9"/>
  <c r="L620" i="9" s="1"/>
  <c r="K621" i="9"/>
  <c r="L621" i="9" s="1"/>
  <c r="K645" i="9"/>
  <c r="L645" i="9" s="1"/>
  <c r="K669" i="9"/>
  <c r="L669" i="9" s="1"/>
  <c r="K670" i="9"/>
  <c r="L670" i="9" s="1"/>
  <c r="K671" i="9"/>
  <c r="L671" i="9" s="1"/>
  <c r="K696" i="9"/>
  <c r="L696" i="9" s="1"/>
  <c r="K701" i="9"/>
  <c r="L701" i="9" s="1"/>
  <c r="K702" i="9"/>
  <c r="L702" i="9" s="1"/>
  <c r="K703" i="9"/>
  <c r="L703" i="9" s="1"/>
  <c r="W19" i="18" l="1"/>
  <c r="W20" i="18"/>
  <c r="K398" i="9"/>
  <c r="L398" i="9" s="1"/>
  <c r="K399" i="9"/>
  <c r="L399" i="9" s="1"/>
  <c r="K400" i="9"/>
  <c r="L400" i="9" s="1"/>
  <c r="K610" i="9"/>
  <c r="L610" i="9" s="1"/>
  <c r="K611" i="9"/>
  <c r="L611" i="9" s="1"/>
  <c r="K665" i="9"/>
  <c r="L665" i="9" s="1"/>
  <c r="K666" i="9"/>
  <c r="L666" i="9" s="1"/>
  <c r="K667" i="9"/>
  <c r="L667" i="9" s="1"/>
  <c r="K580" i="9"/>
  <c r="L580" i="9" s="1"/>
  <c r="K581" i="9"/>
  <c r="L581" i="9" s="1"/>
  <c r="K582" i="9"/>
  <c r="L582" i="9" s="1"/>
  <c r="K583" i="9"/>
  <c r="L583" i="9" s="1"/>
  <c r="K584" i="9"/>
  <c r="L584" i="9" s="1"/>
  <c r="K594" i="9"/>
  <c r="L594" i="9" s="1"/>
  <c r="K595" i="9"/>
  <c r="L595" i="9" s="1"/>
  <c r="K596" i="9"/>
  <c r="L596" i="9" s="1"/>
  <c r="K644" i="9"/>
  <c r="L644" i="9" s="1"/>
  <c r="K646" i="9"/>
  <c r="L646" i="9" s="1"/>
  <c r="K383" i="9"/>
  <c r="L383" i="9" s="1"/>
  <c r="K384" i="9"/>
  <c r="L384" i="9" s="1"/>
  <c r="K385" i="9"/>
  <c r="L385" i="9" s="1"/>
  <c r="K395" i="9"/>
  <c r="L395" i="9" s="1"/>
  <c r="K396" i="9"/>
  <c r="L396" i="9" s="1"/>
  <c r="K397" i="9"/>
  <c r="L397" i="9" s="1"/>
  <c r="K588" i="9"/>
  <c r="L588" i="9" s="1"/>
  <c r="K589" i="9"/>
  <c r="L589" i="9" s="1"/>
  <c r="K590" i="9"/>
  <c r="L590" i="9" s="1"/>
  <c r="K614" i="9"/>
  <c r="L614" i="9" s="1"/>
  <c r="K615" i="9"/>
  <c r="L615" i="9" s="1"/>
  <c r="K648" i="9"/>
  <c r="L648" i="9" s="1"/>
  <c r="K649" i="9"/>
  <c r="L649" i="9" s="1"/>
  <c r="K650" i="9"/>
  <c r="L650" i="9" s="1"/>
  <c r="K680" i="9"/>
  <c r="L680" i="9" s="1"/>
  <c r="K681" i="9"/>
  <c r="L681" i="9" s="1"/>
  <c r="K682" i="9"/>
  <c r="L682" i="9" s="1"/>
  <c r="K706" i="9"/>
  <c r="L706" i="9" s="1"/>
  <c r="K707" i="9"/>
  <c r="L707" i="9" s="1"/>
  <c r="K708" i="9"/>
  <c r="L708" i="9" s="1"/>
  <c r="K371" i="9"/>
  <c r="L371" i="9" s="1"/>
  <c r="K704" i="9"/>
  <c r="L704" i="9" s="1"/>
  <c r="K368" i="9"/>
  <c r="L368" i="9" s="1"/>
  <c r="K619" i="9"/>
  <c r="L619" i="9" s="1"/>
  <c r="K376" i="9"/>
  <c r="L376" i="9" s="1"/>
  <c r="K377" i="9"/>
  <c r="L377" i="9" s="1"/>
  <c r="K380" i="9"/>
  <c r="L380" i="9" s="1"/>
  <c r="K381" i="9"/>
  <c r="L381" i="9" s="1"/>
  <c r="K382" i="9"/>
  <c r="L382" i="9" s="1"/>
  <c r="K618" i="9"/>
  <c r="L618" i="9" s="1"/>
  <c r="K654" i="9"/>
  <c r="L654" i="9" s="1"/>
  <c r="K655" i="9"/>
  <c r="L655" i="9" s="1"/>
  <c r="K656" i="9"/>
  <c r="L656" i="9" s="1"/>
  <c r="K695" i="9"/>
  <c r="L695" i="9" s="1"/>
  <c r="I28" i="18" l="1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H28" i="18"/>
  <c r="W12" i="18"/>
  <c r="W13" i="18"/>
  <c r="W14" i="18"/>
  <c r="W15" i="18"/>
  <c r="W16" i="18"/>
  <c r="W17" i="18"/>
  <c r="W18" i="18"/>
  <c r="W21" i="18"/>
  <c r="W22" i="18"/>
  <c r="W23" i="18"/>
  <c r="W24" i="18"/>
  <c r="W25" i="18"/>
  <c r="W26" i="18"/>
  <c r="W27" i="18"/>
  <c r="W11" i="18"/>
  <c r="E201" i="18" l="1"/>
  <c r="D201" i="18"/>
  <c r="C201" i="18"/>
  <c r="B201" i="18"/>
  <c r="E192" i="18"/>
  <c r="D192" i="18"/>
  <c r="C192" i="18"/>
  <c r="B192" i="18"/>
  <c r="E176" i="18"/>
  <c r="D176" i="18"/>
  <c r="C176" i="18"/>
  <c r="B176" i="18"/>
  <c r="E152" i="18"/>
  <c r="D152" i="18"/>
  <c r="C152" i="18"/>
  <c r="B152" i="18"/>
  <c r="E139" i="18"/>
  <c r="D139" i="18"/>
  <c r="C139" i="18"/>
  <c r="B139" i="18"/>
  <c r="E130" i="18"/>
  <c r="D130" i="18"/>
  <c r="C130" i="18"/>
  <c r="B130" i="18"/>
  <c r="E116" i="18"/>
  <c r="D116" i="18"/>
  <c r="C116" i="18"/>
  <c r="B116" i="18"/>
  <c r="E110" i="18"/>
  <c r="D110" i="18"/>
  <c r="C110" i="18"/>
  <c r="B110" i="18"/>
  <c r="E101" i="18"/>
  <c r="D101" i="18"/>
  <c r="I3" i="18" s="1"/>
  <c r="C101" i="18"/>
  <c r="B101" i="18"/>
  <c r="G3" i="18" s="1"/>
  <c r="E84" i="18"/>
  <c r="D84" i="18"/>
  <c r="C84" i="18"/>
  <c r="B84" i="18"/>
  <c r="E69" i="18"/>
  <c r="D69" i="18"/>
  <c r="C69" i="18"/>
  <c r="B69" i="18"/>
  <c r="E57" i="18"/>
  <c r="D57" i="18"/>
  <c r="C57" i="18"/>
  <c r="B57" i="18"/>
  <c r="E37" i="18"/>
  <c r="D37" i="18"/>
  <c r="C37" i="18"/>
  <c r="B37" i="18"/>
  <c r="E29" i="18"/>
  <c r="D29" i="18"/>
  <c r="C29" i="18"/>
  <c r="B29" i="18"/>
  <c r="E23" i="18"/>
  <c r="D23" i="18"/>
  <c r="C23" i="18"/>
  <c r="H7" i="18" s="1"/>
  <c r="B23" i="18"/>
  <c r="G7" i="18" s="1"/>
  <c r="H3" i="18" l="1"/>
  <c r="J3" i="18"/>
  <c r="I7" i="18"/>
  <c r="J7" i="18"/>
  <c r="K412" i="9"/>
  <c r="L412" i="9" s="1"/>
  <c r="K353" i="9" l="1"/>
  <c r="L353" i="9" s="1"/>
  <c r="K355" i="9"/>
  <c r="L355" i="9" s="1"/>
  <c r="K356" i="9"/>
  <c r="L356" i="9" s="1"/>
  <c r="K354" i="9"/>
  <c r="L354" i="9" s="1"/>
  <c r="K585" i="9"/>
  <c r="L585" i="9" s="1"/>
  <c r="K586" i="9"/>
  <c r="L586" i="9" s="1"/>
  <c r="K587" i="9"/>
  <c r="L587" i="9" s="1"/>
  <c r="K591" i="9"/>
  <c r="L591" i="9" s="1"/>
  <c r="K592" i="9"/>
  <c r="L592" i="9" s="1"/>
  <c r="K593" i="9"/>
  <c r="L593" i="9" s="1"/>
  <c r="K597" i="9"/>
  <c r="L597" i="9" s="1"/>
  <c r="K598" i="9"/>
  <c r="L598" i="9" s="1"/>
  <c r="K599" i="9"/>
  <c r="L599" i="9" s="1"/>
  <c r="K601" i="9"/>
  <c r="L601" i="9" s="1"/>
  <c r="K602" i="9"/>
  <c r="L602" i="9" s="1"/>
  <c r="K603" i="9"/>
  <c r="L603" i="9" s="1"/>
  <c r="K604" i="9"/>
  <c r="L604" i="9" s="1"/>
  <c r="K605" i="9"/>
  <c r="L605" i="9" s="1"/>
  <c r="K606" i="9"/>
  <c r="L606" i="9" s="1"/>
  <c r="K607" i="9"/>
  <c r="L607" i="9" s="1"/>
  <c r="K608" i="9"/>
  <c r="L608" i="9" s="1"/>
  <c r="K609" i="9"/>
  <c r="L609" i="9" s="1"/>
  <c r="K616" i="9"/>
  <c r="L616" i="9" s="1"/>
  <c r="K622" i="9"/>
  <c r="L622" i="9" s="1"/>
  <c r="K623" i="9"/>
  <c r="L623" i="9" s="1"/>
  <c r="K624" i="9"/>
  <c r="L624" i="9" s="1"/>
  <c r="K626" i="9"/>
  <c r="L626" i="9" s="1"/>
  <c r="K627" i="9"/>
  <c r="L627" i="9" s="1"/>
  <c r="K629" i="9"/>
  <c r="L629" i="9" s="1"/>
  <c r="K630" i="9"/>
  <c r="L630" i="9" s="1"/>
  <c r="K631" i="9"/>
  <c r="L631" i="9" s="1"/>
  <c r="K632" i="9"/>
  <c r="L632" i="9" s="1"/>
  <c r="K633" i="9"/>
  <c r="L633" i="9" s="1"/>
  <c r="K634" i="9"/>
  <c r="L634" i="9" s="1"/>
  <c r="K637" i="9"/>
  <c r="L637" i="9" s="1"/>
  <c r="K638" i="9"/>
  <c r="L638" i="9" s="1"/>
  <c r="K639" i="9"/>
  <c r="L639" i="9" s="1"/>
  <c r="K640" i="9"/>
  <c r="L640" i="9" s="1"/>
  <c r="K641" i="9"/>
  <c r="L641" i="9" s="1"/>
  <c r="K651" i="9"/>
  <c r="L651" i="9" s="1"/>
  <c r="K652" i="9"/>
  <c r="L652" i="9" s="1"/>
  <c r="K653" i="9"/>
  <c r="L653" i="9" s="1"/>
  <c r="K657" i="9"/>
  <c r="L657" i="9" s="1"/>
  <c r="K658" i="9"/>
  <c r="L658" i="9" s="1"/>
  <c r="K659" i="9"/>
  <c r="L659" i="9" s="1"/>
  <c r="K673" i="9"/>
  <c r="L673" i="9" s="1"/>
  <c r="K674" i="9"/>
  <c r="L674" i="9" s="1"/>
  <c r="K675" i="9"/>
  <c r="L675" i="9" s="1"/>
  <c r="K677" i="9"/>
  <c r="L677" i="9" s="1"/>
  <c r="K678" i="9"/>
  <c r="L678" i="9" s="1"/>
  <c r="K679" i="9"/>
  <c r="L679" i="9" s="1"/>
  <c r="K686" i="9"/>
  <c r="L686" i="9" s="1"/>
  <c r="K687" i="9"/>
  <c r="L687" i="9" s="1"/>
  <c r="K688" i="9"/>
  <c r="L688" i="9" s="1"/>
  <c r="K698" i="9"/>
  <c r="L698" i="9" s="1"/>
  <c r="K699" i="9"/>
  <c r="L699" i="9" s="1"/>
  <c r="K700" i="9"/>
  <c r="L700" i="9" s="1"/>
  <c r="K709" i="9"/>
  <c r="L709" i="9" s="1"/>
  <c r="K710" i="9"/>
  <c r="L710" i="9" s="1"/>
  <c r="K711" i="9"/>
  <c r="L711" i="9" s="1"/>
  <c r="K712" i="9"/>
  <c r="L712" i="9" s="1"/>
  <c r="K713" i="9"/>
  <c r="L713" i="9" s="1"/>
  <c r="K714" i="9"/>
  <c r="L714" i="9" s="1"/>
  <c r="K373" i="9"/>
  <c r="L373" i="9" s="1"/>
  <c r="K374" i="9"/>
  <c r="L374" i="9" s="1"/>
  <c r="K375" i="9"/>
  <c r="L375" i="9" s="1"/>
  <c r="K386" i="9"/>
  <c r="L386" i="9" s="1"/>
  <c r="K387" i="9"/>
  <c r="L387" i="9" s="1"/>
  <c r="K388" i="9"/>
  <c r="L388" i="9" s="1"/>
  <c r="K389" i="9"/>
  <c r="L389" i="9" s="1"/>
  <c r="K390" i="9"/>
  <c r="L390" i="9" s="1"/>
  <c r="K391" i="9"/>
  <c r="L391" i="9" s="1"/>
  <c r="K392" i="9"/>
  <c r="L392" i="9" s="1"/>
  <c r="K393" i="9"/>
  <c r="L393" i="9" s="1"/>
  <c r="K394" i="9"/>
  <c r="L394" i="9" s="1"/>
  <c r="G2" i="25" l="1"/>
  <c r="G21" i="25"/>
  <c r="F21" i="25"/>
  <c r="F2" i="25"/>
  <c r="K39" i="24"/>
  <c r="K37" i="24"/>
  <c r="K35" i="24"/>
  <c r="K33" i="24"/>
  <c r="K31" i="24"/>
  <c r="K29" i="24"/>
  <c r="K27" i="24"/>
  <c r="K25" i="24"/>
  <c r="K23" i="24"/>
  <c r="K21" i="24"/>
  <c r="K19" i="24"/>
  <c r="K17" i="24"/>
  <c r="K15" i="24"/>
  <c r="K13" i="24"/>
  <c r="K11" i="24"/>
  <c r="K9" i="24"/>
  <c r="K7" i="24"/>
  <c r="K5" i="24"/>
  <c r="I37" i="24"/>
  <c r="I39" i="24"/>
  <c r="I35" i="24"/>
  <c r="I33" i="24"/>
  <c r="I31" i="24"/>
  <c r="I29" i="24"/>
  <c r="I27" i="24"/>
  <c r="I25" i="24"/>
  <c r="I23" i="24"/>
  <c r="I21" i="24"/>
  <c r="I19" i="24"/>
  <c r="I17" i="24"/>
  <c r="I15" i="24"/>
  <c r="I13" i="24"/>
  <c r="I11" i="24"/>
  <c r="I9" i="24"/>
  <c r="I7" i="24"/>
  <c r="I5" i="24"/>
  <c r="I3" i="24"/>
  <c r="I43" i="24" l="1"/>
  <c r="K552" i="9"/>
  <c r="L552" i="9" s="1"/>
  <c r="K897" i="9" l="1"/>
  <c r="L897" i="9" s="1"/>
  <c r="K362" i="9"/>
  <c r="L362" i="9" s="1"/>
  <c r="K135" i="9"/>
  <c r="L135" i="9" s="1"/>
  <c r="K134" i="9"/>
  <c r="L134" i="9" s="1"/>
  <c r="K301" i="9"/>
  <c r="L301" i="9" s="1"/>
  <c r="K287" i="9"/>
  <c r="L287" i="9" s="1"/>
  <c r="K177" i="9"/>
  <c r="L177" i="9" s="1"/>
  <c r="K294" i="9"/>
  <c r="L294" i="9" s="1"/>
  <c r="K302" i="9"/>
  <c r="L302" i="9" s="1"/>
  <c r="K210" i="9"/>
  <c r="L210" i="9" s="1"/>
  <c r="K173" i="9"/>
  <c r="L173" i="9" s="1"/>
  <c r="K299" i="9"/>
  <c r="L299" i="9" s="1"/>
  <c r="K154" i="9"/>
  <c r="L154" i="9" s="1"/>
  <c r="K174" i="9"/>
  <c r="L174" i="9" s="1"/>
  <c r="K170" i="9"/>
  <c r="L170" i="9" s="1"/>
  <c r="K175" i="9"/>
  <c r="L175" i="9" s="1"/>
  <c r="K163" i="9"/>
  <c r="L163" i="9" s="1"/>
  <c r="K278" i="9"/>
  <c r="L278" i="9" s="1"/>
  <c r="K296" i="9"/>
  <c r="L296" i="9" s="1"/>
  <c r="K295" i="9"/>
  <c r="L295" i="9" s="1"/>
  <c r="K146" i="9"/>
  <c r="L146" i="9" s="1"/>
  <c r="K297" i="9"/>
  <c r="L297" i="9" s="1"/>
  <c r="K282" i="9"/>
  <c r="L282" i="9" s="1"/>
  <c r="K147" i="9"/>
  <c r="L147" i="9" s="1"/>
  <c r="K293" i="9"/>
  <c r="L293" i="9" s="1"/>
  <c r="K280" i="9"/>
  <c r="L280" i="9" s="1"/>
  <c r="K145" i="9"/>
  <c r="L145" i="9" s="1"/>
  <c r="K148" i="9"/>
  <c r="L148" i="9" s="1"/>
  <c r="K281" i="9"/>
  <c r="L281" i="9" s="1"/>
  <c r="K279" i="9"/>
  <c r="L279" i="9" s="1"/>
  <c r="K298" i="9"/>
  <c r="L298" i="9" s="1"/>
  <c r="K149" i="9"/>
  <c r="L149" i="9" s="1"/>
  <c r="K244" i="9"/>
  <c r="L244" i="9" s="1"/>
  <c r="K245" i="9"/>
  <c r="L245" i="9" s="1"/>
  <c r="K243" i="9"/>
  <c r="L243" i="9" s="1"/>
  <c r="K160" i="9"/>
  <c r="L160" i="9" s="1"/>
  <c r="K162" i="9"/>
  <c r="L162" i="9" s="1"/>
  <c r="K161" i="9"/>
  <c r="L161" i="9" s="1"/>
  <c r="K241" i="9"/>
  <c r="L241" i="9" s="1"/>
  <c r="K209" i="9"/>
  <c r="L209" i="9" s="1"/>
  <c r="K336" i="9"/>
  <c r="L336" i="9" s="1"/>
  <c r="K261" i="9"/>
  <c r="L261" i="9" s="1"/>
  <c r="K260" i="9"/>
  <c r="L260" i="9" s="1"/>
  <c r="K330" i="9"/>
  <c r="L330" i="9" s="1"/>
  <c r="K331" i="9"/>
  <c r="L331" i="9" s="1"/>
  <c r="K338" i="9"/>
  <c r="L338" i="9" s="1"/>
  <c r="K196" i="9"/>
  <c r="L196" i="9" s="1"/>
  <c r="K263" i="9"/>
  <c r="L263" i="9" s="1"/>
  <c r="K329" i="9"/>
  <c r="L329" i="9" s="1"/>
  <c r="K328" i="9"/>
  <c r="L328" i="9" s="1"/>
  <c r="K327" i="9"/>
  <c r="L327" i="9" s="1"/>
  <c r="K197" i="9"/>
  <c r="L197" i="9" s="1"/>
  <c r="K335" i="9"/>
  <c r="L335" i="9" s="1"/>
  <c r="K264" i="9"/>
  <c r="L264" i="9" s="1"/>
  <c r="K334" i="9"/>
  <c r="L334" i="9" s="1"/>
  <c r="K332" i="9"/>
  <c r="L332" i="9" s="1"/>
  <c r="K337" i="9"/>
  <c r="L337" i="9" s="1"/>
  <c r="K339" i="9"/>
  <c r="L339" i="9" s="1"/>
  <c r="K198" i="9"/>
  <c r="L198" i="9" s="1"/>
  <c r="K323" i="9"/>
  <c r="L323" i="9" s="1"/>
  <c r="K325" i="9"/>
  <c r="L325" i="9" s="1"/>
  <c r="K326" i="9"/>
  <c r="L326" i="9" s="1"/>
  <c r="K199" i="9"/>
  <c r="L199" i="9" s="1"/>
  <c r="K200" i="9"/>
  <c r="L200" i="9" s="1"/>
  <c r="K324" i="9"/>
  <c r="L324" i="9" s="1"/>
  <c r="K262" i="9"/>
  <c r="L262" i="9" s="1"/>
  <c r="K333" i="9"/>
  <c r="L333" i="9" s="1"/>
  <c r="K201" i="9"/>
  <c r="L201" i="9" s="1"/>
  <c r="K206" i="9"/>
  <c r="L206" i="9" s="1"/>
  <c r="K189" i="9"/>
  <c r="L189" i="9" s="1"/>
  <c r="K193" i="9"/>
  <c r="L193" i="9" s="1"/>
  <c r="K158" i="9"/>
  <c r="L158" i="9" s="1"/>
  <c r="K208" i="9"/>
  <c r="L208" i="9" s="1"/>
  <c r="K192" i="9"/>
  <c r="L192" i="9" s="1"/>
  <c r="K207" i="9"/>
  <c r="L207" i="9" s="1"/>
  <c r="K157" i="9"/>
  <c r="L157" i="9" s="1"/>
  <c r="K155" i="9"/>
  <c r="L155" i="9" s="1"/>
  <c r="K187" i="9"/>
  <c r="L187" i="9" s="1"/>
  <c r="K289" i="9"/>
  <c r="L289" i="9" s="1"/>
  <c r="K156" i="9"/>
  <c r="L156" i="9" s="1"/>
  <c r="K186" i="9"/>
  <c r="L186" i="9" s="1"/>
  <c r="K159" i="9"/>
  <c r="L159" i="9" s="1"/>
  <c r="K291" i="9"/>
  <c r="L291" i="9" s="1"/>
  <c r="K288" i="9"/>
  <c r="L288" i="9" s="1"/>
  <c r="K292" i="9"/>
  <c r="L292" i="9" s="1"/>
  <c r="K195" i="9"/>
  <c r="L195" i="9" s="1"/>
  <c r="K188" i="9"/>
  <c r="L188" i="9" s="1"/>
  <c r="K290" i="9"/>
  <c r="L290" i="9" s="1"/>
  <c r="K204" i="9"/>
  <c r="L204" i="9" s="1"/>
  <c r="K205" i="9"/>
  <c r="L205" i="9" s="1"/>
  <c r="K191" i="9"/>
  <c r="L191" i="9" s="1"/>
  <c r="K203" i="9"/>
  <c r="L203" i="9" s="1"/>
  <c r="K202" i="9"/>
  <c r="L202" i="9" s="1"/>
  <c r="K190" i="9"/>
  <c r="L190" i="9" s="1"/>
  <c r="K129" i="9"/>
  <c r="L129" i="9" s="1"/>
  <c r="K131" i="9"/>
  <c r="L131" i="9" s="1"/>
  <c r="K141" i="9"/>
  <c r="L141" i="9" s="1"/>
  <c r="K139" i="9"/>
  <c r="L139" i="9" s="1"/>
  <c r="K140" i="9"/>
  <c r="L140" i="9" s="1"/>
  <c r="K130" i="9"/>
  <c r="L130" i="9" s="1"/>
  <c r="K311" i="9"/>
  <c r="L311" i="9" s="1"/>
  <c r="K305" i="9"/>
  <c r="L305" i="9" s="1"/>
  <c r="K304" i="9"/>
  <c r="L304" i="9" s="1"/>
  <c r="K258" i="9"/>
  <c r="L258" i="9" s="1"/>
  <c r="K276" i="9"/>
  <c r="L276" i="9" s="1"/>
  <c r="K275" i="9"/>
  <c r="L275" i="9" s="1"/>
  <c r="K255" i="9"/>
  <c r="L255" i="9" s="1"/>
  <c r="K274" i="9"/>
  <c r="L274" i="9" s="1"/>
  <c r="K744" i="9"/>
  <c r="L744" i="9" s="1"/>
  <c r="K257" i="9"/>
  <c r="L257" i="9" s="1"/>
  <c r="K320" i="9"/>
  <c r="L320" i="9" s="1"/>
  <c r="K309" i="9"/>
  <c r="L309" i="9" s="1"/>
  <c r="K318" i="9"/>
  <c r="L318" i="9" s="1"/>
  <c r="K270" i="9"/>
  <c r="L270" i="9" s="1"/>
  <c r="K277" i="9"/>
  <c r="L277" i="9" s="1"/>
  <c r="K308" i="9"/>
  <c r="L308" i="9" s="1"/>
  <c r="K259" i="9"/>
  <c r="L259" i="9" s="1"/>
  <c r="K273" i="9"/>
  <c r="L273" i="9" s="1"/>
  <c r="K303" i="9"/>
  <c r="L303" i="9" s="1"/>
  <c r="K182" i="9"/>
  <c r="L182" i="9" s="1"/>
  <c r="K256" i="9"/>
  <c r="L256" i="9" s="1"/>
  <c r="K272" i="9"/>
  <c r="L272" i="9" s="1"/>
  <c r="K310" i="9"/>
  <c r="L310" i="9" s="1"/>
  <c r="K269" i="9"/>
  <c r="L269" i="9" s="1"/>
  <c r="K267" i="9"/>
  <c r="L267" i="9" s="1"/>
  <c r="K183" i="9"/>
  <c r="L183" i="9" s="1"/>
  <c r="K737" i="9"/>
  <c r="L737" i="9" s="1"/>
  <c r="K319" i="9"/>
  <c r="L319" i="9" s="1"/>
  <c r="K268" i="9"/>
  <c r="L268" i="9" s="1"/>
  <c r="K312" i="9"/>
  <c r="L312" i="9" s="1"/>
  <c r="K739" i="9"/>
  <c r="L739" i="9" s="1"/>
  <c r="K735" i="9"/>
  <c r="L735" i="9" s="1"/>
  <c r="K743" i="9"/>
  <c r="L743" i="9" s="1"/>
  <c r="K322" i="9"/>
  <c r="L322" i="9" s="1"/>
  <c r="K741" i="9"/>
  <c r="L741" i="9" s="1"/>
  <c r="K738" i="9"/>
  <c r="L738" i="9" s="1"/>
  <c r="K736" i="9"/>
  <c r="L736" i="9" s="1"/>
  <c r="K184" i="9"/>
  <c r="L184" i="9" s="1"/>
  <c r="K181" i="9"/>
  <c r="L181" i="9" s="1"/>
  <c r="K321" i="9"/>
  <c r="L321" i="9" s="1"/>
  <c r="K185" i="9"/>
  <c r="L185" i="9" s="1"/>
  <c r="K740" i="9"/>
  <c r="L740" i="9" s="1"/>
  <c r="K734" i="9"/>
  <c r="L734" i="9" s="1"/>
  <c r="K307" i="9"/>
  <c r="L307" i="9" s="1"/>
  <c r="K271" i="9"/>
  <c r="L271" i="9" s="1"/>
  <c r="K742" i="9"/>
  <c r="L742" i="9" s="1"/>
  <c r="K266" i="9"/>
  <c r="L266" i="9" s="1"/>
  <c r="K265" i="9"/>
  <c r="L265" i="9" s="1"/>
  <c r="K306" i="9"/>
  <c r="L306" i="9" s="1"/>
  <c r="K150" i="9"/>
  <c r="L150" i="9" s="1"/>
  <c r="K300" i="9"/>
  <c r="L300" i="9" s="1"/>
  <c r="K152" i="9"/>
  <c r="L152" i="9" s="1"/>
  <c r="K286" i="9"/>
  <c r="L286" i="9" s="1"/>
  <c r="K151" i="9"/>
  <c r="L151" i="9" s="1"/>
  <c r="K283" i="9"/>
  <c r="L283" i="9" s="1"/>
  <c r="K176" i="9"/>
  <c r="L176" i="9" s="1"/>
  <c r="K171" i="9"/>
  <c r="L171" i="9" s="1"/>
  <c r="K180" i="9"/>
  <c r="L180" i="9" s="1"/>
  <c r="K242" i="9"/>
  <c r="L242" i="9" s="1"/>
  <c r="K194" i="9"/>
  <c r="L194" i="9" s="1"/>
  <c r="K164" i="9"/>
  <c r="L164" i="9" s="1"/>
  <c r="K284" i="9"/>
  <c r="L284" i="9" s="1"/>
  <c r="K285" i="9"/>
  <c r="L285" i="9" s="1"/>
  <c r="K249" i="9"/>
  <c r="L249" i="9" s="1"/>
  <c r="K221" i="9"/>
  <c r="L221" i="9" s="1"/>
  <c r="K179" i="9"/>
  <c r="L179" i="9" s="1"/>
  <c r="K153" i="9"/>
  <c r="L153" i="9" s="1"/>
  <c r="K178" i="9"/>
  <c r="L178" i="9" s="1"/>
  <c r="K172" i="9"/>
  <c r="L172" i="9" s="1"/>
  <c r="K232" i="9"/>
  <c r="L232" i="9" s="1"/>
  <c r="K459" i="9"/>
  <c r="L459" i="9" s="1"/>
  <c r="K247" i="9"/>
  <c r="L247" i="9" s="1"/>
  <c r="K246" i="9"/>
  <c r="L246" i="9" s="1"/>
  <c r="K248" i="9"/>
  <c r="L248" i="9" s="1"/>
  <c r="K233" i="9"/>
  <c r="L233" i="9" s="1"/>
  <c r="K234" i="9"/>
  <c r="L234" i="9" s="1"/>
  <c r="K229" i="9"/>
  <c r="L229" i="9" s="1"/>
  <c r="K226" i="9"/>
  <c r="L226" i="9" s="1"/>
  <c r="K214" i="9"/>
  <c r="L214" i="9" s="1"/>
  <c r="K215" i="9"/>
  <c r="L215" i="9" s="1"/>
  <c r="K211" i="9"/>
  <c r="L211" i="9" s="1"/>
  <c r="K227" i="9"/>
  <c r="L227" i="9" s="1"/>
  <c r="K225" i="9"/>
  <c r="L225" i="9" s="1"/>
  <c r="K228" i="9"/>
  <c r="L228" i="9" s="1"/>
  <c r="K235" i="9"/>
  <c r="L235" i="9" s="1"/>
  <c r="K219" i="9"/>
  <c r="L219" i="9" s="1"/>
  <c r="K217" i="9"/>
  <c r="L217" i="9" s="1"/>
  <c r="K230" i="9"/>
  <c r="L230" i="9" s="1"/>
  <c r="K237" i="9"/>
  <c r="L237" i="9" s="1"/>
  <c r="K224" i="9"/>
  <c r="L224" i="9" s="1"/>
  <c r="K222" i="9"/>
  <c r="L222" i="9" s="1"/>
  <c r="K236" i="9"/>
  <c r="L236" i="9" s="1"/>
  <c r="K218" i="9"/>
  <c r="L218" i="9" s="1"/>
  <c r="K216" i="9"/>
  <c r="L216" i="9" s="1"/>
  <c r="K239" i="9"/>
  <c r="L239" i="9" s="1"/>
  <c r="K231" i="9"/>
  <c r="L231" i="9" s="1"/>
  <c r="K223" i="9"/>
  <c r="L223" i="9" s="1"/>
  <c r="K213" i="9"/>
  <c r="L213" i="9" s="1"/>
  <c r="K220" i="9"/>
  <c r="L220" i="9" s="1"/>
  <c r="K238" i="9"/>
  <c r="L238" i="9" s="1"/>
  <c r="K212" i="9"/>
  <c r="L212" i="9" s="1"/>
  <c r="K358" i="9"/>
  <c r="L358" i="9" s="1"/>
  <c r="K359" i="9"/>
  <c r="L359" i="9" s="1"/>
  <c r="K361" i="9"/>
  <c r="L361" i="9" s="1"/>
  <c r="K360" i="9"/>
  <c r="L360" i="9" s="1"/>
  <c r="K357" i="9"/>
  <c r="L357" i="9" s="1"/>
  <c r="K252" i="9"/>
  <c r="L252" i="9" s="1"/>
  <c r="K254" i="9"/>
  <c r="L254" i="9" s="1"/>
  <c r="K253" i="9"/>
  <c r="L253" i="9" s="1"/>
  <c r="K251" i="9"/>
  <c r="L251" i="9" s="1"/>
  <c r="K720" i="9"/>
  <c r="L720" i="9" s="1"/>
  <c r="K315" i="9"/>
  <c r="L315" i="9" s="1"/>
  <c r="K250" i="9"/>
  <c r="L250" i="9" s="1"/>
  <c r="K169" i="9"/>
  <c r="L169" i="9" s="1"/>
  <c r="K726" i="9"/>
  <c r="L726" i="9" s="1"/>
  <c r="K316" i="9"/>
  <c r="L316" i="9" s="1"/>
  <c r="K725" i="9"/>
  <c r="L725" i="9" s="1"/>
  <c r="K721" i="9"/>
  <c r="L721" i="9" s="1"/>
  <c r="K723" i="9"/>
  <c r="L723" i="9" s="1"/>
  <c r="K727" i="9"/>
  <c r="L727" i="9" s="1"/>
  <c r="K168" i="9"/>
  <c r="L168" i="9" s="1"/>
  <c r="K317" i="9"/>
  <c r="L317" i="9" s="1"/>
  <c r="K314" i="9"/>
  <c r="L314" i="9" s="1"/>
  <c r="K313" i="9"/>
  <c r="L313" i="9" s="1"/>
  <c r="K724" i="9"/>
  <c r="L724" i="9" s="1"/>
  <c r="K165" i="9"/>
  <c r="L165" i="9" s="1"/>
  <c r="K166" i="9"/>
  <c r="L166" i="9" s="1"/>
  <c r="K722" i="9"/>
  <c r="L722" i="9" s="1"/>
  <c r="K167" i="9"/>
  <c r="L167" i="9" s="1"/>
  <c r="K240" i="9"/>
  <c r="L240" i="9" s="1"/>
  <c r="K729" i="9"/>
  <c r="L729" i="9" s="1"/>
  <c r="K732" i="9"/>
  <c r="L732" i="9" s="1"/>
  <c r="K730" i="9"/>
  <c r="L730" i="9" s="1"/>
  <c r="K728" i="9"/>
  <c r="L728" i="9" s="1"/>
  <c r="K731" i="9"/>
  <c r="L731" i="9" s="1"/>
  <c r="K733" i="9"/>
  <c r="L733" i="9" s="1"/>
  <c r="K128" i="9"/>
  <c r="L128" i="9" s="1"/>
  <c r="K127" i="9"/>
  <c r="L127" i="9" s="1"/>
  <c r="K450" i="9"/>
  <c r="L450" i="9" s="1"/>
  <c r="K52" i="9"/>
  <c r="L52" i="9" s="1"/>
  <c r="K18" i="9"/>
  <c r="L18" i="9" s="1"/>
  <c r="K24" i="9"/>
  <c r="L24" i="9" s="1"/>
  <c r="K20" i="9"/>
  <c r="L20" i="9" s="1"/>
  <c r="K27" i="9"/>
  <c r="L27" i="9" s="1"/>
  <c r="K29" i="9"/>
  <c r="L29" i="9" s="1"/>
  <c r="K26" i="9"/>
  <c r="L26" i="9" s="1"/>
  <c r="K28" i="9"/>
  <c r="L28" i="9" s="1"/>
  <c r="K25" i="9"/>
  <c r="L25" i="9" s="1"/>
  <c r="K45" i="9"/>
  <c r="L45" i="9" s="1"/>
  <c r="K19" i="9"/>
  <c r="L19" i="9" s="1"/>
  <c r="K46" i="9"/>
  <c r="L46" i="9" s="1"/>
  <c r="K48" i="9"/>
  <c r="L48" i="9" s="1"/>
  <c r="K50" i="9"/>
  <c r="L50" i="9" s="1"/>
  <c r="K42" i="9"/>
  <c r="L42" i="9" s="1"/>
  <c r="K41" i="9"/>
  <c r="L41" i="9" s="1"/>
  <c r="K55" i="9"/>
  <c r="L55" i="9" s="1"/>
  <c r="K40" i="9"/>
  <c r="L40" i="9" s="1"/>
  <c r="K44" i="9"/>
  <c r="L44" i="9" s="1"/>
  <c r="K57" i="9"/>
  <c r="L57" i="9" s="1"/>
  <c r="K56" i="9"/>
  <c r="L56" i="9" s="1"/>
  <c r="K21" i="9"/>
  <c r="L21" i="9" s="1"/>
  <c r="K53" i="9"/>
  <c r="L53" i="9" s="1"/>
  <c r="K43" i="9"/>
  <c r="L43" i="9" s="1"/>
  <c r="K51" i="9"/>
  <c r="L51" i="9" s="1"/>
  <c r="K54" i="9"/>
  <c r="L54" i="9" s="1"/>
  <c r="K23" i="9"/>
  <c r="L23" i="9" s="1"/>
  <c r="K49" i="9"/>
  <c r="L49" i="9" s="1"/>
  <c r="K47" i="9"/>
  <c r="L47" i="9" s="1"/>
  <c r="K22" i="9"/>
  <c r="L22" i="9" s="1"/>
  <c r="K10" i="9"/>
  <c r="L10" i="9" s="1"/>
  <c r="K9" i="9"/>
  <c r="L9" i="9" s="1"/>
  <c r="K11" i="9"/>
  <c r="L11" i="9" s="1"/>
  <c r="K7" i="9"/>
  <c r="L7" i="9" s="1"/>
  <c r="K8" i="9"/>
  <c r="L8" i="9" s="1"/>
  <c r="K13" i="9"/>
  <c r="L13" i="9" s="1"/>
  <c r="K12" i="9"/>
  <c r="L12" i="9" s="1"/>
  <c r="K715" i="9"/>
  <c r="L715" i="9" s="1"/>
  <c r="K719" i="9"/>
  <c r="L719" i="9" s="1"/>
  <c r="K717" i="9"/>
  <c r="L717" i="9" s="1"/>
  <c r="K716" i="9"/>
  <c r="L716" i="9" s="1"/>
  <c r="K718" i="9"/>
  <c r="L718" i="9" s="1"/>
  <c r="K693" i="9" l="1"/>
  <c r="L693" i="9" s="1"/>
  <c r="K865" i="9"/>
  <c r="L865" i="9" s="1"/>
  <c r="K860" i="9"/>
  <c r="L860" i="9" s="1"/>
  <c r="K851" i="9"/>
  <c r="L851" i="9" s="1"/>
  <c r="K496" i="9"/>
  <c r="L496" i="9" s="1"/>
  <c r="K635" i="9"/>
  <c r="L635" i="9" s="1"/>
  <c r="K458" i="9"/>
  <c r="L458" i="9" s="1"/>
  <c r="K31" i="9"/>
  <c r="L31" i="9" s="1"/>
  <c r="K341" i="9"/>
  <c r="L341" i="9" s="1"/>
  <c r="K32" i="9"/>
  <c r="L32" i="9" s="1"/>
  <c r="K749" i="9"/>
  <c r="L749" i="9" s="1"/>
  <c r="K66" i="9"/>
  <c r="L66" i="9" s="1"/>
  <c r="K37" i="9"/>
  <c r="L37" i="9" s="1"/>
  <c r="K16" i="9"/>
  <c r="L16" i="9" s="1"/>
  <c r="K70" i="9"/>
  <c r="L70" i="9" s="1"/>
  <c r="K747" i="9"/>
  <c r="L747" i="9" s="1"/>
  <c r="K745" i="9"/>
  <c r="L745" i="9" s="1"/>
  <c r="K72" i="9"/>
  <c r="L72" i="9" s="1"/>
  <c r="K17" i="9"/>
  <c r="L17" i="9" s="1"/>
  <c r="K748" i="9"/>
  <c r="L748" i="9" s="1"/>
  <c r="K344" i="9"/>
  <c r="L344" i="9" s="1"/>
  <c r="K39" i="9"/>
  <c r="L39" i="9" s="1"/>
  <c r="K64" i="9"/>
  <c r="L64" i="9" s="1"/>
  <c r="K71" i="9"/>
  <c r="L71" i="9" s="1"/>
  <c r="K87" i="9"/>
  <c r="L87" i="9" s="1"/>
  <c r="K67" i="9"/>
  <c r="L67" i="9" s="1"/>
  <c r="K62" i="9"/>
  <c r="L62" i="9" s="1"/>
  <c r="K75" i="9"/>
  <c r="L75" i="9" s="1"/>
  <c r="K77" i="9"/>
  <c r="L77" i="9" s="1"/>
  <c r="K15" i="9"/>
  <c r="L15" i="9" s="1"/>
  <c r="K78" i="9"/>
  <c r="L78" i="9" s="1"/>
  <c r="K74" i="9"/>
  <c r="L74" i="9" s="1"/>
  <c r="K59" i="9"/>
  <c r="L59" i="9" s="1"/>
  <c r="K340" i="9"/>
  <c r="L340" i="9" s="1"/>
  <c r="K81" i="9"/>
  <c r="L81" i="9" s="1"/>
  <c r="K60" i="9"/>
  <c r="L60" i="9" s="1"/>
  <c r="K33" i="9"/>
  <c r="L33" i="9" s="1"/>
  <c r="K63" i="9"/>
  <c r="L63" i="9" s="1"/>
  <c r="K76" i="9"/>
  <c r="L76" i="9" s="1"/>
  <c r="K84" i="9"/>
  <c r="L84" i="9" s="1"/>
  <c r="K343" i="9"/>
  <c r="L343" i="9" s="1"/>
  <c r="K35" i="9"/>
  <c r="L35" i="9" s="1"/>
  <c r="K746" i="9"/>
  <c r="L746" i="9" s="1"/>
  <c r="K65" i="9"/>
  <c r="L65" i="9" s="1"/>
  <c r="K58" i="9"/>
  <c r="L58" i="9" s="1"/>
  <c r="K85" i="9"/>
  <c r="L85" i="9" s="1"/>
  <c r="K38" i="9"/>
  <c r="L38" i="9" s="1"/>
  <c r="K750" i="9"/>
  <c r="L750" i="9" s="1"/>
  <c r="K82" i="9"/>
  <c r="L82" i="9" s="1"/>
  <c r="K79" i="9"/>
  <c r="L79" i="9" s="1"/>
  <c r="K34" i="9"/>
  <c r="L34" i="9" s="1"/>
  <c r="K98" i="9"/>
  <c r="L98" i="9" s="1"/>
  <c r="K69" i="9"/>
  <c r="L69" i="9" s="1"/>
  <c r="K73" i="9"/>
  <c r="L73" i="9" s="1"/>
  <c r="K346" i="9"/>
  <c r="L346" i="9" s="1"/>
  <c r="K80" i="9"/>
  <c r="L80" i="9" s="1"/>
  <c r="K36" i="9"/>
  <c r="L36" i="9" s="1"/>
  <c r="K86" i="9"/>
  <c r="L86" i="9" s="1"/>
  <c r="K83" i="9"/>
  <c r="L83" i="9" s="1"/>
  <c r="K345" i="9"/>
  <c r="L345" i="9" s="1"/>
  <c r="K96" i="9"/>
  <c r="L96" i="9" s="1"/>
  <c r="K68" i="9"/>
  <c r="L68" i="9" s="1"/>
  <c r="K342" i="9"/>
  <c r="L342" i="9" s="1"/>
  <c r="K95" i="9"/>
  <c r="L95" i="9" s="1"/>
  <c r="K61" i="9"/>
  <c r="L61" i="9" s="1"/>
  <c r="K97" i="9"/>
  <c r="L97" i="9" s="1"/>
  <c r="K93" i="9"/>
  <c r="L93" i="9" s="1"/>
  <c r="K94" i="9"/>
  <c r="L94" i="9" s="1"/>
  <c r="K14" i="9"/>
  <c r="L14" i="9" s="1"/>
  <c r="K30" i="9"/>
  <c r="L30" i="9" s="1"/>
  <c r="K446" i="9"/>
  <c r="L446" i="9" s="1"/>
  <c r="K405" i="9"/>
  <c r="L405" i="9" s="1"/>
  <c r="K848" i="9"/>
  <c r="L848" i="9" s="1"/>
  <c r="K847" i="9"/>
  <c r="L847" i="9" s="1"/>
  <c r="K806" i="9"/>
  <c r="L806" i="9" s="1"/>
  <c r="K805" i="9"/>
  <c r="L805" i="9" s="1"/>
  <c r="K804" i="9"/>
  <c r="L804" i="9" s="1"/>
  <c r="K803" i="9"/>
  <c r="L803" i="9" s="1"/>
  <c r="K378" i="9"/>
  <c r="L378" i="9" s="1"/>
  <c r="K451" i="9"/>
  <c r="L451" i="9" s="1"/>
  <c r="K449" i="9"/>
  <c r="L449" i="9" s="1"/>
  <c r="K574" i="9"/>
  <c r="L574" i="9" s="1"/>
  <c r="K431" i="9"/>
  <c r="L431" i="9" s="1"/>
  <c r="K490" i="9"/>
  <c r="L490" i="9" s="1"/>
  <c r="K413" i="9"/>
  <c r="L413" i="9" s="1"/>
  <c r="K516" i="9"/>
  <c r="L516" i="9" s="1"/>
  <c r="K456" i="9"/>
  <c r="L456" i="9" s="1"/>
  <c r="K452" i="9"/>
  <c r="L452" i="9" s="1"/>
  <c r="K565" i="9"/>
  <c r="L565" i="9" s="1"/>
  <c r="K503" i="9"/>
  <c r="L503" i="9" s="1"/>
  <c r="K505" i="9"/>
  <c r="L505" i="9" s="1"/>
  <c r="K493" i="9"/>
  <c r="L493" i="9" s="1"/>
  <c r="K885" i="9"/>
  <c r="L885" i="9" s="1"/>
  <c r="K495" i="9"/>
  <c r="L495" i="9" s="1"/>
  <c r="K501" i="9"/>
  <c r="L501" i="9" s="1"/>
  <c r="K572" i="9"/>
  <c r="L572" i="9" s="1"/>
  <c r="K473" i="9"/>
  <c r="L473" i="9" s="1"/>
  <c r="K893" i="9"/>
  <c r="L893" i="9" s="1"/>
  <c r="K889" i="9"/>
  <c r="L889" i="9" s="1"/>
  <c r="K894" i="9"/>
  <c r="L894" i="9" s="1"/>
  <c r="K437" i="9"/>
  <c r="L437" i="9" s="1"/>
  <c r="K890" i="9"/>
  <c r="L890" i="9" s="1"/>
  <c r="K486" i="9"/>
  <c r="L486" i="9" s="1"/>
  <c r="K864" i="9"/>
  <c r="L864" i="9" s="1"/>
  <c r="K472" i="9"/>
  <c r="L472" i="9" s="1"/>
  <c r="K881" i="9"/>
  <c r="L881" i="9" s="1"/>
  <c r="K465" i="9"/>
  <c r="L465" i="9" s="1"/>
  <c r="K463" i="9"/>
  <c r="L463" i="9" s="1"/>
  <c r="K862" i="9"/>
  <c r="L862" i="9" s="1"/>
  <c r="K863" i="9"/>
  <c r="L863" i="9" s="1"/>
  <c r="K460" i="9"/>
  <c r="L460" i="9" s="1"/>
  <c r="K861" i="9"/>
  <c r="L861" i="9" s="1"/>
  <c r="K538" i="9"/>
  <c r="L538" i="9" s="1"/>
  <c r="K466" i="9"/>
  <c r="L466" i="9" s="1"/>
  <c r="K517" i="9"/>
  <c r="L517" i="9" s="1"/>
  <c r="K485" i="9"/>
  <c r="L485" i="9" s="1"/>
  <c r="K554" i="9"/>
  <c r="L554" i="9" s="1"/>
  <c r="K478" i="9"/>
  <c r="L478" i="9" s="1"/>
  <c r="K484" i="9"/>
  <c r="L484" i="9" s="1"/>
  <c r="K534" i="9"/>
  <c r="L534" i="9" s="1"/>
  <c r="K532" i="9"/>
  <c r="L532" i="9" s="1"/>
  <c r="K896" i="9"/>
  <c r="L896" i="9" s="1"/>
  <c r="K497" i="9"/>
  <c r="L497" i="9" s="1"/>
  <c r="K372" i="9"/>
  <c r="L372" i="9" s="1"/>
  <c r="K875" i="9"/>
  <c r="L875" i="9" s="1"/>
  <c r="K92" i="9"/>
  <c r="L92" i="9" s="1"/>
  <c r="K690" i="9"/>
  <c r="L690" i="9" s="1"/>
  <c r="K684" i="9"/>
  <c r="L684" i="9" s="1"/>
  <c r="K643" i="9"/>
  <c r="L643" i="9" s="1"/>
  <c r="K660" i="9"/>
  <c r="L660" i="9" s="1"/>
  <c r="K685" i="9"/>
  <c r="L685" i="9" s="1"/>
  <c r="K544" i="9"/>
  <c r="L544" i="9" s="1"/>
  <c r="K531" i="9"/>
  <c r="L531" i="9" s="1"/>
  <c r="K470" i="9"/>
  <c r="L470" i="9" s="1"/>
  <c r="K662" i="9"/>
  <c r="L662" i="9" s="1"/>
  <c r="K545" i="9"/>
  <c r="L545" i="9" s="1"/>
  <c r="K507" i="9"/>
  <c r="L507" i="9" s="1"/>
  <c r="K553" i="9"/>
  <c r="L553" i="9" s="1"/>
  <c r="K548" i="9"/>
  <c r="L548" i="9" s="1"/>
  <c r="K518" i="9"/>
  <c r="L518" i="9" s="1"/>
  <c r="K475" i="9"/>
  <c r="L475" i="9" s="1"/>
  <c r="K555" i="9"/>
  <c r="L555" i="9" s="1"/>
  <c r="K525" i="9"/>
  <c r="L525" i="9" s="1"/>
  <c r="K417" i="9"/>
  <c r="L417" i="9" s="1"/>
  <c r="K422" i="9"/>
  <c r="L422" i="9" s="1"/>
  <c r="K447" i="9"/>
  <c r="L447" i="9" s="1"/>
  <c r="K418" i="9"/>
  <c r="L418" i="9" s="1"/>
  <c r="K416" i="9"/>
  <c r="L416" i="9" s="1"/>
  <c r="K406" i="9"/>
  <c r="L406" i="9" s="1"/>
  <c r="K364" i="9"/>
  <c r="L364" i="9" s="1"/>
  <c r="K411" i="9"/>
  <c r="L411" i="9" s="1"/>
  <c r="K464" i="9"/>
  <c r="L464" i="9" s="1"/>
  <c r="K435" i="9"/>
  <c r="L435" i="9" s="1"/>
  <c r="K477" i="9"/>
  <c r="L477" i="9" s="1"/>
  <c r="K471" i="9"/>
  <c r="L471" i="9" s="1"/>
  <c r="K527" i="9"/>
  <c r="L527" i="9" s="1"/>
  <c r="K689" i="9"/>
  <c r="L689" i="9" s="1"/>
  <c r="K612" i="9"/>
  <c r="L612" i="9" s="1"/>
  <c r="K542" i="9"/>
  <c r="L542" i="9" s="1"/>
  <c r="K530" i="9"/>
  <c r="L530" i="9" s="1"/>
  <c r="K455" i="9"/>
  <c r="L455" i="9" s="1"/>
  <c r="K537" i="9"/>
  <c r="L537" i="9" s="1"/>
  <c r="K547" i="9"/>
  <c r="L547" i="9" s="1"/>
  <c r="K512" i="9"/>
  <c r="L512" i="9" s="1"/>
  <c r="K441" i="9"/>
  <c r="L441" i="9" s="1"/>
  <c r="K401" i="9"/>
  <c r="L401" i="9" s="1"/>
  <c r="K868" i="9"/>
  <c r="L868" i="9" s="1"/>
  <c r="K886" i="9"/>
  <c r="L886" i="9" s="1"/>
  <c r="K420" i="9"/>
  <c r="L420" i="9" s="1"/>
  <c r="K430" i="9"/>
  <c r="L430" i="9" s="1"/>
  <c r="K432" i="9"/>
  <c r="L432" i="9" s="1"/>
  <c r="K859" i="9"/>
  <c r="L859" i="9" s="1"/>
  <c r="K434" i="9"/>
  <c r="L434" i="9" s="1"/>
  <c r="K379" i="9"/>
  <c r="L379" i="9" s="1"/>
  <c r="K533" i="9"/>
  <c r="L533" i="9" s="1"/>
  <c r="K492" i="9"/>
  <c r="L492" i="9" s="1"/>
  <c r="K499" i="9"/>
  <c r="L499" i="9" s="1"/>
  <c r="K647" i="9"/>
  <c r="L647" i="9" s="1"/>
  <c r="K856" i="9"/>
  <c r="L856" i="9" s="1"/>
  <c r="K636" i="9"/>
  <c r="L636" i="9" s="1"/>
  <c r="K442" i="9"/>
  <c r="L442" i="9" s="1"/>
  <c r="K428" i="9"/>
  <c r="L428" i="9" s="1"/>
  <c r="K424" i="9"/>
  <c r="L424" i="9" s="1"/>
  <c r="K560" i="9"/>
  <c r="L560" i="9" s="1"/>
  <c r="K556" i="9"/>
  <c r="L556" i="9" s="1"/>
  <c r="K510" i="9"/>
  <c r="L510" i="9" s="1"/>
  <c r="K579" i="9"/>
  <c r="L579" i="9" s="1"/>
  <c r="K835" i="9"/>
  <c r="L835" i="9" s="1"/>
  <c r="K844" i="9"/>
  <c r="L844" i="9" s="1"/>
  <c r="K843" i="9"/>
  <c r="L843" i="9" s="1"/>
  <c r="K404" i="9"/>
  <c r="L404" i="9" s="1"/>
  <c r="K438" i="9"/>
  <c r="L438" i="9" s="1"/>
  <c r="K403" i="9"/>
  <c r="L403" i="9" s="1"/>
  <c r="K852" i="9"/>
  <c r="L852" i="9" s="1"/>
  <c r="K849" i="9"/>
  <c r="L849" i="9" s="1"/>
  <c r="K807" i="9"/>
  <c r="L807" i="9" s="1"/>
  <c r="K809" i="9"/>
  <c r="L809" i="9" s="1"/>
  <c r="K808" i="9"/>
  <c r="L808" i="9" s="1"/>
  <c r="K810" i="9"/>
  <c r="L810" i="9" s="1"/>
  <c r="K812" i="9"/>
  <c r="L812" i="9" s="1"/>
  <c r="K811" i="9"/>
  <c r="L811" i="9" s="1"/>
  <c r="K874" i="9"/>
  <c r="L874" i="9" s="1"/>
  <c r="K888" i="9"/>
  <c r="L888" i="9" s="1"/>
  <c r="K791" i="9"/>
  <c r="L791" i="9" s="1"/>
  <c r="K857" i="9"/>
  <c r="L857" i="9" s="1"/>
  <c r="K892" i="9"/>
  <c r="L892" i="9" s="1"/>
  <c r="K143" i="9"/>
  <c r="L143" i="9" s="1"/>
  <c r="K443" i="9"/>
  <c r="L443" i="9" s="1"/>
  <c r="K103" i="9"/>
  <c r="L103" i="9" s="1"/>
  <c r="K757" i="9"/>
  <c r="L757" i="9" s="1"/>
  <c r="K144" i="9"/>
  <c r="L144" i="9" s="1"/>
  <c r="K347" i="9"/>
  <c r="L347" i="9" s="1"/>
  <c r="K867" i="9"/>
  <c r="L867" i="9" s="1"/>
  <c r="K817" i="9"/>
  <c r="L817" i="9" s="1"/>
  <c r="K779" i="9"/>
  <c r="L779" i="9" s="1"/>
  <c r="K102" i="9"/>
  <c r="L102" i="9" s="1"/>
  <c r="K758" i="9"/>
  <c r="L758" i="9" s="1"/>
  <c r="K348" i="9"/>
  <c r="L348" i="9" s="1"/>
  <c r="K759" i="9"/>
  <c r="L759" i="9" s="1"/>
  <c r="K350" i="9"/>
  <c r="L350" i="9" s="1"/>
  <c r="K142" i="9"/>
  <c r="L142" i="9" s="1"/>
  <c r="K101" i="9"/>
  <c r="L101" i="9" s="1"/>
  <c r="K752" i="9"/>
  <c r="L752" i="9" s="1"/>
  <c r="K850" i="9"/>
  <c r="L850" i="9" s="1"/>
  <c r="K873" i="9"/>
  <c r="L873" i="9" s="1"/>
  <c r="K754" i="9"/>
  <c r="L754" i="9" s="1"/>
  <c r="K100" i="9"/>
  <c r="L100" i="9" s="1"/>
  <c r="K891" i="9"/>
  <c r="L891" i="9" s="1"/>
  <c r="K99" i="9"/>
  <c r="L99" i="9" s="1"/>
  <c r="K783" i="9"/>
  <c r="L783" i="9" s="1"/>
  <c r="K784" i="9"/>
  <c r="L784" i="9" s="1"/>
  <c r="K755" i="9"/>
  <c r="L755" i="9" s="1"/>
  <c r="K782" i="9"/>
  <c r="L782" i="9" s="1"/>
  <c r="K883" i="9"/>
  <c r="L883" i="9" s="1"/>
  <c r="K815" i="9"/>
  <c r="L815" i="9" s="1"/>
  <c r="K676" i="9"/>
  <c r="L676" i="9" s="1"/>
  <c r="K858" i="9"/>
  <c r="L858" i="9" s="1"/>
  <c r="K781" i="9"/>
  <c r="L781" i="9" s="1"/>
  <c r="K836" i="9"/>
  <c r="L836" i="9" s="1"/>
  <c r="K760" i="9"/>
  <c r="L760" i="9" s="1"/>
  <c r="K816" i="9"/>
  <c r="L816" i="9" s="1"/>
  <c r="K105" i="9"/>
  <c r="L105" i="9" s="1"/>
  <c r="K625" i="9"/>
  <c r="L625" i="9" s="1"/>
  <c r="K841" i="9"/>
  <c r="L841" i="9" s="1"/>
  <c r="K780" i="9"/>
  <c r="L780" i="9" s="1"/>
  <c r="K108" i="9"/>
  <c r="L108" i="9" s="1"/>
  <c r="K3" i="9"/>
  <c r="L3" i="9" s="1"/>
  <c r="K872" i="9"/>
  <c r="L872" i="9" s="1"/>
  <c r="K870" i="9"/>
  <c r="L870" i="9" s="1"/>
  <c r="K813" i="9"/>
  <c r="L813" i="9" s="1"/>
  <c r="K136" i="9"/>
  <c r="L136" i="9" s="1"/>
  <c r="K818" i="9"/>
  <c r="L818" i="9" s="1"/>
  <c r="K137" i="9"/>
  <c r="L137" i="9" s="1"/>
  <c r="K814" i="9"/>
  <c r="L814" i="9" s="1"/>
  <c r="K854" i="9"/>
  <c r="L854" i="9" s="1"/>
  <c r="K785" i="9"/>
  <c r="L785" i="9" s="1"/>
  <c r="K753" i="9"/>
  <c r="L753" i="9" s="1"/>
  <c r="K4" i="9"/>
  <c r="L4" i="9" s="1"/>
  <c r="K761" i="9"/>
  <c r="L761" i="9" s="1"/>
  <c r="K762" i="9"/>
  <c r="L762" i="9" s="1"/>
  <c r="K751" i="9"/>
  <c r="L751" i="9" s="1"/>
  <c r="K462" i="9"/>
  <c r="L462" i="9" s="1"/>
  <c r="K436" i="9"/>
  <c r="L436" i="9" s="1"/>
  <c r="K837" i="9"/>
  <c r="L837" i="9" s="1"/>
  <c r="K884" i="9"/>
  <c r="L884" i="9" s="1"/>
  <c r="K106" i="9"/>
  <c r="L106" i="9" s="1"/>
  <c r="K421" i="9"/>
  <c r="L421" i="9" s="1"/>
  <c r="K683" i="9"/>
  <c r="L683" i="9" s="1"/>
  <c r="K617" i="9"/>
  <c r="L617" i="9" s="1"/>
  <c r="K853" i="9"/>
  <c r="L853" i="9" s="1"/>
  <c r="K6" i="9"/>
  <c r="L6" i="9" s="1"/>
  <c r="K790" i="9"/>
  <c r="L790" i="9" s="1"/>
  <c r="K107" i="9"/>
  <c r="L107" i="9" s="1"/>
  <c r="K846" i="9"/>
  <c r="L846" i="9" s="1"/>
  <c r="K756" i="9"/>
  <c r="L756" i="9" s="1"/>
  <c r="K104" i="9"/>
  <c r="L104" i="9" s="1"/>
  <c r="K845" i="9"/>
  <c r="L845" i="9" s="1"/>
  <c r="K2" i="9"/>
  <c r="L2" i="9" s="1"/>
  <c r="K349" i="9"/>
  <c r="L349" i="9" s="1"/>
  <c r="K5" i="9"/>
  <c r="L5" i="9" s="1"/>
  <c r="K440" i="9"/>
  <c r="L440" i="9" s="1"/>
  <c r="K453" i="9"/>
  <c r="L453" i="9" s="1"/>
  <c r="K445" i="9"/>
  <c r="L445" i="9" s="1"/>
  <c r="K787" i="9"/>
  <c r="L787" i="9" s="1"/>
  <c r="K457" i="9"/>
  <c r="L457" i="9" s="1"/>
  <c r="K454" i="9"/>
  <c r="L454" i="9" s="1"/>
  <c r="K796" i="9"/>
  <c r="L796" i="9" s="1"/>
  <c r="K795" i="9"/>
  <c r="L795" i="9" s="1"/>
  <c r="K788" i="9"/>
  <c r="L788" i="9" s="1"/>
  <c r="K448" i="9"/>
  <c r="L448" i="9" s="1"/>
  <c r="K793" i="9"/>
  <c r="L793" i="9" s="1"/>
  <c r="K794" i="9"/>
  <c r="L794" i="9" s="1"/>
  <c r="K366" i="9"/>
  <c r="L366" i="9" s="1"/>
  <c r="K562" i="9"/>
  <c r="L562" i="9" s="1"/>
  <c r="K138" i="9"/>
  <c r="L138" i="9" s="1"/>
  <c r="K792" i="9"/>
  <c r="L792" i="9" s="1"/>
  <c r="K789" i="9"/>
  <c r="L789" i="9" s="1"/>
  <c r="K786" i="9"/>
  <c r="L786" i="9" s="1"/>
  <c r="K515" i="9"/>
  <c r="L515" i="9" s="1"/>
  <c r="K573" i="9"/>
  <c r="L573" i="9" s="1"/>
  <c r="K429" i="9"/>
  <c r="L429" i="9" s="1"/>
  <c r="K133" i="9"/>
  <c r="L133" i="9" s="1"/>
  <c r="K132" i="9"/>
  <c r="L132" i="9" s="1"/>
  <c r="K694" i="9"/>
  <c r="L694" i="9" s="1"/>
  <c r="K576" i="9"/>
  <c r="L576" i="9" s="1"/>
  <c r="K834" i="9"/>
  <c r="L834" i="9" s="1"/>
  <c r="K879" i="9"/>
  <c r="L879" i="9" s="1"/>
  <c r="K628" i="9"/>
  <c r="L628" i="9" s="1"/>
  <c r="K642" i="9"/>
  <c r="L642" i="9" s="1"/>
  <c r="K487" i="9"/>
  <c r="L487" i="9" s="1"/>
  <c r="K474" i="9"/>
  <c r="L474" i="9" s="1"/>
  <c r="K692" i="9"/>
  <c r="L692" i="9" s="1"/>
  <c r="K363" i="9"/>
  <c r="L363" i="9" s="1"/>
  <c r="K663" i="9"/>
  <c r="L663" i="9" s="1"/>
  <c r="K500" i="9"/>
  <c r="L500" i="9" s="1"/>
  <c r="K433" i="9"/>
  <c r="L433" i="9" s="1"/>
  <c r="K504" i="9"/>
  <c r="L504" i="9" s="1"/>
  <c r="K575" i="9"/>
  <c r="L575" i="9" s="1"/>
  <c r="K514" i="9"/>
  <c r="L514" i="9" s="1"/>
  <c r="K523" i="9"/>
  <c r="L523" i="9" s="1"/>
  <c r="K519" i="9"/>
  <c r="L519" i="9" s="1"/>
  <c r="K564" i="9"/>
  <c r="L564" i="9" s="1"/>
  <c r="K551" i="9"/>
  <c r="L551" i="9" s="1"/>
  <c r="K664" i="9"/>
  <c r="L664" i="9" s="1"/>
  <c r="K494" i="9"/>
  <c r="L494" i="9" s="1"/>
  <c r="K546" i="9"/>
  <c r="L546" i="9" s="1"/>
  <c r="K461" i="9"/>
  <c r="L461" i="9" s="1"/>
  <c r="K668" i="9"/>
  <c r="L668" i="9" s="1"/>
  <c r="K479" i="9"/>
  <c r="L479" i="9" s="1"/>
  <c r="K672" i="9"/>
  <c r="L672" i="9" s="1"/>
  <c r="K691" i="9"/>
  <c r="L691" i="9" s="1"/>
  <c r="K439" i="9"/>
  <c r="L439" i="9" s="1"/>
  <c r="K482" i="9"/>
  <c r="L482" i="9" s="1"/>
  <c r="K498" i="9"/>
  <c r="L498" i="9" s="1"/>
  <c r="K526" i="9"/>
  <c r="L526" i="9" s="1"/>
  <c r="K578" i="9"/>
  <c r="L578" i="9" s="1"/>
  <c r="K481" i="9"/>
  <c r="L481" i="9" s="1"/>
  <c r="K567" i="9"/>
  <c r="L567" i="9" s="1"/>
  <c r="K661" i="9"/>
  <c r="L661" i="9" s="1"/>
  <c r="K705" i="9"/>
  <c r="L705" i="9" s="1"/>
  <c r="K423" i="9"/>
  <c r="L423" i="9" s="1"/>
  <c r="K408" i="9"/>
  <c r="L408" i="9" s="1"/>
  <c r="K842" i="9"/>
  <c r="L842" i="9" s="1"/>
  <c r="K402" i="9"/>
  <c r="L402" i="9" s="1"/>
  <c r="K426" i="9"/>
  <c r="L426" i="9" s="1"/>
  <c r="K409" i="9"/>
  <c r="L409" i="9" s="1"/>
  <c r="K444" i="9"/>
  <c r="L444" i="9" s="1"/>
  <c r="K425" i="9"/>
  <c r="L425" i="9" s="1"/>
  <c r="K427" i="9"/>
  <c r="L427" i="9" s="1"/>
  <c r="K410" i="9"/>
  <c r="L410" i="9" s="1"/>
  <c r="K415" i="9"/>
  <c r="L415" i="9" s="1"/>
  <c r="K414" i="9"/>
  <c r="L414" i="9" s="1"/>
  <c r="K895" i="9"/>
  <c r="L895" i="9" s="1"/>
  <c r="K887" i="9"/>
  <c r="L887" i="9" s="1"/>
  <c r="K543" i="9"/>
  <c r="L543" i="9" s="1"/>
  <c r="K558" i="9"/>
  <c r="L558" i="9" s="1"/>
  <c r="K529" i="9"/>
  <c r="L529" i="9" s="1"/>
  <c r="K550" i="9"/>
  <c r="L550" i="9" s="1"/>
  <c r="K407" i="9"/>
  <c r="L407" i="9" s="1"/>
  <c r="K88" i="9"/>
  <c r="L88" i="9" s="1"/>
  <c r="K90" i="9"/>
  <c r="L90" i="9" s="1"/>
  <c r="K89" i="9"/>
  <c r="L89" i="9" s="1"/>
  <c r="K876" i="9"/>
  <c r="L876" i="9" s="1"/>
  <c r="K91" i="9"/>
  <c r="L91" i="9" s="1"/>
  <c r="K502" i="9"/>
  <c r="L502" i="9" s="1"/>
  <c r="K476" i="9"/>
  <c r="L476" i="9" s="1"/>
  <c r="K528" i="9"/>
  <c r="L528" i="9" s="1"/>
  <c r="K570" i="9"/>
  <c r="L570" i="9" s="1"/>
  <c r="K511" i="9"/>
  <c r="L511" i="9" s="1"/>
  <c r="K480" i="9"/>
  <c r="L480" i="9" s="1"/>
  <c r="K778" i="9"/>
  <c r="L778" i="9" s="1"/>
  <c r="K773" i="9"/>
  <c r="L773" i="9" s="1"/>
  <c r="K113" i="9"/>
  <c r="L113" i="9" s="1"/>
  <c r="K777" i="9"/>
  <c r="L777" i="9" s="1"/>
  <c r="K109" i="9"/>
  <c r="L109" i="9" s="1"/>
  <c r="K768" i="9"/>
  <c r="L768" i="9" s="1"/>
  <c r="K765" i="9"/>
  <c r="L765" i="9" s="1"/>
  <c r="K767" i="9"/>
  <c r="L767" i="9" s="1"/>
  <c r="K124" i="9"/>
  <c r="L124" i="9" s="1"/>
  <c r="K769" i="9"/>
  <c r="L769" i="9" s="1"/>
  <c r="K122" i="9"/>
  <c r="L122" i="9" s="1"/>
  <c r="K772" i="9"/>
  <c r="L772" i="9" s="1"/>
  <c r="K775" i="9"/>
  <c r="L775" i="9" s="1"/>
  <c r="K770" i="9"/>
  <c r="L770" i="9" s="1"/>
  <c r="K776" i="9"/>
  <c r="L776" i="9" s="1"/>
  <c r="K766" i="9"/>
  <c r="L766" i="9" s="1"/>
  <c r="K771" i="9"/>
  <c r="L771" i="9" s="1"/>
  <c r="K125" i="9"/>
  <c r="L125" i="9" s="1"/>
  <c r="K115" i="9"/>
  <c r="L115" i="9" s="1"/>
  <c r="K126" i="9"/>
  <c r="L126" i="9" s="1"/>
  <c r="K121" i="9"/>
  <c r="L121" i="9" s="1"/>
  <c r="K114" i="9"/>
  <c r="L114" i="9" s="1"/>
  <c r="K119" i="9"/>
  <c r="L119" i="9" s="1"/>
  <c r="K118" i="9"/>
  <c r="L118" i="9" s="1"/>
  <c r="K117" i="9"/>
  <c r="L117" i="9" s="1"/>
  <c r="K763" i="9"/>
  <c r="L763" i="9" s="1"/>
  <c r="K774" i="9"/>
  <c r="L774" i="9" s="1"/>
  <c r="K120" i="9"/>
  <c r="L120" i="9" s="1"/>
  <c r="K112" i="9"/>
  <c r="L112" i="9" s="1"/>
  <c r="K116" i="9"/>
  <c r="L116" i="9" s="1"/>
  <c r="K110" i="9"/>
  <c r="L110" i="9" s="1"/>
  <c r="K111" i="9"/>
  <c r="L111" i="9" s="1"/>
  <c r="K123" i="9"/>
  <c r="L123" i="9" s="1"/>
  <c r="K764" i="9"/>
  <c r="L764" i="9" s="1"/>
  <c r="K898" i="9"/>
  <c r="L898" i="9" s="1"/>
  <c r="K882" i="9"/>
  <c r="L882" i="9" s="1"/>
  <c r="K826" i="9"/>
  <c r="L826" i="9" s="1"/>
  <c r="K880" i="9"/>
  <c r="L880" i="9" s="1"/>
  <c r="K899" i="9"/>
  <c r="L899" i="9" s="1"/>
  <c r="K855" i="9"/>
  <c r="L855" i="9" s="1"/>
  <c r="K419" i="9"/>
  <c r="L419" i="9" s="1"/>
  <c r="K827" i="9"/>
  <c r="L827" i="9" s="1"/>
  <c r="K871" i="9"/>
  <c r="L871" i="9" s="1"/>
  <c r="K821" i="9"/>
  <c r="L821" i="9" s="1"/>
  <c r="K825" i="9"/>
  <c r="L825" i="9" s="1"/>
  <c r="K819" i="9"/>
  <c r="L819" i="9" s="1"/>
  <c r="K823" i="9"/>
  <c r="L823" i="9" s="1"/>
  <c r="K866" i="9"/>
  <c r="L866" i="9" s="1"/>
  <c r="K824" i="9"/>
  <c r="L824" i="9" s="1"/>
  <c r="K838" i="9"/>
  <c r="L838" i="9" s="1"/>
  <c r="K840" i="9"/>
  <c r="L840" i="9" s="1"/>
  <c r="K820" i="9"/>
  <c r="L820" i="9" s="1"/>
  <c r="K839" i="9"/>
  <c r="L839" i="9" s="1"/>
  <c r="K829" i="9"/>
  <c r="L829" i="9" s="1"/>
  <c r="K828" i="9"/>
  <c r="L828" i="9" s="1"/>
  <c r="K833" i="9"/>
  <c r="L833" i="9" s="1"/>
  <c r="K878" i="9"/>
  <c r="L878" i="9" s="1"/>
  <c r="K830" i="9"/>
  <c r="L830" i="9" s="1"/>
  <c r="K832" i="9"/>
  <c r="L832" i="9" s="1"/>
  <c r="K800" i="9"/>
  <c r="L800" i="9" s="1"/>
  <c r="K822" i="9"/>
  <c r="L822" i="9" s="1"/>
  <c r="K831" i="9"/>
  <c r="L831" i="9" s="1"/>
  <c r="K801" i="9"/>
  <c r="L801" i="9" s="1"/>
  <c r="K802" i="9"/>
  <c r="L802" i="9" s="1"/>
  <c r="K877" i="9"/>
  <c r="L877" i="9" s="1"/>
  <c r="K797" i="9"/>
  <c r="L797" i="9" s="1"/>
  <c r="K799" i="9"/>
  <c r="L799" i="9" s="1"/>
  <c r="K798" i="9"/>
  <c r="L798" i="9" s="1"/>
  <c r="K488" i="9"/>
  <c r="L488" i="9" s="1"/>
  <c r="K491" i="9"/>
  <c r="L491" i="9" s="1"/>
  <c r="K468" i="9"/>
  <c r="L468" i="9" s="1"/>
  <c r="K524" i="9"/>
  <c r="L524" i="9" s="1"/>
  <c r="K561" i="9"/>
  <c r="L561" i="9" s="1"/>
  <c r="K549" i="9"/>
  <c r="L549" i="9" s="1"/>
  <c r="K535" i="9"/>
  <c r="L535" i="9" s="1"/>
  <c r="K513" i="9"/>
  <c r="L513" i="9" s="1"/>
  <c r="K520" i="9"/>
  <c r="L520" i="9" s="1"/>
  <c r="K506" i="9"/>
  <c r="L506" i="9" s="1"/>
  <c r="K509" i="9"/>
  <c r="L509" i="9" s="1"/>
  <c r="K569" i="9"/>
  <c r="L569" i="9" s="1"/>
  <c r="K571" i="9"/>
  <c r="L571" i="9" s="1"/>
  <c r="K540" i="9"/>
  <c r="L540" i="9" s="1"/>
  <c r="K541" i="9"/>
  <c r="L541" i="9" s="1"/>
  <c r="K521" i="9"/>
  <c r="L521" i="9" s="1"/>
  <c r="K536" i="9"/>
  <c r="L536" i="9" s="1"/>
  <c r="K522" i="9"/>
  <c r="L522" i="9" s="1"/>
  <c r="K559" i="9"/>
  <c r="L559" i="9" s="1"/>
  <c r="K483" i="9"/>
  <c r="L483" i="9" s="1"/>
  <c r="K539" i="9"/>
  <c r="L539" i="9" s="1"/>
  <c r="K467" i="9"/>
  <c r="L467" i="9" s="1"/>
  <c r="K489" i="9"/>
  <c r="L489" i="9" s="1"/>
  <c r="K557" i="9"/>
  <c r="L557" i="9" s="1"/>
  <c r="K469" i="9"/>
  <c r="L469" i="9" s="1"/>
  <c r="K577" i="9"/>
  <c r="L577" i="9" s="1"/>
  <c r="K568" i="9"/>
  <c r="L568" i="9" s="1"/>
  <c r="K508" i="9"/>
  <c r="L508" i="9" s="1"/>
  <c r="K563" i="9"/>
  <c r="L563" i="9" s="1"/>
  <c r="K566" i="9"/>
  <c r="L566" i="9" s="1"/>
  <c r="K697" i="9"/>
  <c r="L697" i="9" s="1"/>
  <c r="K869" i="9"/>
  <c r="L869" i="9" s="1"/>
  <c r="L645" i="3" l="1"/>
  <c r="L646" i="3"/>
  <c r="L647" i="3"/>
  <c r="P698" i="3" l="1"/>
  <c r="O698" i="3"/>
  <c r="P697" i="3"/>
  <c r="O697" i="3"/>
  <c r="P696" i="3"/>
  <c r="O696" i="3"/>
  <c r="P695" i="3"/>
  <c r="O695" i="3"/>
  <c r="P439" i="3"/>
  <c r="O439" i="3"/>
  <c r="P438" i="3"/>
  <c r="O438" i="3"/>
  <c r="P437" i="3"/>
  <c r="O437" i="3"/>
  <c r="P797" i="3"/>
  <c r="O797" i="3"/>
  <c r="L797" i="3"/>
  <c r="P789" i="3"/>
  <c r="O789" i="3"/>
  <c r="L789" i="3"/>
  <c r="P788" i="3"/>
  <c r="O788" i="3"/>
  <c r="L788" i="3"/>
  <c r="P787" i="3"/>
  <c r="O787" i="3"/>
  <c r="L787" i="3"/>
  <c r="P786" i="3"/>
  <c r="O786" i="3"/>
  <c r="L786" i="3"/>
  <c r="P785" i="3"/>
  <c r="O785" i="3"/>
  <c r="L785" i="3"/>
  <c r="P784" i="3"/>
  <c r="O784" i="3"/>
  <c r="L784" i="3"/>
  <c r="P783" i="3"/>
  <c r="O783" i="3"/>
  <c r="L783" i="3"/>
  <c r="P782" i="3"/>
  <c r="O782" i="3"/>
  <c r="L782" i="3"/>
  <c r="P781" i="3"/>
  <c r="O781" i="3"/>
  <c r="L781" i="3"/>
  <c r="P780" i="3"/>
  <c r="O780" i="3"/>
  <c r="L780" i="3"/>
  <c r="P779" i="3"/>
  <c r="O779" i="3"/>
  <c r="L779" i="3"/>
  <c r="P755" i="3"/>
  <c r="O755" i="3"/>
  <c r="L755" i="3"/>
  <c r="P754" i="3"/>
  <c r="O754" i="3"/>
  <c r="L754" i="3"/>
  <c r="P753" i="3"/>
  <c r="O753" i="3"/>
  <c r="L753" i="3"/>
  <c r="L740" i="3"/>
  <c r="P817" i="3"/>
  <c r="O817" i="3"/>
  <c r="P816" i="3"/>
  <c r="O816" i="3"/>
  <c r="P815" i="3"/>
  <c r="O815" i="3"/>
  <c r="P793" i="3"/>
  <c r="O793" i="3"/>
  <c r="P792" i="3"/>
  <c r="O792" i="3"/>
  <c r="P814" i="3"/>
  <c r="O814" i="3"/>
  <c r="P813" i="3"/>
  <c r="O813" i="3"/>
  <c r="P812" i="3"/>
  <c r="O812" i="3"/>
  <c r="P647" i="3"/>
  <c r="O647" i="3"/>
  <c r="P646" i="3"/>
  <c r="O646" i="3"/>
  <c r="P645" i="3"/>
  <c r="O645" i="3"/>
  <c r="P644" i="3"/>
  <c r="O644" i="3"/>
  <c r="L644" i="3"/>
  <c r="P643" i="3"/>
  <c r="O643" i="3"/>
  <c r="L643" i="3"/>
  <c r="P642" i="3"/>
  <c r="O642" i="3"/>
  <c r="L642" i="3"/>
  <c r="P641" i="3"/>
  <c r="O641" i="3"/>
  <c r="L641" i="3"/>
  <c r="P564" i="3"/>
  <c r="O564" i="3"/>
  <c r="P563" i="3"/>
  <c r="O563" i="3"/>
  <c r="P721" i="3"/>
  <c r="O721" i="3"/>
  <c r="P720" i="3"/>
  <c r="O720" i="3"/>
  <c r="P719" i="3"/>
  <c r="O719" i="3"/>
  <c r="P718" i="3"/>
  <c r="O718" i="3"/>
  <c r="P799" i="3"/>
  <c r="O799" i="3"/>
  <c r="P798" i="3"/>
  <c r="O798" i="3"/>
  <c r="P619" i="3"/>
  <c r="O619" i="3"/>
  <c r="L729" i="3"/>
  <c r="L728" i="3"/>
  <c r="P548" i="3"/>
  <c r="O548" i="3"/>
  <c r="P618" i="3"/>
  <c r="O618" i="3"/>
  <c r="P458" i="3"/>
  <c r="O458" i="3"/>
  <c r="P591" i="3"/>
  <c r="O591" i="3"/>
  <c r="P741" i="3"/>
  <c r="O741" i="3"/>
  <c r="P511" i="3"/>
  <c r="O511" i="3"/>
  <c r="L511" i="3"/>
  <c r="P471" i="3"/>
  <c r="O471" i="3"/>
  <c r="L471" i="3"/>
  <c r="P470" i="3"/>
  <c r="O470" i="3"/>
  <c r="L470" i="3"/>
  <c r="P469" i="3"/>
  <c r="O469" i="3"/>
  <c r="L469" i="3"/>
  <c r="P468" i="3"/>
  <c r="O468" i="3"/>
  <c r="L468" i="3"/>
  <c r="P467" i="3"/>
  <c r="O467" i="3"/>
  <c r="L467" i="3"/>
  <c r="P466" i="3"/>
  <c r="O466" i="3"/>
  <c r="L466" i="3"/>
  <c r="P465" i="3"/>
  <c r="O465" i="3"/>
  <c r="L465" i="3"/>
  <c r="P578" i="3"/>
  <c r="O578" i="3"/>
  <c r="P577" i="3"/>
  <c r="O577" i="3"/>
  <c r="P576" i="3"/>
  <c r="O576" i="3"/>
  <c r="P654" i="3"/>
  <c r="O654" i="3"/>
  <c r="L654" i="3"/>
  <c r="P734" i="3"/>
  <c r="O734" i="3"/>
  <c r="P733" i="3"/>
  <c r="O733" i="3"/>
  <c r="P732" i="3"/>
  <c r="O732" i="3"/>
  <c r="P731" i="3"/>
  <c r="O731" i="3"/>
  <c r="P475" i="3"/>
  <c r="O475" i="3"/>
  <c r="P474" i="3"/>
  <c r="O474" i="3"/>
  <c r="P473" i="3"/>
  <c r="O473" i="3"/>
  <c r="P508" i="3"/>
  <c r="O508" i="3"/>
  <c r="P507" i="3"/>
  <c r="O507" i="3"/>
  <c r="P506" i="3"/>
  <c r="O506" i="3"/>
  <c r="P505" i="3"/>
  <c r="O505" i="3"/>
  <c r="P717" i="3"/>
  <c r="O717" i="3"/>
  <c r="P775" i="3"/>
  <c r="O775" i="3"/>
  <c r="L510" i="3"/>
  <c r="L509" i="3"/>
  <c r="L489" i="3"/>
  <c r="L583" i="3"/>
  <c r="L441" i="3"/>
  <c r="L440" i="3"/>
  <c r="L584" i="3"/>
  <c r="L343" i="3"/>
  <c r="L342" i="3"/>
  <c r="L445" i="3"/>
  <c r="L444" i="3"/>
  <c r="L443" i="3"/>
  <c r="L442" i="3"/>
  <c r="L479" i="3"/>
  <c r="L478" i="3"/>
  <c r="L477" i="3"/>
  <c r="L476" i="3"/>
  <c r="L497" i="3"/>
  <c r="L496" i="3"/>
  <c r="L495" i="3"/>
  <c r="L494" i="3"/>
  <c r="L493" i="3"/>
  <c r="L492" i="3"/>
  <c r="L491" i="3"/>
  <c r="L490" i="3"/>
  <c r="L605" i="3"/>
  <c r="L556" i="3"/>
  <c r="L555" i="3"/>
  <c r="L526" i="3"/>
  <c r="L525" i="3"/>
  <c r="L524" i="3"/>
  <c r="L523" i="3"/>
  <c r="L522" i="3"/>
  <c r="L521" i="3"/>
</calcChain>
</file>

<file path=xl/sharedStrings.xml><?xml version="1.0" encoding="utf-8"?>
<sst xmlns="http://schemas.openxmlformats.org/spreadsheetml/2006/main" count="21522" uniqueCount="1558">
  <si>
    <t>Genus</t>
  </si>
  <si>
    <t>ID #</t>
  </si>
  <si>
    <t>Location</t>
  </si>
  <si>
    <t>%N</t>
  </si>
  <si>
    <t>Sargassum</t>
  </si>
  <si>
    <t>Dasya</t>
  </si>
  <si>
    <t>Codium</t>
  </si>
  <si>
    <t>Microdictyon</t>
  </si>
  <si>
    <t>Dictyota</t>
  </si>
  <si>
    <t>Martensia</t>
  </si>
  <si>
    <t>Dictyopteris</t>
  </si>
  <si>
    <t>Caulerpa</t>
  </si>
  <si>
    <t>Sporochnus</t>
  </si>
  <si>
    <t>Distromium</t>
  </si>
  <si>
    <t>Peyssonnelia</t>
  </si>
  <si>
    <t xml:space="preserve">Feldmannia </t>
  </si>
  <si>
    <t>brown blade</t>
  </si>
  <si>
    <t>NWHI-65</t>
  </si>
  <si>
    <t>NWHI-66</t>
  </si>
  <si>
    <t>Halimeda</t>
  </si>
  <si>
    <t>Red alga</t>
  </si>
  <si>
    <t>NWHI-68</t>
  </si>
  <si>
    <t>NWHI-69</t>
  </si>
  <si>
    <t>Martensia sp.?</t>
  </si>
  <si>
    <t>NWHI-70</t>
  </si>
  <si>
    <t>Antithamnion?</t>
  </si>
  <si>
    <t>NWHI-71</t>
  </si>
  <si>
    <t>Filamentous green mat</t>
  </si>
  <si>
    <t>NWHI-72</t>
  </si>
  <si>
    <t>NWHI-74</t>
  </si>
  <si>
    <t>Codium? sp. (thick)</t>
  </si>
  <si>
    <t>NWHI-75</t>
  </si>
  <si>
    <t>Padina</t>
  </si>
  <si>
    <t>NWHI-77</t>
  </si>
  <si>
    <t>NWHI-78</t>
  </si>
  <si>
    <t>NWHI-79</t>
  </si>
  <si>
    <t>NWHI-80</t>
  </si>
  <si>
    <t>NWHI-81</t>
  </si>
  <si>
    <t>Micropeuce</t>
  </si>
  <si>
    <t>NWHI-82</t>
  </si>
  <si>
    <t>NWHI-83</t>
  </si>
  <si>
    <t>NWHI-84</t>
  </si>
  <si>
    <t>NWHI-85</t>
  </si>
  <si>
    <t>NWHI-86</t>
  </si>
  <si>
    <t>Codium sp. (thin)</t>
  </si>
  <si>
    <t>NWHI-87</t>
  </si>
  <si>
    <t>NWHI-88</t>
  </si>
  <si>
    <t>Dictyosphaeria</t>
  </si>
  <si>
    <t>NWHI-90</t>
  </si>
  <si>
    <t>NWHI-91</t>
  </si>
  <si>
    <t>NWHI-92</t>
  </si>
  <si>
    <t>NWHI-93</t>
  </si>
  <si>
    <t>Amansia</t>
  </si>
  <si>
    <t>NWHI-94</t>
  </si>
  <si>
    <t>NWHI-95</t>
  </si>
  <si>
    <t>NWHI-97</t>
  </si>
  <si>
    <t>Plocamium</t>
  </si>
  <si>
    <t>NWHI-100</t>
  </si>
  <si>
    <t>NWHI-101</t>
  </si>
  <si>
    <t>Dichotomaria</t>
  </si>
  <si>
    <t>NWHI-102</t>
  </si>
  <si>
    <t>NWHI-104</t>
  </si>
  <si>
    <t>NWHI-105</t>
  </si>
  <si>
    <t>NWHI-106</t>
  </si>
  <si>
    <t>NWHI-154-1</t>
  </si>
  <si>
    <t>NWHI-155</t>
  </si>
  <si>
    <t>NWHI-156-1</t>
  </si>
  <si>
    <t>Green alga</t>
  </si>
  <si>
    <t>NWHI-159</t>
  </si>
  <si>
    <t>NWHI-162-1</t>
  </si>
  <si>
    <t>Branching Codium sp.</t>
  </si>
  <si>
    <t>Asparagopsis</t>
  </si>
  <si>
    <t>NWHI-164</t>
  </si>
  <si>
    <t>Dasyoid</t>
  </si>
  <si>
    <t>NWHI-165</t>
  </si>
  <si>
    <t>NWHI-166-1</t>
  </si>
  <si>
    <t>Portieria</t>
  </si>
  <si>
    <t>NWHI-167</t>
  </si>
  <si>
    <t>NWHI-168-1</t>
  </si>
  <si>
    <t>Red blade</t>
  </si>
  <si>
    <t>NWHI-172</t>
  </si>
  <si>
    <t xml:space="preserve">Dictyota </t>
  </si>
  <si>
    <t>NWHI-174-1</t>
  </si>
  <si>
    <t>Dasyoids and green alga on hydroid</t>
  </si>
  <si>
    <t>NWHI-175-1</t>
  </si>
  <si>
    <t>NWHI-177-1</t>
  </si>
  <si>
    <t>Reticulocaulis</t>
  </si>
  <si>
    <t>NWHI-180-1</t>
  </si>
  <si>
    <t>NWHI-181</t>
  </si>
  <si>
    <t>NWHI-182-1</t>
  </si>
  <si>
    <t>NWHI-183-1</t>
  </si>
  <si>
    <t>NWHI-184</t>
  </si>
  <si>
    <t>NWHI-185</t>
  </si>
  <si>
    <t>NWHI-186-1</t>
  </si>
  <si>
    <t>NWHI-187</t>
  </si>
  <si>
    <t>NWHI-188</t>
  </si>
  <si>
    <t>NWHI-189-1</t>
  </si>
  <si>
    <t>Gooey red - Reticulocaulis?</t>
  </si>
  <si>
    <t>NWHI-190</t>
  </si>
  <si>
    <t>NWHI-191</t>
  </si>
  <si>
    <t>NWHI-192</t>
  </si>
  <si>
    <t>NWHI-193-1</t>
  </si>
  <si>
    <t>NWHI-194-1</t>
  </si>
  <si>
    <t xml:space="preserve">Halimeda </t>
  </si>
  <si>
    <t>NWHI-198</t>
  </si>
  <si>
    <t>NWHI-200-1</t>
  </si>
  <si>
    <t>NWHI-201-1</t>
  </si>
  <si>
    <t>NWHI-202-1</t>
  </si>
  <si>
    <t>NWHI-203-1</t>
  </si>
  <si>
    <t>NWHI-204-1</t>
  </si>
  <si>
    <t>NWHI-205-1</t>
  </si>
  <si>
    <t>NWHI-206-1</t>
  </si>
  <si>
    <t>NWHI-207</t>
  </si>
  <si>
    <t>NWHI-208</t>
  </si>
  <si>
    <t>NWHI-209-1</t>
  </si>
  <si>
    <t>NWHI-210-1</t>
  </si>
  <si>
    <t>NWHI-211-1</t>
  </si>
  <si>
    <t>Gooey</t>
  </si>
  <si>
    <t>NWHI-212-1</t>
  </si>
  <si>
    <t>NWHI-213</t>
  </si>
  <si>
    <t>NWHI-215-1</t>
  </si>
  <si>
    <t>NWHI-216</t>
  </si>
  <si>
    <t>NWHI-218</t>
  </si>
  <si>
    <t>NWHI-219-1</t>
  </si>
  <si>
    <t>NWHI-220</t>
  </si>
  <si>
    <t>NWHI-221</t>
  </si>
  <si>
    <t>NWHI-222</t>
  </si>
  <si>
    <t>NWHI-223</t>
  </si>
  <si>
    <t>NWHI-224</t>
  </si>
  <si>
    <t>NWHI-225-1</t>
  </si>
  <si>
    <t>NWHI-226</t>
  </si>
  <si>
    <t>NWHI-227-1</t>
  </si>
  <si>
    <t>NWHI-228-1</t>
  </si>
  <si>
    <t>NWHI-229-1</t>
  </si>
  <si>
    <t>NWHI-230-1</t>
  </si>
  <si>
    <t>NWHI-232</t>
  </si>
  <si>
    <t>Gracilaria</t>
  </si>
  <si>
    <t>Peysonelia</t>
  </si>
  <si>
    <t>NWHI-237</t>
  </si>
  <si>
    <t>Unknown fine branching red</t>
  </si>
  <si>
    <t>NWHI-245</t>
  </si>
  <si>
    <t>NWHI-245-a</t>
  </si>
  <si>
    <t>NWHI-247</t>
  </si>
  <si>
    <t>Unknown compressed branching red</t>
  </si>
  <si>
    <t>NWHI-249</t>
  </si>
  <si>
    <t>NWHI-250</t>
  </si>
  <si>
    <t>NWHI-251</t>
  </si>
  <si>
    <t>NWHI-252</t>
  </si>
  <si>
    <t>NWHI-253</t>
  </si>
  <si>
    <t>Unknown Red Blade</t>
  </si>
  <si>
    <t>Ulva/Umbraulva</t>
  </si>
  <si>
    <t>Unknown Red with mid-rib</t>
  </si>
  <si>
    <t>NWHI-256-a</t>
  </si>
  <si>
    <t>Unknown Red Branching Blade</t>
  </si>
  <si>
    <t>Other</t>
  </si>
  <si>
    <t xml:space="preserve">Halymenia </t>
  </si>
  <si>
    <t>NWHI-263</t>
  </si>
  <si>
    <t>NWHI-268-a</t>
  </si>
  <si>
    <t>NWHI-270</t>
  </si>
  <si>
    <t xml:space="preserve">Dichotomaria </t>
  </si>
  <si>
    <t>Cladophora</t>
  </si>
  <si>
    <t>NWHI-271</t>
  </si>
  <si>
    <t>NWHI-272</t>
  </si>
  <si>
    <t>NWHI-273</t>
  </si>
  <si>
    <t>NWHI-275</t>
  </si>
  <si>
    <t>NWHI-276</t>
  </si>
  <si>
    <t>NWHI-277</t>
  </si>
  <si>
    <t>NWHI-278</t>
  </si>
  <si>
    <t>NWHI-279</t>
  </si>
  <si>
    <t>NWHI-280</t>
  </si>
  <si>
    <t>Tricleocarpa</t>
  </si>
  <si>
    <t>NWHI-282</t>
  </si>
  <si>
    <t>NWHI-284</t>
  </si>
  <si>
    <t>NWHI-286</t>
  </si>
  <si>
    <t>NWHI-303</t>
  </si>
  <si>
    <t>Unknown hollow Rhodomelaceae</t>
  </si>
  <si>
    <t>Scinaia</t>
  </si>
  <si>
    <t>NWHI-317</t>
  </si>
  <si>
    <t>NWHI-322</t>
  </si>
  <si>
    <t xml:space="preserve">Veleroa </t>
  </si>
  <si>
    <t>NWHI-329</t>
  </si>
  <si>
    <t>NWHI-330</t>
  </si>
  <si>
    <t>NWHI-331</t>
  </si>
  <si>
    <t>NWHI-333</t>
  </si>
  <si>
    <t xml:space="preserve">Caulerpa </t>
  </si>
  <si>
    <t xml:space="preserve">Codium </t>
  </si>
  <si>
    <t>NWHI-336</t>
  </si>
  <si>
    <t>NWHI-337</t>
  </si>
  <si>
    <t xml:space="preserve">Amansia </t>
  </si>
  <si>
    <t>NWHI-348</t>
  </si>
  <si>
    <t xml:space="preserve">Sporochnus </t>
  </si>
  <si>
    <t>NWHI-351</t>
  </si>
  <si>
    <t xml:space="preserve">Padina </t>
  </si>
  <si>
    <t>NWHI-352</t>
  </si>
  <si>
    <t>NWHI-340</t>
  </si>
  <si>
    <t>NWHI-341</t>
  </si>
  <si>
    <t>NWHI-342</t>
  </si>
  <si>
    <t>NWHI-343</t>
  </si>
  <si>
    <t>NWHI-355</t>
  </si>
  <si>
    <t xml:space="preserve">Microdictyon </t>
  </si>
  <si>
    <t>NWHI-356</t>
  </si>
  <si>
    <t>NWHI-357</t>
  </si>
  <si>
    <t>NWHI-358</t>
  </si>
  <si>
    <t>NWHI-359</t>
  </si>
  <si>
    <t>NWHI-360</t>
  </si>
  <si>
    <t>NWHI-362</t>
  </si>
  <si>
    <t>NWHI-363</t>
  </si>
  <si>
    <t>NWHI-364</t>
  </si>
  <si>
    <t>NWHI-365</t>
  </si>
  <si>
    <t>NWHI-367</t>
  </si>
  <si>
    <t>NWHI-368</t>
  </si>
  <si>
    <t>NWHI-369</t>
  </si>
  <si>
    <t>NWHI-372</t>
  </si>
  <si>
    <t>NWHI-373</t>
  </si>
  <si>
    <t>NWHI-374</t>
  </si>
  <si>
    <t>Cyanobacteria(?)</t>
  </si>
  <si>
    <t>NWHI-375</t>
  </si>
  <si>
    <t>NWHI-376</t>
  </si>
  <si>
    <t>NWHI-377</t>
  </si>
  <si>
    <t>NWHI-378</t>
  </si>
  <si>
    <t>NWHI-379</t>
  </si>
  <si>
    <t>NWHI-380</t>
  </si>
  <si>
    <t>NWHI-381</t>
  </si>
  <si>
    <t>NWHI-382</t>
  </si>
  <si>
    <t>NWHI-384</t>
  </si>
  <si>
    <t>NWHI-385</t>
  </si>
  <si>
    <t>NWHI-386</t>
  </si>
  <si>
    <t xml:space="preserve">Dasya </t>
  </si>
  <si>
    <t>NWHI-387</t>
  </si>
  <si>
    <t>NWHI-388</t>
  </si>
  <si>
    <t>NWHI-389</t>
  </si>
  <si>
    <t>NWHI-390</t>
  </si>
  <si>
    <t xml:space="preserve">Sargassum </t>
  </si>
  <si>
    <t>NWHI-391</t>
  </si>
  <si>
    <t>NWHI-393</t>
  </si>
  <si>
    <t>NWHI-394</t>
  </si>
  <si>
    <t>NWHI-395</t>
  </si>
  <si>
    <t xml:space="preserve">Distromium </t>
  </si>
  <si>
    <t>NWHI-396</t>
  </si>
  <si>
    <t>NWHI-397</t>
  </si>
  <si>
    <t>NWHI-398</t>
  </si>
  <si>
    <t>NWHI-401</t>
  </si>
  <si>
    <t>NWHI-403</t>
  </si>
  <si>
    <t>NWHI-407</t>
  </si>
  <si>
    <t>NWHI-409</t>
  </si>
  <si>
    <t>NWHI-411</t>
  </si>
  <si>
    <t>NWHI-414</t>
  </si>
  <si>
    <t>NWHI-418</t>
  </si>
  <si>
    <t>NWHI-419</t>
  </si>
  <si>
    <t>NWHI-420</t>
  </si>
  <si>
    <t>NWHI-426</t>
  </si>
  <si>
    <t>NWHI-422</t>
  </si>
  <si>
    <t>NWHI-423</t>
  </si>
  <si>
    <t>NWHI-424</t>
  </si>
  <si>
    <t>Rhodoliths</t>
  </si>
  <si>
    <t>NWHI-429</t>
  </si>
  <si>
    <t>NWHI-430</t>
  </si>
  <si>
    <t>NWHI-432</t>
  </si>
  <si>
    <t>NWHI-433</t>
  </si>
  <si>
    <t>NWHI-437</t>
  </si>
  <si>
    <t>NWHI-440</t>
  </si>
  <si>
    <t>NWHI-441</t>
  </si>
  <si>
    <t>NWHI-442</t>
  </si>
  <si>
    <t>NWHI-443</t>
  </si>
  <si>
    <t>NWHI-444</t>
  </si>
  <si>
    <t>NWHI-445</t>
  </si>
  <si>
    <t>NWHI-446</t>
  </si>
  <si>
    <t>NWHI-447</t>
  </si>
  <si>
    <t>NWHI-448</t>
  </si>
  <si>
    <t>NWHI-449</t>
  </si>
  <si>
    <t>Chondria</t>
  </si>
  <si>
    <t>NWHI-450</t>
  </si>
  <si>
    <t>NWHI-451</t>
  </si>
  <si>
    <t xml:space="preserve">Peysonnelia </t>
  </si>
  <si>
    <t>NWHI-452</t>
  </si>
  <si>
    <t>NWHI-455</t>
  </si>
  <si>
    <t>NWHI-456</t>
  </si>
  <si>
    <t>NWHI-458</t>
  </si>
  <si>
    <t>NWHI-461</t>
  </si>
  <si>
    <t>NWHI-465</t>
  </si>
  <si>
    <t>NWHI-466</t>
  </si>
  <si>
    <t>NWHI-467</t>
  </si>
  <si>
    <t>NWHI-468</t>
  </si>
  <si>
    <t>NWHI-469</t>
  </si>
  <si>
    <t>NWHI-477</t>
  </si>
  <si>
    <t>NWHI-479</t>
  </si>
  <si>
    <t>Species</t>
  </si>
  <si>
    <t>sp2</t>
  </si>
  <si>
    <t>intermedium</t>
  </si>
  <si>
    <t>sp1</t>
  </si>
  <si>
    <t>hawaiiense</t>
  </si>
  <si>
    <t>ceylanica</t>
  </si>
  <si>
    <t>taxifolia</t>
  </si>
  <si>
    <t>dotyi</t>
  </si>
  <si>
    <t>flabellatum</t>
  </si>
  <si>
    <t>saccatum</t>
  </si>
  <si>
    <t>mexicana</t>
  </si>
  <si>
    <t>serrulata</t>
  </si>
  <si>
    <t>sp?</t>
  </si>
  <si>
    <t>distorta</t>
  </si>
  <si>
    <t>intermedium?</t>
  </si>
  <si>
    <t>sp</t>
  </si>
  <si>
    <t>melemele?</t>
  </si>
  <si>
    <t>setchellianum</t>
  </si>
  <si>
    <t>setosus?</t>
  </si>
  <si>
    <t>discoidea</t>
  </si>
  <si>
    <t>cavernosa</t>
  </si>
  <si>
    <t>subtubulosum?</t>
  </si>
  <si>
    <t>glomerata</t>
  </si>
  <si>
    <t>sandvicense</t>
  </si>
  <si>
    <t>sp.</t>
  </si>
  <si>
    <t>mamillosum</t>
  </si>
  <si>
    <t>taxiformia</t>
  </si>
  <si>
    <t>companulatum</t>
  </si>
  <si>
    <t>sp.1</t>
  </si>
  <si>
    <t>moffitiana (?)</t>
  </si>
  <si>
    <t>sp.3</t>
  </si>
  <si>
    <t>sp.2</t>
  </si>
  <si>
    <t>setteana</t>
  </si>
  <si>
    <t>sp. 6</t>
  </si>
  <si>
    <t>atrapurpurea</t>
  </si>
  <si>
    <t>sp. 2</t>
  </si>
  <si>
    <t>subtulossum</t>
  </si>
  <si>
    <t>spp</t>
  </si>
  <si>
    <t>sp.4</t>
  </si>
  <si>
    <t>sp.5</t>
  </si>
  <si>
    <t>cylindrica</t>
  </si>
  <si>
    <t>spp.</t>
  </si>
  <si>
    <t>umbilactum</t>
  </si>
  <si>
    <t>sp.7</t>
  </si>
  <si>
    <t>moorei</t>
  </si>
  <si>
    <t>sp. 7</t>
  </si>
  <si>
    <t>sp. 1</t>
  </si>
  <si>
    <t>macroloba</t>
  </si>
  <si>
    <t>sp. 3</t>
  </si>
  <si>
    <t>cromwellii</t>
  </si>
  <si>
    <t>Division</t>
  </si>
  <si>
    <t>Phaeophyceae</t>
  </si>
  <si>
    <t>Rhodophyta</t>
  </si>
  <si>
    <t>Chlorophyta</t>
  </si>
  <si>
    <t>Mixed</t>
  </si>
  <si>
    <t>Cyanophyta</t>
  </si>
  <si>
    <t>Anthophyta</t>
  </si>
  <si>
    <t>Depth Collected (m)</t>
  </si>
  <si>
    <t>FFS = French Frigate Shoals</t>
  </si>
  <si>
    <t>Midway</t>
  </si>
  <si>
    <t>Nihoa</t>
  </si>
  <si>
    <t>FFS</t>
  </si>
  <si>
    <t>Maro</t>
  </si>
  <si>
    <t>Lisianski</t>
  </si>
  <si>
    <t>Gardner</t>
  </si>
  <si>
    <t>Laysan</t>
  </si>
  <si>
    <t>Johnston Atoll</t>
  </si>
  <si>
    <t>Pioneer</t>
  </si>
  <si>
    <t>Kure</t>
  </si>
  <si>
    <t>Salmon</t>
  </si>
  <si>
    <t>P&amp;H= Pearl and Hermes Atoll</t>
  </si>
  <si>
    <t>Lat</t>
  </si>
  <si>
    <t>Long</t>
  </si>
  <si>
    <t>Collection Date</t>
  </si>
  <si>
    <t>Bottom Temp</t>
  </si>
  <si>
    <t>DW = Daniel Wagner (NOAA)</t>
  </si>
  <si>
    <t>CC = Chantel Chang (NOAA)</t>
  </si>
  <si>
    <t>Kiwi = Catherine Cyr</t>
  </si>
  <si>
    <t>KC = Kimberly Conklin</t>
  </si>
  <si>
    <t>LG = Louise Guiseffi</t>
  </si>
  <si>
    <t>Collected by</t>
  </si>
  <si>
    <t>Processed by</t>
  </si>
  <si>
    <t>D. Wagner</t>
  </si>
  <si>
    <t>HS, GK, DW</t>
  </si>
  <si>
    <t>D.Wagner</t>
  </si>
  <si>
    <t>C.Clark</t>
  </si>
  <si>
    <t>HS, KC, DW, CC</t>
  </si>
  <si>
    <t>B. Hauk</t>
  </si>
  <si>
    <t>K. Gleason</t>
  </si>
  <si>
    <t>R. Kosaki</t>
  </si>
  <si>
    <t>J. Leonard</t>
  </si>
  <si>
    <t>D. Wagner &amp; R. Kosaki</t>
  </si>
  <si>
    <t>Brian Hauk</t>
  </si>
  <si>
    <t>HS, KC</t>
  </si>
  <si>
    <t>Daniel Wagner</t>
  </si>
  <si>
    <t>Jason Leonard</t>
  </si>
  <si>
    <t>Randall Kosaki &amp; Brian Hauk</t>
  </si>
  <si>
    <t>Richard Pyle &amp; Daniel Wagner</t>
  </si>
  <si>
    <t>Kiwi</t>
  </si>
  <si>
    <t>Randy Kosaki &amp; Jason Leonard</t>
  </si>
  <si>
    <t>Randy Kosaki &amp; Brian Hauk</t>
  </si>
  <si>
    <t>TO CHECK:</t>
  </si>
  <si>
    <t xml:space="preserve">See if there are two </t>
  </si>
  <si>
    <t>Verified by</t>
  </si>
  <si>
    <t>Frozen?</t>
  </si>
  <si>
    <t>Press</t>
  </si>
  <si>
    <t>Formalin</t>
  </si>
  <si>
    <t>DNA</t>
  </si>
  <si>
    <t>Dried</t>
  </si>
  <si>
    <t>Alison Sherwood Herbarium, UH Manoa Botany</t>
  </si>
  <si>
    <t>Roy Tsuda</t>
  </si>
  <si>
    <t>diver</t>
  </si>
  <si>
    <t>slick, lubricous, gelatinous; attached to nongen. rock</t>
  </si>
  <si>
    <t>growing on rock with nongen (180-2)</t>
  </si>
  <si>
    <t>growing on nongen rock (182-3); reproductive material in F</t>
  </si>
  <si>
    <t>growing on old urchin teste</t>
  </si>
  <si>
    <t>3 presses! BIG gooey</t>
  </si>
  <si>
    <t>Pettal shaped blade</t>
  </si>
  <si>
    <t>sample 256 previously processed</t>
  </si>
  <si>
    <t>sample 268 previously processed</t>
  </si>
  <si>
    <t>heavily epiphized</t>
  </si>
  <si>
    <t>growing on sandy bottom, 6 presses</t>
  </si>
  <si>
    <t>like 468a. 356, and 355a</t>
  </si>
  <si>
    <t>filamentous green, like 356, 355a, 358 and others</t>
  </si>
  <si>
    <t>Invertebrate</t>
  </si>
  <si>
    <t>Current Location</t>
  </si>
  <si>
    <t>Collection Method</t>
  </si>
  <si>
    <t>In Situ Photo</t>
  </si>
  <si>
    <t>Lab Photo</t>
  </si>
  <si>
    <t>4% Formalin preserved before processed?</t>
  </si>
  <si>
    <t>C:N Stable Isotope</t>
  </si>
  <si>
    <t>Epiphytes in 95% Ethanol</t>
  </si>
  <si>
    <t>Weight (mg)</t>
  </si>
  <si>
    <t>μg N</t>
  </si>
  <si>
    <t>μg C</t>
  </si>
  <si>
    <t>NWHI</t>
  </si>
  <si>
    <t>Acidified Weight (mg)</t>
  </si>
  <si>
    <t>(for carbon if sample needed to be acidified)</t>
  </si>
  <si>
    <t>(for nitrogen)</t>
  </si>
  <si>
    <t>UD-21A</t>
  </si>
  <si>
    <t>AV-16A</t>
  </si>
  <si>
    <t>AV-16B</t>
  </si>
  <si>
    <t>AV-16C</t>
  </si>
  <si>
    <t>AV-15A</t>
  </si>
  <si>
    <t>AV-15B</t>
  </si>
  <si>
    <t>AV-15C</t>
  </si>
  <si>
    <t>AV-18A</t>
  </si>
  <si>
    <t>AV-18B</t>
  </si>
  <si>
    <t>AV-18C</t>
  </si>
  <si>
    <t>AV-14C</t>
  </si>
  <si>
    <t>Av 8c</t>
  </si>
  <si>
    <t>Ha 2a</t>
  </si>
  <si>
    <t>Ha 2b</t>
  </si>
  <si>
    <t>Ha 2c</t>
  </si>
  <si>
    <t>Ha 11a</t>
  </si>
  <si>
    <t>Ha 11b</t>
  </si>
  <si>
    <t>Ha 11c</t>
  </si>
  <si>
    <t>Rh 29c</t>
  </si>
  <si>
    <t>Ha 28a</t>
  </si>
  <si>
    <t>Ha 28b</t>
  </si>
  <si>
    <t>Ne 31</t>
  </si>
  <si>
    <t>Ha 15a</t>
  </si>
  <si>
    <t>Ha 15b</t>
  </si>
  <si>
    <t>Av 34a</t>
  </si>
  <si>
    <t>Av 34c</t>
  </si>
  <si>
    <t>Ha 35a</t>
  </si>
  <si>
    <t>Ha 35b</t>
  </si>
  <si>
    <t>Ha 35c</t>
  </si>
  <si>
    <t>Ga 39a</t>
  </si>
  <si>
    <t>Ga 39b</t>
  </si>
  <si>
    <t>HK 1</t>
  </si>
  <si>
    <t>HK 2</t>
  </si>
  <si>
    <t>HK 3</t>
  </si>
  <si>
    <t>HK 4</t>
  </si>
  <si>
    <t>HK 5</t>
  </si>
  <si>
    <t>HK 6</t>
  </si>
  <si>
    <t>HK 7</t>
  </si>
  <si>
    <t>HK 8</t>
  </si>
  <si>
    <t>HK 10</t>
  </si>
  <si>
    <t>HK 11</t>
  </si>
  <si>
    <t>HK 12</t>
  </si>
  <si>
    <t>HK 13</t>
  </si>
  <si>
    <t>HK 14</t>
  </si>
  <si>
    <t>HK 15</t>
  </si>
  <si>
    <t>HK 16</t>
  </si>
  <si>
    <t>HK 17</t>
  </si>
  <si>
    <t>HK 18</t>
  </si>
  <si>
    <t>HK 19</t>
  </si>
  <si>
    <t>HK 20</t>
  </si>
  <si>
    <t>HK 21</t>
  </si>
  <si>
    <t>HK 22</t>
  </si>
  <si>
    <t>HK 24</t>
  </si>
  <si>
    <t>HK 25</t>
  </si>
  <si>
    <t>HK 26</t>
  </si>
  <si>
    <t>HK 27</t>
  </si>
  <si>
    <t>HK 28</t>
  </si>
  <si>
    <t>HK 29</t>
  </si>
  <si>
    <t>HK 30</t>
  </si>
  <si>
    <t>HK 31</t>
  </si>
  <si>
    <t>HK 32</t>
  </si>
  <si>
    <t>HK 33</t>
  </si>
  <si>
    <t>HK 34</t>
  </si>
  <si>
    <t>HK 35</t>
  </si>
  <si>
    <t>HK 36</t>
  </si>
  <si>
    <t>HK 37</t>
  </si>
  <si>
    <t>HK 38</t>
  </si>
  <si>
    <t>HK 40</t>
  </si>
  <si>
    <t>HK 41</t>
  </si>
  <si>
    <t>HK 42</t>
  </si>
  <si>
    <t>HK 43</t>
  </si>
  <si>
    <t>HK 44</t>
  </si>
  <si>
    <t>HK 45</t>
  </si>
  <si>
    <t>HK 46</t>
  </si>
  <si>
    <t>HK 47</t>
  </si>
  <si>
    <t>HK 48</t>
  </si>
  <si>
    <t>HK 49</t>
  </si>
  <si>
    <t>HK 50</t>
  </si>
  <si>
    <t>HK 51</t>
  </si>
  <si>
    <t>HK 52</t>
  </si>
  <si>
    <t>HK 53</t>
  </si>
  <si>
    <t>HK 54</t>
  </si>
  <si>
    <t>HK 55</t>
  </si>
  <si>
    <t>HK 56</t>
  </si>
  <si>
    <t>HK 57</t>
  </si>
  <si>
    <t>HK 58</t>
  </si>
  <si>
    <t>HK 59</t>
  </si>
  <si>
    <t>HK 60</t>
  </si>
  <si>
    <t>HK 61</t>
  </si>
  <si>
    <t>HK 62</t>
  </si>
  <si>
    <t>HK 63</t>
  </si>
  <si>
    <t>HK 64</t>
  </si>
  <si>
    <t>HK 65</t>
  </si>
  <si>
    <t>HK 66</t>
  </si>
  <si>
    <t>HK 67</t>
  </si>
  <si>
    <t>HK 68</t>
  </si>
  <si>
    <t>HK 39+69</t>
  </si>
  <si>
    <t>HK 70</t>
  </si>
  <si>
    <t>HK 71</t>
  </si>
  <si>
    <t>HK 72</t>
  </si>
  <si>
    <t>HK 73</t>
  </si>
  <si>
    <t>HK 74</t>
  </si>
  <si>
    <t>HK 75</t>
  </si>
  <si>
    <t>HD 1</t>
  </si>
  <si>
    <t>HD 1 test</t>
  </si>
  <si>
    <t>HD 2</t>
  </si>
  <si>
    <t>HD 3</t>
  </si>
  <si>
    <t>AV SE2</t>
  </si>
  <si>
    <t>AV SE3</t>
  </si>
  <si>
    <t>AV SE5</t>
  </si>
  <si>
    <t>AV SEC1</t>
  </si>
  <si>
    <t>AV SEC5</t>
  </si>
  <si>
    <t>AV WE1</t>
  </si>
  <si>
    <t>AV WE2</t>
  </si>
  <si>
    <t>AV WE3</t>
  </si>
  <si>
    <t>AV WE5</t>
  </si>
  <si>
    <t>AV WE6</t>
  </si>
  <si>
    <t>AV C2</t>
  </si>
  <si>
    <t>AV C3</t>
  </si>
  <si>
    <t>AV C6</t>
  </si>
  <si>
    <t>HALO SE1</t>
  </si>
  <si>
    <t>HALO SE2</t>
  </si>
  <si>
    <t>HALO SE3</t>
  </si>
  <si>
    <t>HALO SE4</t>
  </si>
  <si>
    <t>HALO SE6-1</t>
  </si>
  <si>
    <t>HALO SE6-2</t>
  </si>
  <si>
    <t>HALO WE1</t>
  </si>
  <si>
    <t>HALO WE2</t>
  </si>
  <si>
    <t>HALO WE3</t>
  </si>
  <si>
    <t>HALO WE4</t>
  </si>
  <si>
    <t>HALO WE5</t>
  </si>
  <si>
    <t>HALO WE6</t>
  </si>
  <si>
    <t>HALO C1</t>
  </si>
  <si>
    <t>HALO C2</t>
  </si>
  <si>
    <t>HALO C3</t>
  </si>
  <si>
    <t>HALO C4</t>
  </si>
  <si>
    <t>HALO C5</t>
  </si>
  <si>
    <t>HALO C6</t>
  </si>
  <si>
    <t>AV 73-1</t>
  </si>
  <si>
    <t>AV 73-2</t>
  </si>
  <si>
    <t>AV 73-3</t>
  </si>
  <si>
    <t>AV 89B</t>
  </si>
  <si>
    <t>AV 89C</t>
  </si>
  <si>
    <t>AV 90A</t>
  </si>
  <si>
    <t>AV 90B</t>
  </si>
  <si>
    <t>AV 90C</t>
  </si>
  <si>
    <t>HA 91A</t>
  </si>
  <si>
    <t>HA 91B</t>
  </si>
  <si>
    <t>HA 91C</t>
  </si>
  <si>
    <t>AV2 SE1</t>
  </si>
  <si>
    <t>AV2 SE2</t>
  </si>
  <si>
    <t>AV2 SE3</t>
  </si>
  <si>
    <t>AV2 SE4</t>
  </si>
  <si>
    <t>AV2 SE5a</t>
  </si>
  <si>
    <t>AV2 SE5b</t>
  </si>
  <si>
    <t>AV2 WE1</t>
  </si>
  <si>
    <t>AV2 WE2</t>
  </si>
  <si>
    <t>AV2 WE3</t>
  </si>
  <si>
    <t>AV2 WE4a</t>
  </si>
  <si>
    <t>AV2 WE4b</t>
  </si>
  <si>
    <t>AV2 C1</t>
  </si>
  <si>
    <t>AV2 C2</t>
  </si>
  <si>
    <t>AV2 C3</t>
  </si>
  <si>
    <t>AV2 C4</t>
  </si>
  <si>
    <t>AV2 C5</t>
  </si>
  <si>
    <t>AV2 C6a</t>
  </si>
  <si>
    <t>AV2 C6b</t>
  </si>
  <si>
    <t>K-AV1</t>
  </si>
  <si>
    <t>K-AV2</t>
  </si>
  <si>
    <t>K-AV3</t>
  </si>
  <si>
    <t>K-AV4</t>
  </si>
  <si>
    <t>K-AV5</t>
  </si>
  <si>
    <t>K-AV6</t>
  </si>
  <si>
    <t>K-AV7</t>
  </si>
  <si>
    <t>K-H1</t>
  </si>
  <si>
    <t>K-H2</t>
  </si>
  <si>
    <t>K-H3</t>
  </si>
  <si>
    <t>K-H4</t>
  </si>
  <si>
    <t>OP-AV1</t>
  </si>
  <si>
    <t>OP-AV2</t>
  </si>
  <si>
    <t>OP-AV3</t>
  </si>
  <si>
    <t>OP-AV4</t>
  </si>
  <si>
    <t>OP-AV5</t>
  </si>
  <si>
    <t>OP-HL1</t>
  </si>
  <si>
    <t>HK30-1</t>
  </si>
  <si>
    <t>HK30-2</t>
  </si>
  <si>
    <t>HK30-3</t>
  </si>
  <si>
    <t>HK30-4</t>
  </si>
  <si>
    <t>HK30-5</t>
  </si>
  <si>
    <t>HK60-1</t>
  </si>
  <si>
    <t>HK60-2</t>
  </si>
  <si>
    <t>HK60-3</t>
  </si>
  <si>
    <t>HK60-4</t>
  </si>
  <si>
    <t>HK60-5</t>
  </si>
  <si>
    <t>HK90-1</t>
  </si>
  <si>
    <t>HK90-2</t>
  </si>
  <si>
    <t>HK90-3</t>
  </si>
  <si>
    <t>HK90-4</t>
  </si>
  <si>
    <t>HK90-5</t>
  </si>
  <si>
    <t>AV661</t>
  </si>
  <si>
    <t>AV666</t>
  </si>
  <si>
    <t>AV667</t>
  </si>
  <si>
    <t>AV668</t>
  </si>
  <si>
    <t>AV681</t>
  </si>
  <si>
    <t>AV682</t>
  </si>
  <si>
    <t>AV683</t>
  </si>
  <si>
    <t>AV684</t>
  </si>
  <si>
    <t>AV685</t>
  </si>
  <si>
    <t>AV686</t>
  </si>
  <si>
    <t>AV687</t>
  </si>
  <si>
    <t>AV691</t>
  </si>
  <si>
    <t>AV692</t>
  </si>
  <si>
    <t>AV694</t>
  </si>
  <si>
    <t>AV696</t>
  </si>
  <si>
    <t>AV697</t>
  </si>
  <si>
    <t>AV699</t>
  </si>
  <si>
    <t>AV6121</t>
  </si>
  <si>
    <t>AV6122</t>
  </si>
  <si>
    <t>AV6123</t>
  </si>
  <si>
    <t>AV6124</t>
  </si>
  <si>
    <t>AV6125</t>
  </si>
  <si>
    <t>AV6126</t>
  </si>
  <si>
    <t>AV6127</t>
  </si>
  <si>
    <t>AV6128</t>
  </si>
  <si>
    <t>AV6129</t>
  </si>
  <si>
    <t>AV61210</t>
  </si>
  <si>
    <t>AV61211</t>
  </si>
  <si>
    <t>AV61212</t>
  </si>
  <si>
    <t>AV61213</t>
  </si>
  <si>
    <t>AV6211</t>
  </si>
  <si>
    <t>AV6212</t>
  </si>
  <si>
    <t>AV6214</t>
  </si>
  <si>
    <t>AV6216</t>
  </si>
  <si>
    <t>AV6217</t>
  </si>
  <si>
    <t>AV6219</t>
  </si>
  <si>
    <t>AV92110</t>
  </si>
  <si>
    <t>AV62111</t>
  </si>
  <si>
    <t>K20-A</t>
  </si>
  <si>
    <t>K20-B</t>
  </si>
  <si>
    <t>K20-C</t>
  </si>
  <si>
    <t>K20-D</t>
  </si>
  <si>
    <t>K20-E</t>
  </si>
  <si>
    <t>K20-F</t>
  </si>
  <si>
    <t>K20-G</t>
  </si>
  <si>
    <t>K20-H</t>
  </si>
  <si>
    <t>K20-I</t>
  </si>
  <si>
    <t>K20-J</t>
  </si>
  <si>
    <t>K30-A</t>
  </si>
  <si>
    <t>K30-A decal</t>
  </si>
  <si>
    <t>K30-B</t>
  </si>
  <si>
    <t>K30-B decal</t>
  </si>
  <si>
    <t>K30-C</t>
  </si>
  <si>
    <t>K30-C decal</t>
  </si>
  <si>
    <t>K30-D</t>
  </si>
  <si>
    <t>K30-D decal</t>
  </si>
  <si>
    <t>K30-E</t>
  </si>
  <si>
    <t>K30-E decal</t>
  </si>
  <si>
    <t>K30-F</t>
  </si>
  <si>
    <t>K30-G</t>
  </si>
  <si>
    <t>K30-H</t>
  </si>
  <si>
    <t>K30-I</t>
  </si>
  <si>
    <t>K30-J</t>
  </si>
  <si>
    <t>K30-K</t>
  </si>
  <si>
    <t>K30-L</t>
  </si>
  <si>
    <t>P1A</t>
  </si>
  <si>
    <t>P1B</t>
  </si>
  <si>
    <t>P1C</t>
  </si>
  <si>
    <t>P1D</t>
  </si>
  <si>
    <t>P1E</t>
  </si>
  <si>
    <t>P1F</t>
  </si>
  <si>
    <t>P10-A</t>
  </si>
  <si>
    <t>P10-B</t>
  </si>
  <si>
    <t>P10-C</t>
  </si>
  <si>
    <t>P10-D</t>
  </si>
  <si>
    <t>P10-E</t>
  </si>
  <si>
    <t>P10-F</t>
  </si>
  <si>
    <t>P10-G</t>
  </si>
  <si>
    <t>P10-H</t>
  </si>
  <si>
    <t>P20-A</t>
  </si>
  <si>
    <t>P20-B</t>
  </si>
  <si>
    <t>P20-C</t>
  </si>
  <si>
    <t>P20-D</t>
  </si>
  <si>
    <t>P20-E</t>
  </si>
  <si>
    <t>P20-F</t>
  </si>
  <si>
    <t>P20-G</t>
  </si>
  <si>
    <t>P20-H</t>
  </si>
  <si>
    <t>P20-I</t>
  </si>
  <si>
    <t>P20-J</t>
  </si>
  <si>
    <t>P20-K</t>
  </si>
  <si>
    <t>ML1</t>
  </si>
  <si>
    <t>ML2</t>
  </si>
  <si>
    <t>ML3</t>
  </si>
  <si>
    <t>ML4</t>
  </si>
  <si>
    <t>ML5</t>
  </si>
  <si>
    <t>Hono-1</t>
  </si>
  <si>
    <t>Hono-2</t>
  </si>
  <si>
    <t>Hono-3</t>
  </si>
  <si>
    <t>Hono-4</t>
  </si>
  <si>
    <t>Hono-5</t>
  </si>
  <si>
    <t>Hono-6</t>
  </si>
  <si>
    <t>Hono-7</t>
  </si>
  <si>
    <t>Hono-8</t>
  </si>
  <si>
    <t>Hono-9</t>
  </si>
  <si>
    <t>Hono-10</t>
  </si>
  <si>
    <t>Ha30-6</t>
  </si>
  <si>
    <t>Ha30-7</t>
  </si>
  <si>
    <t>Ha30-8</t>
  </si>
  <si>
    <t>Ha30-9</t>
  </si>
  <si>
    <t>Ha30-10</t>
  </si>
  <si>
    <t>Ha60-6</t>
  </si>
  <si>
    <t>Ha60-7</t>
  </si>
  <si>
    <t>Ha60-8</t>
  </si>
  <si>
    <t>Ha60-9</t>
  </si>
  <si>
    <t>Ha60-10</t>
  </si>
  <si>
    <t>Ha90-6</t>
  </si>
  <si>
    <t>Ha90-7</t>
  </si>
  <si>
    <t>Ha90-8</t>
  </si>
  <si>
    <t>Ha90-9</t>
  </si>
  <si>
    <t>Ha90-10</t>
  </si>
  <si>
    <t>127A</t>
  </si>
  <si>
    <t>127B</t>
  </si>
  <si>
    <t>127C</t>
  </si>
  <si>
    <t>127D</t>
  </si>
  <si>
    <t>127E</t>
  </si>
  <si>
    <t>K210-1</t>
  </si>
  <si>
    <t>K210-2</t>
  </si>
  <si>
    <t>K210-3</t>
  </si>
  <si>
    <t>K210-4</t>
  </si>
  <si>
    <t>K210-5</t>
  </si>
  <si>
    <t>K220-1</t>
  </si>
  <si>
    <t>K220-2</t>
  </si>
  <si>
    <t>K220-3</t>
  </si>
  <si>
    <t>K220-4</t>
  </si>
  <si>
    <t>K220-5</t>
  </si>
  <si>
    <t>K230-1</t>
  </si>
  <si>
    <t>K230-2</t>
  </si>
  <si>
    <t>K230-3</t>
  </si>
  <si>
    <t>K230-4</t>
  </si>
  <si>
    <t>K230-5</t>
  </si>
  <si>
    <t>D1 AA</t>
  </si>
  <si>
    <t>D1 AB</t>
  </si>
  <si>
    <t>D1 AC</t>
  </si>
  <si>
    <t>D1 AD</t>
  </si>
  <si>
    <t>D1 AE</t>
  </si>
  <si>
    <t>D1 AF</t>
  </si>
  <si>
    <t>D1 HA</t>
  </si>
  <si>
    <t>D1 HC</t>
  </si>
  <si>
    <t>D1 HD</t>
  </si>
  <si>
    <t>D1 HE</t>
  </si>
  <si>
    <t>D1 HF</t>
  </si>
  <si>
    <t>D1 HG</t>
  </si>
  <si>
    <t>D1 HH</t>
  </si>
  <si>
    <t>D1 HI</t>
  </si>
  <si>
    <t>D1 HJ</t>
  </si>
  <si>
    <t>D1 HC3B</t>
  </si>
  <si>
    <t>D1 UG</t>
  </si>
  <si>
    <t>D1 UG decal</t>
  </si>
  <si>
    <t>D1 UH</t>
  </si>
  <si>
    <t>D1 UH decal</t>
  </si>
  <si>
    <t>D1 UI</t>
  </si>
  <si>
    <t>D1 UI decal</t>
  </si>
  <si>
    <t>D1 UJ</t>
  </si>
  <si>
    <t>D1 UJ decal</t>
  </si>
  <si>
    <t>D1 UK</t>
  </si>
  <si>
    <t>D1 UK decal</t>
  </si>
  <si>
    <t>D1 UL</t>
  </si>
  <si>
    <t>D1 UM</t>
  </si>
  <si>
    <t>D1 UN</t>
  </si>
  <si>
    <t>D1 UO</t>
  </si>
  <si>
    <t>D1 UP</t>
  </si>
  <si>
    <t>D1 UR</t>
  </si>
  <si>
    <t>D1 UC2A</t>
  </si>
  <si>
    <t>D1 UC2B</t>
  </si>
  <si>
    <t>D1 UC2C</t>
  </si>
  <si>
    <t>D1 UC2D</t>
  </si>
  <si>
    <t>D1 UC2E</t>
  </si>
  <si>
    <t>D1 UC2F</t>
  </si>
  <si>
    <t>D1 UC3A</t>
  </si>
  <si>
    <t>BBA-D2</t>
  </si>
  <si>
    <t>BBB-D2</t>
  </si>
  <si>
    <t>BBC-D2</t>
  </si>
  <si>
    <t>BBD-D2</t>
  </si>
  <si>
    <t>COA-D2</t>
  </si>
  <si>
    <t>ULB-D2</t>
  </si>
  <si>
    <t>D3 BBA</t>
  </si>
  <si>
    <t>D3 BBB</t>
  </si>
  <si>
    <t>D3 BBB test</t>
  </si>
  <si>
    <t>D3 BBC</t>
  </si>
  <si>
    <t>D3 BBD</t>
  </si>
  <si>
    <t>D3 HA</t>
  </si>
  <si>
    <t>D3 HB</t>
  </si>
  <si>
    <t>D3 HC</t>
  </si>
  <si>
    <t>D3 HD</t>
  </si>
  <si>
    <t>D3 HE</t>
  </si>
  <si>
    <t>D3 HF</t>
  </si>
  <si>
    <t>D3 HG</t>
  </si>
  <si>
    <t>D3 HWA</t>
  </si>
  <si>
    <t>D3 HWB</t>
  </si>
  <si>
    <t>D3 HWC</t>
  </si>
  <si>
    <t>D3 HWD</t>
  </si>
  <si>
    <t>D3 HWE</t>
  </si>
  <si>
    <t>D3 URA</t>
  </si>
  <si>
    <t>D3 USA</t>
  </si>
  <si>
    <t>D3 USB</t>
  </si>
  <si>
    <t>D3 USC</t>
  </si>
  <si>
    <t>D3 USE</t>
  </si>
  <si>
    <t>D3 USF</t>
  </si>
  <si>
    <t>D3 USG</t>
  </si>
  <si>
    <t>D3 USH</t>
  </si>
  <si>
    <t>D3 USI</t>
  </si>
  <si>
    <t>D3 USJ</t>
  </si>
  <si>
    <t>D3 USK</t>
  </si>
  <si>
    <t>D4 DIB</t>
  </si>
  <si>
    <t>D4 HA</t>
  </si>
  <si>
    <t>D4 HA decal</t>
  </si>
  <si>
    <t>D4 HB</t>
  </si>
  <si>
    <t>D4 HB decal</t>
  </si>
  <si>
    <t>D4 HC</t>
  </si>
  <si>
    <t>D4 HC decal</t>
  </si>
  <si>
    <t>D4 HD</t>
  </si>
  <si>
    <t>D4 HD decal</t>
  </si>
  <si>
    <t>D4 HE</t>
  </si>
  <si>
    <t>D4 HE decal</t>
  </si>
  <si>
    <t>D4 HF</t>
  </si>
  <si>
    <t>D4 HZA</t>
  </si>
  <si>
    <t>D4 HZB</t>
  </si>
  <si>
    <t>D4 HZC</t>
  </si>
  <si>
    <t>D4 HZD</t>
  </si>
  <si>
    <t>D4 HZE</t>
  </si>
  <si>
    <t>D4 HZF</t>
  </si>
  <si>
    <t>P4-188 AV1</t>
  </si>
  <si>
    <t>P4-188 AV2</t>
  </si>
  <si>
    <t>P4-188 AV3</t>
  </si>
  <si>
    <t>P4-188 AV4</t>
  </si>
  <si>
    <t>P4-188 AV5</t>
  </si>
  <si>
    <t>P4-188 AV6</t>
  </si>
  <si>
    <t>P4-188 HA1</t>
  </si>
  <si>
    <t>P4-188 HA2</t>
  </si>
  <si>
    <t>P4-188 HA3</t>
  </si>
  <si>
    <t>P4-188 HA4</t>
  </si>
  <si>
    <t>P4-188 HA5</t>
  </si>
  <si>
    <t>P4-188 HA6</t>
  </si>
  <si>
    <t>P4-188 HD1</t>
  </si>
  <si>
    <t>P4-188 HD2</t>
  </si>
  <si>
    <t>P4-188 HD3</t>
  </si>
  <si>
    <t>P4-188 HD4</t>
  </si>
  <si>
    <t>P4-188 HD5</t>
  </si>
  <si>
    <t>P4-188 HD6</t>
  </si>
  <si>
    <t>P4-188 UD1</t>
  </si>
  <si>
    <t>P4-188 UD2</t>
  </si>
  <si>
    <t>P4-188 UD2 decal</t>
  </si>
  <si>
    <t>P4-188 UD3</t>
  </si>
  <si>
    <t>P4-188 UD3 decal</t>
  </si>
  <si>
    <t>P4-188 UD4</t>
  </si>
  <si>
    <t>P4-188 UD4 decal</t>
  </si>
  <si>
    <t>P4-188 UD5</t>
  </si>
  <si>
    <t>P4-188 UD5 decal</t>
  </si>
  <si>
    <t>P4-188 UD6</t>
  </si>
  <si>
    <t>P4-188 UD7</t>
  </si>
  <si>
    <t>P4-188 UD8</t>
  </si>
  <si>
    <t>P4-188 UD9</t>
  </si>
  <si>
    <t>P4-188 UD10</t>
  </si>
  <si>
    <t>P4-188 UD13</t>
  </si>
  <si>
    <t>P4-188 UD14</t>
  </si>
  <si>
    <t>P4-188 UD15</t>
  </si>
  <si>
    <t>P4-188 UD16</t>
  </si>
  <si>
    <t>P4-188 UD17</t>
  </si>
  <si>
    <t>P4-188 UD18</t>
  </si>
  <si>
    <t>P4-189 HB-1</t>
  </si>
  <si>
    <t>P4-189 HB-2</t>
  </si>
  <si>
    <t>P4-189 HB-3</t>
  </si>
  <si>
    <t>P4-189 HB-4</t>
  </si>
  <si>
    <t>P4-189 HB-5</t>
  </si>
  <si>
    <t>P4-189 HB-6</t>
  </si>
  <si>
    <t>P4-189 HB-7</t>
  </si>
  <si>
    <t>P4-189 HB-8</t>
  </si>
  <si>
    <t>P4-189 HB-9</t>
  </si>
  <si>
    <t>P4-189 HB-10</t>
  </si>
  <si>
    <t>P4-189 HB-11</t>
  </si>
  <si>
    <t>P4-189 HB-12</t>
  </si>
  <si>
    <t>P4-189 HA-13</t>
  </si>
  <si>
    <t>P4-189 HA-14</t>
  </si>
  <si>
    <t>P4-189 HA-15</t>
  </si>
  <si>
    <t>P4-189 HA-16</t>
  </si>
  <si>
    <t>P4-189 HA-17</t>
  </si>
  <si>
    <t>P4-189 HA-18</t>
  </si>
  <si>
    <t>P4-189 UV1-1</t>
  </si>
  <si>
    <t>P4-189 UV1-2</t>
  </si>
  <si>
    <t>P4-189 UV1-3</t>
  </si>
  <si>
    <t>P4-189 UV1-4</t>
  </si>
  <si>
    <t>P4-189 UV1-5</t>
  </si>
  <si>
    <t>P4-189 UV1-6</t>
  </si>
  <si>
    <t>P4-189 UV2-1</t>
  </si>
  <si>
    <t>P4-189 UV2-2</t>
  </si>
  <si>
    <t>P4-189 UV2-3</t>
  </si>
  <si>
    <t>P4-189 UV2-4</t>
  </si>
  <si>
    <t>P4-189 UV2-5</t>
  </si>
  <si>
    <t>P4-189 UV2-6</t>
  </si>
  <si>
    <t>P4-189 UV2-7</t>
  </si>
  <si>
    <t>P4-189 UV2-8</t>
  </si>
  <si>
    <t>P4-189 UV2-9</t>
  </si>
  <si>
    <t>P4-189 UV2-10</t>
  </si>
  <si>
    <t>P4-189 UV2-11</t>
  </si>
  <si>
    <t>P4-189 UV2-12</t>
  </si>
  <si>
    <t>P4-190 BB7</t>
  </si>
  <si>
    <t>P4-190 BB8</t>
  </si>
  <si>
    <t>P4-190 BB8 test</t>
  </si>
  <si>
    <t>P4-190 BB9</t>
  </si>
  <si>
    <t>P4-190 BB9 test</t>
  </si>
  <si>
    <t>P4-190 BB11</t>
  </si>
  <si>
    <t>P4-190 GT1</t>
  </si>
  <si>
    <t>P4-190 GT1 test</t>
  </si>
  <si>
    <t>P4-190 GT2</t>
  </si>
  <si>
    <t>P4-190 GT2 test</t>
  </si>
  <si>
    <t>P4-190 GT3</t>
  </si>
  <si>
    <t>P4-190 GT3 test</t>
  </si>
  <si>
    <t>P4-190 GT4</t>
  </si>
  <si>
    <t>P4-190 GT4 test</t>
  </si>
  <si>
    <t>P4-190 GT5</t>
  </si>
  <si>
    <t>P4-190 GT6</t>
  </si>
  <si>
    <t>P4-190 HK1</t>
  </si>
  <si>
    <t>P4-190 HK2</t>
  </si>
  <si>
    <t>P4-190 HK3</t>
  </si>
  <si>
    <t>P4-190 HK4</t>
  </si>
  <si>
    <t>P4-190 HK5</t>
  </si>
  <si>
    <t>P4-190 HK6</t>
  </si>
  <si>
    <t>P4-190 UV3-1</t>
  </si>
  <si>
    <t>P4-190 UV3-2</t>
  </si>
  <si>
    <t>P4-190 UV3-3</t>
  </si>
  <si>
    <t>P4-190 UV3-4</t>
  </si>
  <si>
    <t>P4-190 UV3-5</t>
  </si>
  <si>
    <t>P4-190 UV3-6</t>
  </si>
  <si>
    <t>P4-190 UV1-10</t>
  </si>
  <si>
    <t>P4-190 UV1-11</t>
  </si>
  <si>
    <t>P4-190 UV1-12</t>
  </si>
  <si>
    <t>P4-190 UV2-13</t>
  </si>
  <si>
    <t>P4-190 UV2-14</t>
  </si>
  <si>
    <t>P4-190 UV2-15</t>
  </si>
  <si>
    <t>P4-190 UV2-16</t>
  </si>
  <si>
    <t>P4-190 UV2-17</t>
  </si>
  <si>
    <t>P4-190 UV2-18</t>
  </si>
  <si>
    <t>P4-191 HK3</t>
  </si>
  <si>
    <t>P4-191 HK7</t>
  </si>
  <si>
    <t>P4-191 HK8</t>
  </si>
  <si>
    <t>P4-191 HK9</t>
  </si>
  <si>
    <t>P4-191 HK10</t>
  </si>
  <si>
    <t>P4-191 HK11</t>
  </si>
  <si>
    <t>P4-191 HK12</t>
  </si>
  <si>
    <t>P4-191 HK14</t>
  </si>
  <si>
    <t>P4-191 HK15</t>
  </si>
  <si>
    <t>P4-191 HK16</t>
  </si>
  <si>
    <t>P4-191 HK17</t>
  </si>
  <si>
    <t>P4-191 HK18</t>
  </si>
  <si>
    <t>HK 10-1</t>
  </si>
  <si>
    <t>HK 10-2</t>
  </si>
  <si>
    <t>HK 10-3</t>
  </si>
  <si>
    <t>HK 10-4</t>
  </si>
  <si>
    <t>HK 10-5</t>
  </si>
  <si>
    <t>HK 20-1</t>
  </si>
  <si>
    <t>HK 20-2</t>
  </si>
  <si>
    <t>HK 20-3</t>
  </si>
  <si>
    <t>HK 20-4</t>
  </si>
  <si>
    <t>HK 20-5</t>
  </si>
  <si>
    <t>HK 30-1</t>
  </si>
  <si>
    <t>HK 30-2</t>
  </si>
  <si>
    <t>HK 30-3</t>
  </si>
  <si>
    <t>HK 30-4</t>
  </si>
  <si>
    <t>HK 30-5</t>
  </si>
  <si>
    <t>HK K 10-1</t>
  </si>
  <si>
    <t>HK K 10-2</t>
  </si>
  <si>
    <t>HK K 10-3</t>
  </si>
  <si>
    <t>HK K 10-4</t>
  </si>
  <si>
    <t>HK K 10-5</t>
  </si>
  <si>
    <t>HK K 20-1</t>
  </si>
  <si>
    <t>HK K 20-2</t>
  </si>
  <si>
    <t>HK K 20-3</t>
  </si>
  <si>
    <t>HK K 20-4</t>
  </si>
  <si>
    <t>HK K 20-5</t>
  </si>
  <si>
    <t>HK K 30-1</t>
  </si>
  <si>
    <t>HK K 30-2</t>
  </si>
  <si>
    <t>HK K 30-3</t>
  </si>
  <si>
    <t>HK K 30-4</t>
  </si>
  <si>
    <t>HK K 30-5</t>
  </si>
  <si>
    <t>HK P-1</t>
  </si>
  <si>
    <t>HK P-2</t>
  </si>
  <si>
    <t>HK P-3</t>
  </si>
  <si>
    <t>HK P-4</t>
  </si>
  <si>
    <t>HK P-5</t>
  </si>
  <si>
    <t>HK M-1</t>
  </si>
  <si>
    <t>HK M-2</t>
  </si>
  <si>
    <t>HK M-3</t>
  </si>
  <si>
    <t>HK M-4</t>
  </si>
  <si>
    <t>HK M-5</t>
  </si>
  <si>
    <t>HK L-1</t>
  </si>
  <si>
    <t>HK L-2</t>
  </si>
  <si>
    <t>HK L-5</t>
  </si>
  <si>
    <t>P5-734 1</t>
  </si>
  <si>
    <t>P5-734 2</t>
  </si>
  <si>
    <t>P5-734 4</t>
  </si>
  <si>
    <t>P5-734 6</t>
  </si>
  <si>
    <t>P5-734 8</t>
  </si>
  <si>
    <t>P5-734 9</t>
  </si>
  <si>
    <t>P5-734 11</t>
  </si>
  <si>
    <t>P5-734 20</t>
  </si>
  <si>
    <t>P5-734 21</t>
  </si>
  <si>
    <t>P5-734 22</t>
  </si>
  <si>
    <t>P5-734 24a</t>
  </si>
  <si>
    <t>P5-734 24b</t>
  </si>
  <si>
    <t>P5-734 27a</t>
  </si>
  <si>
    <t>P5-734 27b</t>
  </si>
  <si>
    <t>P5-734 28</t>
  </si>
  <si>
    <t>P5-734 29</t>
  </si>
  <si>
    <t>P5-734 30</t>
  </si>
  <si>
    <t>P5-734 37</t>
  </si>
  <si>
    <t>P5-735 44</t>
  </si>
  <si>
    <t>P5-736 47</t>
  </si>
  <si>
    <t>P5-736 48</t>
  </si>
  <si>
    <t>P5-736 51</t>
  </si>
  <si>
    <t>P5-736 53</t>
  </si>
  <si>
    <t>P5-736 55</t>
  </si>
  <si>
    <t>P5-736 56</t>
  </si>
  <si>
    <t>P5-736 57</t>
  </si>
  <si>
    <t>P5-736 65</t>
  </si>
  <si>
    <t>P5-736 67</t>
  </si>
  <si>
    <t>P5-736 79</t>
  </si>
  <si>
    <t>P5-736 85</t>
  </si>
  <si>
    <t>P5-736 95</t>
  </si>
  <si>
    <t>P5-736 100</t>
  </si>
  <si>
    <t>P5-738 102</t>
  </si>
  <si>
    <t>P5-738 103</t>
  </si>
  <si>
    <t>P5-738 108a</t>
  </si>
  <si>
    <t>P5-738 108c</t>
  </si>
  <si>
    <t>P5-738 78</t>
  </si>
  <si>
    <t>P5-738 109</t>
  </si>
  <si>
    <t>P5-738 111</t>
  </si>
  <si>
    <t>P5-738 114</t>
  </si>
  <si>
    <t>P5-738 112b</t>
  </si>
  <si>
    <t>P5-738 112a</t>
  </si>
  <si>
    <t>P4-232 1GB</t>
  </si>
  <si>
    <t>P4-232 3A</t>
  </si>
  <si>
    <t>P4-232 3B</t>
  </si>
  <si>
    <t>P4-232 3C</t>
  </si>
  <si>
    <t>P4-232 3D</t>
  </si>
  <si>
    <t>P4-232 3E</t>
  </si>
  <si>
    <t>P4-232 3F</t>
  </si>
  <si>
    <t>P4-232 3G</t>
  </si>
  <si>
    <t>P4-232 4-1</t>
  </si>
  <si>
    <t>P4-232 4-2</t>
  </si>
  <si>
    <t>P4-232 4C</t>
  </si>
  <si>
    <t>P4-232 4D</t>
  </si>
  <si>
    <t>P4-232 5A</t>
  </si>
  <si>
    <t>P4-232 6A</t>
  </si>
  <si>
    <t>P4-232 1</t>
  </si>
  <si>
    <t>P4-233-1A</t>
  </si>
  <si>
    <t>P4-233-1B</t>
  </si>
  <si>
    <t>P4-233-4</t>
  </si>
  <si>
    <t>P4-233-4A</t>
  </si>
  <si>
    <t>P4-233-4C</t>
  </si>
  <si>
    <t>P4-233-5</t>
  </si>
  <si>
    <t>Udotea</t>
  </si>
  <si>
    <t>Ulva</t>
  </si>
  <si>
    <t>Avrainvillea</t>
  </si>
  <si>
    <t>Halimeda (lg. segments)</t>
  </si>
  <si>
    <t>Spatoglossum</t>
  </si>
  <si>
    <t>green turf</t>
  </si>
  <si>
    <t>Filamentous green</t>
  </si>
  <si>
    <t>Rhodymeniales</t>
  </si>
  <si>
    <t>Green</t>
  </si>
  <si>
    <t>Red</t>
  </si>
  <si>
    <t>brown</t>
  </si>
  <si>
    <t>Brown</t>
  </si>
  <si>
    <t>Green filaments</t>
  </si>
  <si>
    <t>1st sub dive South Oahu</t>
  </si>
  <si>
    <t>Ko'olina</t>
  </si>
  <si>
    <t>Waianae</t>
  </si>
  <si>
    <t>Kahekili, Maui</t>
  </si>
  <si>
    <t>Mala stream mouth, Maui</t>
  </si>
  <si>
    <t>Mala Harbor, Maui</t>
  </si>
  <si>
    <t>Honolua, Maui</t>
  </si>
  <si>
    <t>Paiko</t>
  </si>
  <si>
    <t>Sand Island, Oahu</t>
  </si>
  <si>
    <t>Kahe Pt., Oahu</t>
  </si>
  <si>
    <t>Waianae, Oahu</t>
  </si>
  <si>
    <t>Puamana, Maui</t>
  </si>
  <si>
    <t>Makena Landing, Maui</t>
  </si>
  <si>
    <t>Honokowai, Maui</t>
  </si>
  <si>
    <t>Barber's Point, Oahu</t>
  </si>
  <si>
    <t>Kaena Point, Oahu</t>
  </si>
  <si>
    <t>SW Molokai</t>
  </si>
  <si>
    <t>W. Lanai</t>
  </si>
  <si>
    <t>W. Molokai</t>
  </si>
  <si>
    <t>AuAu Channel, Maui</t>
  </si>
  <si>
    <t>La Perouse, Maui</t>
  </si>
  <si>
    <t>Papawai Pt., Maui</t>
  </si>
  <si>
    <t>Mala, Maui</t>
  </si>
  <si>
    <t>Launiupoko, Maui</t>
  </si>
  <si>
    <t>Lahaina, Maui</t>
  </si>
  <si>
    <t>Olowalu, Maui</t>
  </si>
  <si>
    <t>intertidal</t>
  </si>
  <si>
    <t xml:space="preserve"> </t>
  </si>
  <si>
    <t>test</t>
  </si>
  <si>
    <t>Small sample</t>
  </si>
  <si>
    <t>Very small sample</t>
  </si>
  <si>
    <t>test sample</t>
  </si>
  <si>
    <t>Bleached</t>
  </si>
  <si>
    <t>boat spilled; insuff. Left over</t>
  </si>
  <si>
    <t>Bleached; didn't stain</t>
  </si>
  <si>
    <t>Oops.</t>
  </si>
  <si>
    <t>Mixed w/sample HK39</t>
  </si>
  <si>
    <t>2nd value is test sample (not decalcified)</t>
  </si>
  <si>
    <t>two samples marked SE6</t>
  </si>
  <si>
    <t>large segments</t>
  </si>
  <si>
    <t>very small sample</t>
  </si>
  <si>
    <t>small sample</t>
  </si>
  <si>
    <t>called "HA3-8B" in lab file</t>
  </si>
  <si>
    <t>** this was a test run for species labelled "halimeda sp." The large amount of carbon was offscale at this He dilution. From tray 2</t>
  </si>
  <si>
    <t>*test run for species labelled "spatoglossum."  from tray 2</t>
  </si>
  <si>
    <t>small</t>
  </si>
  <si>
    <t>combined with samples F &amp; I</t>
  </si>
  <si>
    <t>very small</t>
  </si>
  <si>
    <t>combined with sample DIC</t>
  </si>
  <si>
    <t>whole sample wieghed</t>
  </si>
  <si>
    <t>Probably represents sample P4-748 108d</t>
  </si>
  <si>
    <t>labelled "P4-7318 1129"</t>
  </si>
  <si>
    <t>labelled "P4-7318 1126"</t>
  </si>
  <si>
    <t>Contaminated w/Aluminum</t>
  </si>
  <si>
    <t>Comments1</t>
  </si>
  <si>
    <t>Comments 2</t>
  </si>
  <si>
    <t>Treatment</t>
  </si>
  <si>
    <t>Tag #</t>
  </si>
  <si>
    <t>Slot #</t>
  </si>
  <si>
    <t>F Sed</t>
  </si>
  <si>
    <t>Control</t>
  </si>
  <si>
    <t>Wire, no stain</t>
  </si>
  <si>
    <t>C Water</t>
  </si>
  <si>
    <t>F water</t>
  </si>
  <si>
    <t>C Sed</t>
  </si>
  <si>
    <t>No stain</t>
  </si>
  <si>
    <t>HNA 45-2</t>
  </si>
  <si>
    <t>HNA 45-3</t>
  </si>
  <si>
    <t>HNA 15-1</t>
  </si>
  <si>
    <t>HNA 15-2</t>
  </si>
  <si>
    <t>HNA 15-3</t>
  </si>
  <si>
    <t>sed. enrich</t>
  </si>
  <si>
    <t>sed. control</t>
  </si>
  <si>
    <t>water enrich</t>
  </si>
  <si>
    <t>control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</si>
  <si>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</si>
  <si>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</si>
  <si>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</si>
  <si>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</si>
  <si>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</si>
  <si>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</si>
  <si>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</si>
  <si>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</si>
  <si>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</si>
  <si>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</si>
  <si>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</si>
  <si>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</si>
  <si>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</si>
  <si>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</si>
  <si>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</si>
  <si>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</si>
  <si>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</si>
  <si>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</si>
  <si>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</si>
  <si>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</si>
  <si>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</si>
  <si>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racemosa</t>
  </si>
  <si>
    <t>Ganonema</t>
  </si>
  <si>
    <t>decalcified sample</t>
  </si>
  <si>
    <t>processing error</t>
  </si>
  <si>
    <t>decipiens</t>
  </si>
  <si>
    <t xml:space="preserve">Halophila </t>
  </si>
  <si>
    <t>Old Genus name</t>
  </si>
  <si>
    <t>Region</t>
  </si>
  <si>
    <t>115-119</t>
  </si>
  <si>
    <t>MHI</t>
  </si>
  <si>
    <t>farinosum (?)</t>
  </si>
  <si>
    <t>kanaloana</t>
  </si>
  <si>
    <t>Neomeris</t>
  </si>
  <si>
    <t>mg N</t>
  </si>
  <si>
    <t xml:space="preserve">Distronium </t>
  </si>
  <si>
    <t>Mictrodictyon</t>
  </si>
  <si>
    <t>Island or Atoll</t>
  </si>
  <si>
    <t>Pearl &amp; Hermes</t>
  </si>
  <si>
    <t>Maunalua Bay, off of Paiko</t>
  </si>
  <si>
    <t>Acidified wieght</t>
  </si>
  <si>
    <t>Regular weight</t>
  </si>
  <si>
    <t>102-103</t>
  </si>
  <si>
    <t>Maui</t>
  </si>
  <si>
    <t>Oahu</t>
  </si>
  <si>
    <t>Molokai</t>
  </si>
  <si>
    <t>Lanai</t>
  </si>
  <si>
    <t>Halophila</t>
  </si>
  <si>
    <t xml:space="preserve">Ganonema </t>
  </si>
  <si>
    <t xml:space="preserve">Plocamium? </t>
  </si>
  <si>
    <t xml:space="preserve">Check phylum for </t>
  </si>
  <si>
    <t>Gooey red (Reticulocaulis?)</t>
  </si>
  <si>
    <t>%N value (no formula)</t>
  </si>
  <si>
    <t>French Frigate Shoals</t>
  </si>
  <si>
    <t>Halimeda sp.</t>
  </si>
  <si>
    <t>Halimeda kanaloana</t>
  </si>
  <si>
    <t>Green turf</t>
  </si>
  <si>
    <t>sp.?</t>
  </si>
  <si>
    <t>Depth</t>
  </si>
  <si>
    <t>NWHI-431</t>
  </si>
  <si>
    <t>Catherine Cyr</t>
  </si>
  <si>
    <t>Weight Diff</t>
  </si>
  <si>
    <t>Halimeda kanaloana avg difference</t>
  </si>
  <si>
    <t>N</t>
  </si>
  <si>
    <t>C</t>
  </si>
  <si>
    <t>Paired t-test</t>
  </si>
  <si>
    <t>Udotea avg difference</t>
  </si>
  <si>
    <t>MHI-168</t>
  </si>
  <si>
    <t>opuntia?</t>
  </si>
  <si>
    <t>Heather Spalding</t>
  </si>
  <si>
    <t>LEH-03 (Keyhole)</t>
  </si>
  <si>
    <t>Niihau</t>
  </si>
  <si>
    <t>Heather Spalding &amp; Taylor Williams</t>
  </si>
  <si>
    <t>MHI-191</t>
  </si>
  <si>
    <t>Frilly Red, dissected blades</t>
  </si>
  <si>
    <t>MHI-192</t>
  </si>
  <si>
    <t>Many individuals growing on carbonate rock</t>
  </si>
  <si>
    <t>MHI-180</t>
  </si>
  <si>
    <t>Nii-02</t>
  </si>
  <si>
    <t>Many large blades</t>
  </si>
  <si>
    <t>DMSO (DNA)</t>
  </si>
  <si>
    <t>Frozen Vial (DNA)</t>
  </si>
  <si>
    <t>discoidea?</t>
  </si>
  <si>
    <t>FFS_34</t>
  </si>
  <si>
    <t>(a,b,c) n=3</t>
  </si>
  <si>
    <t>NWHI-608a</t>
  </si>
  <si>
    <t>NWHI-608b</t>
  </si>
  <si>
    <t>NWHI-608c</t>
  </si>
  <si>
    <t>FFS_tc12</t>
  </si>
  <si>
    <t>n=3</t>
  </si>
  <si>
    <t>NWHI-612a</t>
  </si>
  <si>
    <t>NWHI-612b</t>
  </si>
  <si>
    <t>NWHI-612c</t>
  </si>
  <si>
    <t>SM, KL, BH</t>
  </si>
  <si>
    <t>prestrate, (a,b,c for isotopes)</t>
  </si>
  <si>
    <t>NWHI-621a</t>
  </si>
  <si>
    <t>NWHI-621b</t>
  </si>
  <si>
    <t>NWHI-621c</t>
  </si>
  <si>
    <t>stringy , green, branched, very thin, n=3 for isotopes (a,b,c)</t>
  </si>
  <si>
    <t>NWHI-625a</t>
  </si>
  <si>
    <t>NWHI-625b</t>
  </si>
  <si>
    <t>NWHI-625c</t>
  </si>
  <si>
    <t>opuntia</t>
  </si>
  <si>
    <t>FFS-R29</t>
  </si>
  <si>
    <t>several, isotopes (a,b,c)</t>
  </si>
  <si>
    <t>NWHI-641a</t>
  </si>
  <si>
    <t>NWHI-641b</t>
  </si>
  <si>
    <t>NWHI-641c</t>
  </si>
  <si>
    <t>NWHI-642a</t>
  </si>
  <si>
    <t>NWHI-642b</t>
  </si>
  <si>
    <t>NWHI-642c</t>
  </si>
  <si>
    <t>NWHI-656</t>
  </si>
  <si>
    <t>S. Matadora, K. Lopes</t>
  </si>
  <si>
    <t>thin, highly branched, same as NWHI-625, (a,b,c for isotopes)</t>
  </si>
  <si>
    <t>FFS-1908</t>
  </si>
  <si>
    <t>Randy Kosaki</t>
  </si>
  <si>
    <t>2 days in fridge before processed, (a,b,c for isotopes), branched, tangled, wiry</t>
  </si>
  <si>
    <t>NWHI-674a</t>
  </si>
  <si>
    <t>NWHI-674b</t>
  </si>
  <si>
    <t>NWHI-674c</t>
  </si>
  <si>
    <t>2 days in fridge before processed, (a,b,c for isotopes), Veru fome branched, soft</t>
  </si>
  <si>
    <t>NWHI-682c</t>
  </si>
  <si>
    <t>Gracilaria?</t>
  </si>
  <si>
    <t>2 days in fridge before processed, (a,b,c for isotopes), many individuals attached to shell &amp; rock, few branches; mostly unbranched &amp; upright &amp; creeping, (NWHI-683, 684, 685 may be same diff morphs of same species)</t>
  </si>
  <si>
    <t>NWHI-683c</t>
  </si>
  <si>
    <t>LIS-Day 1</t>
  </si>
  <si>
    <t>S. Matadora</t>
  </si>
  <si>
    <t>Strongly dichotomous, fuzzy over all branches, upright; bloom-forming at depth; very abundant</t>
  </si>
  <si>
    <t>NWHI-693a</t>
  </si>
  <si>
    <t>NWHI-693b</t>
  </si>
  <si>
    <t>NWHI-693c</t>
  </si>
  <si>
    <t>serrulata?</t>
  </si>
  <si>
    <t>Growing attached to small rocks (n=3)</t>
  </si>
  <si>
    <t>NWHI-694a</t>
  </si>
  <si>
    <t>NWHI-694b</t>
  </si>
  <si>
    <t>NWHI-694c</t>
  </si>
  <si>
    <t>LIS-4067</t>
  </si>
  <si>
    <t>(a,b,c for isotopes), mound-forming, abundent</t>
  </si>
  <si>
    <t>NWHI-712a</t>
  </si>
  <si>
    <t>NWHI-712b</t>
  </si>
  <si>
    <t>NWHI-712c</t>
  </si>
  <si>
    <t>Abundant patches</t>
  </si>
  <si>
    <t>NWHI-713a</t>
  </si>
  <si>
    <t>NWHI-713c</t>
  </si>
  <si>
    <t>LIS-18</t>
  </si>
  <si>
    <t>very abundant clumps</t>
  </si>
  <si>
    <t>NWHI-753a</t>
  </si>
  <si>
    <t>NWHI-753b</t>
  </si>
  <si>
    <t>NWHI-753c</t>
  </si>
  <si>
    <t>branched, very abundant, green shit, bloom?</t>
  </si>
  <si>
    <t>NWHI-765a</t>
  </si>
  <si>
    <t>NWHI-765b</t>
  </si>
  <si>
    <t>NWHI-765c</t>
  </si>
  <si>
    <t>2 days in fridge before processed, green shit, finely branched, high abundance</t>
  </si>
  <si>
    <t>NWHI-839a</t>
  </si>
  <si>
    <t>NWHI-839b</t>
  </si>
  <si>
    <t>NWHI-839c</t>
  </si>
  <si>
    <t>2 days in fridge before processed, lime green, soft</t>
  </si>
  <si>
    <t>NWHI-843a</t>
  </si>
  <si>
    <t>NWHI-843b</t>
  </si>
  <si>
    <t>NWHI-843c</t>
  </si>
  <si>
    <t>PHR_80</t>
  </si>
  <si>
    <t>Taylor Williams</t>
  </si>
  <si>
    <t>individuals, mat growing around</t>
  </si>
  <si>
    <t>NWHI-878a</t>
  </si>
  <si>
    <t>NWHI-878b</t>
  </si>
  <si>
    <t>NWHI-878c</t>
  </si>
  <si>
    <t>NWHI-957a</t>
  </si>
  <si>
    <t>NWHI-957b</t>
  </si>
  <si>
    <t>NWHI-957c</t>
  </si>
  <si>
    <t>"Brown spaghetti" Nemacytus</t>
  </si>
  <si>
    <t>Shallow east lagoon</t>
  </si>
  <si>
    <t>Snorkel</t>
  </si>
  <si>
    <t>n=3 for DMSO and Isotopes</t>
  </si>
  <si>
    <t>NWHI-979a</t>
  </si>
  <si>
    <t>NWHI-979b</t>
  </si>
  <si>
    <t>NWHI-979c</t>
  </si>
  <si>
    <t>Galaxaura</t>
  </si>
  <si>
    <t>samples left in fridge overnight</t>
  </si>
  <si>
    <t>mexicana?</t>
  </si>
  <si>
    <t>NWHI-995a</t>
  </si>
  <si>
    <t>NWHI-995b</t>
  </si>
  <si>
    <t>NWHI-995c</t>
  </si>
  <si>
    <t>NWHI-1043a</t>
  </si>
  <si>
    <t>NWHI-1043b</t>
  </si>
  <si>
    <t>NWHI-1043c</t>
  </si>
  <si>
    <t>PHR_73</t>
  </si>
  <si>
    <t>in clumps, similar segment size</t>
  </si>
  <si>
    <t>NWHI-1070a</t>
  </si>
  <si>
    <t>NWHI-1070b</t>
  </si>
  <si>
    <t>NWHI-1070c</t>
  </si>
  <si>
    <t>PHR_65</t>
  </si>
  <si>
    <t>Used in Microbiome, little clumps w/ similar segments</t>
  </si>
  <si>
    <t>NWHI-1071a</t>
  </si>
  <si>
    <t>NWHI-1071b</t>
  </si>
  <si>
    <t>NWHI-1071c</t>
  </si>
  <si>
    <t>PHR_66</t>
  </si>
  <si>
    <t>Used in Microbiome</t>
  </si>
  <si>
    <t>NWHI-1072a</t>
  </si>
  <si>
    <t>NWHI-1072b</t>
  </si>
  <si>
    <t>NWHI-1072c</t>
  </si>
  <si>
    <t>Amansia sp.</t>
  </si>
  <si>
    <t>Codium sp.</t>
  </si>
  <si>
    <t>Caulerpa sp.</t>
  </si>
  <si>
    <t>Cladophora sp.</t>
  </si>
  <si>
    <t>Martensia sp.</t>
  </si>
  <si>
    <t>Microdictyon sp.</t>
  </si>
  <si>
    <t>Unknown Red (included gooey)</t>
  </si>
  <si>
    <t>Padina sp.</t>
  </si>
  <si>
    <t>Dictyota sp.</t>
  </si>
  <si>
    <t>Unknown Red</t>
  </si>
  <si>
    <t>Dichotomaria sp.</t>
  </si>
  <si>
    <t>Unknown Red (included Gooey)</t>
  </si>
  <si>
    <t>Unknown brown</t>
  </si>
  <si>
    <t>Unknown greens (fila., turf)</t>
  </si>
  <si>
    <t>Unknown Green</t>
  </si>
  <si>
    <t>Galaxaura sp.</t>
  </si>
  <si>
    <t>Dasya sp.</t>
  </si>
  <si>
    <t>Shlw N15 #</t>
  </si>
  <si>
    <t>Meso N15 #</t>
  </si>
  <si>
    <t>Meso %N #</t>
  </si>
  <si>
    <t>Shlw %N #</t>
  </si>
  <si>
    <t>MHI Totals</t>
  </si>
  <si>
    <t>NWHI Totals</t>
  </si>
  <si>
    <t>N15</t>
  </si>
  <si>
    <t>Johnston</t>
  </si>
  <si>
    <t>Sargassum sp.</t>
  </si>
  <si>
    <t>Halimeda k</t>
  </si>
  <si>
    <t>Lisanski</t>
  </si>
  <si>
    <t>Unknown Green/Turf</t>
  </si>
  <si>
    <t xml:space="preserve">Avrainvillea </t>
  </si>
  <si>
    <t>PH</t>
  </si>
  <si>
    <t>Hypnea? Laurencia?</t>
  </si>
  <si>
    <t>PHR_p44</t>
  </si>
  <si>
    <t>Heather spalding</t>
  </si>
  <si>
    <t>yellow at tips</t>
  </si>
  <si>
    <t>NWHI-944b</t>
  </si>
  <si>
    <t>Laurencia</t>
  </si>
  <si>
    <t>PHR_68</t>
  </si>
  <si>
    <t>Used in Microbiome, yellow iridescence, large patch</t>
  </si>
  <si>
    <t>NWHI-1074a</t>
  </si>
  <si>
    <t>NWHI-1074b</t>
  </si>
  <si>
    <t>NWHI-1074c</t>
  </si>
  <si>
    <t>Gin Island</t>
  </si>
  <si>
    <t>Abundant, several individuals, reddish, c tips (a,b,c for isotopes)</t>
  </si>
  <si>
    <t>NWHI-646b</t>
  </si>
  <si>
    <t>NWHI-646c</t>
  </si>
  <si>
    <t>PHR-tc26</t>
  </si>
  <si>
    <t>NWHI-813a</t>
  </si>
  <si>
    <t>NWHI-813b</t>
  </si>
  <si>
    <t>NWHI-813c</t>
  </si>
  <si>
    <t>NWHI-597</t>
  </si>
  <si>
    <t>Liagora</t>
  </si>
  <si>
    <t>Rapture</t>
  </si>
  <si>
    <t>Many individuals, Frozen leftovers for fun pressing</t>
  </si>
  <si>
    <t>NWHI-598</t>
  </si>
  <si>
    <t>NWHI-599</t>
  </si>
  <si>
    <t>NWHI-600</t>
  </si>
  <si>
    <t>NWHI-601</t>
  </si>
  <si>
    <t>NWHI-615</t>
  </si>
  <si>
    <t>most abundant, collected extra for fun pressing</t>
  </si>
  <si>
    <t>NWHI-616</t>
  </si>
  <si>
    <t>NWHI-617</t>
  </si>
  <si>
    <t>several individuals, not abundant on reef</t>
  </si>
  <si>
    <t>NWHI-749a</t>
  </si>
  <si>
    <t>NWHI-749b</t>
  </si>
  <si>
    <t>NWHI-749c</t>
  </si>
  <si>
    <t>abundant at depth in patches</t>
  </si>
  <si>
    <t>NWHI-1069a</t>
  </si>
  <si>
    <t>NWHI-1069b</t>
  </si>
  <si>
    <t>NWHI-1069c</t>
  </si>
  <si>
    <t>PHR_67</t>
  </si>
  <si>
    <t>NWHI-1073a</t>
  </si>
  <si>
    <t>NWHI-1073b</t>
  </si>
  <si>
    <t>NWHI-1073c</t>
  </si>
  <si>
    <t>High quantity, (a,b,c) n=3</t>
  </si>
  <si>
    <t>NWHI-609a</t>
  </si>
  <si>
    <t>NWHI-609b</t>
  </si>
  <si>
    <t>NWHI-609c</t>
  </si>
  <si>
    <t>Isotopes (a,b,c)</t>
  </si>
  <si>
    <t>NWHI-655b</t>
  </si>
  <si>
    <t>NWHI-655c</t>
  </si>
  <si>
    <t>(a,b,c for isotopes), very abundant, dominant</t>
  </si>
  <si>
    <t>NWHI-752a</t>
  </si>
  <si>
    <t>NWHI-752b</t>
  </si>
  <si>
    <t>NWHI-752c</t>
  </si>
  <si>
    <t>2 days in fridge before processed</t>
  </si>
  <si>
    <t>NWHI-848a</t>
  </si>
  <si>
    <t>NWHI-848b</t>
  </si>
  <si>
    <t>NWHI-848c</t>
  </si>
  <si>
    <t>near boat mouth</t>
  </si>
  <si>
    <t>NWHI-974a</t>
  </si>
  <si>
    <t>NWHI-974b</t>
  </si>
  <si>
    <t>NWHI-974c</t>
  </si>
  <si>
    <t>NWHI-1034b</t>
  </si>
  <si>
    <t>hawaiiensis?</t>
  </si>
  <si>
    <t>n=10 for silica and DMSO</t>
  </si>
  <si>
    <t>NWHI-969e</t>
  </si>
  <si>
    <t xml:space="preserve">Scinaia </t>
  </si>
  <si>
    <t>NWHI-1031b</t>
  </si>
  <si>
    <t>2 days in fridge before processed, (a,b,c for isotopes), n=10- many attached</t>
  </si>
  <si>
    <t>NWHI-668a</t>
  </si>
  <si>
    <t>from microbiome study</t>
  </si>
  <si>
    <t>NWHI-1049a</t>
  </si>
  <si>
    <t>NWHI-1049c</t>
  </si>
  <si>
    <t>Ulvaceae</t>
  </si>
  <si>
    <t>3 individuals</t>
  </si>
  <si>
    <t>NWHI-1066a</t>
  </si>
  <si>
    <t>NWHI-1066b</t>
  </si>
  <si>
    <t>NWHI-1066c</t>
  </si>
  <si>
    <t>2 days in fridge before processed, n=2, attached to rhodolith &amp; rock, (a,b for isotopes: a- green &amp; bright, b- dull yellow &amp; pale)</t>
  </si>
  <si>
    <t>NWHI-665a</t>
  </si>
  <si>
    <t>4 blades, lime green</t>
  </si>
  <si>
    <t>NWHI-764a</t>
  </si>
  <si>
    <t>NWHI-764b</t>
  </si>
  <si>
    <t>NWHI-764c</t>
  </si>
  <si>
    <r>
      <t>δ</t>
    </r>
    <r>
      <rPr>
        <b/>
        <i/>
        <vertAlign val="superscript"/>
        <sz val="11"/>
        <rFont val="Arial"/>
        <family val="2"/>
      </rPr>
      <t>15</t>
    </r>
    <r>
      <rPr>
        <b/>
        <i/>
        <sz val="11"/>
        <rFont val="Arial"/>
        <family val="2"/>
      </rPr>
      <t>N          (‰ vs. AIR)</t>
    </r>
  </si>
  <si>
    <r>
      <t>δ</t>
    </r>
    <r>
      <rPr>
        <b/>
        <i/>
        <vertAlign val="superscript"/>
        <sz val="11"/>
        <rFont val="Arial"/>
        <family val="2"/>
      </rPr>
      <t>13</t>
    </r>
    <r>
      <rPr>
        <b/>
        <i/>
        <sz val="11"/>
        <rFont val="Arial"/>
        <family val="2"/>
      </rPr>
      <t>C                     (‰ vs. V-PDB)</t>
    </r>
  </si>
  <si>
    <r>
      <t>Scinaia</t>
    </r>
    <r>
      <rPr>
        <sz val="11"/>
        <color indexed="8"/>
        <rFont val="Arial"/>
        <family val="2"/>
      </rPr>
      <t xml:space="preserve"> sp.</t>
    </r>
  </si>
  <si>
    <r>
      <t>δ</t>
    </r>
    <r>
      <rPr>
        <b/>
        <i/>
        <vertAlign val="superscript"/>
        <sz val="11"/>
        <rFont val="Arial"/>
        <family val="2"/>
      </rPr>
      <t>15</t>
    </r>
    <r>
      <rPr>
        <b/>
        <i/>
        <sz val="11"/>
        <rFont val="Arial"/>
        <family val="2"/>
      </rPr>
      <t>N Diff</t>
    </r>
  </si>
  <si>
    <r>
      <t>δ</t>
    </r>
    <r>
      <rPr>
        <b/>
        <i/>
        <vertAlign val="superscript"/>
        <sz val="11"/>
        <rFont val="Arial"/>
        <family val="2"/>
      </rPr>
      <t>13</t>
    </r>
    <r>
      <rPr>
        <b/>
        <i/>
        <sz val="11"/>
        <rFont val="Arial"/>
        <family val="2"/>
      </rPr>
      <t>C Diff</t>
    </r>
  </si>
  <si>
    <r>
      <t>δ</t>
    </r>
    <r>
      <rPr>
        <b/>
        <vertAlign val="superscript"/>
        <sz val="11"/>
        <rFont val="Arial"/>
        <family val="2"/>
      </rPr>
      <t>15</t>
    </r>
    <r>
      <rPr>
        <b/>
        <sz val="11"/>
        <rFont val="Arial"/>
        <family val="2"/>
      </rPr>
      <t>N          (‰ vs. AIR)</t>
    </r>
  </si>
  <si>
    <t>Laurencia sp.</t>
  </si>
  <si>
    <t>Liagora sp.</t>
  </si>
  <si>
    <t>Scinaia sp.</t>
  </si>
  <si>
    <t>H. kanaloana</t>
  </si>
  <si>
    <t>Avrainvillea sp.</t>
  </si>
  <si>
    <t>Udotea sp.</t>
  </si>
  <si>
    <t>ID</t>
  </si>
  <si>
    <t>Pacfic</t>
  </si>
  <si>
    <t>Percent</t>
  </si>
  <si>
    <t>Zone</t>
  </si>
  <si>
    <t>n=2 for isotopes (a,b)</t>
  </si>
  <si>
    <t>NWHI-624a</t>
  </si>
  <si>
    <t>NWHI-655a</t>
  </si>
  <si>
    <t>NWHI-624b</t>
  </si>
  <si>
    <t>MHI-153</t>
  </si>
  <si>
    <t>Lobophora?</t>
  </si>
  <si>
    <t>MHI-158</t>
  </si>
  <si>
    <t>MHI-160</t>
  </si>
  <si>
    <t>3 scraggly individuals, epiphytized, In pukas in area w/ high wave action</t>
  </si>
  <si>
    <t>Red is for samples no included in thesis due to missing either N15 or %N</t>
  </si>
  <si>
    <t>Unknown red</t>
  </si>
  <si>
    <t>light red/pink, long stalk</t>
  </si>
  <si>
    <t>NWHI-1011a</t>
  </si>
  <si>
    <t>NWHI-1011b</t>
  </si>
  <si>
    <t>NWHI-1011c</t>
  </si>
  <si>
    <t>NWHI-1031a</t>
  </si>
  <si>
    <t>NWHI-1031c</t>
  </si>
  <si>
    <t>NWHI-1034a</t>
  </si>
  <si>
    <t>NWHI-1034c</t>
  </si>
  <si>
    <t>NWHI-1049b</t>
  </si>
  <si>
    <t>NWHI-668b</t>
  </si>
  <si>
    <t>NWHI-668c</t>
  </si>
  <si>
    <t>fine blades, plasticy in texture, olive green</t>
  </si>
  <si>
    <t>NWHI-821a</t>
  </si>
  <si>
    <t>NWHI-821b</t>
  </si>
  <si>
    <t>NWHI-821c</t>
  </si>
  <si>
    <t>NWHI-944c</t>
  </si>
  <si>
    <t>firm, flattened, uniform, branching</t>
  </si>
  <si>
    <t>NWHI-968b</t>
  </si>
  <si>
    <t>NWHI-969b</t>
  </si>
  <si>
    <t>NWHI-969c</t>
  </si>
  <si>
    <t>NWHI-969d</t>
  </si>
  <si>
    <t>East side for invasive mats</t>
  </si>
  <si>
    <t>n=3 for silica, DMSO, and isotopes</t>
  </si>
  <si>
    <t>NWHI-975c</t>
  </si>
  <si>
    <t>Might want to include Laurencia and Liagora and Sargassum</t>
  </si>
  <si>
    <t>Not all metadata is up to date</t>
  </si>
  <si>
    <t>δ15N (‰)</t>
  </si>
  <si>
    <t>n</t>
  </si>
  <si>
    <t>SD (+/-)</t>
  </si>
  <si>
    <t>Distromium sp.</t>
  </si>
  <si>
    <t>Shallow</t>
  </si>
  <si>
    <t>N (%)</t>
  </si>
  <si>
    <t>Decalcified adjustment</t>
  </si>
  <si>
    <t>Adjusted final weights</t>
  </si>
  <si>
    <t>Mesophotic</t>
  </si>
  <si>
    <t>MHI - Shallow</t>
  </si>
  <si>
    <t>MHI - Mesophotic</t>
  </si>
  <si>
    <t>NWHI - Shallow</t>
  </si>
  <si>
    <t>NWHI - Mesophotic</t>
  </si>
  <si>
    <t>average_per</t>
  </si>
  <si>
    <t>SD_per</t>
  </si>
  <si>
    <t>average_N15</t>
  </si>
  <si>
    <t>SD_N15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</si>
</sst>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"/>
    <numFmt numFmtId="166" formatCode="0.00000000"/>
    <numFmt numFmtId="167" formatCode="0.0"/>
    <numFmt numFmtId="168" formatCode="0.0000"/>
    <numFmt numFmtId="169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i/>
      <vertAlign val="superscript"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i/>
      <sz val="11"/>
      <color rgb="FFFF0000"/>
      <name val="Arial"/>
      <family val="2"/>
    </font>
    <font>
      <b/>
      <vertAlign val="superscript"/>
      <sz val="11"/>
      <name val="Arial"/>
      <family val="2"/>
    </font>
    <font>
      <i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  <scheme val="minor"/>
    </font>
    <font>
      <b/>
      <i/>
      <sz val="10"/>
      <name val="Arial"/>
      <family val="2"/>
    </font>
    <font>
      <b/>
      <i/>
      <sz val="10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0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 wrapText="1"/>
    </xf>
    <xf numFmtId="0" fontId="5" fillId="0" borderId="0" xfId="0" applyFont="1" applyAlignment="1">
      <alignment horizontal="center" wrapText="1"/>
    </xf>
    <xf numFmtId="167" fontId="6" fillId="0" borderId="0" xfId="0" applyNumberFormat="1" applyFont="1" applyAlignment="1">
      <alignment horizontal="center" wrapText="1"/>
    </xf>
    <xf numFmtId="167" fontId="8" fillId="0" borderId="0" xfId="0" applyNumberFormat="1" applyFont="1" applyAlignment="1">
      <alignment horizontal="center" wrapText="1"/>
    </xf>
    <xf numFmtId="0" fontId="6" fillId="0" borderId="0" xfId="2" applyFont="1" applyAlignment="1" applyProtection="1">
      <alignment horizontal="center"/>
      <protection locked="0"/>
    </xf>
    <xf numFmtId="0" fontId="6" fillId="0" borderId="0" xfId="2" applyFont="1" applyAlignment="1" applyProtection="1">
      <alignment horizontal="center" wrapText="1"/>
      <protection locked="0"/>
    </xf>
    <xf numFmtId="0" fontId="6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 applyFill="1"/>
    <xf numFmtId="168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center"/>
    </xf>
    <xf numFmtId="14" fontId="4" fillId="0" borderId="0" xfId="0" applyNumberFormat="1" applyFont="1" applyAlignment="1">
      <alignment horizontal="left"/>
    </xf>
    <xf numFmtId="0" fontId="10" fillId="0" borderId="0" xfId="0" applyFont="1" applyFill="1"/>
    <xf numFmtId="0" fontId="4" fillId="0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167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0" fontId="10" fillId="0" borderId="0" xfId="0" applyFont="1"/>
    <xf numFmtId="167" fontId="11" fillId="0" borderId="0" xfId="0" applyNumberFormat="1" applyFont="1" applyFill="1" applyAlignment="1">
      <alignment horizontal="center"/>
    </xf>
    <xf numFmtId="168" fontId="10" fillId="0" borderId="0" xfId="0" applyNumberFormat="1" applyFont="1" applyAlignment="1">
      <alignment horizontal="center"/>
    </xf>
    <xf numFmtId="0" fontId="10" fillId="9" borderId="0" xfId="0" applyFont="1" applyFill="1" applyAlignment="1">
      <alignment horizontal="center"/>
    </xf>
    <xf numFmtId="14" fontId="10" fillId="0" borderId="0" xfId="0" applyNumberFormat="1" applyFont="1" applyFill="1" applyAlignment="1">
      <alignment horizontal="center"/>
    </xf>
    <xf numFmtId="168" fontId="9" fillId="0" borderId="0" xfId="0" applyNumberFormat="1" applyFont="1" applyFill="1" applyAlignment="1">
      <alignment horizontal="center" vertical="center" wrapText="1"/>
    </xf>
    <xf numFmtId="2" fontId="10" fillId="9" borderId="0" xfId="0" applyNumberFormat="1" applyFont="1" applyFill="1" applyAlignment="1">
      <alignment horizontal="center"/>
    </xf>
    <xf numFmtId="167" fontId="10" fillId="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4" fillId="10" borderId="0" xfId="0" applyFont="1" applyFill="1"/>
    <xf numFmtId="165" fontId="12" fillId="0" borderId="0" xfId="0" applyNumberFormat="1" applyFont="1" applyFill="1" applyAlignment="1">
      <alignment horizontal="center"/>
    </xf>
    <xf numFmtId="14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3" fillId="0" borderId="0" xfId="0" applyFont="1" applyFill="1" applyAlignment="1">
      <alignment horizontal="center" vertical="center"/>
    </xf>
    <xf numFmtId="14" fontId="13" fillId="0" borderId="0" xfId="0" applyNumberFormat="1" applyFont="1" applyFill="1" applyAlignment="1">
      <alignment horizontal="center" vertical="center"/>
    </xf>
    <xf numFmtId="0" fontId="4" fillId="2" borderId="0" xfId="0" applyFont="1" applyFill="1"/>
    <xf numFmtId="0" fontId="13" fillId="0" borderId="0" xfId="0" applyFont="1"/>
    <xf numFmtId="0" fontId="4" fillId="7" borderId="0" xfId="0" applyFont="1" applyFill="1"/>
    <xf numFmtId="0" fontId="4" fillId="7" borderId="0" xfId="0" applyFont="1" applyFill="1" applyAlignment="1">
      <alignment horizontal="left"/>
    </xf>
    <xf numFmtId="168" fontId="10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67" fontId="10" fillId="7" borderId="0" xfId="0" applyNumberFormat="1" applyFont="1" applyFill="1" applyAlignment="1">
      <alignment horizontal="center"/>
    </xf>
    <xf numFmtId="2" fontId="10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65" fontId="11" fillId="7" borderId="0" xfId="0" applyNumberFormat="1" applyFont="1" applyFill="1" applyAlignment="1">
      <alignment horizontal="center"/>
    </xf>
    <xf numFmtId="165" fontId="10" fillId="7" borderId="0" xfId="0" applyNumberFormat="1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165" fontId="12" fillId="7" borderId="0" xfId="0" applyNumberFormat="1" applyFont="1" applyFill="1" applyAlignment="1">
      <alignment horizontal="center"/>
    </xf>
    <xf numFmtId="14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/>
    <xf numFmtId="0" fontId="12" fillId="7" borderId="0" xfId="0" applyFont="1" applyFill="1" applyAlignment="1">
      <alignment horizontal="left"/>
    </xf>
    <xf numFmtId="168" fontId="9" fillId="0" borderId="0" xfId="0" applyNumberFormat="1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left"/>
    </xf>
    <xf numFmtId="168" fontId="10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67" fontId="10" fillId="8" borderId="0" xfId="0" applyNumberFormat="1" applyFont="1" applyFill="1" applyAlignment="1">
      <alignment horizontal="center"/>
    </xf>
    <xf numFmtId="2" fontId="10" fillId="8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65" fontId="11" fillId="8" borderId="0" xfId="0" applyNumberFormat="1" applyFont="1" applyFill="1" applyAlignment="1">
      <alignment horizontal="center"/>
    </xf>
    <xf numFmtId="165" fontId="10" fillId="8" borderId="0" xfId="0" applyNumberFormat="1" applyFont="1" applyFill="1" applyAlignment="1">
      <alignment horizontal="center"/>
    </xf>
    <xf numFmtId="14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13" fillId="7" borderId="0" xfId="0" applyFont="1" applyFill="1"/>
    <xf numFmtId="165" fontId="4" fillId="7" borderId="0" xfId="0" applyNumberFormat="1" applyFont="1" applyFill="1" applyAlignment="1">
      <alignment horizontal="center"/>
    </xf>
    <xf numFmtId="167" fontId="11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4" fontId="10" fillId="7" borderId="0" xfId="0" applyNumberFormat="1" applyFont="1" applyFill="1" applyAlignment="1">
      <alignment horizontal="center"/>
    </xf>
    <xf numFmtId="167" fontId="4" fillId="0" borderId="0" xfId="0" applyNumberFormat="1" applyFont="1" applyFill="1" applyAlignment="1">
      <alignment horizontal="center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167" fontId="11" fillId="8" borderId="0" xfId="0" applyNumberFormat="1" applyFont="1" applyFill="1" applyAlignment="1">
      <alignment horizontal="center"/>
    </xf>
    <xf numFmtId="0" fontId="10" fillId="6" borderId="0" xfId="0" applyFont="1" applyFill="1"/>
    <xf numFmtId="0" fontId="4" fillId="6" borderId="0" xfId="0" applyFont="1" applyFill="1"/>
    <xf numFmtId="0" fontId="10" fillId="6" borderId="0" xfId="0" applyFont="1" applyFill="1" applyAlignment="1">
      <alignment horizontal="center"/>
    </xf>
    <xf numFmtId="167" fontId="10" fillId="6" borderId="0" xfId="0" applyNumberFormat="1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5" fontId="11" fillId="6" borderId="0" xfId="0" applyNumberFormat="1" applyFont="1" applyFill="1" applyAlignment="1">
      <alignment horizontal="center"/>
    </xf>
    <xf numFmtId="165" fontId="10" fillId="6" borderId="0" xfId="0" applyNumberFormat="1" applyFont="1" applyFill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left"/>
    </xf>
    <xf numFmtId="164" fontId="14" fillId="0" borderId="0" xfId="0" applyNumberFormat="1" applyFont="1"/>
    <xf numFmtId="167" fontId="9" fillId="9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168" fontId="9" fillId="0" borderId="0" xfId="0" applyNumberFormat="1" applyFont="1" applyAlignment="1">
      <alignment horizontal="center" vertical="center" wrapText="1"/>
    </xf>
    <xf numFmtId="167" fontId="9" fillId="0" borderId="0" xfId="0" applyNumberFormat="1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168" fontId="15" fillId="0" borderId="0" xfId="0" applyNumberFormat="1" applyFont="1" applyAlignment="1">
      <alignment horizontal="center" vertical="center" wrapText="1"/>
    </xf>
    <xf numFmtId="167" fontId="15" fillId="0" borderId="0" xfId="0" applyNumberFormat="1" applyFont="1" applyAlignment="1">
      <alignment horizontal="center" vertical="center" wrapText="1"/>
    </xf>
    <xf numFmtId="167" fontId="12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vertical="top" wrapText="1"/>
    </xf>
    <xf numFmtId="14" fontId="10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7" fontId="9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left"/>
    </xf>
    <xf numFmtId="164" fontId="10" fillId="0" borderId="0" xfId="0" applyNumberFormat="1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166" fontId="4" fillId="0" borderId="0" xfId="0" applyNumberFormat="1" applyFont="1" applyFill="1" applyAlignment="1">
      <alignment horizontal="center"/>
    </xf>
    <xf numFmtId="0" fontId="10" fillId="7" borderId="0" xfId="0" applyFont="1" applyFill="1"/>
    <xf numFmtId="14" fontId="10" fillId="8" borderId="0" xfId="0" applyNumberFormat="1" applyFont="1" applyFill="1" applyAlignment="1">
      <alignment horizontal="center"/>
    </xf>
    <xf numFmtId="168" fontId="10" fillId="6" borderId="0" xfId="0" applyNumberFormat="1" applyFont="1" applyFill="1" applyAlignment="1">
      <alignment horizontal="center"/>
    </xf>
    <xf numFmtId="14" fontId="10" fillId="6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4" borderId="0" xfId="0" applyFont="1" applyFill="1"/>
    <xf numFmtId="0" fontId="4" fillId="0" borderId="0" xfId="0" applyFont="1" applyAlignment="1">
      <alignment horizontal="right"/>
    </xf>
    <xf numFmtId="0" fontId="4" fillId="5" borderId="0" xfId="0" applyFont="1" applyFill="1"/>
    <xf numFmtId="168" fontId="10" fillId="0" borderId="0" xfId="0" applyNumberFormat="1" applyFont="1" applyAlignment="1">
      <alignment horizontal="right"/>
    </xf>
    <xf numFmtId="0" fontId="10" fillId="0" borderId="0" xfId="2" applyFont="1" applyAlignment="1" applyProtection="1">
      <alignment horizontal="center"/>
      <protection locked="0"/>
    </xf>
    <xf numFmtId="0" fontId="10" fillId="0" borderId="0" xfId="2" applyFont="1" applyAlignment="1">
      <alignment horizontal="center"/>
    </xf>
    <xf numFmtId="0" fontId="10" fillId="0" borderId="0" xfId="2" applyFont="1" applyAlignment="1" applyProtection="1">
      <alignment horizontal="left"/>
      <protection locked="0"/>
    </xf>
    <xf numFmtId="0" fontId="4" fillId="0" borderId="0" xfId="0" applyFont="1" applyAlignment="1">
      <alignment horizontal="center"/>
    </xf>
    <xf numFmtId="167" fontId="4" fillId="2" borderId="0" xfId="0" applyNumberFormat="1" applyFont="1" applyFill="1"/>
    <xf numFmtId="167" fontId="4" fillId="0" borderId="0" xfId="0" applyNumberFormat="1" applyFont="1"/>
    <xf numFmtId="2" fontId="6" fillId="0" borderId="0" xfId="0" applyNumberFormat="1" applyFont="1" applyAlignment="1">
      <alignment horizontal="center" wrapText="1"/>
    </xf>
    <xf numFmtId="169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 wrapText="1"/>
    </xf>
    <xf numFmtId="10" fontId="9" fillId="0" borderId="0" xfId="1" applyNumberFormat="1" applyFont="1" applyAlignment="1">
      <alignment horizontal="center"/>
    </xf>
    <xf numFmtId="0" fontId="9" fillId="0" borderId="0" xfId="1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/>
    </xf>
    <xf numFmtId="169" fontId="15" fillId="0" borderId="0" xfId="0" applyNumberFormat="1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 vertical="center" wrapText="1"/>
    </xf>
    <xf numFmtId="168" fontId="15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10" fontId="10" fillId="0" borderId="0" xfId="1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0" fontId="12" fillId="6" borderId="0" xfId="0" applyFont="1" applyFill="1"/>
    <xf numFmtId="164" fontId="14" fillId="0" borderId="0" xfId="0" applyNumberFormat="1" applyFont="1" applyAlignment="1">
      <alignment horizontal="center"/>
    </xf>
    <xf numFmtId="169" fontId="9" fillId="6" borderId="0" xfId="0" applyNumberFormat="1" applyFont="1" applyFill="1" applyAlignment="1">
      <alignment horizontal="center"/>
    </xf>
    <xf numFmtId="10" fontId="9" fillId="6" borderId="0" xfId="0" applyNumberFormat="1" applyFont="1" applyFill="1" applyAlignment="1">
      <alignment horizontal="center"/>
    </xf>
    <xf numFmtId="0" fontId="10" fillId="6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9" fontId="17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9" fontId="10" fillId="6" borderId="0" xfId="0" applyNumberFormat="1" applyFont="1" applyFill="1" applyAlignment="1">
      <alignment horizontal="center"/>
    </xf>
    <xf numFmtId="10" fontId="10" fillId="6" borderId="0" xfId="1" applyNumberFormat="1" applyFont="1" applyFill="1" applyAlignment="1">
      <alignment horizontal="center"/>
    </xf>
    <xf numFmtId="2" fontId="10" fillId="6" borderId="0" xfId="1" applyNumberFormat="1" applyFont="1" applyFill="1" applyAlignment="1">
      <alignment horizontal="center"/>
    </xf>
    <xf numFmtId="0" fontId="10" fillId="3" borderId="0" xfId="0" applyFont="1" applyFill="1"/>
    <xf numFmtId="2" fontId="9" fillId="0" borderId="0" xfId="0" applyNumberFormat="1" applyFont="1" applyFill="1" applyAlignment="1">
      <alignment horizontal="center"/>
    </xf>
    <xf numFmtId="168" fontId="12" fillId="0" borderId="0" xfId="0" applyNumberFormat="1" applyFont="1" applyAlignment="1">
      <alignment horizontal="center"/>
    </xf>
    <xf numFmtId="167" fontId="12" fillId="9" borderId="0" xfId="0" applyNumberFormat="1" applyFont="1" applyFill="1" applyAlignment="1">
      <alignment horizontal="center"/>
    </xf>
    <xf numFmtId="169" fontId="12" fillId="9" borderId="0" xfId="0" applyNumberFormat="1" applyFont="1" applyFill="1" applyAlignment="1">
      <alignment horizontal="center"/>
    </xf>
    <xf numFmtId="10" fontId="12" fillId="9" borderId="0" xfId="1" applyNumberFormat="1" applyFont="1" applyFill="1" applyAlignment="1">
      <alignment horizontal="center"/>
    </xf>
    <xf numFmtId="2" fontId="12" fillId="9" borderId="0" xfId="1" applyNumberFormat="1" applyFont="1" applyFill="1" applyAlignment="1">
      <alignment horizontal="center"/>
    </xf>
    <xf numFmtId="2" fontId="12" fillId="9" borderId="0" xfId="0" applyNumberFormat="1" applyFont="1" applyFill="1" applyAlignment="1">
      <alignment horizontal="center"/>
    </xf>
    <xf numFmtId="167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0" fillId="0" borderId="0" xfId="1" applyNumberFormat="1" applyFont="1" applyAlignment="1">
      <alignment horizontal="center"/>
    </xf>
    <xf numFmtId="0" fontId="12" fillId="3" borderId="0" xfId="0" applyFont="1" applyFill="1" applyAlignment="1">
      <alignment horizontal="center"/>
    </xf>
    <xf numFmtId="169" fontId="4" fillId="0" borderId="0" xfId="0" applyNumberFormat="1" applyFont="1" applyFill="1"/>
    <xf numFmtId="2" fontId="4" fillId="0" borderId="0" xfId="0" applyNumberFormat="1" applyFont="1" applyFill="1"/>
    <xf numFmtId="0" fontId="5" fillId="0" borderId="0" xfId="0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1" fontId="4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18" fillId="2" borderId="2" xfId="0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/>
    <xf numFmtId="0" fontId="13" fillId="2" borderId="2" xfId="0" applyFont="1" applyFill="1" applyBorder="1" applyAlignment="1">
      <alignment horizontal="left"/>
    </xf>
    <xf numFmtId="0" fontId="19" fillId="2" borderId="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/>
    </xf>
    <xf numFmtId="1" fontId="6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1" applyNumberFormat="1" applyFont="1" applyFill="1" applyBorder="1" applyAlignment="1">
      <alignment horizontal="center"/>
    </xf>
    <xf numFmtId="0" fontId="5" fillId="0" borderId="4" xfId="0" applyFont="1" applyFill="1" applyBorder="1" applyAlignment="1"/>
    <xf numFmtId="0" fontId="4" fillId="0" borderId="2" xfId="0" applyFont="1" applyBorder="1"/>
    <xf numFmtId="0" fontId="4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9" fillId="0" borderId="4" xfId="0" applyFont="1" applyFill="1" applyBorder="1" applyAlignment="1"/>
    <xf numFmtId="0" fontId="18" fillId="0" borderId="4" xfId="0" applyFont="1" applyFill="1" applyBorder="1" applyAlignment="1"/>
    <xf numFmtId="0" fontId="11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6" fillId="0" borderId="4" xfId="0" applyFont="1" applyFill="1" applyBorder="1" applyAlignment="1"/>
    <xf numFmtId="0" fontId="4" fillId="0" borderId="0" xfId="0" applyFont="1" applyBorder="1" applyAlignment="1">
      <alignment horizontal="left"/>
    </xf>
    <xf numFmtId="0" fontId="6" fillId="0" borderId="4" xfId="0" applyNumberFormat="1" applyFont="1" applyFill="1" applyBorder="1" applyAlignment="1"/>
    <xf numFmtId="10" fontId="4" fillId="0" borderId="0" xfId="1" applyNumberFormat="1" applyFont="1" applyFill="1" applyBorder="1" applyAlignment="1"/>
    <xf numFmtId="0" fontId="4" fillId="0" borderId="0" xfId="0" applyFont="1" applyFill="1" applyBorder="1" applyAlignment="1"/>
    <xf numFmtId="0" fontId="13" fillId="2" borderId="2" xfId="0" applyFont="1" applyFill="1" applyBorder="1"/>
    <xf numFmtId="0" fontId="13" fillId="0" borderId="2" xfId="0" applyFont="1" applyBorder="1"/>
    <xf numFmtId="2" fontId="5" fillId="2" borderId="2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left"/>
    </xf>
    <xf numFmtId="2" fontId="5" fillId="2" borderId="2" xfId="1" applyNumberFormat="1" applyFont="1" applyFill="1" applyBorder="1" applyAlignment="1">
      <alignment horizontal="center"/>
    </xf>
    <xf numFmtId="0" fontId="10" fillId="0" borderId="2" xfId="0" applyFont="1" applyBorder="1"/>
    <xf numFmtId="2" fontId="5" fillId="0" borderId="2" xfId="0" applyNumberFormat="1" applyFont="1" applyBorder="1" applyAlignment="1">
      <alignment horizontal="center"/>
    </xf>
    <xf numFmtId="2" fontId="6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/>
    <xf numFmtId="2" fontId="6" fillId="0" borderId="2" xfId="0" applyNumberFormat="1" applyFont="1" applyBorder="1" applyAlignment="1">
      <alignment horizontal="center" vertical="center" wrapText="1"/>
    </xf>
    <xf numFmtId="0" fontId="10" fillId="2" borderId="2" xfId="0" applyFont="1" applyFill="1" applyBorder="1"/>
    <xf numFmtId="0" fontId="11" fillId="0" borderId="2" xfId="0" applyFont="1" applyBorder="1"/>
    <xf numFmtId="0" fontId="11" fillId="0" borderId="0" xfId="0" applyFont="1" applyBorder="1"/>
    <xf numFmtId="0" fontId="1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2" fontId="5" fillId="0" borderId="2" xfId="1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2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/>
    <xf numFmtId="1" fontId="6" fillId="2" borderId="2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2" xfId="0" applyFont="1" applyFill="1" applyBorder="1"/>
    <xf numFmtId="0" fontId="12" fillId="0" borderId="0" xfId="0" applyNumberFormat="1" applyFont="1" applyFill="1" applyAlignment="1">
      <alignment horizontal="center"/>
    </xf>
    <xf numFmtId="14" fontId="12" fillId="0" borderId="0" xfId="0" applyNumberFormat="1" applyFont="1"/>
    <xf numFmtId="0" fontId="13" fillId="0" borderId="2" xfId="0" applyFont="1" applyFill="1" applyBorder="1" applyAlignment="1">
      <alignment horizontal="left"/>
    </xf>
    <xf numFmtId="1" fontId="5" fillId="0" borderId="2" xfId="1" applyNumberFormat="1" applyFont="1" applyFill="1" applyBorder="1" applyAlignment="1">
      <alignment horizontal="center"/>
    </xf>
    <xf numFmtId="0" fontId="5" fillId="0" borderId="2" xfId="0" applyFont="1" applyBorder="1"/>
    <xf numFmtId="0" fontId="19" fillId="0" borderId="2" xfId="0" applyFont="1" applyFill="1" applyBorder="1" applyAlignment="1">
      <alignment horizontal="left"/>
    </xf>
    <xf numFmtId="0" fontId="4" fillId="9" borderId="0" xfId="0" applyFont="1" applyFill="1"/>
    <xf numFmtId="169" fontId="10" fillId="0" borderId="0" xfId="0" applyNumberFormat="1" applyFont="1" applyFill="1" applyAlignment="1">
      <alignment horizontal="center"/>
    </xf>
    <xf numFmtId="2" fontId="10" fillId="0" borderId="0" xfId="1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167" fontId="10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 vertical="center" wrapText="1"/>
    </xf>
    <xf numFmtId="1" fontId="11" fillId="0" borderId="0" xfId="0" applyNumberFormat="1" applyFont="1" applyFill="1" applyAlignment="1">
      <alignment horizontal="center"/>
    </xf>
    <xf numFmtId="167" fontId="10" fillId="0" borderId="0" xfId="0" applyNumberFormat="1" applyFont="1" applyFill="1" applyAlignment="1">
      <alignment horizontal="center" vertical="center" wrapText="1"/>
    </xf>
    <xf numFmtId="1" fontId="10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0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/>
    <xf numFmtId="166" fontId="10" fillId="0" borderId="0" xfId="0" applyNumberFormat="1" applyFont="1" applyAlignment="1">
      <alignment horizontal="center"/>
    </xf>
    <xf numFmtId="14" fontId="10" fillId="0" borderId="0" xfId="0" applyNumberFormat="1" applyFont="1"/>
    <xf numFmtId="0" fontId="2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Fill="1"/>
    <xf numFmtId="14" fontId="11" fillId="0" borderId="0" xfId="0" applyNumberFormat="1" applyFont="1" applyFill="1" applyAlignment="1">
      <alignment horizontal="left"/>
    </xf>
    <xf numFmtId="10" fontId="10" fillId="0" borderId="0" xfId="1" applyNumberFormat="1" applyFont="1" applyFill="1" applyAlignment="1">
      <alignment horizontal="center"/>
    </xf>
    <xf numFmtId="0" fontId="10" fillId="0" borderId="0" xfId="0" applyFont="1" applyFill="1" applyAlignment="1">
      <alignment horizontal="left"/>
    </xf>
    <xf numFmtId="14" fontId="10" fillId="0" borderId="0" xfId="0" applyNumberFormat="1" applyFont="1" applyFill="1" applyAlignment="1">
      <alignment horizontal="left"/>
    </xf>
    <xf numFmtId="164" fontId="14" fillId="0" borderId="0" xfId="0" applyNumberFormat="1" applyFont="1" applyFill="1" applyAlignment="1">
      <alignment horizontal="center"/>
    </xf>
    <xf numFmtId="2" fontId="15" fillId="9" borderId="0" xfId="0" applyNumberFormat="1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10" fontId="1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8" fontId="21" fillId="0" borderId="0" xfId="0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167" fontId="21" fillId="9" borderId="0" xfId="0" applyNumberFormat="1" applyFont="1" applyFill="1" applyAlignment="1">
      <alignment horizontal="center"/>
    </xf>
    <xf numFmtId="168" fontId="22" fillId="0" borderId="0" xfId="0" applyNumberFormat="1" applyFont="1" applyAlignment="1">
      <alignment horizontal="center"/>
    </xf>
    <xf numFmtId="167" fontId="22" fillId="9" borderId="0" xfId="0" applyNumberFormat="1" applyFont="1" applyFill="1" applyAlignment="1">
      <alignment horizontal="center"/>
    </xf>
    <xf numFmtId="167" fontId="22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0" fillId="0" borderId="0" xfId="2" applyFont="1" applyFill="1" applyAlignment="1">
      <alignment horizontal="center"/>
    </xf>
    <xf numFmtId="2" fontId="10" fillId="0" borderId="0" xfId="0" applyNumberFormat="1" applyFont="1" applyFill="1" applyAlignment="1">
      <alignment horizontal="center" wrapText="1"/>
    </xf>
    <xf numFmtId="0" fontId="10" fillId="0" borderId="0" xfId="2" applyFont="1" applyFill="1" applyAlignment="1">
      <alignment horizontal="center" wrapText="1"/>
    </xf>
    <xf numFmtId="0" fontId="10" fillId="0" borderId="0" xfId="2" applyFont="1" applyFill="1" applyAlignment="1" applyProtection="1">
      <alignment horizontal="center"/>
      <protection locked="0"/>
    </xf>
    <xf numFmtId="0" fontId="11" fillId="2" borderId="6" xfId="0" applyFont="1" applyFill="1" applyBorder="1"/>
    <xf numFmtId="0" fontId="5" fillId="2" borderId="6" xfId="0" applyFont="1" applyFill="1" applyBorder="1" applyAlignment="1">
      <alignment horizontal="center"/>
    </xf>
    <xf numFmtId="2" fontId="6" fillId="2" borderId="6" xfId="0" applyNumberFormat="1" applyFont="1" applyFill="1" applyBorder="1" applyAlignment="1">
      <alignment horizontal="center" vertical="center" wrapText="1"/>
    </xf>
    <xf numFmtId="0" fontId="11" fillId="0" borderId="7" xfId="0" applyFont="1" applyBorder="1"/>
    <xf numFmtId="0" fontId="5" fillId="0" borderId="7" xfId="0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 wrapText="1"/>
    </xf>
    <xf numFmtId="2" fontId="5" fillId="0" borderId="2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7" fillId="0" borderId="9" xfId="0" applyFont="1" applyFill="1" applyBorder="1" applyAlignment="1">
      <alignment horizontal="right"/>
    </xf>
    <xf numFmtId="0" fontId="17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17" fillId="0" borderId="10" xfId="0" applyFont="1" applyFill="1" applyBorder="1" applyAlignment="1">
      <alignment horizontal="right"/>
    </xf>
    <xf numFmtId="0" fontId="17" fillId="0" borderId="10" xfId="0" applyFont="1" applyBorder="1" applyAlignment="1">
      <alignment horizontal="right"/>
    </xf>
    <xf numFmtId="0" fontId="23" fillId="0" borderId="10" xfId="0" applyFont="1" applyBorder="1" applyAlignment="1">
      <alignment horizontal="right"/>
    </xf>
    <xf numFmtId="0" fontId="24" fillId="0" borderId="10" xfId="0" applyFont="1" applyBorder="1" applyAlignment="1">
      <alignment horizontal="right"/>
    </xf>
    <xf numFmtId="0" fontId="4" fillId="0" borderId="10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7" fontId="4" fillId="0" borderId="7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5" fillId="0" borderId="11" xfId="0" applyFont="1" applyBorder="1"/>
    <xf numFmtId="0" fontId="5" fillId="0" borderId="11" xfId="0" applyFont="1" applyBorder="1" applyAlignment="1">
      <alignment horizontal="left"/>
    </xf>
    <xf numFmtId="0" fontId="17" fillId="0" borderId="12" xfId="0" applyFont="1" applyBorder="1" applyAlignment="1">
      <alignment horizontal="right"/>
    </xf>
    <xf numFmtId="0" fontId="4" fillId="0" borderId="12" xfId="0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7" fontId="4" fillId="0" borderId="14" xfId="0" applyNumberFormat="1" applyFont="1" applyBorder="1" applyAlignment="1">
      <alignment horizontal="center"/>
    </xf>
    <xf numFmtId="167" fontId="5" fillId="0" borderId="8" xfId="0" applyNumberFormat="1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Alignment="1"/>
    <xf numFmtId="0" fontId="4" fillId="0" borderId="3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7" fillId="0" borderId="18" xfId="0" applyFont="1" applyFill="1" applyBorder="1" applyAlignment="1">
      <alignment horizontal="right"/>
    </xf>
    <xf numFmtId="0" fontId="5" fillId="0" borderId="19" xfId="0" applyFont="1" applyBorder="1"/>
    <xf numFmtId="0" fontId="4" fillId="0" borderId="17" xfId="0" applyFont="1" applyFill="1" applyBorder="1" applyAlignment="1">
      <alignment horizontal="center"/>
    </xf>
    <xf numFmtId="167" fontId="5" fillId="0" borderId="20" xfId="0" applyNumberFormat="1" applyFont="1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7" fillId="0" borderId="12" xfId="0" applyFont="1" applyFill="1" applyBorder="1" applyAlignment="1">
      <alignment horizontal="right"/>
    </xf>
    <xf numFmtId="0" fontId="23" fillId="0" borderId="12" xfId="0" applyFont="1" applyBorder="1" applyAlignment="1">
      <alignment horizontal="right"/>
    </xf>
    <xf numFmtId="0" fontId="4" fillId="0" borderId="1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8" fillId="9" borderId="5" xfId="0" applyFont="1" applyFill="1" applyBorder="1" applyAlignment="1">
      <alignment horizontal="center"/>
    </xf>
    <xf numFmtId="0" fontId="18" fillId="10" borderId="4" xfId="0" applyFont="1" applyFill="1" applyBorder="1" applyAlignment="1">
      <alignment horizontal="center"/>
    </xf>
    <xf numFmtId="0" fontId="18" fillId="10" borderId="5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559BDA46-5863-46A6-A959-BC31744DE728}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FF99"/>
      <color rgb="FFFF5050"/>
      <color rgb="FFFFCC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059D-BF67-40F6-9CC4-B47DF0E23B5B}">
  <dimension ref="A1:AO1029"/>
  <sheetViews>
    <sheetView zoomScale="70" zoomScaleNormal="70" workbookViewId="0">
      <pane ySplit="1" topLeftCell="A1003" activePane="bottomLeft" state="frozen"/>
      <selection pane="bottomLeft" activeCell="A1029" sqref="A1006:XFD1029"/>
    </sheetView>
  </sheetViews>
  <sheetFormatPr defaultRowHeight="14" x14ac:dyDescent="0.3"/>
  <cols>
    <col min="1" max="1" width="16.1796875" style="24" bestFit="1" customWidth="1"/>
    <col min="2" max="2" width="31.81640625" style="24" bestFit="1" customWidth="1"/>
    <col min="3" max="3" width="13.81640625" style="15" bestFit="1" customWidth="1"/>
    <col min="4" max="4" width="9.453125" style="15" bestFit="1" customWidth="1"/>
    <col min="5" max="5" width="14.1796875" style="15" bestFit="1" customWidth="1"/>
    <col min="6" max="6" width="11.26953125" style="21" customWidth="1"/>
    <col min="7" max="7" width="21.453125" style="21" customWidth="1"/>
    <col min="8" max="8" width="11.1796875" style="21" customWidth="1"/>
    <col min="9" max="9" width="11.81640625" style="21" customWidth="1"/>
    <col min="10" max="10" width="13.26953125" style="21" customWidth="1"/>
    <col min="11" max="11" width="13.453125" style="21" customWidth="1"/>
    <col min="12" max="12" width="13.1796875" style="21" customWidth="1"/>
    <col min="13" max="13" width="32.453125" style="21" customWidth="1"/>
    <col min="14" max="14" width="18.453125" style="21" customWidth="1"/>
    <col min="15" max="15" width="14.1796875" style="21" bestFit="1" customWidth="1"/>
    <col min="16" max="16" width="15.08984375" style="21" bestFit="1" customWidth="1"/>
    <col min="17" max="17" width="13.26953125" style="21" customWidth="1"/>
    <col min="18" max="18" width="10.36328125" style="21" bestFit="1" customWidth="1"/>
    <col min="19" max="19" width="9.81640625" style="21" customWidth="1"/>
    <col min="20" max="20" width="26.26953125" style="21" bestFit="1" customWidth="1"/>
    <col min="21" max="21" width="17.7265625" style="21" customWidth="1"/>
    <col min="22" max="22" width="41" style="21" bestFit="1" customWidth="1"/>
    <col min="23" max="23" width="10" style="15" bestFit="1" customWidth="1"/>
    <col min="24" max="24" width="10.1796875" style="15" customWidth="1"/>
    <col min="25" max="27" width="10.1796875" style="21" customWidth="1"/>
    <col min="28" max="28" width="11.26953125" style="21" customWidth="1"/>
    <col min="29" max="29" width="10.1796875" style="21" customWidth="1"/>
    <col min="30" max="30" width="9.54296875" style="21" customWidth="1"/>
    <col min="31" max="33" width="4.81640625" style="21" customWidth="1"/>
    <col min="34" max="35" width="14.1796875" style="21" customWidth="1"/>
    <col min="36" max="36" width="24.08984375" style="24" customWidth="1"/>
    <col min="37" max="37" width="51.7265625" style="24" customWidth="1"/>
    <col min="38" max="38" width="23.6328125" style="15" bestFit="1" customWidth="1"/>
    <col min="39" max="39" width="9.6328125" style="15" bestFit="1" customWidth="1"/>
    <col min="40" max="16384" width="8.7265625" style="15"/>
  </cols>
  <sheetData>
    <row r="1" spans="1:41" s="14" customFormat="1" ht="54" customHeight="1" x14ac:dyDescent="0.3">
      <c r="A1" s="5" t="s">
        <v>1</v>
      </c>
      <c r="B1" s="5" t="s">
        <v>0</v>
      </c>
      <c r="C1" s="6" t="s">
        <v>286</v>
      </c>
      <c r="D1" s="7" t="s">
        <v>1199</v>
      </c>
      <c r="E1" s="6" t="s">
        <v>336</v>
      </c>
      <c r="F1" s="5" t="s">
        <v>418</v>
      </c>
      <c r="G1" s="8" t="s">
        <v>422</v>
      </c>
      <c r="H1" s="5" t="s">
        <v>419</v>
      </c>
      <c r="I1" s="9" t="s">
        <v>1488</v>
      </c>
      <c r="J1" s="6" t="s">
        <v>420</v>
      </c>
      <c r="K1" s="10" t="s">
        <v>1489</v>
      </c>
      <c r="L1" s="7" t="s">
        <v>343</v>
      </c>
      <c r="M1" s="11" t="s">
        <v>2</v>
      </c>
      <c r="N1" s="11" t="s">
        <v>1209</v>
      </c>
      <c r="O1" s="11" t="s">
        <v>357</v>
      </c>
      <c r="P1" s="11" t="s">
        <v>358</v>
      </c>
      <c r="Q1" s="11" t="s">
        <v>1200</v>
      </c>
      <c r="R1" s="12" t="s">
        <v>359</v>
      </c>
      <c r="S1" s="12" t="s">
        <v>360</v>
      </c>
      <c r="T1" s="11" t="s">
        <v>366</v>
      </c>
      <c r="U1" s="11" t="s">
        <v>367</v>
      </c>
      <c r="V1" s="11" t="s">
        <v>411</v>
      </c>
      <c r="W1" s="11" t="s">
        <v>389</v>
      </c>
      <c r="X1" s="12" t="s">
        <v>412</v>
      </c>
      <c r="Y1" s="12" t="s">
        <v>413</v>
      </c>
      <c r="Z1" s="11" t="s">
        <v>414</v>
      </c>
      <c r="AA1" s="11" t="s">
        <v>390</v>
      </c>
      <c r="AB1" s="12" t="s">
        <v>415</v>
      </c>
      <c r="AC1" s="11" t="s">
        <v>391</v>
      </c>
      <c r="AD1" s="11" t="s">
        <v>392</v>
      </c>
      <c r="AE1" s="11" t="s">
        <v>393</v>
      </c>
      <c r="AF1" s="12" t="s">
        <v>1252</v>
      </c>
      <c r="AG1" s="12" t="s">
        <v>1253</v>
      </c>
      <c r="AH1" s="12" t="s">
        <v>416</v>
      </c>
      <c r="AI1" s="11" t="s">
        <v>394</v>
      </c>
      <c r="AJ1" s="11" t="s">
        <v>417</v>
      </c>
      <c r="AK1" s="11" t="s">
        <v>1151</v>
      </c>
      <c r="AL1" s="5" t="s">
        <v>1152</v>
      </c>
      <c r="AM1" s="13" t="s">
        <v>1153</v>
      </c>
      <c r="AN1" s="13" t="s">
        <v>1154</v>
      </c>
      <c r="AO1" s="13" t="s">
        <v>1155</v>
      </c>
    </row>
    <row r="2" spans="1:41" x14ac:dyDescent="0.3">
      <c r="A2" s="1" t="s">
        <v>689</v>
      </c>
      <c r="B2" s="1" t="s">
        <v>19</v>
      </c>
      <c r="C2" s="15" t="s">
        <v>1204</v>
      </c>
      <c r="E2" s="15" t="s">
        <v>339</v>
      </c>
      <c r="F2" s="34">
        <v>2.3738999999999999</v>
      </c>
      <c r="H2" s="26">
        <v>84.292811441475351</v>
      </c>
      <c r="I2" s="27">
        <v>3.8097664</v>
      </c>
      <c r="J2" s="26">
        <v>1006.5375722543353</v>
      </c>
      <c r="K2" s="27">
        <v>-14.566095700000002</v>
      </c>
      <c r="L2" s="340">
        <v>1</v>
      </c>
      <c r="M2" s="340" t="s">
        <v>1108</v>
      </c>
      <c r="N2" s="28" t="s">
        <v>1215</v>
      </c>
      <c r="O2" s="29"/>
      <c r="P2" s="29"/>
      <c r="Q2" s="21" t="s">
        <v>1202</v>
      </c>
      <c r="R2" s="31"/>
      <c r="S2" s="31"/>
      <c r="T2" s="28"/>
      <c r="AK2" s="1"/>
      <c r="AL2" s="1"/>
      <c r="AM2" s="1"/>
      <c r="AN2" s="1"/>
      <c r="AO2" s="1"/>
    </row>
    <row r="3" spans="1:41" x14ac:dyDescent="0.3">
      <c r="A3" s="1" t="s">
        <v>690</v>
      </c>
      <c r="B3" s="1" t="s">
        <v>19</v>
      </c>
      <c r="C3" s="15" t="s">
        <v>1204</v>
      </c>
      <c r="E3" s="15" t="s">
        <v>339</v>
      </c>
      <c r="F3" s="34">
        <v>2.3843999999999999</v>
      </c>
      <c r="H3" s="26">
        <v>110.39618617488397</v>
      </c>
      <c r="I3" s="27">
        <v>5.1784119999999989</v>
      </c>
      <c r="J3" s="26">
        <v>1048.4884393063585</v>
      </c>
      <c r="K3" s="27">
        <v>-13.255899600000001</v>
      </c>
      <c r="L3" s="340">
        <v>1</v>
      </c>
      <c r="M3" s="340" t="s">
        <v>1108</v>
      </c>
      <c r="N3" s="28" t="s">
        <v>1215</v>
      </c>
      <c r="O3" s="29"/>
      <c r="P3" s="30"/>
      <c r="Q3" s="21" t="s">
        <v>1202</v>
      </c>
      <c r="R3" s="31"/>
      <c r="S3" s="31"/>
      <c r="T3" s="28"/>
      <c r="AK3" s="1"/>
      <c r="AL3" s="1"/>
      <c r="AM3" s="1"/>
      <c r="AN3" s="1"/>
      <c r="AO3" s="1"/>
    </row>
    <row r="4" spans="1:41" x14ac:dyDescent="0.3">
      <c r="A4" s="1" t="s">
        <v>691</v>
      </c>
      <c r="B4" s="1" t="s">
        <v>19</v>
      </c>
      <c r="C4" s="15" t="s">
        <v>1204</v>
      </c>
      <c r="E4" s="15" t="s">
        <v>339</v>
      </c>
      <c r="F4" s="34">
        <v>2.3066</v>
      </c>
      <c r="H4" s="26">
        <v>69.972149040270978</v>
      </c>
      <c r="I4" s="27">
        <v>4.5886343999999992</v>
      </c>
      <c r="J4" s="26">
        <v>959.70231213872842</v>
      </c>
      <c r="K4" s="27">
        <v>-15.388472400000001</v>
      </c>
      <c r="L4" s="340">
        <v>1</v>
      </c>
      <c r="M4" s="340" t="s">
        <v>1108</v>
      </c>
      <c r="N4" s="28" t="s">
        <v>1215</v>
      </c>
      <c r="O4" s="140"/>
      <c r="P4" s="140"/>
      <c r="Q4" s="21" t="s">
        <v>1202</v>
      </c>
      <c r="R4" s="31"/>
      <c r="S4" s="31"/>
      <c r="T4" s="28"/>
      <c r="AK4" s="1"/>
      <c r="AL4" s="1"/>
      <c r="AM4" s="1"/>
      <c r="AN4" s="1"/>
      <c r="AO4" s="1"/>
    </row>
    <row r="5" spans="1:41" x14ac:dyDescent="0.3">
      <c r="A5" s="1" t="s">
        <v>692</v>
      </c>
      <c r="B5" s="1" t="s">
        <v>19</v>
      </c>
      <c r="C5" s="15" t="s">
        <v>1204</v>
      </c>
      <c r="E5" s="15" t="s">
        <v>339</v>
      </c>
      <c r="F5" s="34">
        <v>2.2503000000000002</v>
      </c>
      <c r="H5" s="26">
        <v>56.911052565550115</v>
      </c>
      <c r="I5" s="27">
        <v>3.5673056000000001</v>
      </c>
      <c r="J5" s="26">
        <v>961.2196531791908</v>
      </c>
      <c r="K5" s="27">
        <v>-14.091658900000004</v>
      </c>
      <c r="L5" s="340">
        <v>1</v>
      </c>
      <c r="M5" s="340" t="s">
        <v>1108</v>
      </c>
      <c r="N5" s="28" t="s">
        <v>1215</v>
      </c>
      <c r="O5" s="140"/>
      <c r="P5" s="140"/>
      <c r="Q5" s="21" t="s">
        <v>1202</v>
      </c>
      <c r="R5" s="31"/>
      <c r="S5" s="31"/>
      <c r="T5" s="28"/>
      <c r="AK5" s="1"/>
      <c r="AL5" s="1"/>
      <c r="AM5" s="1"/>
      <c r="AN5" s="1"/>
      <c r="AO5" s="1"/>
    </row>
    <row r="6" spans="1:41" x14ac:dyDescent="0.3">
      <c r="A6" s="1" t="s">
        <v>693</v>
      </c>
      <c r="B6" s="1" t="s">
        <v>19</v>
      </c>
      <c r="C6" s="15" t="s">
        <v>1204</v>
      </c>
      <c r="E6" s="15" t="s">
        <v>339</v>
      </c>
      <c r="F6" s="34">
        <v>2.3452999999999999</v>
      </c>
      <c r="H6" s="26">
        <v>21.044787354158824</v>
      </c>
      <c r="I6" s="27">
        <v>4.9264343999999989</v>
      </c>
      <c r="J6" s="26">
        <v>466.40751445086704</v>
      </c>
      <c r="K6" s="27">
        <v>-7.6947356000000049</v>
      </c>
      <c r="L6" s="340">
        <v>1</v>
      </c>
      <c r="M6" s="340" t="s">
        <v>1108</v>
      </c>
      <c r="N6" s="28" t="s">
        <v>1215</v>
      </c>
      <c r="O6" s="140"/>
      <c r="P6" s="140"/>
      <c r="Q6" s="21" t="s">
        <v>1202</v>
      </c>
      <c r="R6" s="31"/>
      <c r="S6" s="31"/>
      <c r="T6" s="28"/>
      <c r="AK6" s="1"/>
      <c r="AL6" s="1"/>
      <c r="AM6" s="1"/>
      <c r="AN6" s="1"/>
      <c r="AO6" s="1"/>
    </row>
    <row r="7" spans="1:41" x14ac:dyDescent="0.3">
      <c r="A7" s="1" t="s">
        <v>694</v>
      </c>
      <c r="B7" s="1" t="s">
        <v>19</v>
      </c>
      <c r="C7" s="15" t="s">
        <v>1204</v>
      </c>
      <c r="E7" s="15" t="s">
        <v>339</v>
      </c>
      <c r="F7" s="34">
        <v>2.3866000000000001</v>
      </c>
      <c r="H7" s="26">
        <v>93.641701166729391</v>
      </c>
      <c r="I7" s="27">
        <v>2.9607279999999996</v>
      </c>
      <c r="J7" s="26">
        <v>1023.8930635838152</v>
      </c>
      <c r="K7" s="27">
        <v>-13.836666999999998</v>
      </c>
      <c r="L7" s="343">
        <v>1</v>
      </c>
      <c r="M7" s="343" t="s">
        <v>1108</v>
      </c>
      <c r="N7" s="28" t="s">
        <v>1215</v>
      </c>
      <c r="O7" s="140"/>
      <c r="P7" s="140"/>
      <c r="Q7" s="21" t="s">
        <v>1202</v>
      </c>
      <c r="R7" s="31"/>
      <c r="S7" s="31"/>
      <c r="T7" s="28"/>
      <c r="AK7" s="1"/>
      <c r="AL7" s="1"/>
      <c r="AM7" s="1"/>
      <c r="AN7" s="1"/>
      <c r="AO7" s="1"/>
    </row>
    <row r="8" spans="1:41" x14ac:dyDescent="0.3">
      <c r="A8" s="93" t="s">
        <v>521</v>
      </c>
      <c r="B8" s="94" t="s">
        <v>103</v>
      </c>
      <c r="C8" s="94" t="s">
        <v>1204</v>
      </c>
      <c r="D8" s="94"/>
      <c r="E8" s="94" t="s">
        <v>339</v>
      </c>
      <c r="F8" s="95">
        <v>2.3254999999999999</v>
      </c>
      <c r="G8" s="78"/>
      <c r="H8" s="96">
        <v>76.803323442136502</v>
      </c>
      <c r="I8" s="97">
        <v>1.0305046000000004</v>
      </c>
      <c r="J8" s="96">
        <v>716.23374999999999</v>
      </c>
      <c r="K8" s="97">
        <v>-16.287232400000004</v>
      </c>
      <c r="L8" s="95">
        <v>2</v>
      </c>
      <c r="M8" s="95" t="s">
        <v>1101</v>
      </c>
      <c r="N8" s="98" t="s">
        <v>1215</v>
      </c>
      <c r="O8" s="99"/>
      <c r="P8" s="100"/>
      <c r="Q8" s="78" t="s">
        <v>1202</v>
      </c>
      <c r="R8" s="101"/>
      <c r="S8" s="101"/>
      <c r="T8" s="98"/>
      <c r="U8" s="78"/>
      <c r="V8" s="78"/>
      <c r="W8" s="94"/>
      <c r="X8" s="94"/>
      <c r="Y8" s="98"/>
      <c r="Z8" s="98"/>
      <c r="AA8" s="78"/>
      <c r="AB8" s="78"/>
      <c r="AC8" s="78"/>
      <c r="AD8" s="78"/>
      <c r="AE8" s="78"/>
      <c r="AF8" s="78"/>
      <c r="AG8" s="78"/>
      <c r="AH8" s="78"/>
      <c r="AI8" s="78"/>
      <c r="AJ8" s="102"/>
      <c r="AK8" s="93" t="s">
        <v>1133</v>
      </c>
      <c r="AL8" s="93" t="s">
        <v>1132</v>
      </c>
      <c r="AM8" s="94"/>
      <c r="AN8" s="94"/>
      <c r="AO8" s="93"/>
    </row>
    <row r="9" spans="1:41" x14ac:dyDescent="0.3">
      <c r="A9" s="32" t="s">
        <v>519</v>
      </c>
      <c r="B9" s="1" t="s">
        <v>19</v>
      </c>
      <c r="C9" s="15" t="s">
        <v>1204</v>
      </c>
      <c r="E9" s="15" t="s">
        <v>339</v>
      </c>
      <c r="F9" s="25">
        <v>2.3035999999999999</v>
      </c>
      <c r="H9" s="26">
        <v>79.666231454005938</v>
      </c>
      <c r="I9" s="27">
        <v>0.40916300000000039</v>
      </c>
      <c r="J9" s="26">
        <v>635.75874999999996</v>
      </c>
      <c r="K9" s="27">
        <v>-15.606250800000005</v>
      </c>
      <c r="L9" s="25">
        <v>2</v>
      </c>
      <c r="M9" s="25" t="s">
        <v>1101</v>
      </c>
      <c r="N9" s="28" t="s">
        <v>1215</v>
      </c>
      <c r="O9" s="29"/>
      <c r="P9" s="30"/>
      <c r="Q9" s="21" t="s">
        <v>1202</v>
      </c>
      <c r="R9" s="31"/>
      <c r="S9" s="31"/>
      <c r="T9" s="28"/>
      <c r="Y9" s="28"/>
      <c r="Z9" s="28"/>
      <c r="AK9" s="1"/>
      <c r="AL9" s="1"/>
      <c r="AM9" s="1"/>
      <c r="AN9" s="1"/>
      <c r="AO9" s="32"/>
    </row>
    <row r="10" spans="1:41" x14ac:dyDescent="0.3">
      <c r="A10" s="32" t="s">
        <v>520</v>
      </c>
      <c r="B10" s="1" t="s">
        <v>103</v>
      </c>
      <c r="C10" s="15" t="s">
        <v>1204</v>
      </c>
      <c r="E10" s="15" t="s">
        <v>339</v>
      </c>
      <c r="F10" s="25">
        <v>2.3313999999999999</v>
      </c>
      <c r="H10" s="26">
        <v>80.340415430267072</v>
      </c>
      <c r="I10" s="27">
        <v>2.2091406000000005</v>
      </c>
      <c r="J10" s="26">
        <v>723.22125000000005</v>
      </c>
      <c r="K10" s="27">
        <v>-17.078611200000001</v>
      </c>
      <c r="L10" s="25">
        <v>2</v>
      </c>
      <c r="M10" s="25" t="s">
        <v>1101</v>
      </c>
      <c r="N10" s="28" t="s">
        <v>1215</v>
      </c>
      <c r="O10" s="29"/>
      <c r="P10" s="30"/>
      <c r="Q10" s="21" t="s">
        <v>1202</v>
      </c>
      <c r="R10" s="31"/>
      <c r="S10" s="31"/>
      <c r="T10" s="28"/>
      <c r="Y10" s="28"/>
      <c r="Z10" s="28"/>
      <c r="AK10" s="1"/>
      <c r="AL10" s="1"/>
      <c r="AM10" s="1"/>
      <c r="AN10" s="1"/>
      <c r="AO10" s="32"/>
    </row>
    <row r="11" spans="1:41" ht="14.5" x14ac:dyDescent="0.35">
      <c r="A11" s="1" t="s">
        <v>1420</v>
      </c>
      <c r="B11" s="1" t="s">
        <v>1409</v>
      </c>
      <c r="C11" s="1" t="s">
        <v>310</v>
      </c>
      <c r="D11" s="1"/>
      <c r="E11" s="1" t="s">
        <v>338</v>
      </c>
      <c r="F11" s="16">
        <v>2.5004</v>
      </c>
      <c r="G11" s="1"/>
      <c r="H11" s="17">
        <v>46.4</v>
      </c>
      <c r="I11" s="17">
        <v>4.2</v>
      </c>
      <c r="J11" s="17">
        <v>618.6</v>
      </c>
      <c r="K11" s="17">
        <v>-18.3</v>
      </c>
      <c r="L11" s="343">
        <v>2</v>
      </c>
      <c r="M11" s="343" t="s">
        <v>1419</v>
      </c>
      <c r="N11" s="1" t="s">
        <v>1210</v>
      </c>
      <c r="O11" s="343">
        <v>27.957799999999999</v>
      </c>
      <c r="P11" s="343">
        <v>-175.80207999999999</v>
      </c>
      <c r="Q11" s="1" t="s">
        <v>421</v>
      </c>
      <c r="R11" s="4">
        <v>43677</v>
      </c>
      <c r="S11" s="1">
        <v>26.111000000000001</v>
      </c>
      <c r="T11" s="1" t="s">
        <v>1244</v>
      </c>
      <c r="U11" s="2" t="s">
        <v>1241</v>
      </c>
      <c r="V11" s="1"/>
      <c r="W11" s="1"/>
      <c r="X11" s="343" t="s">
        <v>397</v>
      </c>
      <c r="Y11" s="343">
        <v>0</v>
      </c>
      <c r="Z11" s="343">
        <v>1</v>
      </c>
      <c r="AA11" s="343">
        <v>1</v>
      </c>
      <c r="AB11" s="343">
        <v>0</v>
      </c>
      <c r="AC11" s="343">
        <v>0</v>
      </c>
      <c r="AD11" s="343">
        <v>0</v>
      </c>
      <c r="AE11" s="343">
        <v>1</v>
      </c>
      <c r="AF11" s="343">
        <v>0</v>
      </c>
      <c r="AG11" s="343">
        <v>0</v>
      </c>
      <c r="AH11" s="343">
        <v>1</v>
      </c>
      <c r="AI11" s="343">
        <v>0</v>
      </c>
      <c r="AJ11" s="343">
        <v>0</v>
      </c>
      <c r="AK11" s="1"/>
      <c r="AL11" s="1"/>
      <c r="AM11" s="1"/>
      <c r="AN11" s="1"/>
      <c r="AO11" s="1"/>
    </row>
    <row r="12" spans="1:41" ht="14.5" x14ac:dyDescent="0.35">
      <c r="A12" s="1" t="s">
        <v>1421</v>
      </c>
      <c r="B12" s="1" t="s">
        <v>1409</v>
      </c>
      <c r="C12" s="1" t="s">
        <v>310</v>
      </c>
      <c r="D12" s="1"/>
      <c r="E12" s="1" t="s">
        <v>338</v>
      </c>
      <c r="F12" s="16">
        <v>2.5148000000000001</v>
      </c>
      <c r="G12" s="1"/>
      <c r="H12" s="17">
        <v>48.5</v>
      </c>
      <c r="I12" s="17">
        <v>4.0999999999999996</v>
      </c>
      <c r="J12" s="17">
        <v>618.20000000000005</v>
      </c>
      <c r="K12" s="17">
        <v>-19.100000000000001</v>
      </c>
      <c r="L12" s="343">
        <v>2</v>
      </c>
      <c r="M12" s="343" t="s">
        <v>1419</v>
      </c>
      <c r="N12" s="1" t="s">
        <v>1210</v>
      </c>
      <c r="O12" s="343">
        <v>27.957799999999999</v>
      </c>
      <c r="P12" s="343">
        <v>-175.80207999999999</v>
      </c>
      <c r="Q12" s="1" t="s">
        <v>421</v>
      </c>
      <c r="R12" s="4">
        <v>43677</v>
      </c>
      <c r="S12" s="1">
        <v>26.111000000000001</v>
      </c>
      <c r="T12" s="1" t="s">
        <v>1244</v>
      </c>
      <c r="U12" s="2" t="s">
        <v>1241</v>
      </c>
      <c r="V12" s="1"/>
      <c r="W12" s="1"/>
      <c r="X12" s="343" t="s">
        <v>397</v>
      </c>
      <c r="Y12" s="343">
        <v>0</v>
      </c>
      <c r="Z12" s="343">
        <v>1</v>
      </c>
      <c r="AA12" s="343">
        <v>1</v>
      </c>
      <c r="AB12" s="343">
        <v>0</v>
      </c>
      <c r="AC12" s="343">
        <v>0</v>
      </c>
      <c r="AD12" s="343">
        <v>0</v>
      </c>
      <c r="AE12" s="343">
        <v>1</v>
      </c>
      <c r="AF12" s="343">
        <v>0</v>
      </c>
      <c r="AG12" s="343">
        <v>0</v>
      </c>
      <c r="AH12" s="343">
        <v>1</v>
      </c>
      <c r="AI12" s="343">
        <v>0</v>
      </c>
      <c r="AJ12" s="343">
        <v>0</v>
      </c>
      <c r="AK12" s="1"/>
      <c r="AL12" s="1"/>
      <c r="AM12" s="1"/>
      <c r="AN12" s="1"/>
      <c r="AO12" s="1"/>
    </row>
    <row r="13" spans="1:41" ht="14.5" x14ac:dyDescent="0.35">
      <c r="A13" s="1" t="s">
        <v>1422</v>
      </c>
      <c r="B13" s="1" t="s">
        <v>1409</v>
      </c>
      <c r="C13" s="1" t="s">
        <v>310</v>
      </c>
      <c r="D13" s="1"/>
      <c r="E13" s="1" t="s">
        <v>338</v>
      </c>
      <c r="F13" s="16">
        <v>2.5493000000000001</v>
      </c>
      <c r="G13" s="1"/>
      <c r="H13" s="17">
        <v>50.4</v>
      </c>
      <c r="I13" s="17">
        <v>4.2</v>
      </c>
      <c r="J13" s="17">
        <v>650.79999999999995</v>
      </c>
      <c r="K13" s="17">
        <v>-18.399999999999999</v>
      </c>
      <c r="L13" s="343">
        <v>2</v>
      </c>
      <c r="M13" s="343" t="s">
        <v>1419</v>
      </c>
      <c r="N13" s="1" t="s">
        <v>1210</v>
      </c>
      <c r="O13" s="343">
        <v>27.957799999999999</v>
      </c>
      <c r="P13" s="343">
        <v>-175.80207999999999</v>
      </c>
      <c r="Q13" s="1" t="s">
        <v>421</v>
      </c>
      <c r="R13" s="4">
        <v>43677</v>
      </c>
      <c r="S13" s="1">
        <v>26.111000000000001</v>
      </c>
      <c r="T13" s="1" t="s">
        <v>1244</v>
      </c>
      <c r="U13" s="2" t="s">
        <v>1241</v>
      </c>
      <c r="V13" s="1"/>
      <c r="W13" s="1"/>
      <c r="X13" s="343" t="s">
        <v>397</v>
      </c>
      <c r="Y13" s="343">
        <v>0</v>
      </c>
      <c r="Z13" s="343">
        <v>1</v>
      </c>
      <c r="AA13" s="343">
        <v>1</v>
      </c>
      <c r="AB13" s="343">
        <v>0</v>
      </c>
      <c r="AC13" s="343">
        <v>0</v>
      </c>
      <c r="AD13" s="343">
        <v>0</v>
      </c>
      <c r="AE13" s="343">
        <v>1</v>
      </c>
      <c r="AF13" s="343">
        <v>0</v>
      </c>
      <c r="AG13" s="343">
        <v>0</v>
      </c>
      <c r="AH13" s="343">
        <v>1</v>
      </c>
      <c r="AI13" s="343">
        <v>0</v>
      </c>
      <c r="AJ13" s="343">
        <v>0</v>
      </c>
      <c r="AK13" s="1"/>
      <c r="AL13" s="1"/>
      <c r="AM13" s="1"/>
      <c r="AN13" s="1"/>
      <c r="AO13" s="1"/>
    </row>
    <row r="14" spans="1:41" ht="14.5" x14ac:dyDescent="0.35">
      <c r="A14" s="1" t="s">
        <v>1346</v>
      </c>
      <c r="B14" s="1" t="s">
        <v>1342</v>
      </c>
      <c r="C14" s="1" t="s">
        <v>1197</v>
      </c>
      <c r="D14" s="1"/>
      <c r="E14" s="1" t="s">
        <v>337</v>
      </c>
      <c r="F14" s="16">
        <v>2.5859000000000001</v>
      </c>
      <c r="G14" s="1"/>
      <c r="H14" s="17">
        <v>21.6</v>
      </c>
      <c r="I14" s="17">
        <v>4.3</v>
      </c>
      <c r="J14" s="17">
        <v>612.20000000000005</v>
      </c>
      <c r="K14" s="17">
        <v>-14.6</v>
      </c>
      <c r="L14" s="343">
        <v>3</v>
      </c>
      <c r="M14" s="343" t="s">
        <v>1343</v>
      </c>
      <c r="N14" s="343" t="s">
        <v>1210</v>
      </c>
      <c r="O14" s="343">
        <v>27.858830000000001</v>
      </c>
      <c r="P14" s="343">
        <v>-175.77913000000001</v>
      </c>
      <c r="Q14" s="1" t="s">
        <v>421</v>
      </c>
      <c r="R14" s="4">
        <v>43682</v>
      </c>
      <c r="S14" s="343"/>
      <c r="T14" s="1" t="s">
        <v>1241</v>
      </c>
      <c r="U14" s="2" t="s">
        <v>1241</v>
      </c>
      <c r="V14" s="1"/>
      <c r="W14" s="1"/>
      <c r="X14" s="343" t="s">
        <v>1344</v>
      </c>
      <c r="Y14" s="343">
        <v>0</v>
      </c>
      <c r="Z14" s="343">
        <v>1</v>
      </c>
      <c r="AA14" s="343">
        <v>1</v>
      </c>
      <c r="AB14" s="343">
        <v>0</v>
      </c>
      <c r="AC14" s="343">
        <v>0</v>
      </c>
      <c r="AD14" s="343">
        <v>0</v>
      </c>
      <c r="AE14" s="343">
        <v>1</v>
      </c>
      <c r="AF14" s="343">
        <v>1</v>
      </c>
      <c r="AG14" s="343">
        <v>0</v>
      </c>
      <c r="AH14" s="343">
        <v>1</v>
      </c>
      <c r="AI14" s="343">
        <v>0</v>
      </c>
      <c r="AJ14" s="343">
        <v>0</v>
      </c>
      <c r="AK14" s="1" t="s">
        <v>1345</v>
      </c>
      <c r="AL14" s="1"/>
      <c r="AM14" s="1"/>
      <c r="AN14" s="1"/>
      <c r="AO14" s="1"/>
    </row>
    <row r="15" spans="1:41" ht="14.5" x14ac:dyDescent="0.35">
      <c r="A15" s="1" t="s">
        <v>1347</v>
      </c>
      <c r="B15" s="1" t="s">
        <v>1342</v>
      </c>
      <c r="C15" s="1" t="s">
        <v>1197</v>
      </c>
      <c r="D15" s="1"/>
      <c r="E15" s="1" t="s">
        <v>337</v>
      </c>
      <c r="F15" s="16">
        <v>2.5798000000000001</v>
      </c>
      <c r="G15" s="1"/>
      <c r="H15" s="17">
        <v>19.7</v>
      </c>
      <c r="I15" s="17">
        <v>3.2</v>
      </c>
      <c r="J15" s="17">
        <v>640.9</v>
      </c>
      <c r="K15" s="17">
        <v>-15.2</v>
      </c>
      <c r="L15" s="343">
        <v>3</v>
      </c>
      <c r="M15" s="343" t="s">
        <v>1343</v>
      </c>
      <c r="N15" s="343" t="s">
        <v>1210</v>
      </c>
      <c r="O15" s="343">
        <v>27.858830000000001</v>
      </c>
      <c r="P15" s="343">
        <v>-175.77913000000001</v>
      </c>
      <c r="Q15" s="1" t="s">
        <v>421</v>
      </c>
      <c r="R15" s="4">
        <v>43682</v>
      </c>
      <c r="S15" s="343"/>
      <c r="T15" s="1" t="s">
        <v>1241</v>
      </c>
      <c r="U15" s="2" t="s">
        <v>1241</v>
      </c>
      <c r="V15" s="1"/>
      <c r="W15" s="1"/>
      <c r="X15" s="343" t="s">
        <v>1344</v>
      </c>
      <c r="Y15" s="343">
        <v>0</v>
      </c>
      <c r="Z15" s="343">
        <v>1</v>
      </c>
      <c r="AA15" s="343">
        <v>1</v>
      </c>
      <c r="AB15" s="343">
        <v>0</v>
      </c>
      <c r="AC15" s="343">
        <v>0</v>
      </c>
      <c r="AD15" s="343">
        <v>0</v>
      </c>
      <c r="AE15" s="343">
        <v>1</v>
      </c>
      <c r="AF15" s="343">
        <v>1</v>
      </c>
      <c r="AG15" s="343">
        <v>0</v>
      </c>
      <c r="AH15" s="343">
        <v>1</v>
      </c>
      <c r="AI15" s="343">
        <v>0</v>
      </c>
      <c r="AJ15" s="343">
        <v>0</v>
      </c>
      <c r="AK15" s="1" t="s">
        <v>1345</v>
      </c>
      <c r="AL15" s="1"/>
      <c r="AM15" s="1"/>
      <c r="AN15" s="1"/>
      <c r="AO15" s="1"/>
    </row>
    <row r="16" spans="1:41" ht="14.5" x14ac:dyDescent="0.35">
      <c r="A16" s="1" t="s">
        <v>1348</v>
      </c>
      <c r="B16" s="1" t="s">
        <v>1342</v>
      </c>
      <c r="C16" s="1" t="s">
        <v>1197</v>
      </c>
      <c r="D16" s="1"/>
      <c r="E16" s="1" t="s">
        <v>337</v>
      </c>
      <c r="F16" s="16">
        <v>2.5253000000000001</v>
      </c>
      <c r="G16" s="1"/>
      <c r="H16" s="17">
        <v>18.899999999999999</v>
      </c>
      <c r="I16" s="17">
        <v>2.1</v>
      </c>
      <c r="J16" s="17">
        <v>620.9</v>
      </c>
      <c r="K16" s="17">
        <v>-14.6</v>
      </c>
      <c r="L16" s="343">
        <v>3</v>
      </c>
      <c r="M16" s="343" t="s">
        <v>1343</v>
      </c>
      <c r="N16" s="343" t="s">
        <v>1210</v>
      </c>
      <c r="O16" s="343">
        <v>27.858830000000001</v>
      </c>
      <c r="P16" s="343">
        <v>-175.77913000000001</v>
      </c>
      <c r="Q16" s="1" t="s">
        <v>421</v>
      </c>
      <c r="R16" s="4">
        <v>43682</v>
      </c>
      <c r="S16" s="343"/>
      <c r="T16" s="1" t="s">
        <v>1241</v>
      </c>
      <c r="U16" s="2" t="s">
        <v>1241</v>
      </c>
      <c r="V16" s="1"/>
      <c r="W16" s="1"/>
      <c r="X16" s="343" t="s">
        <v>1344</v>
      </c>
      <c r="Y16" s="343">
        <v>0</v>
      </c>
      <c r="Z16" s="343">
        <v>1</v>
      </c>
      <c r="AA16" s="343">
        <v>1</v>
      </c>
      <c r="AB16" s="343">
        <v>0</v>
      </c>
      <c r="AC16" s="343">
        <v>0</v>
      </c>
      <c r="AD16" s="343">
        <v>0</v>
      </c>
      <c r="AE16" s="343">
        <v>1</v>
      </c>
      <c r="AF16" s="343">
        <v>1</v>
      </c>
      <c r="AG16" s="343">
        <v>0</v>
      </c>
      <c r="AH16" s="343">
        <v>1</v>
      </c>
      <c r="AI16" s="343">
        <v>0</v>
      </c>
      <c r="AJ16" s="343">
        <v>0</v>
      </c>
      <c r="AK16" s="1" t="s">
        <v>1345</v>
      </c>
      <c r="AL16" s="1"/>
      <c r="AM16" s="1"/>
      <c r="AN16" s="1"/>
      <c r="AO16" s="1"/>
    </row>
    <row r="17" spans="1:41" x14ac:dyDescent="0.3">
      <c r="A17" s="32" t="s">
        <v>528</v>
      </c>
      <c r="B17" s="1" t="s">
        <v>103</v>
      </c>
      <c r="C17" s="15" t="s">
        <v>305</v>
      </c>
      <c r="E17" s="15" t="s">
        <v>339</v>
      </c>
      <c r="F17" s="34">
        <v>2.3315000000000001</v>
      </c>
      <c r="H17" s="26">
        <v>45.067381626871715</v>
      </c>
      <c r="I17" s="27">
        <v>3.7765347999999999</v>
      </c>
      <c r="J17" s="26">
        <v>582.73511293634499</v>
      </c>
      <c r="K17" s="27">
        <v>-10.668481600000002</v>
      </c>
      <c r="L17" s="25">
        <v>5</v>
      </c>
      <c r="M17" s="25" t="s">
        <v>1103</v>
      </c>
      <c r="N17" s="28" t="s">
        <v>1215</v>
      </c>
      <c r="O17" s="29"/>
      <c r="P17" s="29"/>
      <c r="Q17" s="21" t="s">
        <v>1202</v>
      </c>
      <c r="R17" s="31"/>
      <c r="S17" s="33"/>
      <c r="T17" s="28"/>
      <c r="AK17" s="32" t="s">
        <v>1134</v>
      </c>
      <c r="AL17" s="1"/>
      <c r="AM17" s="1"/>
      <c r="AN17" s="1" t="s">
        <v>1165</v>
      </c>
      <c r="AO17" s="32"/>
    </row>
    <row r="18" spans="1:41" x14ac:dyDescent="0.3">
      <c r="A18" s="90" t="s">
        <v>529</v>
      </c>
      <c r="B18" s="72" t="s">
        <v>103</v>
      </c>
      <c r="C18" s="72" t="s">
        <v>305</v>
      </c>
      <c r="D18" s="72"/>
      <c r="E18" s="72" t="s">
        <v>339</v>
      </c>
      <c r="F18" s="91">
        <v>2.0213000000000001</v>
      </c>
      <c r="G18" s="75"/>
      <c r="H18" s="76">
        <v>37.835202651032375</v>
      </c>
      <c r="I18" s="77">
        <v>3.6529567999999992</v>
      </c>
      <c r="J18" s="76">
        <v>501.22159887798034</v>
      </c>
      <c r="K18" s="77">
        <v>-11.228707299999998</v>
      </c>
      <c r="L18" s="91">
        <v>5</v>
      </c>
      <c r="M18" s="91" t="s">
        <v>1103</v>
      </c>
      <c r="N18" s="82" t="s">
        <v>1215</v>
      </c>
      <c r="O18" s="79"/>
      <c r="P18" s="79"/>
      <c r="Q18" s="75" t="s">
        <v>1202</v>
      </c>
      <c r="R18" s="81"/>
      <c r="S18" s="92"/>
      <c r="T18" s="82"/>
      <c r="U18" s="75"/>
      <c r="V18" s="75"/>
      <c r="W18" s="72"/>
      <c r="X18" s="72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3"/>
      <c r="AK18" s="90"/>
      <c r="AL18" s="72"/>
      <c r="AM18" s="72"/>
      <c r="AN18" s="72"/>
      <c r="AO18" s="90"/>
    </row>
    <row r="19" spans="1:41" x14ac:dyDescent="0.3">
      <c r="A19" s="32" t="s">
        <v>530</v>
      </c>
      <c r="B19" s="1" t="s">
        <v>103</v>
      </c>
      <c r="C19" s="15" t="s">
        <v>305</v>
      </c>
      <c r="E19" s="15" t="s">
        <v>339</v>
      </c>
      <c r="F19" s="34">
        <v>2.4094000000000002</v>
      </c>
      <c r="H19" s="26">
        <v>67.013961958721168</v>
      </c>
      <c r="I19" s="27">
        <v>3.2127734000000014</v>
      </c>
      <c r="J19" s="26">
        <v>685.19917864476383</v>
      </c>
      <c r="K19" s="27">
        <v>-13.971345600000001</v>
      </c>
      <c r="L19" s="25">
        <v>5</v>
      </c>
      <c r="M19" s="25" t="s">
        <v>1103</v>
      </c>
      <c r="N19" s="28" t="s">
        <v>1215</v>
      </c>
      <c r="O19" s="29"/>
      <c r="P19" s="29"/>
      <c r="Q19" s="21" t="s">
        <v>1202</v>
      </c>
      <c r="R19" s="31"/>
      <c r="S19" s="33"/>
      <c r="T19" s="28"/>
      <c r="AK19" s="1"/>
      <c r="AL19" s="1"/>
      <c r="AM19" s="1"/>
      <c r="AN19" s="1" t="s">
        <v>1166</v>
      </c>
      <c r="AO19" s="32"/>
    </row>
    <row r="20" spans="1:41" x14ac:dyDescent="0.3">
      <c r="A20" s="32" t="s">
        <v>531</v>
      </c>
      <c r="B20" s="1" t="s">
        <v>103</v>
      </c>
      <c r="C20" s="15" t="s">
        <v>305</v>
      </c>
      <c r="E20" s="15" t="s">
        <v>339</v>
      </c>
      <c r="F20" s="34">
        <v>2.4472</v>
      </c>
      <c r="H20" s="26">
        <v>43.644880615135577</v>
      </c>
      <c r="I20" s="27">
        <v>3.6281675000000004</v>
      </c>
      <c r="J20" s="26">
        <v>547.41683778234085</v>
      </c>
      <c r="K20" s="27">
        <v>-13.453089600000004</v>
      </c>
      <c r="L20" s="25">
        <v>5</v>
      </c>
      <c r="M20" s="25" t="s">
        <v>1103</v>
      </c>
      <c r="N20" s="28" t="s">
        <v>1215</v>
      </c>
      <c r="O20" s="29"/>
      <c r="P20" s="29"/>
      <c r="Q20" s="21" t="s">
        <v>1202</v>
      </c>
      <c r="R20" s="31"/>
      <c r="S20" s="33"/>
      <c r="T20" s="28"/>
      <c r="AK20" s="1"/>
      <c r="AL20" s="1"/>
      <c r="AM20" s="1"/>
      <c r="AN20" s="1" t="s">
        <v>1167</v>
      </c>
      <c r="AO20" s="32"/>
    </row>
    <row r="21" spans="1:41" ht="14.5" x14ac:dyDescent="0.35">
      <c r="A21" s="1" t="s">
        <v>1310</v>
      </c>
      <c r="B21" s="1" t="s">
        <v>19</v>
      </c>
      <c r="C21" s="1" t="s">
        <v>310</v>
      </c>
      <c r="D21" s="1"/>
      <c r="E21" s="1" t="s">
        <v>339</v>
      </c>
      <c r="F21" s="16">
        <v>3.0668000000000002</v>
      </c>
      <c r="G21" s="2"/>
      <c r="H21" s="17">
        <v>20.8</v>
      </c>
      <c r="I21" s="17">
        <v>5.7</v>
      </c>
      <c r="J21" s="17">
        <v>461.4</v>
      </c>
      <c r="K21" s="17">
        <v>-10.5</v>
      </c>
      <c r="L21" s="343">
        <v>5</v>
      </c>
      <c r="M21" s="343" t="s">
        <v>1308</v>
      </c>
      <c r="N21" s="343" t="s">
        <v>349</v>
      </c>
      <c r="O21" s="343">
        <v>26.06382</v>
      </c>
      <c r="P21" s="343">
        <v>-173.95928000000001</v>
      </c>
      <c r="Q21" s="1" t="s">
        <v>421</v>
      </c>
      <c r="R21" s="4">
        <v>43675</v>
      </c>
      <c r="S21" s="343"/>
      <c r="T21" s="1" t="s">
        <v>1244</v>
      </c>
      <c r="U21" s="2" t="s">
        <v>1241</v>
      </c>
      <c r="V21" s="1"/>
      <c r="W21" s="1"/>
      <c r="X21" s="343" t="s">
        <v>397</v>
      </c>
      <c r="Y21" s="343">
        <v>0</v>
      </c>
      <c r="Z21" s="343">
        <v>1</v>
      </c>
      <c r="AA21" s="343">
        <v>1</v>
      </c>
      <c r="AB21" s="343">
        <v>0</v>
      </c>
      <c r="AC21" s="343">
        <v>0</v>
      </c>
      <c r="AD21" s="343">
        <v>0</v>
      </c>
      <c r="AE21" s="343">
        <v>1</v>
      </c>
      <c r="AF21" s="343">
        <v>0</v>
      </c>
      <c r="AG21" s="343">
        <v>0</v>
      </c>
      <c r="AH21" s="343">
        <v>1</v>
      </c>
      <c r="AI21" s="343">
        <v>0</v>
      </c>
      <c r="AJ21" s="343">
        <v>0</v>
      </c>
      <c r="AK21" s="1" t="s">
        <v>1309</v>
      </c>
      <c r="AL21" s="1"/>
      <c r="AM21" s="1"/>
      <c r="AN21" s="1"/>
      <c r="AO21" s="1"/>
    </row>
    <row r="22" spans="1:41" ht="14.5" x14ac:dyDescent="0.35">
      <c r="A22" s="1" t="s">
        <v>1311</v>
      </c>
      <c r="B22" s="1" t="s">
        <v>19</v>
      </c>
      <c r="C22" s="1" t="s">
        <v>310</v>
      </c>
      <c r="D22" s="1"/>
      <c r="E22" s="1" t="s">
        <v>339</v>
      </c>
      <c r="F22" s="16">
        <v>2.9887999999999999</v>
      </c>
      <c r="G22" s="2"/>
      <c r="H22" s="17">
        <v>11.3</v>
      </c>
      <c r="I22" s="17">
        <v>6.2</v>
      </c>
      <c r="J22" s="17">
        <v>397.1</v>
      </c>
      <c r="K22" s="17">
        <v>-5.0999999999999996</v>
      </c>
      <c r="L22" s="343">
        <v>5</v>
      </c>
      <c r="M22" s="343" t="s">
        <v>1308</v>
      </c>
      <c r="N22" s="343" t="s">
        <v>349</v>
      </c>
      <c r="O22" s="343">
        <v>26.06382</v>
      </c>
      <c r="P22" s="343">
        <v>-173.95928000000001</v>
      </c>
      <c r="Q22" s="1" t="s">
        <v>421</v>
      </c>
      <c r="R22" s="4">
        <v>43675</v>
      </c>
      <c r="S22" s="343"/>
      <c r="T22" s="1" t="s">
        <v>1244</v>
      </c>
      <c r="U22" s="2" t="s">
        <v>1241</v>
      </c>
      <c r="V22" s="1"/>
      <c r="W22" s="1"/>
      <c r="X22" s="343" t="s">
        <v>397</v>
      </c>
      <c r="Y22" s="343">
        <v>0</v>
      </c>
      <c r="Z22" s="343">
        <v>1</v>
      </c>
      <c r="AA22" s="343">
        <v>1</v>
      </c>
      <c r="AB22" s="343">
        <v>0</v>
      </c>
      <c r="AC22" s="343">
        <v>0</v>
      </c>
      <c r="AD22" s="343">
        <v>0</v>
      </c>
      <c r="AE22" s="343">
        <v>1</v>
      </c>
      <c r="AF22" s="343">
        <v>0</v>
      </c>
      <c r="AG22" s="343">
        <v>0</v>
      </c>
      <c r="AH22" s="343">
        <v>1</v>
      </c>
      <c r="AI22" s="343">
        <v>0</v>
      </c>
      <c r="AJ22" s="343">
        <v>0</v>
      </c>
      <c r="AK22" s="1" t="s">
        <v>1309</v>
      </c>
      <c r="AL22" s="1"/>
      <c r="AM22" s="1"/>
      <c r="AN22" s="1"/>
      <c r="AO22" s="1"/>
    </row>
    <row r="23" spans="1:41" ht="14.5" x14ac:dyDescent="0.35">
      <c r="A23" s="1" t="s">
        <v>1312</v>
      </c>
      <c r="B23" s="1" t="s">
        <v>19</v>
      </c>
      <c r="C23" s="1" t="s">
        <v>310</v>
      </c>
      <c r="D23" s="1"/>
      <c r="E23" s="1" t="s">
        <v>339</v>
      </c>
      <c r="F23" s="16">
        <v>2.9885000000000002</v>
      </c>
      <c r="G23" s="2"/>
      <c r="H23" s="17">
        <v>16.2</v>
      </c>
      <c r="I23" s="17">
        <v>5.9</v>
      </c>
      <c r="J23" s="17">
        <v>428.3</v>
      </c>
      <c r="K23" s="17">
        <v>-6.3</v>
      </c>
      <c r="L23" s="343">
        <v>5</v>
      </c>
      <c r="M23" s="343" t="s">
        <v>1308</v>
      </c>
      <c r="N23" s="343" t="s">
        <v>349</v>
      </c>
      <c r="O23" s="343">
        <v>26.06382</v>
      </c>
      <c r="P23" s="343">
        <v>-173.95928000000001</v>
      </c>
      <c r="Q23" s="1" t="s">
        <v>421</v>
      </c>
      <c r="R23" s="4">
        <v>43675</v>
      </c>
      <c r="S23" s="343"/>
      <c r="T23" s="1" t="s">
        <v>1244</v>
      </c>
      <c r="U23" s="2" t="s">
        <v>1241</v>
      </c>
      <c r="V23" s="1"/>
      <c r="W23" s="1"/>
      <c r="X23" s="343" t="s">
        <v>397</v>
      </c>
      <c r="Y23" s="343">
        <v>0</v>
      </c>
      <c r="Z23" s="343">
        <v>1</v>
      </c>
      <c r="AA23" s="343">
        <v>1</v>
      </c>
      <c r="AB23" s="343">
        <v>0</v>
      </c>
      <c r="AC23" s="343">
        <v>0</v>
      </c>
      <c r="AD23" s="343">
        <v>0</v>
      </c>
      <c r="AE23" s="343">
        <v>1</v>
      </c>
      <c r="AF23" s="343">
        <v>0</v>
      </c>
      <c r="AG23" s="343">
        <v>0</v>
      </c>
      <c r="AH23" s="343">
        <v>1</v>
      </c>
      <c r="AI23" s="343">
        <v>0</v>
      </c>
      <c r="AJ23" s="343">
        <v>0</v>
      </c>
      <c r="AK23" s="1" t="s">
        <v>1309</v>
      </c>
      <c r="AL23" s="1"/>
      <c r="AM23" s="1"/>
      <c r="AN23" s="1"/>
      <c r="AO23" s="1"/>
    </row>
    <row r="24" spans="1:41" ht="14.5" x14ac:dyDescent="0.35">
      <c r="A24" s="1" t="s">
        <v>1314</v>
      </c>
      <c r="B24" s="1" t="s">
        <v>71</v>
      </c>
      <c r="C24" s="1" t="s">
        <v>310</v>
      </c>
      <c r="D24" s="1"/>
      <c r="E24" s="1" t="s">
        <v>338</v>
      </c>
      <c r="F24" s="16">
        <v>0.18820000000000001</v>
      </c>
      <c r="G24" s="2"/>
      <c r="H24" s="17">
        <v>6.4</v>
      </c>
      <c r="I24" s="17">
        <v>7.1</v>
      </c>
      <c r="J24" s="17">
        <v>63.5</v>
      </c>
      <c r="K24" s="104"/>
      <c r="L24" s="343">
        <v>5</v>
      </c>
      <c r="M24" s="343" t="s">
        <v>1308</v>
      </c>
      <c r="N24" s="343" t="s">
        <v>349</v>
      </c>
      <c r="O24" s="343">
        <v>26.06382</v>
      </c>
      <c r="P24" s="343">
        <v>-173.95928000000001</v>
      </c>
      <c r="Q24" s="1" t="s">
        <v>421</v>
      </c>
      <c r="R24" s="4">
        <v>43675</v>
      </c>
      <c r="S24" s="343"/>
      <c r="T24" s="1" t="s">
        <v>1244</v>
      </c>
      <c r="U24" s="2" t="s">
        <v>1241</v>
      </c>
      <c r="V24" s="1"/>
      <c r="W24" s="1"/>
      <c r="X24" s="343" t="s">
        <v>397</v>
      </c>
      <c r="Y24" s="343">
        <v>0</v>
      </c>
      <c r="Z24" s="343">
        <v>1</v>
      </c>
      <c r="AA24" s="343">
        <v>1</v>
      </c>
      <c r="AB24" s="343">
        <v>0</v>
      </c>
      <c r="AC24" s="343">
        <v>0</v>
      </c>
      <c r="AD24" s="343">
        <v>0</v>
      </c>
      <c r="AE24" s="343">
        <v>1</v>
      </c>
      <c r="AF24" s="343">
        <v>0</v>
      </c>
      <c r="AG24" s="343">
        <v>0</v>
      </c>
      <c r="AH24" s="343">
        <v>1</v>
      </c>
      <c r="AI24" s="343">
        <v>0</v>
      </c>
      <c r="AJ24" s="343">
        <v>0</v>
      </c>
      <c r="AK24" s="1" t="s">
        <v>1313</v>
      </c>
      <c r="AL24" s="1"/>
      <c r="AM24" s="1"/>
      <c r="AN24" s="1"/>
      <c r="AO24" s="1"/>
    </row>
    <row r="25" spans="1:41" ht="14.5" x14ac:dyDescent="0.35">
      <c r="A25" s="1" t="s">
        <v>1315</v>
      </c>
      <c r="B25" s="1" t="s">
        <v>71</v>
      </c>
      <c r="C25" s="1" t="s">
        <v>310</v>
      </c>
      <c r="D25" s="1"/>
      <c r="E25" s="1" t="s">
        <v>338</v>
      </c>
      <c r="F25" s="16">
        <v>2.1187999999999998</v>
      </c>
      <c r="G25" s="2"/>
      <c r="H25" s="17">
        <v>71.900000000000006</v>
      </c>
      <c r="I25" s="17">
        <v>5.7</v>
      </c>
      <c r="J25" s="17">
        <v>552.20000000000005</v>
      </c>
      <c r="K25" s="17">
        <v>-31.7</v>
      </c>
      <c r="L25" s="343">
        <v>5</v>
      </c>
      <c r="M25" s="343" t="s">
        <v>1308</v>
      </c>
      <c r="N25" s="343" t="s">
        <v>349</v>
      </c>
      <c r="O25" s="343">
        <v>26.06382</v>
      </c>
      <c r="P25" s="343">
        <v>-173.95928000000001</v>
      </c>
      <c r="Q25" s="1" t="s">
        <v>421</v>
      </c>
      <c r="R25" s="4">
        <v>43675</v>
      </c>
      <c r="S25" s="343"/>
      <c r="T25" s="1" t="s">
        <v>1244</v>
      </c>
      <c r="U25" s="2" t="s">
        <v>1241</v>
      </c>
      <c r="V25" s="1"/>
      <c r="W25" s="1"/>
      <c r="X25" s="343" t="s">
        <v>397</v>
      </c>
      <c r="Y25" s="343">
        <v>0</v>
      </c>
      <c r="Z25" s="343">
        <v>1</v>
      </c>
      <c r="AA25" s="343">
        <v>1</v>
      </c>
      <c r="AB25" s="343">
        <v>0</v>
      </c>
      <c r="AC25" s="343">
        <v>0</v>
      </c>
      <c r="AD25" s="343">
        <v>0</v>
      </c>
      <c r="AE25" s="343">
        <v>1</v>
      </c>
      <c r="AF25" s="343">
        <v>0</v>
      </c>
      <c r="AG25" s="343">
        <v>0</v>
      </c>
      <c r="AH25" s="343">
        <v>1</v>
      </c>
      <c r="AI25" s="343">
        <v>0</v>
      </c>
      <c r="AJ25" s="343">
        <v>0</v>
      </c>
      <c r="AK25" s="1" t="s">
        <v>1313</v>
      </c>
      <c r="AL25" s="1"/>
      <c r="AM25" s="1"/>
      <c r="AN25" s="1"/>
      <c r="AO25" s="1"/>
    </row>
    <row r="26" spans="1:41" x14ac:dyDescent="0.3">
      <c r="A26" s="119" t="s">
        <v>1538</v>
      </c>
      <c r="B26" s="119" t="s">
        <v>4</v>
      </c>
      <c r="C26" s="119" t="s">
        <v>310</v>
      </c>
      <c r="D26" s="119"/>
      <c r="E26" s="119" t="s">
        <v>337</v>
      </c>
      <c r="F26" s="322">
        <v>0.49080000000000001</v>
      </c>
      <c r="G26" s="119"/>
      <c r="H26" s="323"/>
      <c r="I26" s="323"/>
      <c r="J26" s="324">
        <v>124.3</v>
      </c>
      <c r="K26" s="324">
        <v>-16.5</v>
      </c>
      <c r="L26" s="124">
        <v>5</v>
      </c>
      <c r="M26" s="124" t="s">
        <v>1536</v>
      </c>
      <c r="N26" s="119" t="s">
        <v>1210</v>
      </c>
      <c r="O26" s="124">
        <v>27.92503</v>
      </c>
      <c r="P26" s="124">
        <v>-175.78652</v>
      </c>
      <c r="Q26" s="119"/>
      <c r="R26" s="281">
        <v>43682</v>
      </c>
      <c r="S26" s="124"/>
      <c r="T26" s="119" t="s">
        <v>1241</v>
      </c>
      <c r="U26" s="118" t="s">
        <v>1241</v>
      </c>
      <c r="V26" s="119"/>
      <c r="W26" s="119"/>
      <c r="X26" s="124" t="s">
        <v>1344</v>
      </c>
      <c r="Y26" s="124">
        <v>0</v>
      </c>
      <c r="Z26" s="124">
        <v>1</v>
      </c>
      <c r="AA26" s="124">
        <v>1</v>
      </c>
      <c r="AB26" s="124">
        <v>0</v>
      </c>
      <c r="AC26" s="124">
        <v>0</v>
      </c>
      <c r="AD26" s="124">
        <v>0</v>
      </c>
      <c r="AE26" s="124">
        <v>1</v>
      </c>
      <c r="AF26" s="124">
        <v>1</v>
      </c>
      <c r="AG26" s="124">
        <v>0</v>
      </c>
      <c r="AH26" s="124">
        <v>1</v>
      </c>
      <c r="AI26" s="124">
        <v>0</v>
      </c>
      <c r="AJ26" s="124">
        <v>0</v>
      </c>
      <c r="AK26" s="119" t="s">
        <v>1537</v>
      </c>
      <c r="AL26" s="119"/>
      <c r="AM26" s="119"/>
      <c r="AN26" s="119"/>
      <c r="AO26" s="119"/>
    </row>
    <row r="27" spans="1:41" x14ac:dyDescent="0.3">
      <c r="A27" s="32" t="s">
        <v>522</v>
      </c>
      <c r="B27" s="1" t="s">
        <v>103</v>
      </c>
      <c r="C27" s="15" t="s">
        <v>1204</v>
      </c>
      <c r="E27" s="15" t="s">
        <v>339</v>
      </c>
      <c r="F27" s="25">
        <v>2.3816000000000002</v>
      </c>
      <c r="H27" s="26">
        <v>53.345756676557855</v>
      </c>
      <c r="I27" s="27">
        <v>2.8510780000000011</v>
      </c>
      <c r="J27" s="26">
        <v>593.70875000000001</v>
      </c>
      <c r="K27" s="27">
        <v>-14.647846000000001</v>
      </c>
      <c r="L27" s="25">
        <v>6</v>
      </c>
      <c r="M27" s="25" t="s">
        <v>1102</v>
      </c>
      <c r="N27" s="28" t="s">
        <v>1215</v>
      </c>
      <c r="O27" s="29"/>
      <c r="P27" s="30"/>
      <c r="Q27" s="21" t="s">
        <v>1202</v>
      </c>
      <c r="R27" s="31"/>
      <c r="S27" s="31"/>
      <c r="T27" s="28"/>
      <c r="Y27" s="28"/>
      <c r="Z27" s="28"/>
      <c r="AK27" s="1"/>
      <c r="AL27" s="1"/>
      <c r="AM27" s="1"/>
      <c r="AN27" s="1"/>
      <c r="AO27" s="32"/>
    </row>
    <row r="28" spans="1:41" x14ac:dyDescent="0.3">
      <c r="A28" s="32" t="s">
        <v>523</v>
      </c>
      <c r="B28" s="1" t="s">
        <v>103</v>
      </c>
      <c r="C28" s="15" t="s">
        <v>1204</v>
      </c>
      <c r="E28" s="15" t="s">
        <v>339</v>
      </c>
      <c r="F28" s="25">
        <v>2.4131999999999998</v>
      </c>
      <c r="H28" s="26">
        <v>76.460296735905047</v>
      </c>
      <c r="I28" s="27">
        <v>4.574024800000001</v>
      </c>
      <c r="J28" s="26">
        <v>683.70875000000001</v>
      </c>
      <c r="K28" s="27">
        <v>-17.371886000000007</v>
      </c>
      <c r="L28" s="25">
        <v>6</v>
      </c>
      <c r="M28" s="25" t="s">
        <v>1102</v>
      </c>
      <c r="N28" s="28" t="s">
        <v>1215</v>
      </c>
      <c r="O28" s="29"/>
      <c r="P28" s="30"/>
      <c r="Q28" s="21" t="s">
        <v>1202</v>
      </c>
      <c r="R28" s="31"/>
      <c r="S28" s="31"/>
      <c r="T28" s="28"/>
      <c r="Y28" s="28"/>
      <c r="Z28" s="28"/>
      <c r="AK28" s="1"/>
      <c r="AL28" s="1"/>
      <c r="AM28" s="1"/>
      <c r="AN28" s="1"/>
      <c r="AO28" s="32"/>
    </row>
    <row r="29" spans="1:41" x14ac:dyDescent="0.3">
      <c r="A29" s="32" t="s">
        <v>524</v>
      </c>
      <c r="B29" s="1" t="s">
        <v>103</v>
      </c>
      <c r="C29" s="15" t="s">
        <v>1204</v>
      </c>
      <c r="E29" s="15" t="s">
        <v>339</v>
      </c>
      <c r="F29" s="25">
        <v>2.3975</v>
      </c>
      <c r="H29" s="26">
        <v>70.513709198813046</v>
      </c>
      <c r="I29" s="27">
        <v>3.3690428000000003</v>
      </c>
      <c r="J29" s="26">
        <v>692.42124999999999</v>
      </c>
      <c r="K29" s="27">
        <v>-16.501086400000002</v>
      </c>
      <c r="L29" s="25">
        <v>6</v>
      </c>
      <c r="M29" s="25" t="s">
        <v>1102</v>
      </c>
      <c r="N29" s="28" t="s">
        <v>1215</v>
      </c>
      <c r="O29" s="29"/>
      <c r="P29" s="29"/>
      <c r="Q29" s="21" t="s">
        <v>1202</v>
      </c>
      <c r="R29" s="31"/>
      <c r="S29" s="33"/>
      <c r="T29" s="28"/>
      <c r="AK29" s="1"/>
      <c r="AL29" s="1"/>
      <c r="AM29" s="1"/>
      <c r="AN29" s="1"/>
      <c r="AO29" s="32"/>
    </row>
    <row r="30" spans="1:41" ht="14.5" x14ac:dyDescent="0.35">
      <c r="A30" s="1" t="s">
        <v>1417</v>
      </c>
      <c r="B30" s="1" t="s">
        <v>1409</v>
      </c>
      <c r="C30" s="1" t="s">
        <v>310</v>
      </c>
      <c r="D30" s="1"/>
      <c r="E30" s="1" t="s">
        <v>338</v>
      </c>
      <c r="F30" s="16">
        <v>2.5571000000000002</v>
      </c>
      <c r="G30" s="1"/>
      <c r="H30" s="17">
        <v>33.1</v>
      </c>
      <c r="I30" s="17">
        <v>5</v>
      </c>
      <c r="J30" s="17">
        <v>601.79999999999995</v>
      </c>
      <c r="K30" s="17">
        <v>-14.2</v>
      </c>
      <c r="L30" s="343">
        <v>7</v>
      </c>
      <c r="M30" s="343" t="s">
        <v>1415</v>
      </c>
      <c r="N30" s="1" t="s">
        <v>347</v>
      </c>
      <c r="O30" s="343">
        <v>23.71236</v>
      </c>
      <c r="P30" s="343">
        <v>-166.15369999999999</v>
      </c>
      <c r="Q30" s="1" t="s">
        <v>421</v>
      </c>
      <c r="R30" s="4">
        <v>43673</v>
      </c>
      <c r="S30" s="1">
        <v>27.222000000000001</v>
      </c>
      <c r="T30" s="1" t="s">
        <v>1244</v>
      </c>
      <c r="U30" s="2" t="s">
        <v>1241</v>
      </c>
      <c r="V30" s="1"/>
      <c r="W30" s="1"/>
      <c r="X30" s="343" t="s">
        <v>397</v>
      </c>
      <c r="Y30" s="343">
        <v>0</v>
      </c>
      <c r="Z30" s="343">
        <v>1</v>
      </c>
      <c r="AA30" s="343">
        <v>1</v>
      </c>
      <c r="AB30" s="343">
        <v>0</v>
      </c>
      <c r="AC30" s="343">
        <v>0</v>
      </c>
      <c r="AD30" s="343">
        <v>0</v>
      </c>
      <c r="AE30" s="343">
        <v>1</v>
      </c>
      <c r="AF30" s="343">
        <v>0</v>
      </c>
      <c r="AG30" s="343">
        <v>0</v>
      </c>
      <c r="AH30" s="343">
        <v>1</v>
      </c>
      <c r="AI30" s="343">
        <v>0</v>
      </c>
      <c r="AJ30" s="343">
        <v>0</v>
      </c>
      <c r="AK30" s="1" t="s">
        <v>1416</v>
      </c>
      <c r="AL30" s="1"/>
      <c r="AM30" s="1"/>
      <c r="AN30" s="1"/>
      <c r="AO30" s="1"/>
    </row>
    <row r="31" spans="1:41" ht="14.5" x14ac:dyDescent="0.35">
      <c r="A31" s="1" t="s">
        <v>1418</v>
      </c>
      <c r="B31" s="1" t="s">
        <v>1409</v>
      </c>
      <c r="C31" s="1" t="s">
        <v>310</v>
      </c>
      <c r="D31" s="1"/>
      <c r="E31" s="1" t="s">
        <v>338</v>
      </c>
      <c r="F31" s="16">
        <v>2.5343</v>
      </c>
      <c r="G31" s="1"/>
      <c r="H31" s="17">
        <v>31.6</v>
      </c>
      <c r="I31" s="17">
        <v>4.9000000000000004</v>
      </c>
      <c r="J31" s="17">
        <v>634.4</v>
      </c>
      <c r="K31" s="17">
        <v>-13.4</v>
      </c>
      <c r="L31" s="340">
        <v>7</v>
      </c>
      <c r="M31" s="340" t="s">
        <v>1415</v>
      </c>
      <c r="N31" s="1" t="s">
        <v>347</v>
      </c>
      <c r="O31" s="343">
        <v>23.71236</v>
      </c>
      <c r="P31" s="343">
        <v>-166.15369999999999</v>
      </c>
      <c r="Q31" s="1" t="s">
        <v>421</v>
      </c>
      <c r="R31" s="4">
        <v>43673</v>
      </c>
      <c r="S31" s="1">
        <v>27.222000000000001</v>
      </c>
      <c r="T31" s="1" t="s">
        <v>1244</v>
      </c>
      <c r="U31" s="2" t="s">
        <v>1241</v>
      </c>
      <c r="V31" s="1"/>
      <c r="W31" s="1"/>
      <c r="X31" s="343" t="s">
        <v>397</v>
      </c>
      <c r="Y31" s="343">
        <v>0</v>
      </c>
      <c r="Z31" s="343">
        <v>1</v>
      </c>
      <c r="AA31" s="343">
        <v>1</v>
      </c>
      <c r="AB31" s="343">
        <v>0</v>
      </c>
      <c r="AC31" s="343">
        <v>0</v>
      </c>
      <c r="AD31" s="343">
        <v>0</v>
      </c>
      <c r="AE31" s="343">
        <v>1</v>
      </c>
      <c r="AF31" s="343">
        <v>0</v>
      </c>
      <c r="AG31" s="343">
        <v>0</v>
      </c>
      <c r="AH31" s="343">
        <v>1</v>
      </c>
      <c r="AI31" s="343">
        <v>0</v>
      </c>
      <c r="AJ31" s="343">
        <v>0</v>
      </c>
      <c r="AK31" s="1" t="s">
        <v>1416</v>
      </c>
      <c r="AL31" s="1"/>
      <c r="AM31" s="1"/>
      <c r="AN31" s="1"/>
      <c r="AO31" s="1"/>
    </row>
    <row r="32" spans="1:41" ht="14.5" x14ac:dyDescent="0.35">
      <c r="A32" s="1" t="s">
        <v>1408</v>
      </c>
      <c r="B32" s="1" t="s">
        <v>1404</v>
      </c>
      <c r="C32" s="1"/>
      <c r="D32" s="1"/>
      <c r="E32" s="1" t="s">
        <v>338</v>
      </c>
      <c r="F32" s="16">
        <v>2.1701000000000001</v>
      </c>
      <c r="G32" s="1"/>
      <c r="H32" s="17">
        <v>45.9</v>
      </c>
      <c r="I32" s="17">
        <v>2.8</v>
      </c>
      <c r="J32" s="17">
        <v>635.70000000000005</v>
      </c>
      <c r="K32" s="17">
        <v>-31</v>
      </c>
      <c r="L32" s="340">
        <v>8</v>
      </c>
      <c r="M32" s="340" t="s">
        <v>1405</v>
      </c>
      <c r="N32" s="1" t="s">
        <v>1210</v>
      </c>
      <c r="O32" s="343">
        <v>27.910620000000002</v>
      </c>
      <c r="P32" s="343">
        <v>-175.90483</v>
      </c>
      <c r="Q32" s="1" t="s">
        <v>421</v>
      </c>
      <c r="R32" s="4">
        <v>43681</v>
      </c>
      <c r="S32" s="343"/>
      <c r="T32" s="1" t="s">
        <v>1406</v>
      </c>
      <c r="U32" s="2" t="s">
        <v>1334</v>
      </c>
      <c r="V32" s="1"/>
      <c r="W32" s="1"/>
      <c r="X32" s="343" t="s">
        <v>397</v>
      </c>
      <c r="Y32" s="343">
        <v>0</v>
      </c>
      <c r="Z32" s="343">
        <v>1</v>
      </c>
      <c r="AA32" s="343">
        <v>1</v>
      </c>
      <c r="AB32" s="343">
        <v>0</v>
      </c>
      <c r="AC32" s="343">
        <v>0</v>
      </c>
      <c r="AD32" s="343">
        <v>0</v>
      </c>
      <c r="AE32" s="343">
        <v>1</v>
      </c>
      <c r="AF32" s="343">
        <v>0</v>
      </c>
      <c r="AG32" s="343">
        <v>0</v>
      </c>
      <c r="AH32" s="343">
        <v>1</v>
      </c>
      <c r="AI32" s="343">
        <v>0</v>
      </c>
      <c r="AJ32" s="343">
        <v>0</v>
      </c>
      <c r="AK32" s="1" t="s">
        <v>1407</v>
      </c>
      <c r="AL32" s="1"/>
      <c r="AM32" s="1"/>
      <c r="AN32" s="1"/>
      <c r="AO32" s="1"/>
    </row>
    <row r="33" spans="1:41" x14ac:dyDescent="0.3">
      <c r="A33" s="1" t="s">
        <v>1530</v>
      </c>
      <c r="B33" s="1" t="s">
        <v>1404</v>
      </c>
      <c r="C33" s="1"/>
      <c r="D33" s="1"/>
      <c r="E33" s="1" t="s">
        <v>338</v>
      </c>
      <c r="F33" s="319">
        <v>0.68420000000000003</v>
      </c>
      <c r="G33" s="1"/>
      <c r="H33" s="320">
        <v>12.1</v>
      </c>
      <c r="I33" s="320">
        <v>3.1</v>
      </c>
      <c r="J33" s="320">
        <v>191.3</v>
      </c>
      <c r="K33" s="320">
        <v>-32.1</v>
      </c>
      <c r="L33" s="340">
        <v>8</v>
      </c>
      <c r="M33" s="340" t="s">
        <v>1405</v>
      </c>
      <c r="N33" s="1" t="s">
        <v>1210</v>
      </c>
      <c r="O33" s="343">
        <v>27.910620000000002</v>
      </c>
      <c r="P33" s="343">
        <v>-175.90483</v>
      </c>
      <c r="Q33" s="1"/>
      <c r="R33" s="4">
        <v>43681</v>
      </c>
      <c r="S33" s="343"/>
      <c r="T33" s="1" t="s">
        <v>1406</v>
      </c>
      <c r="U33" s="2" t="s">
        <v>1334</v>
      </c>
      <c r="V33" s="1"/>
      <c r="W33" s="1"/>
      <c r="X33" s="343" t="s">
        <v>397</v>
      </c>
      <c r="Y33" s="343">
        <v>0</v>
      </c>
      <c r="Z33" s="343">
        <v>1</v>
      </c>
      <c r="AA33" s="343">
        <v>1</v>
      </c>
      <c r="AB33" s="343">
        <v>0</v>
      </c>
      <c r="AC33" s="343">
        <v>0</v>
      </c>
      <c r="AD33" s="343">
        <v>0</v>
      </c>
      <c r="AE33" s="343">
        <v>1</v>
      </c>
      <c r="AF33" s="343">
        <v>0</v>
      </c>
      <c r="AG33" s="343">
        <v>0</v>
      </c>
      <c r="AH33" s="343">
        <v>1</v>
      </c>
      <c r="AI33" s="343">
        <v>0</v>
      </c>
      <c r="AJ33" s="343">
        <v>0</v>
      </c>
      <c r="AK33" s="1" t="s">
        <v>1407</v>
      </c>
      <c r="AL33" s="1"/>
      <c r="AM33" s="1"/>
      <c r="AN33" s="1"/>
      <c r="AO33" s="1"/>
    </row>
    <row r="34" spans="1:41" x14ac:dyDescent="0.3">
      <c r="A34" s="1" t="s">
        <v>733</v>
      </c>
      <c r="B34" s="1" t="s">
        <v>103</v>
      </c>
      <c r="C34" s="15" t="s">
        <v>1204</v>
      </c>
      <c r="E34" s="15" t="s">
        <v>339</v>
      </c>
      <c r="F34" s="25">
        <v>2.3226</v>
      </c>
      <c r="H34" s="26">
        <v>83.395608308605347</v>
      </c>
      <c r="I34" s="27">
        <v>3.0515073999999998</v>
      </c>
      <c r="J34" s="26">
        <v>766.97125000000005</v>
      </c>
      <c r="K34" s="27">
        <v>-15.096811200000005</v>
      </c>
      <c r="L34" s="340">
        <v>9</v>
      </c>
      <c r="M34" s="340" t="s">
        <v>1100</v>
      </c>
      <c r="N34" s="28" t="s">
        <v>1215</v>
      </c>
      <c r="O34" s="28"/>
      <c r="P34" s="28"/>
      <c r="Q34" s="21" t="s">
        <v>1202</v>
      </c>
      <c r="R34" s="31"/>
      <c r="S34" s="89"/>
      <c r="T34" s="28"/>
      <c r="AK34" s="1"/>
      <c r="AL34" s="1"/>
      <c r="AM34" s="1"/>
      <c r="AN34" s="1"/>
      <c r="AO34" s="1"/>
    </row>
    <row r="35" spans="1:41" x14ac:dyDescent="0.3">
      <c r="A35" s="1" t="s">
        <v>729</v>
      </c>
      <c r="B35" s="1" t="s">
        <v>103</v>
      </c>
      <c r="C35" s="15" t="s">
        <v>1204</v>
      </c>
      <c r="E35" s="15" t="s">
        <v>339</v>
      </c>
      <c r="F35" s="25">
        <v>2.2953000000000001</v>
      </c>
      <c r="H35" s="26">
        <v>74.254955489614233</v>
      </c>
      <c r="I35" s="27">
        <v>3.5583692000000005</v>
      </c>
      <c r="J35" s="26">
        <v>736.64625000000001</v>
      </c>
      <c r="K35" s="27">
        <v>-14.717788000000002</v>
      </c>
      <c r="L35" s="340">
        <v>9</v>
      </c>
      <c r="M35" s="340" t="s">
        <v>1100</v>
      </c>
      <c r="N35" s="28" t="s">
        <v>1215</v>
      </c>
      <c r="O35" s="29"/>
      <c r="P35" s="30"/>
      <c r="Q35" s="21" t="s">
        <v>1202</v>
      </c>
      <c r="R35" s="31"/>
      <c r="S35" s="31"/>
      <c r="T35" s="28"/>
      <c r="AK35" s="1"/>
      <c r="AL35" s="1"/>
      <c r="AM35" s="1"/>
      <c r="AN35" s="1"/>
      <c r="AO35" s="1"/>
    </row>
    <row r="36" spans="1:41" x14ac:dyDescent="0.3">
      <c r="A36" s="1" t="s">
        <v>730</v>
      </c>
      <c r="B36" s="1" t="s">
        <v>103</v>
      </c>
      <c r="C36" s="15" t="s">
        <v>1204</v>
      </c>
      <c r="E36" s="15" t="s">
        <v>339</v>
      </c>
      <c r="F36" s="25">
        <v>2.3443000000000001</v>
      </c>
      <c r="H36" s="26">
        <v>71.805103857566763</v>
      </c>
      <c r="I36" s="27">
        <v>3.3110844000000008</v>
      </c>
      <c r="J36" s="26">
        <v>764.55875000000003</v>
      </c>
      <c r="K36" s="27">
        <v>-15.496263600000006</v>
      </c>
      <c r="L36" s="340">
        <v>9</v>
      </c>
      <c r="M36" s="340" t="s">
        <v>1100</v>
      </c>
      <c r="N36" s="28" t="s">
        <v>1215</v>
      </c>
      <c r="O36" s="29"/>
      <c r="P36" s="30"/>
      <c r="Q36" s="21" t="s">
        <v>1202</v>
      </c>
      <c r="R36" s="31"/>
      <c r="S36" s="31"/>
      <c r="T36" s="28"/>
      <c r="Y36" s="28"/>
      <c r="Z36" s="28"/>
      <c r="AK36" s="1"/>
      <c r="AL36" s="1"/>
      <c r="AM36" s="1"/>
      <c r="AN36" s="1"/>
      <c r="AO36" s="1"/>
    </row>
    <row r="37" spans="1:41" x14ac:dyDescent="0.3">
      <c r="A37" s="1" t="s">
        <v>731</v>
      </c>
      <c r="B37" s="1" t="s">
        <v>103</v>
      </c>
      <c r="C37" s="15" t="s">
        <v>1204</v>
      </c>
      <c r="E37" s="15" t="s">
        <v>339</v>
      </c>
      <c r="F37" s="25">
        <v>2.2854000000000001</v>
      </c>
      <c r="H37" s="26">
        <v>67.673353115726997</v>
      </c>
      <c r="I37" s="27">
        <v>3.0193502000000003</v>
      </c>
      <c r="J37" s="26">
        <v>728.45875000000001</v>
      </c>
      <c r="K37" s="27">
        <v>-14.400142000000002</v>
      </c>
      <c r="L37" s="340">
        <v>9</v>
      </c>
      <c r="M37" s="340" t="s">
        <v>1100</v>
      </c>
      <c r="N37" s="28" t="s">
        <v>1215</v>
      </c>
      <c r="O37" s="29"/>
      <c r="P37" s="30"/>
      <c r="Q37" s="21" t="s">
        <v>1202</v>
      </c>
      <c r="R37" s="31"/>
      <c r="S37" s="31"/>
      <c r="T37" s="28"/>
      <c r="Y37" s="28"/>
      <c r="Z37" s="28"/>
      <c r="AK37" s="1"/>
      <c r="AL37" s="1"/>
      <c r="AM37" s="1"/>
      <c r="AN37" s="1"/>
      <c r="AO37" s="1"/>
    </row>
    <row r="38" spans="1:41" x14ac:dyDescent="0.3">
      <c r="A38" s="1" t="s">
        <v>732</v>
      </c>
      <c r="B38" s="1" t="s">
        <v>103</v>
      </c>
      <c r="C38" s="15" t="s">
        <v>1204</v>
      </c>
      <c r="E38" s="15" t="s">
        <v>339</v>
      </c>
      <c r="F38" s="25">
        <v>2.2856999999999998</v>
      </c>
      <c r="H38" s="26">
        <v>78.152878338278924</v>
      </c>
      <c r="I38" s="27">
        <v>2.3874580000000005</v>
      </c>
      <c r="J38" s="26">
        <v>695.54624999999999</v>
      </c>
      <c r="K38" s="27">
        <v>-15.077386400000005</v>
      </c>
      <c r="L38" s="340">
        <v>9</v>
      </c>
      <c r="M38" s="340" t="s">
        <v>1100</v>
      </c>
      <c r="N38" s="28" t="s">
        <v>1215</v>
      </c>
      <c r="O38" s="29"/>
      <c r="P38" s="29"/>
      <c r="Q38" s="21" t="s">
        <v>1202</v>
      </c>
      <c r="R38" s="31"/>
      <c r="S38" s="31"/>
      <c r="T38" s="28"/>
      <c r="AK38" s="1" t="s">
        <v>1139</v>
      </c>
      <c r="AL38" s="1"/>
      <c r="AM38" s="1"/>
      <c r="AN38" s="1"/>
      <c r="AO38" s="1"/>
    </row>
    <row r="39" spans="1:41" x14ac:dyDescent="0.3">
      <c r="A39" s="1" t="s">
        <v>609</v>
      </c>
      <c r="B39" s="1" t="s">
        <v>103</v>
      </c>
      <c r="C39" s="15" t="s">
        <v>1204</v>
      </c>
      <c r="E39" s="15" t="s">
        <v>339</v>
      </c>
      <c r="F39" s="25">
        <v>2.2692000000000001</v>
      </c>
      <c r="H39" s="26">
        <v>66.668296755725194</v>
      </c>
      <c r="I39" s="27">
        <v>5.2068972000000002</v>
      </c>
      <c r="J39" s="39"/>
      <c r="K39" s="38"/>
      <c r="L39" s="340">
        <v>9</v>
      </c>
      <c r="M39" s="340" t="s">
        <v>1100</v>
      </c>
      <c r="N39" s="28" t="s">
        <v>1215</v>
      </c>
      <c r="Q39" s="21" t="s">
        <v>1202</v>
      </c>
      <c r="R39" s="36"/>
      <c r="AK39" s="1"/>
      <c r="AL39" s="1"/>
      <c r="AM39" s="1"/>
      <c r="AN39" s="1"/>
      <c r="AO39" s="1"/>
    </row>
    <row r="40" spans="1:41" x14ac:dyDescent="0.3">
      <c r="A40" s="1" t="s">
        <v>610</v>
      </c>
      <c r="B40" s="1" t="s">
        <v>103</v>
      </c>
      <c r="C40" s="15" t="s">
        <v>1204</v>
      </c>
      <c r="E40" s="15" t="s">
        <v>339</v>
      </c>
      <c r="F40" s="25">
        <v>2.3837999999999999</v>
      </c>
      <c r="H40" s="26">
        <v>55.283516221374043</v>
      </c>
      <c r="I40" s="27">
        <v>2.8284441999999999</v>
      </c>
      <c r="J40" s="26">
        <v>650.15797788309646</v>
      </c>
      <c r="K40" s="27">
        <v>-15.214824199999992</v>
      </c>
      <c r="L40" s="340">
        <v>9</v>
      </c>
      <c r="M40" s="340" t="s">
        <v>1100</v>
      </c>
      <c r="N40" s="28" t="s">
        <v>1215</v>
      </c>
      <c r="Q40" s="21" t="s">
        <v>1202</v>
      </c>
      <c r="R40" s="36"/>
      <c r="AK40" s="1"/>
      <c r="AL40" s="1"/>
      <c r="AM40" s="1"/>
      <c r="AN40" s="1"/>
      <c r="AO40" s="1"/>
    </row>
    <row r="41" spans="1:41" x14ac:dyDescent="0.3">
      <c r="A41" s="1" t="s">
        <v>611</v>
      </c>
      <c r="B41" s="1" t="s">
        <v>103</v>
      </c>
      <c r="C41" s="15" t="s">
        <v>1204</v>
      </c>
      <c r="E41" s="15" t="s">
        <v>339</v>
      </c>
      <c r="F41" s="25">
        <v>2.343</v>
      </c>
      <c r="H41" s="26">
        <v>47.51514790076336</v>
      </c>
      <c r="I41" s="27">
        <v>3.0923000000000003</v>
      </c>
      <c r="J41" s="26">
        <v>598.02527646129556</v>
      </c>
      <c r="K41" s="27">
        <v>-16.320054199999998</v>
      </c>
      <c r="L41" s="343">
        <v>9</v>
      </c>
      <c r="M41" s="343" t="s">
        <v>1100</v>
      </c>
      <c r="N41" s="28" t="s">
        <v>1215</v>
      </c>
      <c r="Q41" s="21" t="s">
        <v>1202</v>
      </c>
      <c r="R41" s="36"/>
      <c r="AK41" s="1"/>
      <c r="AL41" s="1"/>
      <c r="AM41" s="1"/>
      <c r="AN41" s="1"/>
      <c r="AO41" s="1"/>
    </row>
    <row r="42" spans="1:41" x14ac:dyDescent="0.3">
      <c r="A42" s="1" t="s">
        <v>612</v>
      </c>
      <c r="B42" s="1" t="s">
        <v>103</v>
      </c>
      <c r="C42" s="15" t="s">
        <v>1204</v>
      </c>
      <c r="E42" s="15" t="s">
        <v>339</v>
      </c>
      <c r="F42" s="25">
        <v>2.2867999999999999</v>
      </c>
      <c r="H42" s="26">
        <v>44.514193702290079</v>
      </c>
      <c r="I42" s="27">
        <v>2.9047456000000009</v>
      </c>
      <c r="J42" s="26">
        <v>558.51500789889428</v>
      </c>
      <c r="K42" s="27">
        <v>-15.935787299999998</v>
      </c>
      <c r="L42" s="343">
        <v>9</v>
      </c>
      <c r="M42" s="343" t="s">
        <v>1100</v>
      </c>
      <c r="N42" s="28" t="s">
        <v>1215</v>
      </c>
      <c r="Q42" s="21" t="s">
        <v>1202</v>
      </c>
      <c r="R42" s="36"/>
      <c r="AK42" s="1"/>
      <c r="AL42" s="1"/>
      <c r="AM42" s="1"/>
      <c r="AN42" s="1"/>
      <c r="AO42" s="1"/>
    </row>
    <row r="43" spans="1:41" x14ac:dyDescent="0.3">
      <c r="A43" s="1" t="s">
        <v>613</v>
      </c>
      <c r="B43" s="1" t="s">
        <v>103</v>
      </c>
      <c r="C43" s="15" t="s">
        <v>1204</v>
      </c>
      <c r="E43" s="15" t="s">
        <v>339</v>
      </c>
      <c r="F43" s="25">
        <v>2.3952</v>
      </c>
      <c r="H43" s="26">
        <v>44.778983778625957</v>
      </c>
      <c r="I43" s="27">
        <v>3.3935004000000002</v>
      </c>
      <c r="J43" s="26">
        <v>592.22748815165892</v>
      </c>
      <c r="K43" s="27">
        <v>-14.783851899999998</v>
      </c>
      <c r="L43" s="343">
        <v>9</v>
      </c>
      <c r="M43" s="343" t="s">
        <v>1100</v>
      </c>
      <c r="N43" s="28" t="s">
        <v>1215</v>
      </c>
      <c r="Q43" s="21" t="s">
        <v>1202</v>
      </c>
      <c r="R43" s="36"/>
      <c r="AK43" s="1"/>
      <c r="AL43" s="1"/>
      <c r="AM43" s="1"/>
      <c r="AN43" s="1"/>
      <c r="AO43" s="1"/>
    </row>
    <row r="44" spans="1:41" x14ac:dyDescent="0.3">
      <c r="A44" s="1" t="s">
        <v>719</v>
      </c>
      <c r="B44" s="1" t="s">
        <v>103</v>
      </c>
      <c r="C44" s="15" t="s">
        <v>1204</v>
      </c>
      <c r="E44" s="15" t="s">
        <v>339</v>
      </c>
      <c r="F44" s="25">
        <v>2.3978999999999999</v>
      </c>
      <c r="H44" s="26">
        <v>45.062077151335309</v>
      </c>
      <c r="I44" s="27">
        <v>3.2706402000000008</v>
      </c>
      <c r="J44" s="26">
        <v>691.77125000000001</v>
      </c>
      <c r="K44" s="27">
        <v>-13.009400000000003</v>
      </c>
      <c r="L44" s="343">
        <v>9</v>
      </c>
      <c r="M44" s="343" t="s">
        <v>1110</v>
      </c>
      <c r="N44" s="28" t="s">
        <v>1215</v>
      </c>
      <c r="Q44" s="21" t="s">
        <v>1202</v>
      </c>
      <c r="R44" s="36"/>
      <c r="AK44" s="1"/>
      <c r="AL44" s="1"/>
      <c r="AM44" s="1"/>
      <c r="AN44" s="1"/>
      <c r="AO44" s="1"/>
    </row>
    <row r="45" spans="1:41" x14ac:dyDescent="0.3">
      <c r="A45" s="1" t="s">
        <v>720</v>
      </c>
      <c r="B45" s="1" t="s">
        <v>103</v>
      </c>
      <c r="C45" s="15" t="s">
        <v>1204</v>
      </c>
      <c r="E45" s="15" t="s">
        <v>339</v>
      </c>
      <c r="F45" s="25">
        <v>2.3239999999999998</v>
      </c>
      <c r="H45" s="26">
        <v>45.682848664688429</v>
      </c>
      <c r="I45" s="27">
        <v>3.5856988000000003</v>
      </c>
      <c r="J45" s="26">
        <v>596.75874999999996</v>
      </c>
      <c r="K45" s="27">
        <v>-13.101066800000002</v>
      </c>
      <c r="L45" s="343">
        <v>9</v>
      </c>
      <c r="M45" s="343" t="s">
        <v>1110</v>
      </c>
      <c r="N45" s="28" t="s">
        <v>1215</v>
      </c>
      <c r="Q45" s="21" t="s">
        <v>1202</v>
      </c>
      <c r="R45" s="36"/>
      <c r="AK45" s="1"/>
      <c r="AL45" s="1"/>
      <c r="AM45" s="1"/>
      <c r="AN45" s="1"/>
      <c r="AO45" s="1"/>
    </row>
    <row r="46" spans="1:41" x14ac:dyDescent="0.3">
      <c r="A46" s="1" t="s">
        <v>721</v>
      </c>
      <c r="B46" s="1" t="s">
        <v>103</v>
      </c>
      <c r="C46" s="15" t="s">
        <v>1204</v>
      </c>
      <c r="E46" s="15" t="s">
        <v>339</v>
      </c>
      <c r="F46" s="25">
        <v>2.2745000000000002</v>
      </c>
      <c r="H46" s="26">
        <v>48.532700296735896</v>
      </c>
      <c r="I46" s="27">
        <v>3.6723770000000009</v>
      </c>
      <c r="J46" s="26">
        <v>574.65875000000005</v>
      </c>
      <c r="K46" s="27">
        <v>-13.579729200000004</v>
      </c>
      <c r="L46" s="343">
        <v>9</v>
      </c>
      <c r="M46" s="343" t="s">
        <v>1110</v>
      </c>
      <c r="N46" s="28" t="s">
        <v>1215</v>
      </c>
      <c r="Q46" s="21" t="s">
        <v>1202</v>
      </c>
      <c r="R46" s="36"/>
      <c r="AK46" s="1"/>
      <c r="AL46" s="1"/>
      <c r="AM46" s="1"/>
      <c r="AN46" s="1"/>
      <c r="AO46" s="1"/>
    </row>
    <row r="47" spans="1:41" x14ac:dyDescent="0.3">
      <c r="A47" s="1" t="s">
        <v>722</v>
      </c>
      <c r="B47" s="1" t="s">
        <v>103</v>
      </c>
      <c r="C47" s="15" t="s">
        <v>1204</v>
      </c>
      <c r="E47" s="15" t="s">
        <v>339</v>
      </c>
      <c r="F47" s="25">
        <v>2.2907000000000002</v>
      </c>
      <c r="H47" s="26">
        <v>55.662670623145395</v>
      </c>
      <c r="I47" s="27">
        <v>3.5545643999999994</v>
      </c>
      <c r="J47" s="26">
        <v>616.89625000000001</v>
      </c>
      <c r="K47" s="27">
        <v>-15.402332000000005</v>
      </c>
      <c r="L47" s="343">
        <v>9</v>
      </c>
      <c r="M47" s="343" t="s">
        <v>1110</v>
      </c>
      <c r="N47" s="28" t="s">
        <v>1215</v>
      </c>
      <c r="Q47" s="21" t="s">
        <v>1202</v>
      </c>
      <c r="R47" s="36"/>
      <c r="AK47" s="1"/>
      <c r="AL47" s="1"/>
      <c r="AM47" s="1"/>
      <c r="AN47" s="1"/>
      <c r="AO47" s="1"/>
    </row>
    <row r="48" spans="1:41" x14ac:dyDescent="0.3">
      <c r="A48" s="1" t="s">
        <v>723</v>
      </c>
      <c r="B48" s="1" t="s">
        <v>103</v>
      </c>
      <c r="C48" s="15" t="s">
        <v>1204</v>
      </c>
      <c r="E48" s="15" t="s">
        <v>339</v>
      </c>
      <c r="F48" s="25">
        <v>2.3702999999999999</v>
      </c>
      <c r="H48" s="26">
        <v>57.888189910979222</v>
      </c>
      <c r="I48" s="27">
        <v>2.6771893999999992</v>
      </c>
      <c r="J48" s="26">
        <v>646.00874999999996</v>
      </c>
      <c r="K48" s="27">
        <v>-14.743074800000002</v>
      </c>
      <c r="L48" s="343">
        <v>9</v>
      </c>
      <c r="M48" s="343" t="s">
        <v>1110</v>
      </c>
      <c r="N48" s="28" t="s">
        <v>1215</v>
      </c>
      <c r="Q48" s="21" t="s">
        <v>1202</v>
      </c>
      <c r="R48" s="36"/>
      <c r="AK48" s="1"/>
      <c r="AL48" s="1"/>
      <c r="AM48" s="1"/>
      <c r="AN48" s="1"/>
      <c r="AO48" s="1"/>
    </row>
    <row r="49" spans="1:41" x14ac:dyDescent="0.3">
      <c r="A49" s="32" t="s">
        <v>446</v>
      </c>
      <c r="B49" s="1" t="s">
        <v>1205</v>
      </c>
      <c r="C49" s="15" t="s">
        <v>310</v>
      </c>
      <c r="E49" s="15" t="s">
        <v>339</v>
      </c>
      <c r="F49" s="34">
        <v>0.46789999999999998</v>
      </c>
      <c r="H49" s="26">
        <v>1.8237650200267022</v>
      </c>
      <c r="I49" s="35"/>
      <c r="J49" s="26">
        <v>65.419540229885058</v>
      </c>
      <c r="K49" s="27">
        <v>-5.1744601999999977</v>
      </c>
      <c r="L49" s="343">
        <v>9</v>
      </c>
      <c r="M49" s="25" t="s">
        <v>1098</v>
      </c>
      <c r="N49" s="28" t="s">
        <v>1216</v>
      </c>
      <c r="O49" s="29"/>
      <c r="P49" s="30"/>
      <c r="Q49" s="21" t="s">
        <v>1202</v>
      </c>
      <c r="R49" s="31"/>
      <c r="S49" s="31"/>
      <c r="T49" s="28"/>
      <c r="AK49" s="1"/>
      <c r="AL49" s="1"/>
      <c r="AM49" s="1"/>
      <c r="AN49" s="1"/>
      <c r="AO49" s="32"/>
    </row>
    <row r="50" spans="1:41" x14ac:dyDescent="0.3">
      <c r="A50" s="1" t="s">
        <v>978</v>
      </c>
      <c r="B50" s="1" t="s">
        <v>19</v>
      </c>
      <c r="C50" s="15" t="s">
        <v>1204</v>
      </c>
      <c r="E50" s="15" t="s">
        <v>339</v>
      </c>
      <c r="F50" s="25">
        <v>2.2869000000000002</v>
      </c>
      <c r="H50" s="26">
        <v>56.349313783430702</v>
      </c>
      <c r="I50" s="27">
        <v>1.9498496305091111</v>
      </c>
      <c r="J50" s="26">
        <v>568.13015773512598</v>
      </c>
      <c r="K50" s="27">
        <v>-15.749071235802546</v>
      </c>
      <c r="L50" s="343">
        <v>10</v>
      </c>
      <c r="M50" s="343" t="s">
        <v>1100</v>
      </c>
      <c r="N50" s="21" t="s">
        <v>1215</v>
      </c>
      <c r="Q50" s="21" t="s">
        <v>1202</v>
      </c>
      <c r="R50" s="36"/>
      <c r="AK50" s="1"/>
      <c r="AL50" s="1"/>
      <c r="AM50" s="1"/>
      <c r="AN50" s="1"/>
      <c r="AO50" s="1"/>
    </row>
    <row r="51" spans="1:41" x14ac:dyDescent="0.3">
      <c r="A51" s="1" t="s">
        <v>979</v>
      </c>
      <c r="B51" s="1" t="s">
        <v>19</v>
      </c>
      <c r="C51" s="15" t="s">
        <v>1204</v>
      </c>
      <c r="E51" s="15" t="s">
        <v>339</v>
      </c>
      <c r="F51" s="25">
        <v>2.3149000000000002</v>
      </c>
      <c r="H51" s="26">
        <v>77.577760716480014</v>
      </c>
      <c r="I51" s="27">
        <v>1.4215914155929947</v>
      </c>
      <c r="J51" s="26">
        <v>623.57303917803279</v>
      </c>
      <c r="K51" s="27">
        <v>-16.32907233780762</v>
      </c>
      <c r="L51" s="343">
        <v>10</v>
      </c>
      <c r="M51" s="343" t="s">
        <v>1100</v>
      </c>
      <c r="N51" s="21" t="s">
        <v>1215</v>
      </c>
      <c r="Q51" s="21" t="s">
        <v>1202</v>
      </c>
      <c r="R51" s="36"/>
      <c r="AK51" s="1"/>
      <c r="AL51" s="1"/>
      <c r="AM51" s="1"/>
      <c r="AN51" s="1"/>
      <c r="AO51" s="1"/>
    </row>
    <row r="52" spans="1:41" x14ac:dyDescent="0.3">
      <c r="A52" s="1" t="s">
        <v>980</v>
      </c>
      <c r="B52" s="1" t="s">
        <v>19</v>
      </c>
      <c r="C52" s="15" t="s">
        <v>1204</v>
      </c>
      <c r="E52" s="15" t="s">
        <v>339</v>
      </c>
      <c r="F52" s="25">
        <v>2.2284999999999999</v>
      </c>
      <c r="H52" s="26">
        <v>59.405711138140063</v>
      </c>
      <c r="I52" s="27">
        <v>0.51652450064361843</v>
      </c>
      <c r="J52" s="26">
        <v>527.87332449620271</v>
      </c>
      <c r="K52" s="27">
        <v>-15.669083383848662</v>
      </c>
      <c r="L52" s="343">
        <v>10</v>
      </c>
      <c r="M52" s="343" t="s">
        <v>1100</v>
      </c>
      <c r="N52" s="21" t="s">
        <v>1215</v>
      </c>
      <c r="Q52" s="21" t="s">
        <v>1202</v>
      </c>
      <c r="R52" s="36"/>
      <c r="AK52" s="1"/>
      <c r="AL52" s="1"/>
      <c r="AM52" s="1"/>
      <c r="AN52" s="1"/>
      <c r="AO52" s="1"/>
    </row>
    <row r="53" spans="1:41" x14ac:dyDescent="0.3">
      <c r="A53" s="1" t="s">
        <v>981</v>
      </c>
      <c r="B53" s="1" t="s">
        <v>19</v>
      </c>
      <c r="C53" s="15" t="s">
        <v>1204</v>
      </c>
      <c r="E53" s="15" t="s">
        <v>339</v>
      </c>
      <c r="F53" s="25">
        <v>2.2345000000000002</v>
      </c>
      <c r="H53" s="26">
        <v>53.52855704110258</v>
      </c>
      <c r="I53" s="27">
        <v>2.8171496936729579</v>
      </c>
      <c r="J53" s="26">
        <v>549.07856998831039</v>
      </c>
      <c r="K53" s="27">
        <v>-15.66829097664742</v>
      </c>
      <c r="L53" s="343">
        <v>10</v>
      </c>
      <c r="M53" s="343" t="s">
        <v>1100</v>
      </c>
      <c r="N53" s="21" t="s">
        <v>1215</v>
      </c>
      <c r="Q53" s="21" t="s">
        <v>1202</v>
      </c>
      <c r="R53" s="36"/>
      <c r="AK53" s="1"/>
      <c r="AL53" s="1"/>
      <c r="AM53" s="1"/>
      <c r="AN53" s="1"/>
      <c r="AO53" s="1"/>
    </row>
    <row r="54" spans="1:41" x14ac:dyDescent="0.3">
      <c r="A54" s="1" t="s">
        <v>982</v>
      </c>
      <c r="B54" s="1" t="s">
        <v>19</v>
      </c>
      <c r="C54" s="15" t="s">
        <v>1204</v>
      </c>
      <c r="E54" s="15" t="s">
        <v>339</v>
      </c>
      <c r="F54" s="25">
        <v>2.2353000000000001</v>
      </c>
      <c r="H54" s="26">
        <v>52.447382466647568</v>
      </c>
      <c r="I54" s="27">
        <v>3.1532647055981662</v>
      </c>
      <c r="J54" s="26">
        <v>562.22140443393971</v>
      </c>
      <c r="K54" s="27">
        <v>-15.307898807600811</v>
      </c>
      <c r="L54" s="343">
        <v>10</v>
      </c>
      <c r="M54" s="343" t="s">
        <v>1100</v>
      </c>
      <c r="N54" s="21" t="s">
        <v>1215</v>
      </c>
      <c r="Q54" s="21" t="s">
        <v>1202</v>
      </c>
      <c r="R54" s="36"/>
      <c r="AK54" s="1"/>
      <c r="AL54" s="1"/>
      <c r="AM54" s="1"/>
      <c r="AN54" s="1"/>
      <c r="AO54" s="1"/>
    </row>
    <row r="55" spans="1:41" x14ac:dyDescent="0.3">
      <c r="A55" s="1" t="s">
        <v>993</v>
      </c>
      <c r="B55" s="1" t="s">
        <v>19</v>
      </c>
      <c r="C55" s="15" t="s">
        <v>1204</v>
      </c>
      <c r="E55" s="15" t="s">
        <v>339</v>
      </c>
      <c r="F55" s="25">
        <v>2.3184</v>
      </c>
      <c r="H55" s="26">
        <v>43.160370096328904</v>
      </c>
      <c r="I55" s="27">
        <v>3.1782526285454709</v>
      </c>
      <c r="J55" s="26">
        <v>555.79724586037582</v>
      </c>
      <c r="K55" s="27">
        <v>-16.300624111518552</v>
      </c>
      <c r="L55" s="343">
        <v>10</v>
      </c>
      <c r="M55" s="343" t="s">
        <v>1100</v>
      </c>
      <c r="N55" s="21" t="s">
        <v>1215</v>
      </c>
      <c r="Q55" s="21" t="s">
        <v>1202</v>
      </c>
      <c r="R55" s="36"/>
      <c r="AK55" s="1"/>
      <c r="AL55" s="1"/>
      <c r="AM55" s="1"/>
      <c r="AN55" s="1"/>
      <c r="AO55" s="1"/>
    </row>
    <row r="56" spans="1:41" x14ac:dyDescent="0.3">
      <c r="A56" s="1" t="s">
        <v>994</v>
      </c>
      <c r="B56" s="1" t="s">
        <v>19</v>
      </c>
      <c r="C56" s="15" t="s">
        <v>1204</v>
      </c>
      <c r="E56" s="15" t="s">
        <v>339</v>
      </c>
      <c r="F56" s="25">
        <v>2.3624000000000001</v>
      </c>
      <c r="H56" s="26">
        <v>52.835496416451925</v>
      </c>
      <c r="I56" s="27">
        <v>3.6092234192660388</v>
      </c>
      <c r="J56" s="26">
        <v>591.26817299864979</v>
      </c>
      <c r="K56" s="27">
        <v>-14.886662333153271</v>
      </c>
      <c r="L56" s="343">
        <v>10</v>
      </c>
      <c r="M56" s="343" t="s">
        <v>1100</v>
      </c>
      <c r="N56" s="21" t="s">
        <v>1215</v>
      </c>
      <c r="Q56" s="21" t="s">
        <v>1202</v>
      </c>
      <c r="R56" s="36"/>
      <c r="AK56" s="1"/>
      <c r="AL56" s="1"/>
      <c r="AM56" s="1"/>
      <c r="AN56" s="1"/>
      <c r="AO56" s="1"/>
    </row>
    <row r="57" spans="1:41" x14ac:dyDescent="0.3">
      <c r="A57" s="1" t="s">
        <v>995</v>
      </c>
      <c r="B57" s="1" t="s">
        <v>19</v>
      </c>
      <c r="C57" s="15" t="s">
        <v>1204</v>
      </c>
      <c r="E57" s="15" t="s">
        <v>339</v>
      </c>
      <c r="F57" s="25">
        <v>2.3046000000000002</v>
      </c>
      <c r="H57" s="26">
        <v>48.865991688765355</v>
      </c>
      <c r="I57" s="27">
        <v>3.9026456826004194</v>
      </c>
      <c r="J57" s="26">
        <v>547.49553950886491</v>
      </c>
      <c r="K57" s="27">
        <v>-16.023976868157231</v>
      </c>
      <c r="L57" s="343">
        <v>10</v>
      </c>
      <c r="M57" s="343" t="s">
        <v>1100</v>
      </c>
      <c r="N57" s="21" t="s">
        <v>1215</v>
      </c>
      <c r="Q57" s="21" t="s">
        <v>1202</v>
      </c>
      <c r="R57" s="36"/>
      <c r="AK57" s="1"/>
      <c r="AL57" s="1"/>
      <c r="AM57" s="1"/>
      <c r="AN57" s="1"/>
      <c r="AO57" s="1"/>
    </row>
    <row r="58" spans="1:41" x14ac:dyDescent="0.3">
      <c r="A58" s="1" t="s">
        <v>996</v>
      </c>
      <c r="B58" s="1" t="s">
        <v>19</v>
      </c>
      <c r="C58" s="15" t="s">
        <v>1204</v>
      </c>
      <c r="E58" s="15" t="s">
        <v>339</v>
      </c>
      <c r="F58" s="25">
        <v>2.2985000000000002</v>
      </c>
      <c r="H58" s="26">
        <v>43.591800335173936</v>
      </c>
      <c r="I58" s="27">
        <v>3.6332067343637768</v>
      </c>
      <c r="J58" s="26">
        <v>491.35317948201714</v>
      </c>
      <c r="K58" s="27">
        <v>-14.359836974028585</v>
      </c>
      <c r="L58" s="343">
        <v>10</v>
      </c>
      <c r="M58" s="343" t="s">
        <v>1100</v>
      </c>
      <c r="N58" s="21" t="s">
        <v>1215</v>
      </c>
      <c r="Q58" s="21" t="s">
        <v>1202</v>
      </c>
      <c r="R58" s="36"/>
      <c r="AK58" s="1"/>
      <c r="AL58" s="1"/>
      <c r="AM58" s="1"/>
      <c r="AN58" s="1"/>
      <c r="AO58" s="1"/>
    </row>
    <row r="59" spans="1:41" x14ac:dyDescent="0.3">
      <c r="A59" s="1" t="s">
        <v>997</v>
      </c>
      <c r="B59" s="1" t="s">
        <v>19</v>
      </c>
      <c r="C59" s="15" t="s">
        <v>1204</v>
      </c>
      <c r="E59" s="15" t="s">
        <v>339</v>
      </c>
      <c r="F59" s="25">
        <v>2.2955000000000001</v>
      </c>
      <c r="H59" s="26">
        <v>46.365775485338148</v>
      </c>
      <c r="I59" s="27">
        <v>3.661911647677464</v>
      </c>
      <c r="J59" s="26">
        <v>561.89007247312554</v>
      </c>
      <c r="K59" s="27">
        <v>-16.282833063963327</v>
      </c>
      <c r="L59" s="318">
        <v>10</v>
      </c>
      <c r="M59" s="340" t="s">
        <v>1100</v>
      </c>
      <c r="N59" s="21" t="s">
        <v>1215</v>
      </c>
      <c r="Q59" s="21" t="s">
        <v>1202</v>
      </c>
      <c r="R59" s="36"/>
      <c r="AK59" s="1"/>
      <c r="AL59" s="1"/>
      <c r="AM59" s="1"/>
      <c r="AN59" s="1"/>
      <c r="AO59" s="1"/>
    </row>
    <row r="60" spans="1:41" x14ac:dyDescent="0.3">
      <c r="A60" s="1" t="s">
        <v>749</v>
      </c>
      <c r="B60" s="1" t="s">
        <v>19</v>
      </c>
      <c r="C60" s="15" t="s">
        <v>1204</v>
      </c>
      <c r="E60" s="15" t="s">
        <v>339</v>
      </c>
      <c r="F60" s="34">
        <v>2.3866999999999998</v>
      </c>
      <c r="H60" s="26">
        <v>45.559370904325036</v>
      </c>
      <c r="I60" s="27">
        <v>2.4906219999999988</v>
      </c>
      <c r="J60" s="26">
        <v>595.52698412698408</v>
      </c>
      <c r="K60" s="27">
        <v>-15.352871499999999</v>
      </c>
      <c r="L60" s="318">
        <v>10</v>
      </c>
      <c r="M60" s="340" t="s">
        <v>1100</v>
      </c>
      <c r="N60" s="21" t="s">
        <v>1215</v>
      </c>
      <c r="O60" s="29"/>
      <c r="P60" s="29"/>
      <c r="Q60" s="21" t="s">
        <v>1202</v>
      </c>
      <c r="R60" s="31"/>
      <c r="S60" s="31"/>
      <c r="T60" s="28"/>
      <c r="AK60" s="1"/>
      <c r="AL60" s="1"/>
      <c r="AM60" s="1"/>
      <c r="AN60" s="1"/>
      <c r="AO60" s="1"/>
    </row>
    <row r="61" spans="1:41" x14ac:dyDescent="0.3">
      <c r="A61" s="1" t="s">
        <v>750</v>
      </c>
      <c r="B61" s="1" t="s">
        <v>19</v>
      </c>
      <c r="C61" s="15" t="s">
        <v>1204</v>
      </c>
      <c r="E61" s="15" t="s">
        <v>339</v>
      </c>
      <c r="F61" s="34">
        <v>2.2534000000000001</v>
      </c>
      <c r="H61" s="26">
        <v>54.440104849279159</v>
      </c>
      <c r="I61" s="27">
        <v>2.6399828000000003</v>
      </c>
      <c r="J61" s="26">
        <v>600.74920634920636</v>
      </c>
      <c r="K61" s="27">
        <v>-15.398235000000003</v>
      </c>
      <c r="L61" s="318">
        <v>10</v>
      </c>
      <c r="M61" s="340" t="s">
        <v>1100</v>
      </c>
      <c r="N61" s="21" t="s">
        <v>1215</v>
      </c>
      <c r="O61" s="29"/>
      <c r="P61" s="30"/>
      <c r="Q61" s="21" t="s">
        <v>1202</v>
      </c>
      <c r="R61" s="31"/>
      <c r="S61" s="31"/>
      <c r="T61" s="28"/>
      <c r="AK61" s="1"/>
      <c r="AL61" s="1"/>
      <c r="AM61" s="1"/>
      <c r="AN61" s="1"/>
      <c r="AO61" s="1"/>
    </row>
    <row r="62" spans="1:41" x14ac:dyDescent="0.3">
      <c r="A62" s="1" t="s">
        <v>751</v>
      </c>
      <c r="B62" s="1" t="s">
        <v>19</v>
      </c>
      <c r="C62" s="15" t="s">
        <v>1204</v>
      </c>
      <c r="E62" s="15" t="s">
        <v>339</v>
      </c>
      <c r="F62" s="34">
        <v>2.2471999999999999</v>
      </c>
      <c r="H62" s="26">
        <v>48.347051114023586</v>
      </c>
      <c r="I62" s="27">
        <v>3.3376410999999995</v>
      </c>
      <c r="J62" s="26">
        <v>604.73333333333346</v>
      </c>
      <c r="K62" s="27">
        <v>-14.221141500000002</v>
      </c>
      <c r="L62" s="318">
        <v>10</v>
      </c>
      <c r="M62" s="340" t="s">
        <v>1100</v>
      </c>
      <c r="N62" s="21" t="s">
        <v>1215</v>
      </c>
      <c r="O62" s="29"/>
      <c r="P62" s="30"/>
      <c r="Q62" s="21" t="s">
        <v>1202</v>
      </c>
      <c r="R62" s="31"/>
      <c r="S62" s="31"/>
      <c r="T62" s="28"/>
      <c r="AK62" s="1"/>
      <c r="AL62" s="1"/>
      <c r="AM62" s="1"/>
      <c r="AN62" s="1"/>
      <c r="AO62" s="1"/>
    </row>
    <row r="63" spans="1:41" x14ac:dyDescent="0.3">
      <c r="A63" s="1" t="s">
        <v>752</v>
      </c>
      <c r="B63" s="1" t="s">
        <v>19</v>
      </c>
      <c r="C63" s="15" t="s">
        <v>1204</v>
      </c>
      <c r="E63" s="15" t="s">
        <v>339</v>
      </c>
      <c r="F63" s="34">
        <v>2.3386999999999998</v>
      </c>
      <c r="H63" s="26">
        <v>41.74941022280472</v>
      </c>
      <c r="I63" s="27">
        <v>3.0820288999999987</v>
      </c>
      <c r="J63" s="26">
        <v>536.60634920634925</v>
      </c>
      <c r="K63" s="27">
        <v>-12.841943500000006</v>
      </c>
      <c r="L63" s="318">
        <v>10</v>
      </c>
      <c r="M63" s="340" t="s">
        <v>1100</v>
      </c>
      <c r="N63" s="21" t="s">
        <v>1215</v>
      </c>
      <c r="O63" s="29"/>
      <c r="P63" s="30"/>
      <c r="Q63" s="21" t="s">
        <v>1202</v>
      </c>
      <c r="R63" s="31"/>
      <c r="S63" s="31"/>
      <c r="T63" s="28"/>
      <c r="AK63" s="1"/>
      <c r="AL63" s="1"/>
      <c r="AM63" s="1"/>
      <c r="AN63" s="1"/>
      <c r="AO63" s="1"/>
    </row>
    <row r="64" spans="1:41" x14ac:dyDescent="0.3">
      <c r="A64" s="1" t="s">
        <v>753</v>
      </c>
      <c r="B64" s="1" t="s">
        <v>19</v>
      </c>
      <c r="C64" s="15" t="s">
        <v>1204</v>
      </c>
      <c r="E64" s="15" t="s">
        <v>339</v>
      </c>
      <c r="F64" s="34">
        <v>2.3582000000000001</v>
      </c>
      <c r="H64" s="26">
        <v>47.110552763819101</v>
      </c>
      <c r="I64" s="27">
        <v>2.6451056000000004</v>
      </c>
      <c r="J64" s="26">
        <v>600.4048672566372</v>
      </c>
      <c r="K64" s="27">
        <v>-15.043515800000005</v>
      </c>
      <c r="L64" s="318">
        <v>10</v>
      </c>
      <c r="M64" s="340" t="s">
        <v>1100</v>
      </c>
      <c r="N64" s="21" t="s">
        <v>1215</v>
      </c>
      <c r="O64" s="29"/>
      <c r="P64" s="30"/>
      <c r="Q64" s="21" t="s">
        <v>1202</v>
      </c>
      <c r="R64" s="31"/>
      <c r="S64" s="31"/>
      <c r="T64" s="28"/>
      <c r="AK64" s="1"/>
      <c r="AL64" s="1"/>
      <c r="AM64" s="1"/>
      <c r="AN64" s="1"/>
      <c r="AO64" s="1"/>
    </row>
    <row r="65" spans="1:41" ht="14.5" x14ac:dyDescent="0.35">
      <c r="A65" s="1" t="s">
        <v>1262</v>
      </c>
      <c r="B65" s="1" t="s">
        <v>19</v>
      </c>
      <c r="C65" s="1" t="s">
        <v>310</v>
      </c>
      <c r="D65" s="1"/>
      <c r="E65" s="1" t="s">
        <v>339</v>
      </c>
      <c r="F65" s="16">
        <v>3.0041000000000002</v>
      </c>
      <c r="G65" s="1"/>
      <c r="H65" s="17">
        <v>23.7</v>
      </c>
      <c r="I65" s="17">
        <v>2.8</v>
      </c>
      <c r="J65" s="17">
        <v>472.1</v>
      </c>
      <c r="K65" s="17">
        <v>-6.8</v>
      </c>
      <c r="L65" s="318">
        <v>10</v>
      </c>
      <c r="M65" s="340" t="s">
        <v>1260</v>
      </c>
      <c r="N65" s="343" t="s">
        <v>347</v>
      </c>
      <c r="O65" s="343">
        <v>23.638719999999999</v>
      </c>
      <c r="P65" s="343">
        <v>-166.18002999999999</v>
      </c>
      <c r="Q65" s="1" t="s">
        <v>421</v>
      </c>
      <c r="R65" s="4">
        <v>43672</v>
      </c>
      <c r="S65" s="1">
        <v>27.222200000000001</v>
      </c>
      <c r="T65" s="1" t="s">
        <v>1244</v>
      </c>
      <c r="U65" s="2" t="s">
        <v>1241</v>
      </c>
      <c r="V65" s="1"/>
      <c r="W65" s="1"/>
      <c r="X65" s="343" t="s">
        <v>397</v>
      </c>
      <c r="Y65" s="343">
        <v>0</v>
      </c>
      <c r="Z65" s="343">
        <v>1</v>
      </c>
      <c r="AA65" s="343">
        <v>1</v>
      </c>
      <c r="AB65" s="343">
        <v>0</v>
      </c>
      <c r="AC65" s="343">
        <v>0</v>
      </c>
      <c r="AD65" s="343">
        <v>0</v>
      </c>
      <c r="AE65" s="343">
        <v>1</v>
      </c>
      <c r="AF65" s="343">
        <v>0</v>
      </c>
      <c r="AG65" s="343">
        <v>0</v>
      </c>
      <c r="AH65" s="343">
        <v>1</v>
      </c>
      <c r="AI65" s="343">
        <v>0</v>
      </c>
      <c r="AJ65" s="343">
        <v>0</v>
      </c>
      <c r="AK65" s="1" t="s">
        <v>1261</v>
      </c>
      <c r="AL65" s="1"/>
      <c r="AM65" s="1"/>
      <c r="AN65" s="1"/>
      <c r="AO65" s="1"/>
    </row>
    <row r="66" spans="1:41" s="46" customFormat="1" ht="14.5" x14ac:dyDescent="0.35">
      <c r="A66" s="1" t="s">
        <v>1263</v>
      </c>
      <c r="B66" s="1" t="s">
        <v>19</v>
      </c>
      <c r="C66" s="1" t="s">
        <v>310</v>
      </c>
      <c r="D66" s="1"/>
      <c r="E66" s="1" t="s">
        <v>339</v>
      </c>
      <c r="F66" s="16">
        <v>2.9996</v>
      </c>
      <c r="G66" s="1"/>
      <c r="H66" s="17">
        <v>25.9</v>
      </c>
      <c r="I66" s="17">
        <v>3</v>
      </c>
      <c r="J66" s="17">
        <v>473.9</v>
      </c>
      <c r="K66" s="17">
        <v>-6.5</v>
      </c>
      <c r="L66" s="318">
        <v>10</v>
      </c>
      <c r="M66" s="340" t="s">
        <v>1260</v>
      </c>
      <c r="N66" s="343" t="s">
        <v>347</v>
      </c>
      <c r="O66" s="343">
        <v>23.638719999999999</v>
      </c>
      <c r="P66" s="343">
        <v>-166.18002999999999</v>
      </c>
      <c r="Q66" s="1" t="s">
        <v>421</v>
      </c>
      <c r="R66" s="4">
        <v>43672</v>
      </c>
      <c r="S66" s="1">
        <v>27.222200000000001</v>
      </c>
      <c r="T66" s="1" t="s">
        <v>1244</v>
      </c>
      <c r="U66" s="2" t="s">
        <v>1241</v>
      </c>
      <c r="V66" s="1"/>
      <c r="W66" s="1"/>
      <c r="X66" s="343" t="s">
        <v>397</v>
      </c>
      <c r="Y66" s="343">
        <v>0</v>
      </c>
      <c r="Z66" s="343">
        <v>1</v>
      </c>
      <c r="AA66" s="343">
        <v>1</v>
      </c>
      <c r="AB66" s="343">
        <v>0</v>
      </c>
      <c r="AC66" s="343">
        <v>0</v>
      </c>
      <c r="AD66" s="343">
        <v>0</v>
      </c>
      <c r="AE66" s="343">
        <v>1</v>
      </c>
      <c r="AF66" s="343">
        <v>0</v>
      </c>
      <c r="AG66" s="343">
        <v>0</v>
      </c>
      <c r="AH66" s="343">
        <v>1</v>
      </c>
      <c r="AI66" s="343">
        <v>0</v>
      </c>
      <c r="AJ66" s="343">
        <v>0</v>
      </c>
      <c r="AK66" s="1" t="s">
        <v>1261</v>
      </c>
      <c r="AL66" s="1"/>
      <c r="AM66" s="1"/>
      <c r="AN66" s="1"/>
      <c r="AO66" s="1"/>
    </row>
    <row r="67" spans="1:41" ht="14.5" x14ac:dyDescent="0.35">
      <c r="A67" s="1" t="s">
        <v>1264</v>
      </c>
      <c r="B67" s="1" t="s">
        <v>19</v>
      </c>
      <c r="C67" s="1" t="s">
        <v>310</v>
      </c>
      <c r="D67" s="1"/>
      <c r="E67" s="1" t="s">
        <v>339</v>
      </c>
      <c r="F67" s="16">
        <v>3.0548999999999999</v>
      </c>
      <c r="G67" s="1"/>
      <c r="H67" s="17">
        <v>36.5</v>
      </c>
      <c r="I67" s="17">
        <v>2.4</v>
      </c>
      <c r="J67" s="17">
        <v>536.29999999999995</v>
      </c>
      <c r="K67" s="17">
        <v>-9</v>
      </c>
      <c r="L67" s="318">
        <v>10</v>
      </c>
      <c r="M67" s="340" t="s">
        <v>1260</v>
      </c>
      <c r="N67" s="343" t="s">
        <v>347</v>
      </c>
      <c r="O67" s="343">
        <v>23.638719999999999</v>
      </c>
      <c r="P67" s="343">
        <v>-166.18002999999999</v>
      </c>
      <c r="Q67" s="1" t="s">
        <v>421</v>
      </c>
      <c r="R67" s="4">
        <v>43672</v>
      </c>
      <c r="S67" s="1">
        <v>27.222200000000001</v>
      </c>
      <c r="T67" s="1" t="s">
        <v>1244</v>
      </c>
      <c r="U67" s="2" t="s">
        <v>1241</v>
      </c>
      <c r="V67" s="1"/>
      <c r="W67" s="1"/>
      <c r="X67" s="343" t="s">
        <v>397</v>
      </c>
      <c r="Y67" s="343">
        <v>0</v>
      </c>
      <c r="Z67" s="343">
        <v>1</v>
      </c>
      <c r="AA67" s="343">
        <v>1</v>
      </c>
      <c r="AB67" s="343">
        <v>0</v>
      </c>
      <c r="AC67" s="343">
        <v>0</v>
      </c>
      <c r="AD67" s="343">
        <v>0</v>
      </c>
      <c r="AE67" s="343">
        <v>1</v>
      </c>
      <c r="AF67" s="343">
        <v>0</v>
      </c>
      <c r="AG67" s="343">
        <v>0</v>
      </c>
      <c r="AH67" s="343">
        <v>1</v>
      </c>
      <c r="AI67" s="343">
        <v>0</v>
      </c>
      <c r="AJ67" s="343">
        <v>0</v>
      </c>
      <c r="AK67" s="1" t="s">
        <v>1261</v>
      </c>
      <c r="AL67" s="1"/>
      <c r="AM67" s="1"/>
      <c r="AN67" s="1"/>
      <c r="AO67" s="1"/>
    </row>
    <row r="68" spans="1:41" ht="14.5" x14ac:dyDescent="0.35">
      <c r="A68" s="1" t="s">
        <v>1431</v>
      </c>
      <c r="B68" s="1" t="s">
        <v>1424</v>
      </c>
      <c r="C68" s="1"/>
      <c r="D68" s="1"/>
      <c r="E68" s="1" t="s">
        <v>338</v>
      </c>
      <c r="F68" s="16">
        <v>2.5384000000000002</v>
      </c>
      <c r="G68" s="1"/>
      <c r="H68" s="17">
        <v>20.5</v>
      </c>
      <c r="I68" s="17">
        <v>3.1</v>
      </c>
      <c r="J68" s="17">
        <v>455</v>
      </c>
      <c r="K68" s="17">
        <v>-8.6999999999999993</v>
      </c>
      <c r="L68" s="318">
        <v>10</v>
      </c>
      <c r="M68" s="340" t="s">
        <v>1260</v>
      </c>
      <c r="N68" s="1" t="s">
        <v>347</v>
      </c>
      <c r="O68" s="343">
        <v>23.638719999999999</v>
      </c>
      <c r="P68" s="343">
        <v>-166.18002999999999</v>
      </c>
      <c r="Q68" s="1" t="s">
        <v>421</v>
      </c>
      <c r="R68" s="4">
        <v>43672</v>
      </c>
      <c r="S68" s="1">
        <v>27.222200000000001</v>
      </c>
      <c r="T68" s="1" t="s">
        <v>1244</v>
      </c>
      <c r="U68" s="2" t="s">
        <v>1241</v>
      </c>
      <c r="V68" s="1"/>
      <c r="W68" s="1"/>
      <c r="X68" s="343" t="s">
        <v>397</v>
      </c>
      <c r="Y68" s="343">
        <v>0</v>
      </c>
      <c r="Z68" s="343">
        <v>1</v>
      </c>
      <c r="AA68" s="343">
        <v>1</v>
      </c>
      <c r="AB68" s="343">
        <v>0</v>
      </c>
      <c r="AC68" s="343">
        <v>0</v>
      </c>
      <c r="AD68" s="343">
        <v>0</v>
      </c>
      <c r="AE68" s="343">
        <v>1</v>
      </c>
      <c r="AF68" s="343">
        <v>1</v>
      </c>
      <c r="AG68" s="343">
        <v>0</v>
      </c>
      <c r="AH68" s="343">
        <v>1</v>
      </c>
      <c r="AI68" s="343">
        <v>0</v>
      </c>
      <c r="AJ68" s="343">
        <v>0</v>
      </c>
      <c r="AK68" s="1" t="s">
        <v>1432</v>
      </c>
      <c r="AL68" s="1"/>
      <c r="AM68" s="1"/>
      <c r="AN68" s="1"/>
      <c r="AO68" s="1"/>
    </row>
    <row r="69" spans="1:41" ht="14.5" x14ac:dyDescent="0.35">
      <c r="A69" s="1" t="s">
        <v>1433</v>
      </c>
      <c r="B69" s="1" t="s">
        <v>1424</v>
      </c>
      <c r="C69" s="1"/>
      <c r="D69" s="1"/>
      <c r="E69" s="1" t="s">
        <v>338</v>
      </c>
      <c r="F69" s="16">
        <v>2.4967999999999999</v>
      </c>
      <c r="G69" s="1"/>
      <c r="H69" s="17">
        <v>14.8</v>
      </c>
      <c r="I69" s="17">
        <v>3.2</v>
      </c>
      <c r="J69" s="17">
        <v>423.9</v>
      </c>
      <c r="K69" s="17">
        <v>-6.6</v>
      </c>
      <c r="L69" s="318">
        <v>10</v>
      </c>
      <c r="M69" s="340" t="s">
        <v>1260</v>
      </c>
      <c r="N69" s="1" t="s">
        <v>347</v>
      </c>
      <c r="O69" s="343">
        <v>23.638719999999999</v>
      </c>
      <c r="P69" s="343">
        <v>-166.18002999999999</v>
      </c>
      <c r="Q69" s="1" t="s">
        <v>421</v>
      </c>
      <c r="R69" s="4">
        <v>43672</v>
      </c>
      <c r="S69" s="1">
        <v>27.222200000000001</v>
      </c>
      <c r="T69" s="1" t="s">
        <v>1244</v>
      </c>
      <c r="U69" s="2" t="s">
        <v>1241</v>
      </c>
      <c r="V69" s="1"/>
      <c r="W69" s="1"/>
      <c r="X69" s="343" t="s">
        <v>397</v>
      </c>
      <c r="Y69" s="343">
        <v>0</v>
      </c>
      <c r="Z69" s="343">
        <v>1</v>
      </c>
      <c r="AA69" s="343">
        <v>1</v>
      </c>
      <c r="AB69" s="343">
        <v>0</v>
      </c>
      <c r="AC69" s="343">
        <v>0</v>
      </c>
      <c r="AD69" s="343">
        <v>0</v>
      </c>
      <c r="AE69" s="343">
        <v>1</v>
      </c>
      <c r="AF69" s="343">
        <v>1</v>
      </c>
      <c r="AG69" s="343">
        <v>0</v>
      </c>
      <c r="AH69" s="343">
        <v>1</v>
      </c>
      <c r="AI69" s="343">
        <v>0</v>
      </c>
      <c r="AJ69" s="343">
        <v>0</v>
      </c>
      <c r="AK69" s="1" t="s">
        <v>1432</v>
      </c>
      <c r="AL69" s="1"/>
      <c r="AM69" s="1"/>
      <c r="AN69" s="1"/>
      <c r="AO69" s="1"/>
    </row>
    <row r="70" spans="1:41" ht="14.5" x14ac:dyDescent="0.35">
      <c r="A70" s="1" t="s">
        <v>1434</v>
      </c>
      <c r="B70" s="1" t="s">
        <v>1424</v>
      </c>
      <c r="C70" s="1"/>
      <c r="D70" s="1"/>
      <c r="E70" s="1" t="s">
        <v>338</v>
      </c>
      <c r="F70" s="16">
        <v>2.5474999999999999</v>
      </c>
      <c r="G70" s="1"/>
      <c r="H70" s="17">
        <v>17.7</v>
      </c>
      <c r="I70" s="17">
        <v>3</v>
      </c>
      <c r="J70" s="17">
        <v>439.9</v>
      </c>
      <c r="K70" s="17">
        <v>-7.2</v>
      </c>
      <c r="L70" s="318">
        <v>10</v>
      </c>
      <c r="M70" s="340" t="s">
        <v>1260</v>
      </c>
      <c r="N70" s="1" t="s">
        <v>347</v>
      </c>
      <c r="O70" s="343">
        <v>23.638719999999999</v>
      </c>
      <c r="P70" s="343">
        <v>-166.18002999999999</v>
      </c>
      <c r="Q70" s="1" t="s">
        <v>421</v>
      </c>
      <c r="R70" s="4">
        <v>43672</v>
      </c>
      <c r="S70" s="1">
        <v>27.222200000000001</v>
      </c>
      <c r="T70" s="1" t="s">
        <v>1244</v>
      </c>
      <c r="U70" s="2" t="s">
        <v>1241</v>
      </c>
      <c r="V70" s="1"/>
      <c r="W70" s="1"/>
      <c r="X70" s="343" t="s">
        <v>397</v>
      </c>
      <c r="Y70" s="343">
        <v>0</v>
      </c>
      <c r="Z70" s="343">
        <v>1</v>
      </c>
      <c r="AA70" s="343">
        <v>1</v>
      </c>
      <c r="AB70" s="343">
        <v>0</v>
      </c>
      <c r="AC70" s="343">
        <v>0</v>
      </c>
      <c r="AD70" s="343">
        <v>0</v>
      </c>
      <c r="AE70" s="343">
        <v>1</v>
      </c>
      <c r="AF70" s="343">
        <v>1</v>
      </c>
      <c r="AG70" s="343">
        <v>0</v>
      </c>
      <c r="AH70" s="343">
        <v>1</v>
      </c>
      <c r="AI70" s="343">
        <v>0</v>
      </c>
      <c r="AJ70" s="343">
        <v>0</v>
      </c>
      <c r="AK70" s="1" t="s">
        <v>1432</v>
      </c>
      <c r="AL70" s="1"/>
      <c r="AM70" s="1"/>
      <c r="AN70" s="1"/>
      <c r="AO70" s="1"/>
    </row>
    <row r="71" spans="1:41" x14ac:dyDescent="0.3">
      <c r="A71" s="1" t="s">
        <v>695</v>
      </c>
      <c r="B71" s="1" t="s">
        <v>19</v>
      </c>
      <c r="C71" s="15" t="s">
        <v>1204</v>
      </c>
      <c r="E71" s="15" t="s">
        <v>339</v>
      </c>
      <c r="F71" s="34">
        <v>2.2233999999999998</v>
      </c>
      <c r="H71" s="26">
        <v>92.124952954459914</v>
      </c>
      <c r="I71" s="27">
        <v>3.4617607999999995</v>
      </c>
      <c r="J71" s="26">
        <v>918.47398843930637</v>
      </c>
      <c r="K71" s="27">
        <v>-14.954233499999997</v>
      </c>
      <c r="L71" s="318">
        <v>10</v>
      </c>
      <c r="M71" s="340" t="s">
        <v>1108</v>
      </c>
      <c r="N71" s="21" t="s">
        <v>1215</v>
      </c>
      <c r="O71" s="140"/>
      <c r="P71" s="140"/>
      <c r="Q71" s="21" t="s">
        <v>1202</v>
      </c>
      <c r="R71" s="31"/>
      <c r="S71" s="31"/>
      <c r="T71" s="28"/>
      <c r="AK71" s="1"/>
      <c r="AL71" s="1"/>
      <c r="AM71" s="1"/>
      <c r="AN71" s="1"/>
      <c r="AO71" s="1"/>
    </row>
    <row r="72" spans="1:41" x14ac:dyDescent="0.3">
      <c r="A72" s="1" t="s">
        <v>696</v>
      </c>
      <c r="B72" s="1" t="s">
        <v>19</v>
      </c>
      <c r="C72" s="15" t="s">
        <v>1204</v>
      </c>
      <c r="E72" s="15" t="s">
        <v>339</v>
      </c>
      <c r="F72" s="34">
        <v>2.3026</v>
      </c>
      <c r="H72" s="26">
        <v>92.799899636181166</v>
      </c>
      <c r="I72" s="27">
        <v>3.0231912000000003</v>
      </c>
      <c r="J72" s="26">
        <v>971.2196531791908</v>
      </c>
      <c r="K72" s="27">
        <v>-16.536478500000001</v>
      </c>
      <c r="L72" s="343">
        <v>10</v>
      </c>
      <c r="M72" s="343" t="s">
        <v>1108</v>
      </c>
      <c r="N72" s="21" t="s">
        <v>1215</v>
      </c>
      <c r="O72" s="140"/>
      <c r="P72" s="140"/>
      <c r="Q72" s="21" t="s">
        <v>1202</v>
      </c>
      <c r="R72" s="31"/>
      <c r="S72" s="31"/>
      <c r="T72" s="28"/>
      <c r="AK72" s="1"/>
      <c r="AL72" s="1"/>
      <c r="AM72" s="1"/>
      <c r="AN72" s="1"/>
      <c r="AO72" s="1"/>
    </row>
    <row r="73" spans="1:41" x14ac:dyDescent="0.3">
      <c r="A73" s="1" t="s">
        <v>697</v>
      </c>
      <c r="B73" s="1" t="s">
        <v>19</v>
      </c>
      <c r="C73" s="15" t="s">
        <v>1204</v>
      </c>
      <c r="E73" s="15" t="s">
        <v>339</v>
      </c>
      <c r="F73" s="34">
        <v>2.3858000000000001</v>
      </c>
      <c r="H73" s="26">
        <v>63.048230668414149</v>
      </c>
      <c r="I73" s="27">
        <v>1.1336571999999985</v>
      </c>
      <c r="J73" s="26">
        <v>557.14603174603178</v>
      </c>
      <c r="K73" s="27">
        <v>-16.403704500000003</v>
      </c>
      <c r="L73" s="343">
        <v>10</v>
      </c>
      <c r="M73" s="343" t="s">
        <v>1108</v>
      </c>
      <c r="N73" s="21" t="s">
        <v>1215</v>
      </c>
      <c r="O73" s="140"/>
      <c r="P73" s="140"/>
      <c r="Q73" s="21" t="s">
        <v>1202</v>
      </c>
      <c r="R73" s="31"/>
      <c r="S73" s="31"/>
      <c r="T73" s="28"/>
      <c r="AK73" s="1"/>
      <c r="AL73" s="1"/>
      <c r="AM73" s="1"/>
      <c r="AN73" s="1"/>
      <c r="AO73" s="1"/>
    </row>
    <row r="74" spans="1:41" x14ac:dyDescent="0.3">
      <c r="A74" s="1" t="s">
        <v>698</v>
      </c>
      <c r="B74" s="1" t="s">
        <v>19</v>
      </c>
      <c r="C74" s="15" t="s">
        <v>1204</v>
      </c>
      <c r="E74" s="15" t="s">
        <v>339</v>
      </c>
      <c r="F74" s="34">
        <v>2.4047000000000001</v>
      </c>
      <c r="H74" s="26">
        <v>75.748099606815202</v>
      </c>
      <c r="I74" s="27">
        <v>2.8816341999999997</v>
      </c>
      <c r="J74" s="26">
        <v>874.19365079365082</v>
      </c>
      <c r="K74" s="27">
        <v>-16.811885500000006</v>
      </c>
      <c r="L74" s="343">
        <v>10</v>
      </c>
      <c r="M74" s="343" t="s">
        <v>1108</v>
      </c>
      <c r="N74" s="21" t="s">
        <v>1215</v>
      </c>
      <c r="O74" s="140"/>
      <c r="P74" s="140"/>
      <c r="Q74" s="21" t="s">
        <v>1202</v>
      </c>
      <c r="R74" s="31"/>
      <c r="S74" s="31"/>
      <c r="T74" s="28"/>
      <c r="AK74" s="1"/>
      <c r="AL74" s="1"/>
      <c r="AM74" s="1"/>
      <c r="AN74" s="1"/>
      <c r="AO74" s="1"/>
    </row>
    <row r="75" spans="1:41" x14ac:dyDescent="0.3">
      <c r="A75" s="1" t="s">
        <v>699</v>
      </c>
      <c r="B75" s="1" t="s">
        <v>19</v>
      </c>
      <c r="C75" s="15" t="s">
        <v>1204</v>
      </c>
      <c r="E75" s="15" t="s">
        <v>339</v>
      </c>
      <c r="F75" s="34">
        <v>2.2713999999999999</v>
      </c>
      <c r="H75" s="26">
        <v>71.107208387942322</v>
      </c>
      <c r="I75" s="27">
        <v>2.2469489</v>
      </c>
      <c r="J75" s="26">
        <v>947.59047619047624</v>
      </c>
      <c r="K75" s="27">
        <v>-13.765541500000003</v>
      </c>
      <c r="L75" s="343">
        <v>10</v>
      </c>
      <c r="M75" s="343" t="s">
        <v>1108</v>
      </c>
      <c r="N75" s="21" t="s">
        <v>1215</v>
      </c>
      <c r="O75" s="140"/>
      <c r="P75" s="140"/>
      <c r="Q75" s="21" t="s">
        <v>1202</v>
      </c>
      <c r="R75" s="31"/>
      <c r="S75" s="31"/>
      <c r="T75" s="28"/>
      <c r="AK75" s="1"/>
      <c r="AL75" s="1"/>
      <c r="AM75" s="1"/>
      <c r="AN75" s="1"/>
      <c r="AO75" s="1"/>
    </row>
    <row r="76" spans="1:41" x14ac:dyDescent="0.3">
      <c r="A76" s="1" t="s">
        <v>700</v>
      </c>
      <c r="B76" s="1" t="s">
        <v>19</v>
      </c>
      <c r="C76" s="15" t="s">
        <v>1204</v>
      </c>
      <c r="E76" s="15" t="s">
        <v>339</v>
      </c>
      <c r="F76" s="34">
        <v>2.3793000000000002</v>
      </c>
      <c r="H76" s="26">
        <v>88.529226736566201</v>
      </c>
      <c r="I76" s="27">
        <v>3.0568157999999994</v>
      </c>
      <c r="J76" s="26">
        <v>1004.7492063492065</v>
      </c>
      <c r="K76" s="27">
        <v>-15.662973000000004</v>
      </c>
      <c r="L76" s="343">
        <v>10</v>
      </c>
      <c r="M76" s="343" t="s">
        <v>1108</v>
      </c>
      <c r="N76" s="21" t="s">
        <v>1215</v>
      </c>
      <c r="O76" s="140"/>
      <c r="P76" s="140"/>
      <c r="Q76" s="21" t="s">
        <v>1202</v>
      </c>
      <c r="R76" s="31"/>
      <c r="S76" s="31"/>
      <c r="T76" s="28"/>
      <c r="AK76" s="1"/>
      <c r="AL76" s="1"/>
      <c r="AM76" s="1"/>
      <c r="AN76" s="1"/>
      <c r="AO76" s="1"/>
    </row>
    <row r="77" spans="1:41" x14ac:dyDescent="0.3">
      <c r="A77" s="1" t="s">
        <v>701</v>
      </c>
      <c r="B77" s="1" t="s">
        <v>19</v>
      </c>
      <c r="C77" s="15" t="s">
        <v>1204</v>
      </c>
      <c r="E77" s="15" t="s">
        <v>339</v>
      </c>
      <c r="F77" s="34">
        <v>2.2900999999999998</v>
      </c>
      <c r="H77" s="26">
        <v>85.485976408912194</v>
      </c>
      <c r="I77" s="27">
        <v>3.1521531999999994</v>
      </c>
      <c r="J77" s="26">
        <v>991.73333333333346</v>
      </c>
      <c r="K77" s="27">
        <v>-16.789143000000003</v>
      </c>
      <c r="L77" s="343">
        <v>10</v>
      </c>
      <c r="M77" s="343" t="s">
        <v>1108</v>
      </c>
      <c r="N77" s="21" t="s">
        <v>1215</v>
      </c>
      <c r="O77" s="140"/>
      <c r="P77" s="140"/>
      <c r="Q77" s="21" t="s">
        <v>1202</v>
      </c>
      <c r="R77" s="31"/>
      <c r="S77" s="31"/>
      <c r="T77" s="28"/>
      <c r="AK77" s="1"/>
      <c r="AL77" s="1"/>
      <c r="AM77" s="1"/>
      <c r="AN77" s="1"/>
      <c r="AO77" s="1"/>
    </row>
    <row r="78" spans="1:41" x14ac:dyDescent="0.3">
      <c r="A78" s="1" t="s">
        <v>702</v>
      </c>
      <c r="B78" s="1" t="s">
        <v>19</v>
      </c>
      <c r="C78" s="15" t="s">
        <v>1204</v>
      </c>
      <c r="E78" s="15" t="s">
        <v>339</v>
      </c>
      <c r="F78" s="34">
        <v>2.3016999999999999</v>
      </c>
      <c r="H78" s="26">
        <v>86.927653997378769</v>
      </c>
      <c r="I78" s="27">
        <v>2.8347831999999991</v>
      </c>
      <c r="J78" s="26">
        <v>946.95555555555552</v>
      </c>
      <c r="K78" s="27">
        <v>-17.020281500000003</v>
      </c>
      <c r="L78" s="343">
        <v>10</v>
      </c>
      <c r="M78" s="343" t="s">
        <v>1108</v>
      </c>
      <c r="N78" s="21" t="s">
        <v>1215</v>
      </c>
      <c r="O78" s="140"/>
      <c r="P78" s="140"/>
      <c r="Q78" s="21" t="s">
        <v>1202</v>
      </c>
      <c r="R78" s="31"/>
      <c r="S78" s="31"/>
      <c r="T78" s="28"/>
      <c r="AK78" s="1"/>
      <c r="AL78" s="1"/>
      <c r="AM78" s="1"/>
      <c r="AN78" s="1"/>
      <c r="AO78" s="1"/>
    </row>
    <row r="79" spans="1:41" x14ac:dyDescent="0.3">
      <c r="A79" s="1" t="s">
        <v>714</v>
      </c>
      <c r="B79" s="1" t="s">
        <v>19</v>
      </c>
      <c r="C79" s="15" t="s">
        <v>1204</v>
      </c>
      <c r="E79" s="15" t="s">
        <v>339</v>
      </c>
      <c r="F79" s="25">
        <v>2.3144999999999998</v>
      </c>
      <c r="H79" s="26">
        <v>46.783145400593469</v>
      </c>
      <c r="I79" s="27">
        <v>2.5620302000000001</v>
      </c>
      <c r="J79" s="26">
        <v>579.70875000000001</v>
      </c>
      <c r="K79" s="27">
        <v>-10.289062000000003</v>
      </c>
      <c r="L79" s="318">
        <v>11</v>
      </c>
      <c r="M79" s="343" t="s">
        <v>1109</v>
      </c>
      <c r="N79" s="21" t="s">
        <v>1215</v>
      </c>
      <c r="O79" s="29"/>
      <c r="P79" s="30"/>
      <c r="Q79" s="21" t="s">
        <v>1202</v>
      </c>
      <c r="R79" s="31"/>
      <c r="S79" s="31"/>
      <c r="T79" s="28"/>
      <c r="AK79" s="1"/>
      <c r="AL79" s="1"/>
      <c r="AM79" s="1"/>
      <c r="AN79" s="1"/>
      <c r="AO79" s="1"/>
    </row>
    <row r="80" spans="1:41" x14ac:dyDescent="0.3">
      <c r="A80" s="1" t="s">
        <v>715</v>
      </c>
      <c r="B80" s="1" t="s">
        <v>19</v>
      </c>
      <c r="C80" s="15" t="s">
        <v>1204</v>
      </c>
      <c r="E80" s="15" t="s">
        <v>339</v>
      </c>
      <c r="F80" s="25">
        <v>2.2637999999999998</v>
      </c>
      <c r="H80" s="26">
        <v>45.051394658753701</v>
      </c>
      <c r="I80" s="27">
        <v>3.8666564000000001</v>
      </c>
      <c r="J80" s="26">
        <v>578.79624999999999</v>
      </c>
      <c r="K80" s="27">
        <v>-13.821098400000004</v>
      </c>
      <c r="L80" s="318">
        <v>11</v>
      </c>
      <c r="M80" s="343" t="s">
        <v>1109</v>
      </c>
      <c r="N80" s="21" t="s">
        <v>1215</v>
      </c>
      <c r="O80" s="29"/>
      <c r="P80" s="30"/>
      <c r="Q80" s="21" t="s">
        <v>1202</v>
      </c>
      <c r="R80" s="31"/>
      <c r="S80" s="31"/>
      <c r="T80" s="28"/>
      <c r="AK80" s="1"/>
      <c r="AL80" s="1"/>
      <c r="AM80" s="1"/>
      <c r="AN80" s="1"/>
      <c r="AO80" s="1"/>
    </row>
    <row r="81" spans="1:41" x14ac:dyDescent="0.3">
      <c r="A81" s="1" t="s">
        <v>716</v>
      </c>
      <c r="B81" s="1" t="s">
        <v>19</v>
      </c>
      <c r="C81" s="15" t="s">
        <v>1204</v>
      </c>
      <c r="E81" s="15" t="s">
        <v>339</v>
      </c>
      <c r="F81" s="25">
        <v>2.3984000000000001</v>
      </c>
      <c r="H81" s="26">
        <v>69.682848664688422</v>
      </c>
      <c r="I81" s="27">
        <v>3.5793028000000002</v>
      </c>
      <c r="J81" s="26">
        <v>674.00875000000008</v>
      </c>
      <c r="K81" s="27">
        <v>-15.425642800000002</v>
      </c>
      <c r="L81" s="318">
        <v>11</v>
      </c>
      <c r="M81" s="343" t="s">
        <v>1109</v>
      </c>
      <c r="N81" s="21" t="s">
        <v>1215</v>
      </c>
      <c r="O81" s="29"/>
      <c r="P81" s="30"/>
      <c r="Q81" s="21" t="s">
        <v>1202</v>
      </c>
      <c r="R81" s="31"/>
      <c r="S81" s="31"/>
      <c r="T81" s="28"/>
      <c r="AK81" s="1"/>
      <c r="AL81" s="1"/>
      <c r="AM81" s="1"/>
      <c r="AN81" s="1"/>
      <c r="AO81" s="1"/>
    </row>
    <row r="82" spans="1:41" x14ac:dyDescent="0.3">
      <c r="A82" s="1" t="s">
        <v>717</v>
      </c>
      <c r="B82" s="1" t="s">
        <v>19</v>
      </c>
      <c r="C82" s="15" t="s">
        <v>1204</v>
      </c>
      <c r="E82" s="15" t="s">
        <v>339</v>
      </c>
      <c r="F82" s="25">
        <v>2.3403999999999998</v>
      </c>
      <c r="H82" s="26">
        <v>58.13744807121661</v>
      </c>
      <c r="I82" s="27">
        <v>3.2488113999999997</v>
      </c>
      <c r="J82" s="26">
        <v>605.92124999999999</v>
      </c>
      <c r="K82" s="27">
        <v>-15.209742400000003</v>
      </c>
      <c r="L82" s="318">
        <v>11</v>
      </c>
      <c r="M82" s="343" t="s">
        <v>1109</v>
      </c>
      <c r="N82" s="21" t="s">
        <v>1215</v>
      </c>
      <c r="O82" s="29"/>
      <c r="P82" s="30"/>
      <c r="Q82" s="21" t="s">
        <v>1202</v>
      </c>
      <c r="R82" s="31"/>
      <c r="S82" s="31"/>
      <c r="T82" s="28"/>
      <c r="AK82" s="1"/>
      <c r="AL82" s="1"/>
      <c r="AM82" s="1"/>
      <c r="AN82" s="1"/>
      <c r="AO82" s="1"/>
    </row>
    <row r="83" spans="1:41" x14ac:dyDescent="0.3">
      <c r="A83" s="1" t="s">
        <v>718</v>
      </c>
      <c r="B83" s="1" t="s">
        <v>19</v>
      </c>
      <c r="C83" s="15" t="s">
        <v>1204</v>
      </c>
      <c r="E83" s="15" t="s">
        <v>339</v>
      </c>
      <c r="F83" s="25">
        <v>2.3148</v>
      </c>
      <c r="H83" s="26">
        <v>44.302433234421358</v>
      </c>
      <c r="I83" s="27">
        <v>3.4727921999999998</v>
      </c>
      <c r="J83" s="26">
        <v>542.37125000000003</v>
      </c>
      <c r="K83" s="27">
        <v>-13.610633600000003</v>
      </c>
      <c r="L83" s="318">
        <v>11</v>
      </c>
      <c r="M83" s="343" t="s">
        <v>1109</v>
      </c>
      <c r="N83" s="21" t="s">
        <v>1215</v>
      </c>
      <c r="Q83" s="21" t="s">
        <v>1202</v>
      </c>
      <c r="R83" s="36"/>
      <c r="AK83" s="1"/>
      <c r="AL83" s="1"/>
      <c r="AM83" s="1"/>
      <c r="AN83" s="1"/>
      <c r="AO83" s="1"/>
    </row>
    <row r="84" spans="1:41" ht="14.5" x14ac:dyDescent="0.35">
      <c r="A84" s="1" t="s">
        <v>1257</v>
      </c>
      <c r="B84" s="1" t="s">
        <v>19</v>
      </c>
      <c r="C84" s="1" t="s">
        <v>1254</v>
      </c>
      <c r="D84" s="1"/>
      <c r="E84" s="1" t="s">
        <v>339</v>
      </c>
      <c r="F84" s="16">
        <v>3.0255999999999998</v>
      </c>
      <c r="G84" s="1"/>
      <c r="H84" s="17">
        <v>65.400000000000006</v>
      </c>
      <c r="I84" s="17">
        <v>2.5</v>
      </c>
      <c r="J84" s="17">
        <v>702.4</v>
      </c>
      <c r="K84" s="17">
        <v>-14.9</v>
      </c>
      <c r="L84" s="318">
        <v>11</v>
      </c>
      <c r="M84" s="343" t="s">
        <v>1255</v>
      </c>
      <c r="N84" s="343" t="s">
        <v>347</v>
      </c>
      <c r="O84" s="343">
        <v>23.62792</v>
      </c>
      <c r="P84" s="343">
        <v>-166.13538</v>
      </c>
      <c r="Q84" s="1" t="s">
        <v>421</v>
      </c>
      <c r="R84" s="4">
        <v>43672</v>
      </c>
      <c r="S84" s="1">
        <v>26.666</v>
      </c>
      <c r="T84" s="1" t="s">
        <v>1244</v>
      </c>
      <c r="U84" s="2" t="s">
        <v>1241</v>
      </c>
      <c r="V84" s="1"/>
      <c r="W84" s="1"/>
      <c r="X84" s="343" t="s">
        <v>397</v>
      </c>
      <c r="Y84" s="343">
        <v>0</v>
      </c>
      <c r="Z84" s="343">
        <v>1</v>
      </c>
      <c r="AA84" s="343">
        <v>1</v>
      </c>
      <c r="AB84" s="343">
        <v>0</v>
      </c>
      <c r="AC84" s="343">
        <v>0</v>
      </c>
      <c r="AD84" s="343">
        <v>0</v>
      </c>
      <c r="AE84" s="343">
        <v>1</v>
      </c>
      <c r="AF84" s="343">
        <v>0</v>
      </c>
      <c r="AG84" s="343">
        <v>0</v>
      </c>
      <c r="AH84" s="343">
        <v>1</v>
      </c>
      <c r="AI84" s="343">
        <v>0</v>
      </c>
      <c r="AJ84" s="343">
        <v>0</v>
      </c>
      <c r="AK84" s="1" t="s">
        <v>1256</v>
      </c>
      <c r="AL84" s="1"/>
      <c r="AM84" s="1"/>
      <c r="AN84" s="1"/>
      <c r="AO84" s="1"/>
    </row>
    <row r="85" spans="1:41" ht="14.5" x14ac:dyDescent="0.35">
      <c r="A85" s="1" t="s">
        <v>1258</v>
      </c>
      <c r="B85" s="1" t="s">
        <v>19</v>
      </c>
      <c r="C85" s="1" t="s">
        <v>1254</v>
      </c>
      <c r="D85" s="1"/>
      <c r="E85" s="1" t="s">
        <v>339</v>
      </c>
      <c r="F85" s="16">
        <v>2.9923999999999999</v>
      </c>
      <c r="G85" s="1"/>
      <c r="H85" s="17">
        <v>72.2</v>
      </c>
      <c r="I85" s="17">
        <v>1.5</v>
      </c>
      <c r="J85" s="17">
        <v>828.2</v>
      </c>
      <c r="K85" s="17">
        <v>-13.2</v>
      </c>
      <c r="L85" s="318">
        <v>11</v>
      </c>
      <c r="M85" s="343" t="s">
        <v>1255</v>
      </c>
      <c r="N85" s="343" t="s">
        <v>347</v>
      </c>
      <c r="O85" s="343">
        <v>23.62792</v>
      </c>
      <c r="P85" s="343">
        <v>-166.13538</v>
      </c>
      <c r="Q85" s="1" t="s">
        <v>421</v>
      </c>
      <c r="R85" s="4">
        <v>43672</v>
      </c>
      <c r="S85" s="1">
        <v>26.666</v>
      </c>
      <c r="T85" s="1" t="s">
        <v>1244</v>
      </c>
      <c r="U85" s="2" t="s">
        <v>1241</v>
      </c>
      <c r="V85" s="1"/>
      <c r="W85" s="1"/>
      <c r="X85" s="343" t="s">
        <v>397</v>
      </c>
      <c r="Y85" s="343">
        <v>0</v>
      </c>
      <c r="Z85" s="343">
        <v>1</v>
      </c>
      <c r="AA85" s="343">
        <v>1</v>
      </c>
      <c r="AB85" s="343">
        <v>0</v>
      </c>
      <c r="AC85" s="343">
        <v>0</v>
      </c>
      <c r="AD85" s="343">
        <v>0</v>
      </c>
      <c r="AE85" s="343">
        <v>1</v>
      </c>
      <c r="AF85" s="343">
        <v>0</v>
      </c>
      <c r="AG85" s="343">
        <v>0</v>
      </c>
      <c r="AH85" s="343">
        <v>1</v>
      </c>
      <c r="AI85" s="343">
        <v>0</v>
      </c>
      <c r="AJ85" s="343">
        <v>0</v>
      </c>
      <c r="AK85" s="1" t="s">
        <v>1256</v>
      </c>
      <c r="AL85" s="1"/>
      <c r="AM85" s="1"/>
      <c r="AN85" s="1"/>
      <c r="AO85" s="1"/>
    </row>
    <row r="86" spans="1:41" ht="14.5" x14ac:dyDescent="0.35">
      <c r="A86" s="1" t="s">
        <v>1259</v>
      </c>
      <c r="B86" s="1" t="s">
        <v>19</v>
      </c>
      <c r="C86" s="1" t="s">
        <v>1254</v>
      </c>
      <c r="D86" s="1"/>
      <c r="E86" s="1" t="s">
        <v>339</v>
      </c>
      <c r="F86" s="16">
        <v>3.0674000000000001</v>
      </c>
      <c r="G86" s="1"/>
      <c r="H86" s="17">
        <v>70.400000000000006</v>
      </c>
      <c r="I86" s="17">
        <v>0.9</v>
      </c>
      <c r="J86" s="17">
        <v>832.5</v>
      </c>
      <c r="K86" s="17">
        <v>-13.9</v>
      </c>
      <c r="L86" s="318">
        <v>11</v>
      </c>
      <c r="M86" s="343" t="s">
        <v>1255</v>
      </c>
      <c r="N86" s="343" t="s">
        <v>347</v>
      </c>
      <c r="O86" s="343">
        <v>23.62792</v>
      </c>
      <c r="P86" s="343">
        <v>-166.13538</v>
      </c>
      <c r="Q86" s="1" t="s">
        <v>421</v>
      </c>
      <c r="R86" s="4">
        <v>43672</v>
      </c>
      <c r="S86" s="1">
        <v>26.666</v>
      </c>
      <c r="T86" s="1" t="s">
        <v>1244</v>
      </c>
      <c r="U86" s="2" t="s">
        <v>1241</v>
      </c>
      <c r="V86" s="1"/>
      <c r="W86" s="1"/>
      <c r="X86" s="343" t="s">
        <v>397</v>
      </c>
      <c r="Y86" s="343">
        <v>0</v>
      </c>
      <c r="Z86" s="343">
        <v>1</v>
      </c>
      <c r="AA86" s="343">
        <v>1</v>
      </c>
      <c r="AB86" s="343">
        <v>0</v>
      </c>
      <c r="AC86" s="343">
        <v>0</v>
      </c>
      <c r="AD86" s="343">
        <v>0</v>
      </c>
      <c r="AE86" s="343">
        <v>1</v>
      </c>
      <c r="AF86" s="343">
        <v>0</v>
      </c>
      <c r="AG86" s="343">
        <v>0</v>
      </c>
      <c r="AH86" s="343">
        <v>1</v>
      </c>
      <c r="AI86" s="343">
        <v>0</v>
      </c>
      <c r="AJ86" s="343">
        <v>0</v>
      </c>
      <c r="AK86" s="1" t="s">
        <v>1256</v>
      </c>
      <c r="AL86" s="1"/>
      <c r="AM86" s="1"/>
      <c r="AN86" s="1"/>
      <c r="AO86" s="1"/>
    </row>
    <row r="87" spans="1:41" ht="14.5" x14ac:dyDescent="0.35">
      <c r="A87" s="1" t="s">
        <v>1448</v>
      </c>
      <c r="B87" s="1" t="s">
        <v>7</v>
      </c>
      <c r="C87" s="1" t="s">
        <v>310</v>
      </c>
      <c r="D87" s="1"/>
      <c r="E87" s="1" t="s">
        <v>339</v>
      </c>
      <c r="F87" s="16">
        <v>2.4796</v>
      </c>
      <c r="G87" s="1"/>
      <c r="H87" s="17">
        <v>28.6</v>
      </c>
      <c r="I87" s="17">
        <v>-0.2</v>
      </c>
      <c r="J87" s="17">
        <v>590.20000000000005</v>
      </c>
      <c r="K87" s="17">
        <v>-15.7</v>
      </c>
      <c r="L87" s="318">
        <v>11</v>
      </c>
      <c r="M87" s="343" t="s">
        <v>1255</v>
      </c>
      <c r="N87" s="1" t="s">
        <v>347</v>
      </c>
      <c r="O87" s="343">
        <v>23.62792</v>
      </c>
      <c r="P87" s="343">
        <v>-166.13538</v>
      </c>
      <c r="Q87" s="1" t="s">
        <v>421</v>
      </c>
      <c r="R87" s="4">
        <v>43672</v>
      </c>
      <c r="S87" s="1">
        <v>26.666</v>
      </c>
      <c r="T87" s="1" t="s">
        <v>1244</v>
      </c>
      <c r="U87" s="2" t="s">
        <v>1241</v>
      </c>
      <c r="V87" s="1"/>
      <c r="W87" s="1"/>
      <c r="X87" s="343" t="s">
        <v>397</v>
      </c>
      <c r="Y87" s="343">
        <v>0</v>
      </c>
      <c r="Z87" s="343">
        <v>1</v>
      </c>
      <c r="AA87" s="343">
        <v>1</v>
      </c>
      <c r="AB87" s="343">
        <v>0</v>
      </c>
      <c r="AC87" s="343">
        <v>0</v>
      </c>
      <c r="AD87" s="343">
        <v>0</v>
      </c>
      <c r="AE87" s="343">
        <v>1</v>
      </c>
      <c r="AF87" s="343">
        <v>0</v>
      </c>
      <c r="AG87" s="343">
        <v>0</v>
      </c>
      <c r="AH87" s="343">
        <v>1</v>
      </c>
      <c r="AI87" s="343">
        <v>0</v>
      </c>
      <c r="AJ87" s="343">
        <v>0</v>
      </c>
      <c r="AK87" s="1" t="s">
        <v>1447</v>
      </c>
      <c r="AL87" s="1"/>
      <c r="AM87" s="1"/>
      <c r="AN87" s="1"/>
      <c r="AO87" s="1"/>
    </row>
    <row r="88" spans="1:41" ht="14.5" x14ac:dyDescent="0.35">
      <c r="A88" s="1" t="s">
        <v>1449</v>
      </c>
      <c r="B88" s="1" t="s">
        <v>7</v>
      </c>
      <c r="C88" s="1" t="s">
        <v>310</v>
      </c>
      <c r="D88" s="1"/>
      <c r="E88" s="1" t="s">
        <v>339</v>
      </c>
      <c r="F88" s="16">
        <v>2.5727000000000002</v>
      </c>
      <c r="G88" s="1"/>
      <c r="H88" s="17">
        <v>25.3</v>
      </c>
      <c r="I88" s="17">
        <v>1.5</v>
      </c>
      <c r="J88" s="17">
        <v>582.6</v>
      </c>
      <c r="K88" s="17">
        <v>-13.9</v>
      </c>
      <c r="L88" s="318">
        <v>11</v>
      </c>
      <c r="M88" s="343" t="s">
        <v>1255</v>
      </c>
      <c r="N88" s="1" t="s">
        <v>347</v>
      </c>
      <c r="O88" s="343">
        <v>23.62792</v>
      </c>
      <c r="P88" s="343">
        <v>-166.13538</v>
      </c>
      <c r="Q88" s="1" t="s">
        <v>421</v>
      </c>
      <c r="R88" s="4">
        <v>43672</v>
      </c>
      <c r="S88" s="1">
        <v>26.666</v>
      </c>
      <c r="T88" s="1" t="s">
        <v>1244</v>
      </c>
      <c r="U88" s="2" t="s">
        <v>1241</v>
      </c>
      <c r="V88" s="1"/>
      <c r="W88" s="1"/>
      <c r="X88" s="343" t="s">
        <v>397</v>
      </c>
      <c r="Y88" s="343">
        <v>0</v>
      </c>
      <c r="Z88" s="343">
        <v>1</v>
      </c>
      <c r="AA88" s="343">
        <v>1</v>
      </c>
      <c r="AB88" s="343">
        <v>0</v>
      </c>
      <c r="AC88" s="343">
        <v>0</v>
      </c>
      <c r="AD88" s="343">
        <v>0</v>
      </c>
      <c r="AE88" s="343">
        <v>1</v>
      </c>
      <c r="AF88" s="343">
        <v>0</v>
      </c>
      <c r="AG88" s="343">
        <v>0</v>
      </c>
      <c r="AH88" s="343">
        <v>1</v>
      </c>
      <c r="AI88" s="343">
        <v>0</v>
      </c>
      <c r="AJ88" s="343">
        <v>0</v>
      </c>
      <c r="AK88" s="1" t="s">
        <v>1447</v>
      </c>
      <c r="AL88" s="1"/>
      <c r="AM88" s="1"/>
      <c r="AN88" s="1"/>
      <c r="AO88" s="1"/>
    </row>
    <row r="89" spans="1:41" ht="14.5" x14ac:dyDescent="0.35">
      <c r="A89" s="1" t="s">
        <v>1450</v>
      </c>
      <c r="B89" s="1" t="s">
        <v>7</v>
      </c>
      <c r="C89" s="1" t="s">
        <v>310</v>
      </c>
      <c r="D89" s="1"/>
      <c r="E89" s="1" t="s">
        <v>339</v>
      </c>
      <c r="F89" s="16">
        <v>2.5154999999999998</v>
      </c>
      <c r="G89" s="1"/>
      <c r="H89" s="17">
        <v>29</v>
      </c>
      <c r="I89" s="17">
        <v>2.7</v>
      </c>
      <c r="J89" s="17">
        <v>611.1</v>
      </c>
      <c r="K89" s="17">
        <v>-16.100000000000001</v>
      </c>
      <c r="L89" s="318">
        <v>11</v>
      </c>
      <c r="M89" s="343" t="s">
        <v>1255</v>
      </c>
      <c r="N89" s="1" t="s">
        <v>347</v>
      </c>
      <c r="O89" s="343">
        <v>23.62792</v>
      </c>
      <c r="P89" s="343">
        <v>-166.13538</v>
      </c>
      <c r="Q89" s="1" t="s">
        <v>421</v>
      </c>
      <c r="R89" s="4">
        <v>43672</v>
      </c>
      <c r="S89" s="1">
        <v>26.666</v>
      </c>
      <c r="T89" s="1" t="s">
        <v>1244</v>
      </c>
      <c r="U89" s="2" t="s">
        <v>1241</v>
      </c>
      <c r="V89" s="1"/>
      <c r="W89" s="1"/>
      <c r="X89" s="343" t="s">
        <v>397</v>
      </c>
      <c r="Y89" s="343">
        <v>0</v>
      </c>
      <c r="Z89" s="343">
        <v>1</v>
      </c>
      <c r="AA89" s="343">
        <v>1</v>
      </c>
      <c r="AB89" s="343">
        <v>0</v>
      </c>
      <c r="AC89" s="343">
        <v>0</v>
      </c>
      <c r="AD89" s="343">
        <v>0</v>
      </c>
      <c r="AE89" s="343">
        <v>1</v>
      </c>
      <c r="AF89" s="343">
        <v>0</v>
      </c>
      <c r="AG89" s="343">
        <v>0</v>
      </c>
      <c r="AH89" s="343">
        <v>1</v>
      </c>
      <c r="AI89" s="343">
        <v>0</v>
      </c>
      <c r="AJ89" s="343">
        <v>0</v>
      </c>
      <c r="AK89" s="1" t="s">
        <v>1447</v>
      </c>
      <c r="AL89" s="1"/>
      <c r="AM89" s="1"/>
      <c r="AN89" s="1"/>
      <c r="AO89" s="1"/>
    </row>
    <row r="90" spans="1:41" ht="14.5" x14ac:dyDescent="0.35">
      <c r="A90" s="1" t="s">
        <v>1436</v>
      </c>
      <c r="B90" s="1" t="s">
        <v>1424</v>
      </c>
      <c r="C90" s="1" t="s">
        <v>310</v>
      </c>
      <c r="D90" s="1"/>
      <c r="E90" s="1" t="s">
        <v>338</v>
      </c>
      <c r="F90" s="16">
        <v>2.5053000000000001</v>
      </c>
      <c r="G90" s="1"/>
      <c r="H90" s="17">
        <v>9.5</v>
      </c>
      <c r="I90" s="17">
        <v>3</v>
      </c>
      <c r="J90" s="17">
        <v>397.2</v>
      </c>
      <c r="K90" s="17">
        <v>-6.5</v>
      </c>
      <c r="L90" s="318">
        <v>11</v>
      </c>
      <c r="M90" s="343" t="s">
        <v>1316</v>
      </c>
      <c r="N90" s="1" t="s">
        <v>349</v>
      </c>
      <c r="O90" s="343">
        <v>26.004280000000001</v>
      </c>
      <c r="P90" s="343">
        <v>-173.99403000000001</v>
      </c>
      <c r="Q90" s="1" t="s">
        <v>421</v>
      </c>
      <c r="R90" s="4">
        <v>43676</v>
      </c>
      <c r="S90" s="1">
        <v>27.222200000000001</v>
      </c>
      <c r="T90" s="2" t="s">
        <v>1241</v>
      </c>
      <c r="U90" s="1" t="s">
        <v>1241</v>
      </c>
      <c r="V90" s="1"/>
      <c r="W90" s="1"/>
      <c r="X90" s="343" t="s">
        <v>397</v>
      </c>
      <c r="Y90" s="343">
        <v>0</v>
      </c>
      <c r="Z90" s="343">
        <v>1</v>
      </c>
      <c r="AA90" s="343">
        <v>1</v>
      </c>
      <c r="AB90" s="343">
        <v>0</v>
      </c>
      <c r="AC90" s="343">
        <v>0</v>
      </c>
      <c r="AD90" s="343">
        <v>0</v>
      </c>
      <c r="AE90" s="343">
        <v>1</v>
      </c>
      <c r="AF90" s="343">
        <v>0</v>
      </c>
      <c r="AG90" s="343">
        <v>0</v>
      </c>
      <c r="AH90" s="343">
        <v>1</v>
      </c>
      <c r="AI90" s="343">
        <v>0</v>
      </c>
      <c r="AJ90" s="343">
        <v>0</v>
      </c>
      <c r="AK90" s="1" t="s">
        <v>1435</v>
      </c>
      <c r="AL90" s="1"/>
      <c r="AM90" s="1"/>
      <c r="AN90" s="1"/>
      <c r="AO90" s="1"/>
    </row>
    <row r="91" spans="1:41" x14ac:dyDescent="0.3">
      <c r="A91" s="1" t="s">
        <v>1437</v>
      </c>
      <c r="B91" s="1" t="s">
        <v>1424</v>
      </c>
      <c r="C91" s="1" t="s">
        <v>310</v>
      </c>
      <c r="D91" s="1"/>
      <c r="E91" s="1" t="s">
        <v>338</v>
      </c>
      <c r="F91" s="319">
        <v>5.1574999999999998</v>
      </c>
      <c r="G91" s="1"/>
      <c r="H91" s="320">
        <v>12.8</v>
      </c>
      <c r="I91" s="320">
        <v>3.4</v>
      </c>
      <c r="J91" s="320">
        <v>737.2</v>
      </c>
      <c r="K91" s="320">
        <v>-2.9</v>
      </c>
      <c r="L91" s="340">
        <v>11</v>
      </c>
      <c r="M91" s="343" t="s">
        <v>1316</v>
      </c>
      <c r="N91" s="1" t="s">
        <v>349</v>
      </c>
      <c r="O91" s="343">
        <v>26.004280000000001</v>
      </c>
      <c r="P91" s="343">
        <v>-173.99403000000001</v>
      </c>
      <c r="Q91" s="1"/>
      <c r="R91" s="4">
        <v>43676</v>
      </c>
      <c r="S91" s="1">
        <v>27.222200000000001</v>
      </c>
      <c r="T91" s="1" t="s">
        <v>1241</v>
      </c>
      <c r="U91" s="2" t="s">
        <v>1241</v>
      </c>
      <c r="V91" s="1"/>
      <c r="W91" s="1"/>
      <c r="X91" s="343" t="s">
        <v>397</v>
      </c>
      <c r="Y91" s="343">
        <v>0</v>
      </c>
      <c r="Z91" s="343">
        <v>1</v>
      </c>
      <c r="AA91" s="343">
        <v>1</v>
      </c>
      <c r="AB91" s="343">
        <v>0</v>
      </c>
      <c r="AC91" s="343">
        <v>0</v>
      </c>
      <c r="AD91" s="343">
        <v>0</v>
      </c>
      <c r="AE91" s="343">
        <v>1</v>
      </c>
      <c r="AF91" s="343">
        <v>0</v>
      </c>
      <c r="AG91" s="343">
        <v>0</v>
      </c>
      <c r="AH91" s="343">
        <v>1</v>
      </c>
      <c r="AI91" s="343">
        <v>0</v>
      </c>
      <c r="AJ91" s="343">
        <v>0</v>
      </c>
      <c r="AK91" s="1" t="s">
        <v>1435</v>
      </c>
      <c r="AL91" s="1"/>
      <c r="AM91" s="1"/>
      <c r="AN91" s="1"/>
      <c r="AO91" s="1"/>
    </row>
    <row r="92" spans="1:41" ht="14.5" x14ac:dyDescent="0.35">
      <c r="A92" s="1" t="s">
        <v>1438</v>
      </c>
      <c r="B92" s="1" t="s">
        <v>1424</v>
      </c>
      <c r="C92" s="1" t="s">
        <v>310</v>
      </c>
      <c r="D92" s="1"/>
      <c r="E92" s="1" t="s">
        <v>338</v>
      </c>
      <c r="F92" s="16">
        <v>2.5436000000000001</v>
      </c>
      <c r="G92" s="1"/>
      <c r="H92" s="17">
        <v>9.5</v>
      </c>
      <c r="I92" s="17">
        <v>3.1</v>
      </c>
      <c r="J92" s="17">
        <v>393.9</v>
      </c>
      <c r="K92" s="17">
        <v>-5.5</v>
      </c>
      <c r="L92" s="340">
        <v>11</v>
      </c>
      <c r="M92" s="343" t="s">
        <v>1316</v>
      </c>
      <c r="N92" s="1" t="s">
        <v>349</v>
      </c>
      <c r="O92" s="343">
        <v>26.004280000000001</v>
      </c>
      <c r="P92" s="343">
        <v>-173.99403000000001</v>
      </c>
      <c r="Q92" s="1" t="s">
        <v>421</v>
      </c>
      <c r="R92" s="4">
        <v>43676</v>
      </c>
      <c r="S92" s="1">
        <v>27.222200000000001</v>
      </c>
      <c r="T92" s="2" t="s">
        <v>1241</v>
      </c>
      <c r="U92" s="1" t="s">
        <v>1241</v>
      </c>
      <c r="V92" s="1"/>
      <c r="W92" s="1"/>
      <c r="X92" s="343" t="s">
        <v>397</v>
      </c>
      <c r="Y92" s="343">
        <v>0</v>
      </c>
      <c r="Z92" s="343">
        <v>1</v>
      </c>
      <c r="AA92" s="343">
        <v>1</v>
      </c>
      <c r="AB92" s="343">
        <v>0</v>
      </c>
      <c r="AC92" s="343">
        <v>0</v>
      </c>
      <c r="AD92" s="343">
        <v>0</v>
      </c>
      <c r="AE92" s="343">
        <v>1</v>
      </c>
      <c r="AF92" s="343">
        <v>0</v>
      </c>
      <c r="AG92" s="343">
        <v>0</v>
      </c>
      <c r="AH92" s="343">
        <v>1</v>
      </c>
      <c r="AI92" s="343">
        <v>0</v>
      </c>
      <c r="AJ92" s="343">
        <v>0</v>
      </c>
      <c r="AK92" s="1" t="s">
        <v>1435</v>
      </c>
      <c r="AL92" s="1"/>
      <c r="AM92" s="1"/>
      <c r="AN92" s="1"/>
      <c r="AO92" s="1"/>
    </row>
    <row r="93" spans="1:41" ht="14.5" x14ac:dyDescent="0.35">
      <c r="A93" s="1" t="s">
        <v>1455</v>
      </c>
      <c r="B93" s="1" t="s">
        <v>7</v>
      </c>
      <c r="C93" s="1" t="s">
        <v>303</v>
      </c>
      <c r="D93" s="1"/>
      <c r="E93" s="1" t="s">
        <v>339</v>
      </c>
      <c r="F93" s="16">
        <v>2.5695999999999999</v>
      </c>
      <c r="G93" s="1"/>
      <c r="H93" s="17">
        <v>25.5</v>
      </c>
      <c r="I93" s="17">
        <v>3</v>
      </c>
      <c r="J93" s="17">
        <v>597.70000000000005</v>
      </c>
      <c r="K93" s="17">
        <v>-16.3</v>
      </c>
      <c r="L93" s="340">
        <v>11</v>
      </c>
      <c r="M93" s="343" t="s">
        <v>1316</v>
      </c>
      <c r="N93" s="1" t="s">
        <v>349</v>
      </c>
      <c r="O93" s="343">
        <v>26.004280000000001</v>
      </c>
      <c r="P93" s="343">
        <v>-173.99403000000001</v>
      </c>
      <c r="Q93" s="1" t="s">
        <v>421</v>
      </c>
      <c r="R93" s="4">
        <v>43676</v>
      </c>
      <c r="S93" s="1">
        <v>27.222200000000001</v>
      </c>
      <c r="T93" s="1" t="s">
        <v>1241</v>
      </c>
      <c r="U93" s="2" t="s">
        <v>1241</v>
      </c>
      <c r="V93" s="1"/>
      <c r="W93" s="1"/>
      <c r="X93" s="343" t="s">
        <v>397</v>
      </c>
      <c r="Y93" s="343">
        <v>0</v>
      </c>
      <c r="Z93" s="343">
        <v>1</v>
      </c>
      <c r="AA93" s="343">
        <v>1</v>
      </c>
      <c r="AB93" s="343">
        <v>0</v>
      </c>
      <c r="AC93" s="343">
        <v>0</v>
      </c>
      <c r="AD93" s="343">
        <v>0</v>
      </c>
      <c r="AE93" s="343">
        <v>1</v>
      </c>
      <c r="AF93" s="343">
        <v>0</v>
      </c>
      <c r="AG93" s="343">
        <v>0</v>
      </c>
      <c r="AH93" s="343">
        <v>1</v>
      </c>
      <c r="AI93" s="343">
        <v>0</v>
      </c>
      <c r="AJ93" s="343">
        <v>0</v>
      </c>
      <c r="AK93" s="1" t="s">
        <v>1454</v>
      </c>
      <c r="AL93" s="1"/>
      <c r="AM93" s="1"/>
      <c r="AN93" s="1"/>
      <c r="AO93" s="1"/>
    </row>
    <row r="94" spans="1:41" ht="14.5" x14ac:dyDescent="0.35">
      <c r="A94" s="1" t="s">
        <v>1456</v>
      </c>
      <c r="B94" s="1" t="s">
        <v>7</v>
      </c>
      <c r="C94" s="1" t="s">
        <v>303</v>
      </c>
      <c r="D94" s="1"/>
      <c r="E94" s="1" t="s">
        <v>339</v>
      </c>
      <c r="F94" s="16">
        <v>2.496</v>
      </c>
      <c r="G94" s="1"/>
      <c r="H94" s="17">
        <v>27</v>
      </c>
      <c r="I94" s="17">
        <v>2</v>
      </c>
      <c r="J94" s="17">
        <v>578.29999999999995</v>
      </c>
      <c r="K94" s="17">
        <v>-14.8</v>
      </c>
      <c r="L94" s="340">
        <v>11</v>
      </c>
      <c r="M94" s="343" t="s">
        <v>1316</v>
      </c>
      <c r="N94" s="1" t="s">
        <v>349</v>
      </c>
      <c r="O94" s="343">
        <v>26.004280000000001</v>
      </c>
      <c r="P94" s="343">
        <v>-173.99403000000001</v>
      </c>
      <c r="Q94" s="1" t="s">
        <v>421</v>
      </c>
      <c r="R94" s="4">
        <v>43676</v>
      </c>
      <c r="S94" s="1">
        <v>27.222200000000001</v>
      </c>
      <c r="T94" s="1" t="s">
        <v>1241</v>
      </c>
      <c r="U94" s="2" t="s">
        <v>1241</v>
      </c>
      <c r="V94" s="1"/>
      <c r="W94" s="1"/>
      <c r="X94" s="343" t="s">
        <v>397</v>
      </c>
      <c r="Y94" s="343">
        <v>0</v>
      </c>
      <c r="Z94" s="343">
        <v>1</v>
      </c>
      <c r="AA94" s="343">
        <v>1</v>
      </c>
      <c r="AB94" s="343">
        <v>0</v>
      </c>
      <c r="AC94" s="343">
        <v>0</v>
      </c>
      <c r="AD94" s="343">
        <v>0</v>
      </c>
      <c r="AE94" s="343">
        <v>1</v>
      </c>
      <c r="AF94" s="343">
        <v>0</v>
      </c>
      <c r="AG94" s="343">
        <v>0</v>
      </c>
      <c r="AH94" s="343">
        <v>1</v>
      </c>
      <c r="AI94" s="343">
        <v>0</v>
      </c>
      <c r="AJ94" s="343">
        <v>0</v>
      </c>
      <c r="AK94" s="1" t="s">
        <v>1454</v>
      </c>
      <c r="AL94" s="1"/>
      <c r="AM94" s="1"/>
      <c r="AN94" s="1"/>
      <c r="AO94" s="1"/>
    </row>
    <row r="95" spans="1:41" ht="14.5" x14ac:dyDescent="0.35">
      <c r="A95" s="1" t="s">
        <v>1457</v>
      </c>
      <c r="B95" s="1" t="s">
        <v>7</v>
      </c>
      <c r="C95" s="1" t="s">
        <v>303</v>
      </c>
      <c r="D95" s="1"/>
      <c r="E95" s="1" t="s">
        <v>339</v>
      </c>
      <c r="F95" s="16">
        <v>2.4963000000000002</v>
      </c>
      <c r="G95" s="1"/>
      <c r="H95" s="17">
        <v>25.1</v>
      </c>
      <c r="I95" s="17">
        <v>2.8</v>
      </c>
      <c r="J95" s="17">
        <v>567.4</v>
      </c>
      <c r="K95" s="17">
        <v>-16.399999999999999</v>
      </c>
      <c r="L95" s="340">
        <v>11</v>
      </c>
      <c r="M95" s="343" t="s">
        <v>1316</v>
      </c>
      <c r="N95" s="1" t="s">
        <v>349</v>
      </c>
      <c r="O95" s="343">
        <v>26.004280000000001</v>
      </c>
      <c r="P95" s="343">
        <v>-173.99403000000001</v>
      </c>
      <c r="Q95" s="1" t="s">
        <v>421</v>
      </c>
      <c r="R95" s="4">
        <v>43676</v>
      </c>
      <c r="S95" s="1">
        <v>27.222200000000001</v>
      </c>
      <c r="T95" s="1" t="s">
        <v>1241</v>
      </c>
      <c r="U95" s="2" t="s">
        <v>1241</v>
      </c>
      <c r="V95" s="1"/>
      <c r="W95" s="1"/>
      <c r="X95" s="343" t="s">
        <v>397</v>
      </c>
      <c r="Y95" s="343">
        <v>0</v>
      </c>
      <c r="Z95" s="343">
        <v>1</v>
      </c>
      <c r="AA95" s="343">
        <v>1</v>
      </c>
      <c r="AB95" s="343">
        <v>0</v>
      </c>
      <c r="AC95" s="343">
        <v>0</v>
      </c>
      <c r="AD95" s="343">
        <v>0</v>
      </c>
      <c r="AE95" s="343">
        <v>1</v>
      </c>
      <c r="AF95" s="343">
        <v>0</v>
      </c>
      <c r="AG95" s="343">
        <v>0</v>
      </c>
      <c r="AH95" s="343">
        <v>1</v>
      </c>
      <c r="AI95" s="343">
        <v>0</v>
      </c>
      <c r="AJ95" s="343">
        <v>0</v>
      </c>
      <c r="AK95" s="1" t="s">
        <v>1454</v>
      </c>
      <c r="AL95" s="1"/>
      <c r="AM95" s="1"/>
      <c r="AN95" s="1"/>
      <c r="AO95" s="1"/>
    </row>
    <row r="96" spans="1:41" ht="14.5" x14ac:dyDescent="0.35">
      <c r="A96" s="1" t="s">
        <v>1318</v>
      </c>
      <c r="B96" s="1" t="s">
        <v>19</v>
      </c>
      <c r="C96" s="1" t="s">
        <v>310</v>
      </c>
      <c r="D96" s="1"/>
      <c r="E96" s="1" t="s">
        <v>339</v>
      </c>
      <c r="F96" s="16">
        <v>2.9918999999999998</v>
      </c>
      <c r="G96" s="2"/>
      <c r="H96" s="17">
        <v>16.8</v>
      </c>
      <c r="I96" s="17">
        <v>2.6</v>
      </c>
      <c r="J96" s="17">
        <v>433.6</v>
      </c>
      <c r="K96" s="17">
        <v>-6.7</v>
      </c>
      <c r="L96" s="343">
        <v>11</v>
      </c>
      <c r="M96" s="343" t="s">
        <v>1316</v>
      </c>
      <c r="N96" s="343" t="s">
        <v>349</v>
      </c>
      <c r="O96" s="343">
        <v>26.004280000000001</v>
      </c>
      <c r="P96" s="343">
        <v>-173.99403000000001</v>
      </c>
      <c r="Q96" s="1" t="s">
        <v>421</v>
      </c>
      <c r="R96" s="4">
        <v>43676</v>
      </c>
      <c r="S96" s="1">
        <v>27.222200000000001</v>
      </c>
      <c r="T96" s="1" t="s">
        <v>1241</v>
      </c>
      <c r="U96" s="2" t="s">
        <v>1241</v>
      </c>
      <c r="V96" s="1"/>
      <c r="W96" s="1"/>
      <c r="X96" s="343" t="s">
        <v>397</v>
      </c>
      <c r="Y96" s="343">
        <v>0</v>
      </c>
      <c r="Z96" s="343">
        <v>1</v>
      </c>
      <c r="AA96" s="343">
        <v>1</v>
      </c>
      <c r="AB96" s="343">
        <v>0</v>
      </c>
      <c r="AC96" s="343">
        <v>0</v>
      </c>
      <c r="AD96" s="343">
        <v>0</v>
      </c>
      <c r="AE96" s="343">
        <v>1</v>
      </c>
      <c r="AF96" s="343">
        <v>0</v>
      </c>
      <c r="AG96" s="343">
        <v>0</v>
      </c>
      <c r="AH96" s="343">
        <v>1</v>
      </c>
      <c r="AI96" s="343">
        <v>0</v>
      </c>
      <c r="AJ96" s="343">
        <v>0</v>
      </c>
      <c r="AK96" s="1" t="s">
        <v>1317</v>
      </c>
      <c r="AL96" s="1"/>
      <c r="AM96" s="1"/>
      <c r="AN96" s="1"/>
      <c r="AO96" s="1"/>
    </row>
    <row r="97" spans="1:41" ht="14.5" x14ac:dyDescent="0.35">
      <c r="A97" s="1" t="s">
        <v>1319</v>
      </c>
      <c r="B97" s="1" t="s">
        <v>19</v>
      </c>
      <c r="C97" s="1" t="s">
        <v>310</v>
      </c>
      <c r="D97" s="1"/>
      <c r="E97" s="1" t="s">
        <v>339</v>
      </c>
      <c r="F97" s="16">
        <v>3.0518000000000001</v>
      </c>
      <c r="G97" s="2"/>
      <c r="H97" s="17">
        <v>27.8</v>
      </c>
      <c r="I97" s="17">
        <v>2.2999999999999998</v>
      </c>
      <c r="J97" s="17">
        <v>529.20000000000005</v>
      </c>
      <c r="K97" s="17">
        <v>-10.8</v>
      </c>
      <c r="L97" s="340">
        <v>11</v>
      </c>
      <c r="M97" s="340" t="s">
        <v>1316</v>
      </c>
      <c r="N97" s="343" t="s">
        <v>349</v>
      </c>
      <c r="O97" s="343">
        <v>26.004280000000001</v>
      </c>
      <c r="P97" s="343">
        <v>-173.99403000000001</v>
      </c>
      <c r="Q97" s="1" t="s">
        <v>421</v>
      </c>
      <c r="R97" s="4">
        <v>43676</v>
      </c>
      <c r="S97" s="1">
        <v>27.222200000000001</v>
      </c>
      <c r="T97" s="1" t="s">
        <v>1241</v>
      </c>
      <c r="U97" s="2" t="s">
        <v>1241</v>
      </c>
      <c r="V97" s="1"/>
      <c r="W97" s="1"/>
      <c r="X97" s="343" t="s">
        <v>397</v>
      </c>
      <c r="Y97" s="343">
        <v>0</v>
      </c>
      <c r="Z97" s="343">
        <v>1</v>
      </c>
      <c r="AA97" s="343">
        <v>1</v>
      </c>
      <c r="AB97" s="343">
        <v>0</v>
      </c>
      <c r="AC97" s="343">
        <v>0</v>
      </c>
      <c r="AD97" s="343">
        <v>0</v>
      </c>
      <c r="AE97" s="343">
        <v>1</v>
      </c>
      <c r="AF97" s="343">
        <v>0</v>
      </c>
      <c r="AG97" s="343">
        <v>0</v>
      </c>
      <c r="AH97" s="343">
        <v>1</v>
      </c>
      <c r="AI97" s="343">
        <v>0</v>
      </c>
      <c r="AJ97" s="343">
        <v>0</v>
      </c>
      <c r="AK97" s="1" t="s">
        <v>1317</v>
      </c>
      <c r="AL97" s="1"/>
      <c r="AM97" s="1"/>
      <c r="AN97" s="1"/>
      <c r="AO97" s="1"/>
    </row>
    <row r="98" spans="1:41" ht="14.5" x14ac:dyDescent="0.35">
      <c r="A98" s="1" t="s">
        <v>1320</v>
      </c>
      <c r="B98" s="1" t="s">
        <v>19</v>
      </c>
      <c r="C98" s="1" t="s">
        <v>310</v>
      </c>
      <c r="D98" s="1"/>
      <c r="E98" s="1" t="s">
        <v>339</v>
      </c>
      <c r="F98" s="16">
        <v>3.0731000000000002</v>
      </c>
      <c r="G98" s="2"/>
      <c r="H98" s="17">
        <v>25.7</v>
      </c>
      <c r="I98" s="17">
        <v>1.9</v>
      </c>
      <c r="J98" s="17">
        <v>497.9</v>
      </c>
      <c r="K98" s="17">
        <v>-8.8000000000000007</v>
      </c>
      <c r="L98" s="340">
        <v>11</v>
      </c>
      <c r="M98" s="340" t="s">
        <v>1316</v>
      </c>
      <c r="N98" s="343" t="s">
        <v>349</v>
      </c>
      <c r="O98" s="343">
        <v>26.004280000000001</v>
      </c>
      <c r="P98" s="343">
        <v>-173.99403000000001</v>
      </c>
      <c r="Q98" s="1" t="s">
        <v>421</v>
      </c>
      <c r="R98" s="4">
        <v>43676</v>
      </c>
      <c r="S98" s="1">
        <v>27.222200000000001</v>
      </c>
      <c r="T98" s="1" t="s">
        <v>1241</v>
      </c>
      <c r="U98" s="2" t="s">
        <v>1241</v>
      </c>
      <c r="V98" s="1"/>
      <c r="W98" s="1"/>
      <c r="X98" s="343" t="s">
        <v>397</v>
      </c>
      <c r="Y98" s="343">
        <v>0</v>
      </c>
      <c r="Z98" s="343">
        <v>1</v>
      </c>
      <c r="AA98" s="343">
        <v>1</v>
      </c>
      <c r="AB98" s="343">
        <v>0</v>
      </c>
      <c r="AC98" s="343">
        <v>0</v>
      </c>
      <c r="AD98" s="343">
        <v>0</v>
      </c>
      <c r="AE98" s="343">
        <v>1</v>
      </c>
      <c r="AF98" s="343">
        <v>0</v>
      </c>
      <c r="AG98" s="343">
        <v>0</v>
      </c>
      <c r="AH98" s="343">
        <v>1</v>
      </c>
      <c r="AI98" s="343">
        <v>0</v>
      </c>
      <c r="AJ98" s="343">
        <v>0</v>
      </c>
      <c r="AK98" s="1" t="s">
        <v>1317</v>
      </c>
      <c r="AL98" s="1"/>
      <c r="AM98" s="1"/>
      <c r="AN98" s="1"/>
      <c r="AO98" s="1"/>
    </row>
    <row r="99" spans="1:41" ht="14.5" x14ac:dyDescent="0.3">
      <c r="A99" s="105" t="s">
        <v>125</v>
      </c>
      <c r="B99" s="55" t="s">
        <v>184</v>
      </c>
      <c r="C99" s="1" t="s">
        <v>1193</v>
      </c>
      <c r="E99" s="15" t="s">
        <v>339</v>
      </c>
      <c r="F99" s="106">
        <v>1.2605999999999999</v>
      </c>
      <c r="H99" s="107">
        <v>14.2</v>
      </c>
      <c r="I99" s="108">
        <v>5.9</v>
      </c>
      <c r="J99" s="107">
        <v>208.4</v>
      </c>
      <c r="K99" s="107">
        <v>-19</v>
      </c>
      <c r="L99" s="109">
        <v>12</v>
      </c>
      <c r="M99" s="110" t="s">
        <v>352</v>
      </c>
      <c r="N99" s="110" t="s">
        <v>352</v>
      </c>
      <c r="O99" s="111">
        <v>16.78923</v>
      </c>
      <c r="P99" s="112">
        <v>-169.47554</v>
      </c>
      <c r="Q99" s="21" t="s">
        <v>421</v>
      </c>
      <c r="R99" s="113">
        <v>41424</v>
      </c>
      <c r="S99" s="113"/>
      <c r="T99" s="105" t="s">
        <v>375</v>
      </c>
      <c r="U99" s="1" t="s">
        <v>372</v>
      </c>
      <c r="V99" s="1" t="s">
        <v>395</v>
      </c>
      <c r="W99" s="1"/>
      <c r="X99" s="1" t="s">
        <v>397</v>
      </c>
      <c r="Y99" s="110">
        <v>1</v>
      </c>
      <c r="Z99" s="110">
        <v>2</v>
      </c>
      <c r="AA99" s="343">
        <v>1</v>
      </c>
      <c r="AB99" s="343">
        <v>0</v>
      </c>
      <c r="AC99" s="343">
        <v>1</v>
      </c>
      <c r="AD99" s="343">
        <v>1</v>
      </c>
      <c r="AE99" s="343">
        <v>1</v>
      </c>
      <c r="AF99" s="343"/>
      <c r="AG99" s="343"/>
      <c r="AH99" s="343">
        <v>1</v>
      </c>
      <c r="AI99" s="343">
        <v>0</v>
      </c>
      <c r="AJ99" s="2">
        <v>1</v>
      </c>
      <c r="AK99" s="105"/>
    </row>
    <row r="100" spans="1:41" ht="14.5" x14ac:dyDescent="0.35">
      <c r="A100" s="1" t="s">
        <v>1336</v>
      </c>
      <c r="B100" s="1" t="s">
        <v>19</v>
      </c>
      <c r="C100" s="1" t="s">
        <v>310</v>
      </c>
      <c r="D100" s="1"/>
      <c r="E100" s="1" t="s">
        <v>339</v>
      </c>
      <c r="F100" s="16">
        <v>3.0049000000000001</v>
      </c>
      <c r="G100" s="2"/>
      <c r="H100" s="17">
        <v>25.7</v>
      </c>
      <c r="I100" s="17">
        <v>3.7</v>
      </c>
      <c r="J100" s="17">
        <v>488</v>
      </c>
      <c r="K100" s="17">
        <v>-8.3000000000000007</v>
      </c>
      <c r="L100" s="340">
        <v>12</v>
      </c>
      <c r="M100" s="340" t="s">
        <v>1333</v>
      </c>
      <c r="N100" s="343" t="s">
        <v>1210</v>
      </c>
      <c r="O100" s="343">
        <v>27.789919999999999</v>
      </c>
      <c r="P100" s="343">
        <v>-175.99815000000001</v>
      </c>
      <c r="Q100" s="1" t="s">
        <v>421</v>
      </c>
      <c r="R100" s="4">
        <v>43678</v>
      </c>
      <c r="S100" s="343"/>
      <c r="T100" s="2" t="s">
        <v>1241</v>
      </c>
      <c r="U100" s="1" t="s">
        <v>1334</v>
      </c>
      <c r="V100" s="1"/>
      <c r="W100" s="1"/>
      <c r="X100" s="343" t="s">
        <v>397</v>
      </c>
      <c r="Y100" s="343">
        <v>0</v>
      </c>
      <c r="Z100" s="343">
        <v>1</v>
      </c>
      <c r="AA100" s="343">
        <v>1</v>
      </c>
      <c r="AB100" s="343">
        <v>0</v>
      </c>
      <c r="AC100" s="343">
        <v>0</v>
      </c>
      <c r="AD100" s="343">
        <v>0</v>
      </c>
      <c r="AE100" s="343">
        <v>1</v>
      </c>
      <c r="AF100" s="343">
        <v>0</v>
      </c>
      <c r="AG100" s="343">
        <v>0</v>
      </c>
      <c r="AH100" s="343">
        <v>1</v>
      </c>
      <c r="AI100" s="343">
        <v>0</v>
      </c>
      <c r="AJ100" s="343">
        <v>0</v>
      </c>
      <c r="AK100" s="1" t="s">
        <v>1335</v>
      </c>
      <c r="AL100" s="1"/>
      <c r="AM100" s="1"/>
      <c r="AN100" s="1"/>
      <c r="AO100" s="1"/>
    </row>
    <row r="101" spans="1:41" ht="14.5" x14ac:dyDescent="0.35">
      <c r="A101" s="1" t="s">
        <v>1337</v>
      </c>
      <c r="B101" s="1" t="s">
        <v>19</v>
      </c>
      <c r="C101" s="1" t="s">
        <v>310</v>
      </c>
      <c r="D101" s="1"/>
      <c r="E101" s="1" t="s">
        <v>339</v>
      </c>
      <c r="F101" s="16">
        <v>3.0514000000000001</v>
      </c>
      <c r="G101" s="2"/>
      <c r="H101" s="17">
        <v>29.3</v>
      </c>
      <c r="I101" s="17">
        <v>2.5</v>
      </c>
      <c r="J101" s="17">
        <v>505.1</v>
      </c>
      <c r="K101" s="17">
        <v>-8.8000000000000007</v>
      </c>
      <c r="L101" s="340">
        <v>12</v>
      </c>
      <c r="M101" s="340" t="s">
        <v>1333</v>
      </c>
      <c r="N101" s="343" t="s">
        <v>1210</v>
      </c>
      <c r="O101" s="343">
        <v>27.789919999999999</v>
      </c>
      <c r="P101" s="343">
        <v>-175.99815000000001</v>
      </c>
      <c r="Q101" s="1" t="s">
        <v>421</v>
      </c>
      <c r="R101" s="4">
        <v>43678</v>
      </c>
      <c r="S101" s="343"/>
      <c r="T101" s="2" t="s">
        <v>1241</v>
      </c>
      <c r="U101" s="1" t="s">
        <v>1334</v>
      </c>
      <c r="V101" s="1"/>
      <c r="W101" s="1"/>
      <c r="X101" s="343" t="s">
        <v>397</v>
      </c>
      <c r="Y101" s="343">
        <v>0</v>
      </c>
      <c r="Z101" s="343">
        <v>1</v>
      </c>
      <c r="AA101" s="343">
        <v>1</v>
      </c>
      <c r="AB101" s="343">
        <v>0</v>
      </c>
      <c r="AC101" s="343">
        <v>0</v>
      </c>
      <c r="AD101" s="343">
        <v>0</v>
      </c>
      <c r="AE101" s="343">
        <v>1</v>
      </c>
      <c r="AF101" s="343">
        <v>0</v>
      </c>
      <c r="AG101" s="343">
        <v>0</v>
      </c>
      <c r="AH101" s="343">
        <v>1</v>
      </c>
      <c r="AI101" s="343">
        <v>0</v>
      </c>
      <c r="AJ101" s="343">
        <v>0</v>
      </c>
      <c r="AK101" s="1" t="s">
        <v>1335</v>
      </c>
      <c r="AL101" s="1"/>
      <c r="AM101" s="1"/>
      <c r="AN101" s="1"/>
      <c r="AO101" s="1"/>
    </row>
    <row r="102" spans="1:41" ht="14.5" x14ac:dyDescent="0.35">
      <c r="A102" s="1" t="s">
        <v>1338</v>
      </c>
      <c r="B102" s="1" t="s">
        <v>19</v>
      </c>
      <c r="C102" s="1" t="s">
        <v>310</v>
      </c>
      <c r="D102" s="1"/>
      <c r="E102" s="1" t="s">
        <v>339</v>
      </c>
      <c r="F102" s="16">
        <v>3.0308000000000002</v>
      </c>
      <c r="G102" s="2"/>
      <c r="H102" s="17">
        <v>22.9</v>
      </c>
      <c r="I102" s="17">
        <v>4.8</v>
      </c>
      <c r="J102" s="17">
        <v>490.1</v>
      </c>
      <c r="K102" s="17">
        <v>-7.7</v>
      </c>
      <c r="L102" s="340">
        <v>12</v>
      </c>
      <c r="M102" s="340" t="s">
        <v>1333</v>
      </c>
      <c r="N102" s="343" t="s">
        <v>1210</v>
      </c>
      <c r="O102" s="343">
        <v>27.789919999999999</v>
      </c>
      <c r="P102" s="343">
        <v>-175.99815000000001</v>
      </c>
      <c r="Q102" s="1" t="s">
        <v>421</v>
      </c>
      <c r="R102" s="4">
        <v>43678</v>
      </c>
      <c r="S102" s="343"/>
      <c r="T102" s="2" t="s">
        <v>1241</v>
      </c>
      <c r="U102" s="1" t="s">
        <v>1334</v>
      </c>
      <c r="V102" s="1"/>
      <c r="W102" s="1"/>
      <c r="X102" s="343" t="s">
        <v>397</v>
      </c>
      <c r="Y102" s="343">
        <v>0</v>
      </c>
      <c r="Z102" s="343">
        <v>1</v>
      </c>
      <c r="AA102" s="343">
        <v>1</v>
      </c>
      <c r="AB102" s="343">
        <v>0</v>
      </c>
      <c r="AC102" s="343">
        <v>0</v>
      </c>
      <c r="AD102" s="343">
        <v>0</v>
      </c>
      <c r="AE102" s="343">
        <v>1</v>
      </c>
      <c r="AF102" s="343">
        <v>0</v>
      </c>
      <c r="AG102" s="343">
        <v>0</v>
      </c>
      <c r="AH102" s="343">
        <v>1</v>
      </c>
      <c r="AI102" s="343">
        <v>0</v>
      </c>
      <c r="AJ102" s="343">
        <v>0</v>
      </c>
      <c r="AK102" s="1" t="s">
        <v>1335</v>
      </c>
      <c r="AL102" s="1"/>
      <c r="AM102" s="1"/>
      <c r="AN102" s="1"/>
      <c r="AO102" s="1"/>
    </row>
    <row r="103" spans="1:41" x14ac:dyDescent="0.3">
      <c r="A103" s="32" t="s">
        <v>443</v>
      </c>
      <c r="B103" s="1" t="s">
        <v>254</v>
      </c>
      <c r="E103" s="2" t="s">
        <v>338</v>
      </c>
      <c r="F103" s="34">
        <v>0.52359999999999995</v>
      </c>
      <c r="H103" s="26">
        <v>1.6976709686990061</v>
      </c>
      <c r="I103" s="35"/>
      <c r="J103" s="26">
        <v>73.883141762452098</v>
      </c>
      <c r="K103" s="27">
        <v>-6.1611823999999986</v>
      </c>
      <c r="L103" s="25">
        <v>12</v>
      </c>
      <c r="M103" s="25" t="s">
        <v>1098</v>
      </c>
      <c r="N103" s="21" t="s">
        <v>1216</v>
      </c>
      <c r="O103" s="29"/>
      <c r="P103" s="30"/>
      <c r="Q103" s="21" t="s">
        <v>1202</v>
      </c>
      <c r="R103" s="31"/>
      <c r="S103" s="31"/>
      <c r="T103" s="28"/>
      <c r="AK103" s="1" t="s">
        <v>1125</v>
      </c>
      <c r="AL103" s="1"/>
      <c r="AM103" s="1"/>
      <c r="AN103" s="1"/>
      <c r="AO103" s="32"/>
    </row>
    <row r="104" spans="1:41" x14ac:dyDescent="0.3">
      <c r="A104" s="32" t="s">
        <v>492</v>
      </c>
      <c r="B104" s="1" t="s">
        <v>19</v>
      </c>
      <c r="C104" s="15" t="s">
        <v>1204</v>
      </c>
      <c r="E104" s="24" t="s">
        <v>339</v>
      </c>
      <c r="F104" s="25">
        <v>2.3799000000000001</v>
      </c>
      <c r="H104" s="26">
        <v>76.014128728414448</v>
      </c>
      <c r="I104" s="27">
        <v>2.0964495999999992</v>
      </c>
      <c r="J104" s="26">
        <v>682.52139461172737</v>
      </c>
      <c r="K104" s="27">
        <v>-15.4135928</v>
      </c>
      <c r="L104" s="25">
        <v>14</v>
      </c>
      <c r="M104" s="25" t="s">
        <v>1100</v>
      </c>
      <c r="N104" s="28" t="s">
        <v>1215</v>
      </c>
      <c r="O104" s="29"/>
      <c r="P104" s="30"/>
      <c r="Q104" s="21" t="s">
        <v>1202</v>
      </c>
      <c r="R104" s="31"/>
      <c r="S104" s="31"/>
      <c r="T104" s="28"/>
      <c r="AK104" s="1"/>
      <c r="AL104" s="1"/>
      <c r="AM104" s="1" t="s">
        <v>1162</v>
      </c>
      <c r="AN104" s="1">
        <v>145</v>
      </c>
      <c r="AO104" s="32"/>
    </row>
    <row r="105" spans="1:41" x14ac:dyDescent="0.3">
      <c r="A105" s="32" t="s">
        <v>493</v>
      </c>
      <c r="B105" s="1" t="s">
        <v>19</v>
      </c>
      <c r="C105" s="15" t="s">
        <v>1204</v>
      </c>
      <c r="E105" s="24" t="s">
        <v>339</v>
      </c>
      <c r="F105" s="25">
        <v>2.3096999999999999</v>
      </c>
      <c r="H105" s="26">
        <v>76.631203960874302</v>
      </c>
      <c r="I105" s="27">
        <v>-0.36573279999999952</v>
      </c>
      <c r="J105" s="26">
        <v>681.19017432646592</v>
      </c>
      <c r="K105" s="27">
        <v>-15.003231599999999</v>
      </c>
      <c r="L105" s="25">
        <v>14</v>
      </c>
      <c r="M105" s="25" t="s">
        <v>1100</v>
      </c>
      <c r="N105" s="28" t="s">
        <v>1215</v>
      </c>
      <c r="O105" s="29"/>
      <c r="P105" s="30"/>
      <c r="Q105" s="21" t="s">
        <v>1202</v>
      </c>
      <c r="R105" s="31"/>
      <c r="S105" s="31"/>
      <c r="T105" s="28"/>
      <c r="AK105" s="1"/>
      <c r="AL105" s="1"/>
      <c r="AM105" s="1" t="s">
        <v>1156</v>
      </c>
      <c r="AN105" s="1">
        <v>151</v>
      </c>
      <c r="AO105" s="32"/>
    </row>
    <row r="106" spans="1:41" x14ac:dyDescent="0.3">
      <c r="A106" s="32" t="s">
        <v>494</v>
      </c>
      <c r="B106" s="1" t="s">
        <v>19</v>
      </c>
      <c r="C106" s="15" t="s">
        <v>1204</v>
      </c>
      <c r="E106" s="24" t="s">
        <v>339</v>
      </c>
      <c r="F106" s="25">
        <v>2.3065000000000002</v>
      </c>
      <c r="H106" s="26">
        <v>66.468180171476874</v>
      </c>
      <c r="I106" s="27">
        <v>0.45480160000000047</v>
      </c>
      <c r="J106" s="26">
        <v>612.58478605388268</v>
      </c>
      <c r="K106" s="27">
        <v>-14.996616899999996</v>
      </c>
      <c r="L106" s="25">
        <v>14</v>
      </c>
      <c r="M106" s="25" t="s">
        <v>1100</v>
      </c>
      <c r="N106" s="28" t="s">
        <v>1215</v>
      </c>
      <c r="O106" s="29"/>
      <c r="P106" s="30"/>
      <c r="Q106" s="21" t="s">
        <v>1202</v>
      </c>
      <c r="R106" s="31"/>
      <c r="S106" s="31"/>
      <c r="T106" s="28"/>
      <c r="AK106" s="1"/>
      <c r="AL106" s="1"/>
      <c r="AM106" s="1" t="s">
        <v>1157</v>
      </c>
      <c r="AN106" s="1">
        <v>143</v>
      </c>
      <c r="AO106" s="32"/>
    </row>
    <row r="107" spans="1:41" x14ac:dyDescent="0.3">
      <c r="A107" s="32" t="s">
        <v>495</v>
      </c>
      <c r="B107" s="1" t="s">
        <v>19</v>
      </c>
      <c r="C107" s="15" t="s">
        <v>1204</v>
      </c>
      <c r="E107" s="24" t="s">
        <v>339</v>
      </c>
      <c r="F107" s="25">
        <v>2.3605</v>
      </c>
      <c r="H107" s="26">
        <v>66.580485448617324</v>
      </c>
      <c r="I107" s="27">
        <v>2.1169504000000003</v>
      </c>
      <c r="J107" s="26">
        <v>676.11885895404112</v>
      </c>
      <c r="K107" s="27">
        <v>-16.496855599999996</v>
      </c>
      <c r="L107" s="25">
        <v>14</v>
      </c>
      <c r="M107" s="25" t="s">
        <v>1100</v>
      </c>
      <c r="N107" s="28" t="s">
        <v>1215</v>
      </c>
      <c r="O107" s="29"/>
      <c r="P107" s="30"/>
      <c r="Q107" s="21" t="s">
        <v>1202</v>
      </c>
      <c r="R107" s="31"/>
      <c r="S107" s="31"/>
      <c r="T107" s="28"/>
      <c r="AK107" s="1"/>
      <c r="AL107" s="1"/>
      <c r="AM107" s="1" t="s">
        <v>1160</v>
      </c>
      <c r="AN107" s="1">
        <v>147</v>
      </c>
      <c r="AO107" s="32"/>
    </row>
    <row r="108" spans="1:41" x14ac:dyDescent="0.3">
      <c r="A108" s="32" t="s">
        <v>496</v>
      </c>
      <c r="B108" s="1" t="s">
        <v>19</v>
      </c>
      <c r="C108" s="15" t="s">
        <v>1204</v>
      </c>
      <c r="E108" s="24" t="s">
        <v>339</v>
      </c>
      <c r="F108" s="25">
        <v>2.2606999999999999</v>
      </c>
      <c r="G108" s="45"/>
      <c r="H108" s="26">
        <v>63.894819466248038</v>
      </c>
      <c r="I108" s="27">
        <v>2.1133919999999993</v>
      </c>
      <c r="J108" s="26">
        <v>698.78129952456413</v>
      </c>
      <c r="K108" s="27">
        <v>-16.747004599999997</v>
      </c>
      <c r="L108" s="25">
        <v>14</v>
      </c>
      <c r="M108" s="25" t="s">
        <v>1100</v>
      </c>
      <c r="N108" s="28" t="s">
        <v>1215</v>
      </c>
      <c r="O108" s="29"/>
      <c r="P108" s="30"/>
      <c r="Q108" s="21" t="s">
        <v>1202</v>
      </c>
      <c r="R108" s="31"/>
      <c r="S108" s="31"/>
      <c r="T108" s="28"/>
      <c r="AK108" s="1"/>
      <c r="AL108" s="1"/>
      <c r="AM108" s="1" t="s">
        <v>1161</v>
      </c>
      <c r="AN108" s="1">
        <v>141</v>
      </c>
      <c r="AO108" s="32"/>
    </row>
    <row r="109" spans="1:41" x14ac:dyDescent="0.3">
      <c r="A109" s="32" t="s">
        <v>497</v>
      </c>
      <c r="B109" s="1" t="s">
        <v>19</v>
      </c>
      <c r="C109" s="15" t="s">
        <v>1204</v>
      </c>
      <c r="E109" s="24" t="s">
        <v>339</v>
      </c>
      <c r="F109" s="25">
        <v>2.2719999999999998</v>
      </c>
      <c r="G109" s="45"/>
      <c r="H109" s="26">
        <v>35.04081632653061</v>
      </c>
      <c r="I109" s="27">
        <v>1.2061615999999995</v>
      </c>
      <c r="J109" s="26">
        <v>471.80824088748011</v>
      </c>
      <c r="K109" s="27">
        <v>-10.297420000000002</v>
      </c>
      <c r="L109" s="25">
        <v>14</v>
      </c>
      <c r="M109" s="25" t="s">
        <v>1100</v>
      </c>
      <c r="N109" s="28" t="s">
        <v>1215</v>
      </c>
      <c r="O109" s="29"/>
      <c r="P109" s="30"/>
      <c r="Q109" s="21" t="s">
        <v>1202</v>
      </c>
      <c r="R109" s="31"/>
      <c r="S109" s="31"/>
      <c r="T109" s="28"/>
      <c r="AK109" s="1"/>
      <c r="AL109" s="1"/>
      <c r="AM109" s="1" t="s">
        <v>1162</v>
      </c>
      <c r="AN109" s="1">
        <v>142</v>
      </c>
      <c r="AO109" s="32"/>
    </row>
    <row r="110" spans="1:41" x14ac:dyDescent="0.3">
      <c r="A110" s="32" t="s">
        <v>498</v>
      </c>
      <c r="B110" s="1" t="s">
        <v>19</v>
      </c>
      <c r="C110" s="15" t="s">
        <v>1204</v>
      </c>
      <c r="E110" s="24" t="s">
        <v>339</v>
      </c>
      <c r="F110" s="25">
        <v>2.3186</v>
      </c>
      <c r="H110" s="26">
        <v>81.229682405506594</v>
      </c>
      <c r="I110" s="27">
        <v>1.7893599999999998</v>
      </c>
      <c r="J110" s="26">
        <v>736.59429477020592</v>
      </c>
      <c r="K110" s="27">
        <v>-15.920264399999997</v>
      </c>
      <c r="L110" s="25">
        <v>14</v>
      </c>
      <c r="M110" s="25" t="s">
        <v>1100</v>
      </c>
      <c r="N110" s="28" t="s">
        <v>1215</v>
      </c>
      <c r="O110" s="29"/>
      <c r="P110" s="30"/>
      <c r="Q110" s="21" t="s">
        <v>1202</v>
      </c>
      <c r="R110" s="31"/>
      <c r="S110" s="31"/>
      <c r="T110" s="28"/>
      <c r="AK110" s="1"/>
      <c r="AL110" s="1"/>
      <c r="AM110" s="1" t="s">
        <v>1160</v>
      </c>
      <c r="AN110" s="1">
        <v>148</v>
      </c>
      <c r="AO110" s="32"/>
    </row>
    <row r="111" spans="1:41" x14ac:dyDescent="0.3">
      <c r="A111" s="32" t="s">
        <v>499</v>
      </c>
      <c r="B111" s="1" t="s">
        <v>19</v>
      </c>
      <c r="C111" s="15" t="s">
        <v>1204</v>
      </c>
      <c r="E111" s="24" t="s">
        <v>339</v>
      </c>
      <c r="F111" s="25">
        <v>2.3386999999999998</v>
      </c>
      <c r="H111" s="26">
        <v>58.810892404298997</v>
      </c>
      <c r="I111" s="27">
        <v>1.4426559999999993</v>
      </c>
      <c r="J111" s="26">
        <v>622.93343898573687</v>
      </c>
      <c r="K111" s="27">
        <v>-14.300424799999998</v>
      </c>
      <c r="L111" s="25">
        <v>14</v>
      </c>
      <c r="M111" s="25" t="s">
        <v>1100</v>
      </c>
      <c r="N111" s="28" t="s">
        <v>1215</v>
      </c>
      <c r="O111" s="29"/>
      <c r="P111" s="30"/>
      <c r="Q111" s="21" t="s">
        <v>1202</v>
      </c>
      <c r="R111" s="31"/>
      <c r="S111" s="31"/>
      <c r="T111" s="28"/>
      <c r="AK111" s="1"/>
      <c r="AL111" s="1"/>
      <c r="AM111" s="1" t="s">
        <v>1161</v>
      </c>
      <c r="AN111" s="1">
        <v>144</v>
      </c>
      <c r="AO111" s="32"/>
    </row>
    <row r="112" spans="1:41" x14ac:dyDescent="0.3">
      <c r="A112" s="32" t="s">
        <v>500</v>
      </c>
      <c r="B112" s="1" t="s">
        <v>19</v>
      </c>
      <c r="C112" s="15" t="s">
        <v>1204</v>
      </c>
      <c r="E112" s="24" t="s">
        <v>339</v>
      </c>
      <c r="F112" s="25">
        <v>2.4531999999999998</v>
      </c>
      <c r="H112" s="26">
        <v>85.432073421084425</v>
      </c>
      <c r="I112" s="27">
        <v>1.8229280000000001</v>
      </c>
      <c r="J112" s="26">
        <v>751.04754358161642</v>
      </c>
      <c r="K112" s="27">
        <v>-15.932185999999998</v>
      </c>
      <c r="L112" s="25">
        <v>14</v>
      </c>
      <c r="M112" s="25" t="s">
        <v>1100</v>
      </c>
      <c r="N112" s="28" t="s">
        <v>1215</v>
      </c>
      <c r="O112" s="29"/>
      <c r="P112" s="30"/>
      <c r="Q112" s="21" t="s">
        <v>1202</v>
      </c>
      <c r="R112" s="31"/>
      <c r="S112" s="31"/>
      <c r="T112" s="28"/>
      <c r="AK112" s="1"/>
      <c r="AL112" s="1"/>
      <c r="AM112" s="1" t="s">
        <v>1157</v>
      </c>
      <c r="AN112" s="1">
        <v>149</v>
      </c>
      <c r="AO112" s="32"/>
    </row>
    <row r="113" spans="1:41" x14ac:dyDescent="0.3">
      <c r="A113" s="32" t="s">
        <v>501</v>
      </c>
      <c r="B113" s="1" t="s">
        <v>19</v>
      </c>
      <c r="C113" s="15" t="s">
        <v>1204</v>
      </c>
      <c r="E113" s="24" t="s">
        <v>339</v>
      </c>
      <c r="F113" s="25">
        <v>2.2959000000000001</v>
      </c>
      <c r="H113" s="26">
        <v>71.895060982973078</v>
      </c>
      <c r="I113" s="27">
        <v>0.41199199999999947</v>
      </c>
      <c r="J113" s="26">
        <v>685.3740095087162</v>
      </c>
      <c r="K113" s="27">
        <v>-15.516366799999997</v>
      </c>
      <c r="L113" s="25">
        <v>14</v>
      </c>
      <c r="M113" s="25" t="s">
        <v>1100</v>
      </c>
      <c r="N113" s="28" t="s">
        <v>1215</v>
      </c>
      <c r="Q113" s="21" t="s">
        <v>1202</v>
      </c>
      <c r="R113" s="36"/>
      <c r="AK113" s="1"/>
      <c r="AL113" s="1"/>
      <c r="AM113" s="1" t="s">
        <v>1156</v>
      </c>
      <c r="AN113" s="1">
        <v>150</v>
      </c>
      <c r="AO113" s="32"/>
    </row>
    <row r="114" spans="1:41" x14ac:dyDescent="0.3">
      <c r="A114" s="32" t="s">
        <v>502</v>
      </c>
      <c r="B114" s="1" t="s">
        <v>19</v>
      </c>
      <c r="C114" s="15" t="s">
        <v>1204</v>
      </c>
      <c r="E114" s="24" t="s">
        <v>339</v>
      </c>
      <c r="F114" s="25">
        <v>2.3521000000000001</v>
      </c>
      <c r="H114" s="26">
        <v>70.686269774181866</v>
      </c>
      <c r="I114" s="27">
        <v>1.6073904000000006</v>
      </c>
      <c r="J114" s="26">
        <v>677.10142630744838</v>
      </c>
      <c r="K114" s="27">
        <v>-15.393122200000001</v>
      </c>
      <c r="L114" s="25">
        <v>14</v>
      </c>
      <c r="M114" s="25" t="s">
        <v>1100</v>
      </c>
      <c r="N114" s="28" t="s">
        <v>1215</v>
      </c>
      <c r="Q114" s="21" t="s">
        <v>1202</v>
      </c>
      <c r="R114" s="36"/>
      <c r="AK114" s="1"/>
      <c r="AL114" s="1"/>
      <c r="AM114" s="1" t="s">
        <v>1159</v>
      </c>
      <c r="AN114" s="1">
        <v>152</v>
      </c>
      <c r="AO114" s="32"/>
    </row>
    <row r="115" spans="1:41" x14ac:dyDescent="0.3">
      <c r="A115" s="32" t="s">
        <v>503</v>
      </c>
      <c r="B115" s="1" t="s">
        <v>19</v>
      </c>
      <c r="C115" s="15" t="s">
        <v>1204</v>
      </c>
      <c r="E115" s="24" t="s">
        <v>339</v>
      </c>
      <c r="F115" s="25">
        <v>2.3818999999999999</v>
      </c>
      <c r="H115" s="26">
        <v>68.098418065451028</v>
      </c>
      <c r="I115" s="27">
        <v>0.5719616000000004</v>
      </c>
      <c r="J115" s="39"/>
      <c r="K115" s="38"/>
      <c r="L115" s="25">
        <v>14</v>
      </c>
      <c r="M115" s="25" t="s">
        <v>1100</v>
      </c>
      <c r="N115" s="28" t="s">
        <v>1215</v>
      </c>
      <c r="Q115" s="21" t="s">
        <v>1202</v>
      </c>
      <c r="R115" s="36"/>
      <c r="AK115" s="1"/>
      <c r="AL115" s="1"/>
      <c r="AM115" s="1" t="s">
        <v>1156</v>
      </c>
      <c r="AN115" s="1">
        <v>153</v>
      </c>
      <c r="AO115" s="32"/>
    </row>
    <row r="116" spans="1:41" x14ac:dyDescent="0.3">
      <c r="A116" s="32" t="s">
        <v>504</v>
      </c>
      <c r="B116" s="1" t="s">
        <v>19</v>
      </c>
      <c r="C116" s="15" t="s">
        <v>1204</v>
      </c>
      <c r="E116" s="24" t="s">
        <v>339</v>
      </c>
      <c r="F116" s="25">
        <v>2.4009999999999998</v>
      </c>
      <c r="H116" s="26">
        <v>98.743267721289712</v>
      </c>
      <c r="I116" s="27">
        <v>1.6255648</v>
      </c>
      <c r="J116" s="26">
        <v>856.59429477020592</v>
      </c>
      <c r="K116" s="27">
        <v>-16.539823999999996</v>
      </c>
      <c r="L116" s="25">
        <v>14</v>
      </c>
      <c r="M116" s="25" t="s">
        <v>1100</v>
      </c>
      <c r="N116" s="28" t="s">
        <v>1215</v>
      </c>
      <c r="O116" s="29"/>
      <c r="P116" s="30"/>
      <c r="Q116" s="21" t="s">
        <v>1202</v>
      </c>
      <c r="R116" s="31"/>
      <c r="S116" s="31"/>
      <c r="T116" s="28"/>
      <c r="AK116" s="1"/>
      <c r="AL116" s="1" t="s">
        <v>1126</v>
      </c>
      <c r="AM116" s="1" t="s">
        <v>1159</v>
      </c>
      <c r="AN116" s="1">
        <v>160</v>
      </c>
      <c r="AO116" s="32"/>
    </row>
    <row r="117" spans="1:41" x14ac:dyDescent="0.3">
      <c r="A117" s="32" t="s">
        <v>505</v>
      </c>
      <c r="B117" s="1" t="s">
        <v>19</v>
      </c>
      <c r="C117" s="15" t="s">
        <v>1204</v>
      </c>
      <c r="E117" s="24" t="s">
        <v>339</v>
      </c>
      <c r="F117" s="25">
        <v>2.4138000000000002</v>
      </c>
      <c r="H117" s="26">
        <v>72.117256370003631</v>
      </c>
      <c r="I117" s="27">
        <v>1.9952864000000008</v>
      </c>
      <c r="J117" s="26">
        <v>691.7448494453248</v>
      </c>
      <c r="K117" s="27">
        <v>-15.087095399999999</v>
      </c>
      <c r="L117" s="25">
        <v>14</v>
      </c>
      <c r="M117" s="25" t="s">
        <v>1100</v>
      </c>
      <c r="N117" s="28" t="s">
        <v>1215</v>
      </c>
      <c r="O117" s="29"/>
      <c r="P117" s="30"/>
      <c r="Q117" s="21" t="s">
        <v>1202</v>
      </c>
      <c r="R117" s="31"/>
      <c r="S117" s="31"/>
      <c r="T117" s="28"/>
      <c r="AK117" s="1"/>
      <c r="AL117" s="1"/>
      <c r="AM117" s="1" t="s">
        <v>1159</v>
      </c>
      <c r="AN117" s="1">
        <v>158</v>
      </c>
      <c r="AO117" s="32"/>
    </row>
    <row r="118" spans="1:41" x14ac:dyDescent="0.3">
      <c r="A118" s="32" t="s">
        <v>506</v>
      </c>
      <c r="B118" s="1" t="s">
        <v>19</v>
      </c>
      <c r="C118" s="15" t="s">
        <v>1204</v>
      </c>
      <c r="E118" s="24" t="s">
        <v>339</v>
      </c>
      <c r="F118" s="25">
        <v>2.3092999999999999</v>
      </c>
      <c r="H118" s="26">
        <v>84.415288008694617</v>
      </c>
      <c r="I118" s="27">
        <v>2.2055808000000003</v>
      </c>
      <c r="J118" s="26">
        <v>763.4564183835181</v>
      </c>
      <c r="K118" s="27">
        <v>-15.4405529</v>
      </c>
      <c r="L118" s="25">
        <v>14</v>
      </c>
      <c r="M118" s="25" t="s">
        <v>1100</v>
      </c>
      <c r="N118" s="28" t="s">
        <v>1215</v>
      </c>
      <c r="O118" s="29"/>
      <c r="P118" s="30"/>
      <c r="Q118" s="21" t="s">
        <v>1202</v>
      </c>
      <c r="R118" s="31"/>
      <c r="S118" s="31"/>
      <c r="T118" s="28"/>
      <c r="AK118" s="1"/>
      <c r="AL118" s="1" t="s">
        <v>1126</v>
      </c>
      <c r="AM118" s="1" t="s">
        <v>1162</v>
      </c>
      <c r="AN118" s="1">
        <v>162</v>
      </c>
      <c r="AO118" s="32"/>
    </row>
    <row r="119" spans="1:41" x14ac:dyDescent="0.3">
      <c r="A119" s="32" t="s">
        <v>507</v>
      </c>
      <c r="B119" s="1" t="s">
        <v>19</v>
      </c>
      <c r="C119" s="15" t="s">
        <v>1204</v>
      </c>
      <c r="E119" s="24" t="s">
        <v>339</v>
      </c>
      <c r="F119" s="25">
        <v>2.3633999999999999</v>
      </c>
      <c r="H119" s="26">
        <v>64.847602946504054</v>
      </c>
      <c r="I119" s="27">
        <v>2.0016543999999992</v>
      </c>
      <c r="J119" s="26">
        <v>622.99683042789218</v>
      </c>
      <c r="K119" s="27">
        <v>-13.845441999999998</v>
      </c>
      <c r="L119" s="25">
        <v>14</v>
      </c>
      <c r="M119" s="25" t="s">
        <v>1100</v>
      </c>
      <c r="N119" s="28" t="s">
        <v>1215</v>
      </c>
      <c r="O119" s="29"/>
      <c r="P119" s="30"/>
      <c r="Q119" s="21" t="s">
        <v>1202</v>
      </c>
      <c r="R119" s="31"/>
      <c r="S119" s="31"/>
      <c r="T119" s="28"/>
      <c r="AK119" s="1"/>
      <c r="AL119" s="1"/>
      <c r="AM119" s="1" t="s">
        <v>1159</v>
      </c>
      <c r="AN119" s="1">
        <v>166</v>
      </c>
      <c r="AO119" s="32"/>
    </row>
    <row r="120" spans="1:41" x14ac:dyDescent="0.3">
      <c r="A120" s="32" t="s">
        <v>508</v>
      </c>
      <c r="B120" s="1" t="s">
        <v>19</v>
      </c>
      <c r="C120" s="15" t="s">
        <v>1204</v>
      </c>
      <c r="E120" s="24" t="s">
        <v>339</v>
      </c>
      <c r="F120" s="25">
        <v>2.3281999999999998</v>
      </c>
      <c r="H120" s="26">
        <v>57.931771525178128</v>
      </c>
      <c r="I120" s="27">
        <v>1.9744911999999997</v>
      </c>
      <c r="J120" s="26">
        <v>657.59270998415207</v>
      </c>
      <c r="K120" s="27">
        <v>-14.724828899999995</v>
      </c>
      <c r="L120" s="25">
        <v>14</v>
      </c>
      <c r="M120" s="25" t="s">
        <v>1100</v>
      </c>
      <c r="N120" s="28" t="s">
        <v>1215</v>
      </c>
      <c r="O120" s="29"/>
      <c r="P120" s="30"/>
      <c r="Q120" s="21" t="s">
        <v>1202</v>
      </c>
      <c r="R120" s="31"/>
      <c r="S120" s="31"/>
      <c r="T120" s="28"/>
      <c r="AK120" s="1"/>
      <c r="AL120" s="1"/>
      <c r="AM120" s="1" t="s">
        <v>1160</v>
      </c>
      <c r="AN120" s="1">
        <v>165</v>
      </c>
      <c r="AO120" s="32"/>
    </row>
    <row r="121" spans="1:41" x14ac:dyDescent="0.3">
      <c r="A121" s="32" t="s">
        <v>509</v>
      </c>
      <c r="B121" s="1" t="s">
        <v>19</v>
      </c>
      <c r="C121" s="15" t="s">
        <v>1204</v>
      </c>
      <c r="E121" s="24" t="s">
        <v>339</v>
      </c>
      <c r="F121" s="25">
        <v>2.3971</v>
      </c>
      <c r="H121" s="26">
        <v>81.975969085859219</v>
      </c>
      <c r="I121" s="27">
        <v>2.3353487999999998</v>
      </c>
      <c r="J121" s="26">
        <v>740.93660855784458</v>
      </c>
      <c r="K121" s="27">
        <v>-15.060442599999995</v>
      </c>
      <c r="L121" s="25">
        <v>14</v>
      </c>
      <c r="M121" s="25" t="s">
        <v>1100</v>
      </c>
      <c r="N121" s="28" t="s">
        <v>1215</v>
      </c>
      <c r="O121" s="29"/>
      <c r="P121" s="30"/>
      <c r="Q121" s="21" t="s">
        <v>1202</v>
      </c>
      <c r="R121" s="31"/>
      <c r="S121" s="31"/>
      <c r="T121" s="28"/>
      <c r="Y121" s="28"/>
      <c r="Z121" s="28"/>
      <c r="AK121" s="1"/>
      <c r="AL121" s="1"/>
      <c r="AM121" s="1" t="s">
        <v>1159</v>
      </c>
      <c r="AN121" s="1">
        <v>170</v>
      </c>
      <c r="AO121" s="32"/>
    </row>
    <row r="122" spans="1:41" x14ac:dyDescent="0.3">
      <c r="A122" s="32" t="s">
        <v>510</v>
      </c>
      <c r="B122" s="1" t="s">
        <v>19</v>
      </c>
      <c r="C122" s="15" t="s">
        <v>1204</v>
      </c>
      <c r="E122" s="24" t="s">
        <v>339</v>
      </c>
      <c r="F122" s="25">
        <v>2.3218999999999999</v>
      </c>
      <c r="H122" s="26">
        <v>81.561767902427263</v>
      </c>
      <c r="I122" s="27">
        <v>1.7657999999999991</v>
      </c>
      <c r="J122" s="26">
        <v>748.55942947702056</v>
      </c>
      <c r="K122" s="27">
        <v>-18.578510900000001</v>
      </c>
      <c r="L122" s="25">
        <v>14</v>
      </c>
      <c r="M122" s="25" t="s">
        <v>1100</v>
      </c>
      <c r="N122" s="28" t="s">
        <v>1215</v>
      </c>
      <c r="O122" s="29"/>
      <c r="P122" s="30"/>
      <c r="Q122" s="21" t="s">
        <v>1202</v>
      </c>
      <c r="R122" s="31"/>
      <c r="S122" s="31"/>
      <c r="T122" s="28"/>
      <c r="Y122" s="28"/>
      <c r="Z122" s="28"/>
      <c r="AK122" s="1"/>
      <c r="AL122" s="1"/>
      <c r="AM122" s="1" t="s">
        <v>1162</v>
      </c>
      <c r="AN122" s="1">
        <v>159</v>
      </c>
      <c r="AO122" s="32"/>
    </row>
    <row r="123" spans="1:41" x14ac:dyDescent="0.3">
      <c r="A123" s="32" t="s">
        <v>511</v>
      </c>
      <c r="B123" s="1" t="s">
        <v>19</v>
      </c>
      <c r="C123" s="15" t="s">
        <v>1204</v>
      </c>
      <c r="E123" s="24" t="s">
        <v>339</v>
      </c>
      <c r="F123" s="25">
        <v>2.2707000000000002</v>
      </c>
      <c r="H123" s="26">
        <v>70.88793623958459</v>
      </c>
      <c r="I123" s="27">
        <v>1.0996576000000002</v>
      </c>
      <c r="J123" s="26">
        <v>655.80190174326458</v>
      </c>
      <c r="K123" s="27">
        <v>-15.457343000000002</v>
      </c>
      <c r="L123" s="25">
        <v>14</v>
      </c>
      <c r="M123" s="25" t="s">
        <v>1100</v>
      </c>
      <c r="N123" s="28" t="s">
        <v>1215</v>
      </c>
      <c r="O123" s="29"/>
      <c r="P123" s="30"/>
      <c r="Q123" s="21" t="s">
        <v>1202</v>
      </c>
      <c r="R123" s="31"/>
      <c r="S123" s="31"/>
      <c r="T123" s="28"/>
      <c r="Y123" s="28"/>
      <c r="Z123" s="28"/>
      <c r="AK123" s="1"/>
      <c r="AL123" s="1"/>
      <c r="AM123" s="1" t="s">
        <v>1157</v>
      </c>
      <c r="AN123" s="1">
        <v>168</v>
      </c>
      <c r="AO123" s="32"/>
    </row>
    <row r="124" spans="1:41" x14ac:dyDescent="0.3">
      <c r="A124" s="32" t="s">
        <v>512</v>
      </c>
      <c r="B124" s="1" t="s">
        <v>19</v>
      </c>
      <c r="C124" s="15" t="s">
        <v>1204</v>
      </c>
      <c r="E124" s="24" t="s">
        <v>339</v>
      </c>
      <c r="F124" s="25">
        <v>2.3228</v>
      </c>
      <c r="H124" s="26">
        <v>70.913295495713086</v>
      </c>
      <c r="I124" s="27">
        <v>2.9086912000000003</v>
      </c>
      <c r="J124" s="26">
        <v>703.85261489698883</v>
      </c>
      <c r="K124" s="27">
        <v>-15.642380599999999</v>
      </c>
      <c r="L124" s="25">
        <v>14</v>
      </c>
      <c r="M124" s="25" t="s">
        <v>1100</v>
      </c>
      <c r="N124" s="28" t="s">
        <v>1215</v>
      </c>
      <c r="O124" s="29"/>
      <c r="P124" s="30"/>
      <c r="Q124" s="21" t="s">
        <v>1202</v>
      </c>
      <c r="R124" s="31"/>
      <c r="S124" s="31"/>
      <c r="T124" s="28"/>
      <c r="Y124" s="28"/>
      <c r="Z124" s="28"/>
      <c r="AK124" s="1"/>
      <c r="AL124" s="1"/>
      <c r="AM124" s="1" t="s">
        <v>1160</v>
      </c>
      <c r="AN124" s="1">
        <v>163</v>
      </c>
      <c r="AO124" s="32"/>
    </row>
    <row r="125" spans="1:41" x14ac:dyDescent="0.3">
      <c r="A125" s="32" t="s">
        <v>513</v>
      </c>
      <c r="B125" s="1" t="s">
        <v>19</v>
      </c>
      <c r="C125" s="15" t="s">
        <v>1204</v>
      </c>
      <c r="E125" s="24" t="s">
        <v>339</v>
      </c>
      <c r="F125" s="25">
        <v>2.3058999999999998</v>
      </c>
      <c r="H125" s="26">
        <v>62.893732640985391</v>
      </c>
      <c r="I125" s="27">
        <v>2.3520655999999995</v>
      </c>
      <c r="J125" s="26">
        <v>643.5990491283676</v>
      </c>
      <c r="K125" s="27">
        <v>-13.747031999999997</v>
      </c>
      <c r="L125" s="25">
        <v>14</v>
      </c>
      <c r="M125" s="25" t="s">
        <v>1100</v>
      </c>
      <c r="N125" s="28" t="s">
        <v>1215</v>
      </c>
      <c r="O125" s="29"/>
      <c r="P125" s="30"/>
      <c r="Q125" s="21" t="s">
        <v>1202</v>
      </c>
      <c r="R125" s="31"/>
      <c r="S125" s="31"/>
      <c r="T125" s="28"/>
      <c r="Y125" s="28"/>
      <c r="Z125" s="28"/>
      <c r="AK125" s="1"/>
      <c r="AL125" s="1"/>
      <c r="AM125" s="1" t="s">
        <v>1162</v>
      </c>
      <c r="AN125" s="1">
        <v>161</v>
      </c>
      <c r="AO125" s="32"/>
    </row>
    <row r="126" spans="1:41" x14ac:dyDescent="0.3">
      <c r="A126" s="32" t="s">
        <v>514</v>
      </c>
      <c r="B126" s="1" t="s">
        <v>19</v>
      </c>
      <c r="C126" s="15" t="s">
        <v>1204</v>
      </c>
      <c r="E126" s="24" t="s">
        <v>339</v>
      </c>
      <c r="F126" s="25">
        <v>1.3979999999999999</v>
      </c>
      <c r="H126" s="26">
        <v>72.950504451038569</v>
      </c>
      <c r="I126" s="27">
        <v>1.8453474000000005</v>
      </c>
      <c r="J126" s="26">
        <v>515.30875000000003</v>
      </c>
      <c r="K126" s="27">
        <v>-15.234055600000001</v>
      </c>
      <c r="L126" s="25">
        <v>14</v>
      </c>
      <c r="M126" s="25" t="s">
        <v>1100</v>
      </c>
      <c r="N126" s="28" t="s">
        <v>1215</v>
      </c>
      <c r="O126" s="29"/>
      <c r="P126" s="30"/>
      <c r="Q126" s="21" t="s">
        <v>1202</v>
      </c>
      <c r="R126" s="31"/>
      <c r="S126" s="31"/>
      <c r="T126" s="28"/>
      <c r="Y126" s="28"/>
      <c r="Z126" s="28"/>
      <c r="AK126" s="1"/>
      <c r="AL126" s="1" t="s">
        <v>1127</v>
      </c>
      <c r="AM126" s="1" t="s">
        <v>1162</v>
      </c>
      <c r="AN126" s="1">
        <v>169</v>
      </c>
      <c r="AO126" s="32"/>
    </row>
    <row r="127" spans="1:41" x14ac:dyDescent="0.3">
      <c r="A127" s="32" t="s">
        <v>515</v>
      </c>
      <c r="B127" s="1" t="s">
        <v>19</v>
      </c>
      <c r="C127" s="15" t="s">
        <v>1204</v>
      </c>
      <c r="E127" s="24" t="s">
        <v>339</v>
      </c>
      <c r="F127" s="25">
        <v>2.3170999999999999</v>
      </c>
      <c r="H127" s="26">
        <v>65.451394759087066</v>
      </c>
      <c r="I127" s="27">
        <v>1.573454399999999</v>
      </c>
      <c r="J127" s="26">
        <v>678.21077654516637</v>
      </c>
      <c r="K127" s="27">
        <v>-15.2354232</v>
      </c>
      <c r="L127" s="25">
        <v>14</v>
      </c>
      <c r="M127" s="25" t="s">
        <v>1100</v>
      </c>
      <c r="N127" s="28" t="s">
        <v>1215</v>
      </c>
      <c r="O127" s="29"/>
      <c r="P127" s="30"/>
      <c r="Q127" s="21" t="s">
        <v>1202</v>
      </c>
      <c r="R127" s="31"/>
      <c r="S127" s="31"/>
      <c r="T127" s="28"/>
      <c r="Y127" s="28"/>
      <c r="Z127" s="28"/>
      <c r="AK127" s="1"/>
      <c r="AL127" s="1"/>
      <c r="AM127" s="1" t="s">
        <v>1161</v>
      </c>
      <c r="AN127" s="1">
        <v>154</v>
      </c>
      <c r="AO127" s="32"/>
    </row>
    <row r="128" spans="1:41" x14ac:dyDescent="0.3">
      <c r="A128" s="32" t="s">
        <v>516</v>
      </c>
      <c r="B128" s="1" t="s">
        <v>19</v>
      </c>
      <c r="C128" s="15" t="s">
        <v>1204</v>
      </c>
      <c r="E128" s="24" t="s">
        <v>339</v>
      </c>
      <c r="F128" s="25">
        <v>2.3256000000000001</v>
      </c>
      <c r="H128" s="26">
        <v>68.049614243323433</v>
      </c>
      <c r="I128" s="27">
        <v>1.7047796000000006</v>
      </c>
      <c r="J128" s="26">
        <v>655.70875000000001</v>
      </c>
      <c r="K128" s="27">
        <v>-15.671317999999999</v>
      </c>
      <c r="L128" s="25">
        <v>14</v>
      </c>
      <c r="M128" s="25" t="s">
        <v>1100</v>
      </c>
      <c r="N128" s="28" t="s">
        <v>1215</v>
      </c>
      <c r="O128" s="29"/>
      <c r="P128" s="30"/>
      <c r="Q128" s="21" t="s">
        <v>1202</v>
      </c>
      <c r="R128" s="31"/>
      <c r="S128" s="31"/>
      <c r="T128" s="28"/>
      <c r="Y128" s="28"/>
      <c r="Z128" s="28"/>
      <c r="AK128" s="1"/>
      <c r="AL128" s="1"/>
      <c r="AM128" s="1" t="s">
        <v>1157</v>
      </c>
      <c r="AN128" s="1">
        <v>155</v>
      </c>
      <c r="AO128" s="32"/>
    </row>
    <row r="129" spans="1:41" x14ac:dyDescent="0.3">
      <c r="A129" s="32" t="s">
        <v>517</v>
      </c>
      <c r="B129" s="1" t="s">
        <v>19</v>
      </c>
      <c r="C129" s="15" t="s">
        <v>1204</v>
      </c>
      <c r="E129" s="24" t="s">
        <v>339</v>
      </c>
      <c r="F129" s="25">
        <v>2.2964000000000002</v>
      </c>
      <c r="H129" s="26">
        <v>77.739821958456972</v>
      </c>
      <c r="I129" s="27">
        <v>0.28208440000000035</v>
      </c>
      <c r="J129" s="26">
        <v>699.74625000000003</v>
      </c>
      <c r="K129" s="27">
        <v>-15.477821600000002</v>
      </c>
      <c r="L129" s="25">
        <v>14</v>
      </c>
      <c r="M129" s="25" t="s">
        <v>1100</v>
      </c>
      <c r="N129" s="28" t="s">
        <v>1215</v>
      </c>
      <c r="O129" s="29"/>
      <c r="P129" s="30"/>
      <c r="Q129" s="21" t="s">
        <v>1202</v>
      </c>
      <c r="R129" s="31"/>
      <c r="S129" s="31"/>
      <c r="T129" s="28"/>
      <c r="Y129" s="28"/>
      <c r="Z129" s="28"/>
      <c r="AK129" s="1"/>
      <c r="AL129" s="1"/>
      <c r="AM129" s="1" t="s">
        <v>1156</v>
      </c>
      <c r="AN129" s="1">
        <v>156</v>
      </c>
      <c r="AO129" s="32"/>
    </row>
    <row r="130" spans="1:41" x14ac:dyDescent="0.3">
      <c r="A130" s="32" t="s">
        <v>518</v>
      </c>
      <c r="B130" s="1" t="s">
        <v>19</v>
      </c>
      <c r="C130" s="15" t="s">
        <v>1204</v>
      </c>
      <c r="E130" s="24" t="s">
        <v>339</v>
      </c>
      <c r="F130" s="25">
        <v>2.2930000000000001</v>
      </c>
      <c r="H130" s="26">
        <v>68.73922848664688</v>
      </c>
      <c r="I130" s="27">
        <v>1.1047338000000007</v>
      </c>
      <c r="J130" s="26">
        <v>686.14625000000001</v>
      </c>
      <c r="K130" s="27">
        <v>-15.955460000000002</v>
      </c>
      <c r="L130" s="25">
        <v>14</v>
      </c>
      <c r="M130" s="25" t="s">
        <v>1100</v>
      </c>
      <c r="N130" s="28" t="s">
        <v>1215</v>
      </c>
      <c r="O130" s="29"/>
      <c r="P130" s="30"/>
      <c r="Q130" s="21" t="s">
        <v>1202</v>
      </c>
      <c r="R130" s="31"/>
      <c r="S130" s="31"/>
      <c r="T130" s="28"/>
      <c r="Y130" s="28"/>
      <c r="Z130" s="28"/>
      <c r="AK130" s="1"/>
      <c r="AL130" s="1"/>
      <c r="AM130" s="1" t="s">
        <v>1156</v>
      </c>
      <c r="AN130" s="1">
        <v>157</v>
      </c>
      <c r="AO130" s="32"/>
    </row>
    <row r="131" spans="1:41" x14ac:dyDescent="0.3">
      <c r="A131" s="32" t="s">
        <v>525</v>
      </c>
      <c r="B131" s="1" t="s">
        <v>19</v>
      </c>
      <c r="C131" s="15" t="s">
        <v>1204</v>
      </c>
      <c r="E131" s="24" t="s">
        <v>339</v>
      </c>
      <c r="F131" s="25">
        <v>2.3487</v>
      </c>
      <c r="H131" s="26">
        <v>49.491750741839759</v>
      </c>
      <c r="I131" s="27">
        <v>3.1819226000000005</v>
      </c>
      <c r="J131" s="26">
        <v>640.35874999999999</v>
      </c>
      <c r="K131" s="27">
        <v>-12.131108400000004</v>
      </c>
      <c r="L131" s="25">
        <v>14</v>
      </c>
      <c r="M131" s="25" t="s">
        <v>1103</v>
      </c>
      <c r="N131" s="28" t="s">
        <v>1215</v>
      </c>
      <c r="O131" s="29"/>
      <c r="P131" s="29"/>
      <c r="Q131" s="21" t="s">
        <v>1202</v>
      </c>
      <c r="R131" s="31"/>
      <c r="S131" s="33"/>
      <c r="T131" s="28"/>
      <c r="AK131" s="1"/>
      <c r="AL131" s="1"/>
      <c r="AM131" s="1"/>
      <c r="AN131" s="1" t="s">
        <v>1163</v>
      </c>
      <c r="AO131" s="32"/>
    </row>
    <row r="132" spans="1:41" x14ac:dyDescent="0.3">
      <c r="A132" s="32" t="s">
        <v>526</v>
      </c>
      <c r="B132" s="1" t="s">
        <v>19</v>
      </c>
      <c r="C132" s="15" t="s">
        <v>1204</v>
      </c>
      <c r="E132" s="24" t="s">
        <v>339</v>
      </c>
      <c r="F132" s="25">
        <v>2.2606000000000002</v>
      </c>
      <c r="H132" s="26">
        <v>44.60510385756676</v>
      </c>
      <c r="I132" s="27">
        <v>3.2813332000000006</v>
      </c>
      <c r="J132" s="26">
        <v>584.37125000000003</v>
      </c>
      <c r="K132" s="27">
        <v>-11.338985600000001</v>
      </c>
      <c r="L132" s="25">
        <v>14</v>
      </c>
      <c r="M132" s="25" t="s">
        <v>1103</v>
      </c>
      <c r="N132" s="28" t="s">
        <v>1215</v>
      </c>
      <c r="O132" s="29"/>
      <c r="P132" s="29"/>
      <c r="Q132" s="21" t="s">
        <v>1202</v>
      </c>
      <c r="R132" s="31"/>
      <c r="S132" s="33"/>
      <c r="T132" s="28"/>
      <c r="AK132" s="1"/>
      <c r="AL132" s="1"/>
      <c r="AM132" s="1"/>
      <c r="AN132" s="1" t="s">
        <v>1163</v>
      </c>
      <c r="AO132" s="32"/>
    </row>
    <row r="133" spans="1:41" x14ac:dyDescent="0.3">
      <c r="A133" s="32" t="s">
        <v>527</v>
      </c>
      <c r="B133" s="1" t="s">
        <v>19</v>
      </c>
      <c r="C133" s="15" t="s">
        <v>1204</v>
      </c>
      <c r="E133" s="24" t="s">
        <v>339</v>
      </c>
      <c r="F133" s="25">
        <v>2.294</v>
      </c>
      <c r="H133" s="26">
        <v>46.357032640949548</v>
      </c>
      <c r="I133" s="27">
        <v>3.1666764000000001</v>
      </c>
      <c r="J133" s="26">
        <v>577.85874999999999</v>
      </c>
      <c r="K133" s="27">
        <v>-12.849108400000002</v>
      </c>
      <c r="L133" s="25">
        <v>14</v>
      </c>
      <c r="M133" s="25" t="s">
        <v>1103</v>
      </c>
      <c r="N133" s="28" t="s">
        <v>1215</v>
      </c>
      <c r="O133" s="29"/>
      <c r="P133" s="29"/>
      <c r="Q133" s="21" t="s">
        <v>1202</v>
      </c>
      <c r="R133" s="31"/>
      <c r="S133" s="33"/>
      <c r="T133" s="28"/>
      <c r="AK133" s="1"/>
      <c r="AL133" s="1"/>
      <c r="AM133" s="1"/>
      <c r="AN133" s="1" t="s">
        <v>1164</v>
      </c>
      <c r="AO133" s="32"/>
    </row>
    <row r="134" spans="1:41" ht="14.5" x14ac:dyDescent="0.35">
      <c r="A134" s="1" t="s">
        <v>1277</v>
      </c>
      <c r="B134" s="1" t="s">
        <v>19</v>
      </c>
      <c r="C134" s="1" t="s">
        <v>1274</v>
      </c>
      <c r="D134" s="1"/>
      <c r="E134" s="1" t="s">
        <v>339</v>
      </c>
      <c r="F134" s="16">
        <v>3.0668000000000002</v>
      </c>
      <c r="G134" s="1"/>
      <c r="H134" s="17">
        <v>19.7</v>
      </c>
      <c r="I134" s="17">
        <v>2.4</v>
      </c>
      <c r="J134" s="17">
        <v>494.5</v>
      </c>
      <c r="K134" s="17">
        <v>-6.7</v>
      </c>
      <c r="L134" s="343">
        <v>14</v>
      </c>
      <c r="M134" s="343" t="s">
        <v>1275</v>
      </c>
      <c r="N134" s="343" t="s">
        <v>347</v>
      </c>
      <c r="O134" s="343">
        <v>23.678519999999999</v>
      </c>
      <c r="P134" s="343">
        <v>-166.1464</v>
      </c>
      <c r="Q134" s="1" t="s">
        <v>421</v>
      </c>
      <c r="R134" s="4">
        <v>43673</v>
      </c>
      <c r="S134" s="1">
        <v>26.666</v>
      </c>
      <c r="T134" s="1" t="s">
        <v>1244</v>
      </c>
      <c r="U134" s="2" t="s">
        <v>1241</v>
      </c>
      <c r="V134" s="1"/>
      <c r="W134" s="1"/>
      <c r="X134" s="343" t="s">
        <v>397</v>
      </c>
      <c r="Y134" s="343">
        <v>0</v>
      </c>
      <c r="Z134" s="343">
        <v>1</v>
      </c>
      <c r="AA134" s="343">
        <v>1</v>
      </c>
      <c r="AB134" s="343">
        <v>0</v>
      </c>
      <c r="AC134" s="343">
        <v>0</v>
      </c>
      <c r="AD134" s="343">
        <v>0</v>
      </c>
      <c r="AE134" s="343">
        <v>1</v>
      </c>
      <c r="AF134" s="343">
        <v>0</v>
      </c>
      <c r="AG134" s="343">
        <v>0</v>
      </c>
      <c r="AH134" s="343">
        <v>1</v>
      </c>
      <c r="AI134" s="343">
        <v>0</v>
      </c>
      <c r="AJ134" s="343">
        <v>0</v>
      </c>
      <c r="AK134" s="1" t="s">
        <v>1276</v>
      </c>
      <c r="AL134" s="1"/>
      <c r="AM134" s="1"/>
      <c r="AN134" s="1"/>
      <c r="AO134" s="1"/>
    </row>
    <row r="135" spans="1:41" ht="14.5" x14ac:dyDescent="0.35">
      <c r="A135" s="1" t="s">
        <v>1278</v>
      </c>
      <c r="B135" s="1" t="s">
        <v>19</v>
      </c>
      <c r="C135" s="1" t="s">
        <v>1274</v>
      </c>
      <c r="D135" s="1"/>
      <c r="E135" s="1" t="s">
        <v>339</v>
      </c>
      <c r="F135" s="16">
        <v>3.0125000000000002</v>
      </c>
      <c r="G135" s="1"/>
      <c r="H135" s="17">
        <v>23.4</v>
      </c>
      <c r="I135" s="17">
        <v>2.4</v>
      </c>
      <c r="J135" s="17">
        <v>494.2</v>
      </c>
      <c r="K135" s="17">
        <v>-7.3</v>
      </c>
      <c r="L135" s="340">
        <v>14</v>
      </c>
      <c r="M135" s="340" t="s">
        <v>1275</v>
      </c>
      <c r="N135" s="343" t="s">
        <v>347</v>
      </c>
      <c r="O135" s="343">
        <v>23.678519999999999</v>
      </c>
      <c r="P135" s="343">
        <v>-166.1464</v>
      </c>
      <c r="Q135" s="1" t="s">
        <v>421</v>
      </c>
      <c r="R135" s="4">
        <v>43673</v>
      </c>
      <c r="S135" s="1">
        <v>26.666</v>
      </c>
      <c r="T135" s="1" t="s">
        <v>1244</v>
      </c>
      <c r="U135" s="2" t="s">
        <v>1241</v>
      </c>
      <c r="V135" s="1"/>
      <c r="W135" s="1"/>
      <c r="X135" s="343" t="s">
        <v>397</v>
      </c>
      <c r="Y135" s="343">
        <v>0</v>
      </c>
      <c r="Z135" s="343">
        <v>1</v>
      </c>
      <c r="AA135" s="343">
        <v>1</v>
      </c>
      <c r="AB135" s="343">
        <v>0</v>
      </c>
      <c r="AC135" s="343">
        <v>0</v>
      </c>
      <c r="AD135" s="343">
        <v>0</v>
      </c>
      <c r="AE135" s="343">
        <v>1</v>
      </c>
      <c r="AF135" s="343">
        <v>0</v>
      </c>
      <c r="AG135" s="343">
        <v>0</v>
      </c>
      <c r="AH135" s="343">
        <v>1</v>
      </c>
      <c r="AI135" s="343">
        <v>0</v>
      </c>
      <c r="AJ135" s="343">
        <v>0</v>
      </c>
      <c r="AK135" s="1" t="s">
        <v>1276</v>
      </c>
      <c r="AL135" s="1"/>
      <c r="AM135" s="1"/>
      <c r="AN135" s="1"/>
      <c r="AO135" s="1"/>
    </row>
    <row r="136" spans="1:41" ht="14.5" x14ac:dyDescent="0.35">
      <c r="A136" s="1" t="s">
        <v>1279</v>
      </c>
      <c r="B136" s="1" t="s">
        <v>19</v>
      </c>
      <c r="C136" s="1" t="s">
        <v>1274</v>
      </c>
      <c r="D136" s="1"/>
      <c r="E136" s="1" t="s">
        <v>339</v>
      </c>
      <c r="F136" s="16">
        <v>3.0596000000000001</v>
      </c>
      <c r="G136" s="1"/>
      <c r="H136" s="17">
        <v>19.8</v>
      </c>
      <c r="I136" s="17">
        <v>2.7</v>
      </c>
      <c r="J136" s="17">
        <v>462.1</v>
      </c>
      <c r="K136" s="17">
        <v>-7</v>
      </c>
      <c r="L136" s="340">
        <v>14</v>
      </c>
      <c r="M136" s="340" t="s">
        <v>1275</v>
      </c>
      <c r="N136" s="343" t="s">
        <v>347</v>
      </c>
      <c r="O136" s="343">
        <v>23.678519999999999</v>
      </c>
      <c r="P136" s="343">
        <v>-166.1464</v>
      </c>
      <c r="Q136" s="1" t="s">
        <v>421</v>
      </c>
      <c r="R136" s="4">
        <v>43673</v>
      </c>
      <c r="S136" s="1">
        <v>26.666</v>
      </c>
      <c r="T136" s="1" t="s">
        <v>1244</v>
      </c>
      <c r="U136" s="2" t="s">
        <v>1241</v>
      </c>
      <c r="V136" s="1"/>
      <c r="W136" s="1"/>
      <c r="X136" s="343" t="s">
        <v>397</v>
      </c>
      <c r="Y136" s="343">
        <v>0</v>
      </c>
      <c r="Z136" s="343">
        <v>1</v>
      </c>
      <c r="AA136" s="343">
        <v>1</v>
      </c>
      <c r="AB136" s="343">
        <v>0</v>
      </c>
      <c r="AC136" s="343">
        <v>0</v>
      </c>
      <c r="AD136" s="343">
        <v>0</v>
      </c>
      <c r="AE136" s="343">
        <v>1</v>
      </c>
      <c r="AF136" s="343">
        <v>0</v>
      </c>
      <c r="AG136" s="343">
        <v>0</v>
      </c>
      <c r="AH136" s="343">
        <v>1</v>
      </c>
      <c r="AI136" s="343">
        <v>0</v>
      </c>
      <c r="AJ136" s="343">
        <v>0</v>
      </c>
      <c r="AK136" s="1" t="s">
        <v>1276</v>
      </c>
      <c r="AL136" s="1"/>
      <c r="AM136" s="1"/>
      <c r="AN136" s="1"/>
      <c r="AO136" s="1"/>
    </row>
    <row r="137" spans="1:41" ht="14.5" x14ac:dyDescent="0.35">
      <c r="A137" s="1" t="s">
        <v>1280</v>
      </c>
      <c r="B137" s="1" t="s">
        <v>19</v>
      </c>
      <c r="C137" s="1" t="s">
        <v>333</v>
      </c>
      <c r="D137" s="1"/>
      <c r="E137" s="1" t="s">
        <v>339</v>
      </c>
      <c r="F137" s="16">
        <v>3.0417000000000001</v>
      </c>
      <c r="G137" s="1"/>
      <c r="H137" s="17">
        <v>51.5</v>
      </c>
      <c r="I137" s="17">
        <v>2.2000000000000002</v>
      </c>
      <c r="J137" s="17">
        <v>632.4</v>
      </c>
      <c r="K137" s="17">
        <v>-17</v>
      </c>
      <c r="L137" s="340">
        <v>14</v>
      </c>
      <c r="M137" s="340" t="s">
        <v>1275</v>
      </c>
      <c r="N137" s="343" t="s">
        <v>347</v>
      </c>
      <c r="O137" s="343">
        <v>23.678519999999999</v>
      </c>
      <c r="P137" s="343">
        <v>-166.1464</v>
      </c>
      <c r="Q137" s="1" t="s">
        <v>421</v>
      </c>
      <c r="R137" s="4">
        <v>43673</v>
      </c>
      <c r="S137" s="1">
        <v>26.666</v>
      </c>
      <c r="T137" s="1" t="s">
        <v>1244</v>
      </c>
      <c r="U137" s="2" t="s">
        <v>1241</v>
      </c>
      <c r="V137" s="1"/>
      <c r="W137" s="1"/>
      <c r="X137" s="343" t="s">
        <v>397</v>
      </c>
      <c r="Y137" s="343">
        <v>0</v>
      </c>
      <c r="Z137" s="343">
        <v>1</v>
      </c>
      <c r="AA137" s="343">
        <v>1</v>
      </c>
      <c r="AB137" s="343">
        <v>0</v>
      </c>
      <c r="AC137" s="343">
        <v>0</v>
      </c>
      <c r="AD137" s="343">
        <v>0</v>
      </c>
      <c r="AE137" s="343">
        <v>1</v>
      </c>
      <c r="AF137" s="343">
        <v>0</v>
      </c>
      <c r="AG137" s="343">
        <v>0</v>
      </c>
      <c r="AH137" s="343">
        <v>1</v>
      </c>
      <c r="AI137" s="343">
        <v>0</v>
      </c>
      <c r="AJ137" s="343">
        <v>0</v>
      </c>
      <c r="AK137" s="1" t="s">
        <v>1276</v>
      </c>
      <c r="AL137" s="1"/>
      <c r="AM137" s="1"/>
      <c r="AN137" s="1"/>
      <c r="AO137" s="1"/>
    </row>
    <row r="138" spans="1:41" ht="14.5" x14ac:dyDescent="0.35">
      <c r="A138" s="1" t="s">
        <v>1281</v>
      </c>
      <c r="B138" s="1" t="s">
        <v>19</v>
      </c>
      <c r="C138" s="1" t="s">
        <v>333</v>
      </c>
      <c r="D138" s="1"/>
      <c r="E138" s="1" t="s">
        <v>339</v>
      </c>
      <c r="F138" s="16">
        <v>3.0352999999999999</v>
      </c>
      <c r="G138" s="1"/>
      <c r="H138" s="17">
        <v>70</v>
      </c>
      <c r="I138" s="17">
        <v>2.9</v>
      </c>
      <c r="J138" s="17">
        <v>692.1</v>
      </c>
      <c r="K138" s="17">
        <v>-18.399999999999999</v>
      </c>
      <c r="L138" s="340">
        <v>14</v>
      </c>
      <c r="M138" s="340" t="s">
        <v>1275</v>
      </c>
      <c r="N138" s="343" t="s">
        <v>347</v>
      </c>
      <c r="O138" s="343">
        <v>23.678519999999999</v>
      </c>
      <c r="P138" s="343">
        <v>-166.1464</v>
      </c>
      <c r="Q138" s="1" t="s">
        <v>421</v>
      </c>
      <c r="R138" s="4">
        <v>43673</v>
      </c>
      <c r="S138" s="1">
        <v>26.666</v>
      </c>
      <c r="T138" s="1" t="s">
        <v>1244</v>
      </c>
      <c r="U138" s="2" t="s">
        <v>1241</v>
      </c>
      <c r="V138" s="1"/>
      <c r="W138" s="1"/>
      <c r="X138" s="343" t="s">
        <v>397</v>
      </c>
      <c r="Y138" s="343">
        <v>0</v>
      </c>
      <c r="Z138" s="343">
        <v>1</v>
      </c>
      <c r="AA138" s="343">
        <v>1</v>
      </c>
      <c r="AB138" s="343">
        <v>0</v>
      </c>
      <c r="AC138" s="343">
        <v>0</v>
      </c>
      <c r="AD138" s="343">
        <v>0</v>
      </c>
      <c r="AE138" s="343">
        <v>1</v>
      </c>
      <c r="AF138" s="343">
        <v>0</v>
      </c>
      <c r="AG138" s="343">
        <v>0</v>
      </c>
      <c r="AH138" s="343">
        <v>1</v>
      </c>
      <c r="AI138" s="343">
        <v>0</v>
      </c>
      <c r="AJ138" s="343">
        <v>0</v>
      </c>
      <c r="AK138" s="1" t="s">
        <v>1276</v>
      </c>
      <c r="AL138" s="1"/>
      <c r="AM138" s="1"/>
      <c r="AN138" s="1"/>
      <c r="AO138" s="1"/>
    </row>
    <row r="139" spans="1:41" ht="14.5" x14ac:dyDescent="0.35">
      <c r="A139" s="1" t="s">
        <v>1282</v>
      </c>
      <c r="B139" s="1" t="s">
        <v>19</v>
      </c>
      <c r="C139" s="1" t="s">
        <v>333</v>
      </c>
      <c r="D139" s="1"/>
      <c r="E139" s="1" t="s">
        <v>339</v>
      </c>
      <c r="F139" s="16">
        <v>3.0247000000000002</v>
      </c>
      <c r="G139" s="1"/>
      <c r="H139" s="17">
        <v>55.7</v>
      </c>
      <c r="I139" s="17">
        <v>2.8</v>
      </c>
      <c r="J139" s="17">
        <v>684.1</v>
      </c>
      <c r="K139" s="17">
        <v>-17.100000000000001</v>
      </c>
      <c r="L139" s="340">
        <v>14</v>
      </c>
      <c r="M139" s="340" t="s">
        <v>1275</v>
      </c>
      <c r="N139" s="343" t="s">
        <v>347</v>
      </c>
      <c r="O139" s="343">
        <v>23.678519999999999</v>
      </c>
      <c r="P139" s="343">
        <v>-166.1464</v>
      </c>
      <c r="Q139" s="1" t="s">
        <v>421</v>
      </c>
      <c r="R139" s="4">
        <v>43673</v>
      </c>
      <c r="S139" s="1">
        <v>26.666</v>
      </c>
      <c r="T139" s="1" t="s">
        <v>1244</v>
      </c>
      <c r="U139" s="2" t="s">
        <v>1241</v>
      </c>
      <c r="V139" s="1"/>
      <c r="W139" s="1"/>
      <c r="X139" s="343" t="s">
        <v>397</v>
      </c>
      <c r="Y139" s="343">
        <v>0</v>
      </c>
      <c r="Z139" s="343">
        <v>1</v>
      </c>
      <c r="AA139" s="343">
        <v>1</v>
      </c>
      <c r="AB139" s="343">
        <v>0</v>
      </c>
      <c r="AC139" s="343">
        <v>0</v>
      </c>
      <c r="AD139" s="343">
        <v>0</v>
      </c>
      <c r="AE139" s="343">
        <v>1</v>
      </c>
      <c r="AF139" s="343">
        <v>0</v>
      </c>
      <c r="AG139" s="343">
        <v>0</v>
      </c>
      <c r="AH139" s="343">
        <v>1</v>
      </c>
      <c r="AI139" s="343">
        <v>0</v>
      </c>
      <c r="AJ139" s="343">
        <v>0</v>
      </c>
      <c r="AK139" s="1" t="s">
        <v>1276</v>
      </c>
      <c r="AL139" s="1"/>
      <c r="AM139" s="1"/>
      <c r="AN139" s="1"/>
      <c r="AO139" s="1"/>
    </row>
    <row r="140" spans="1:41" ht="14.5" x14ac:dyDescent="0.3">
      <c r="A140" s="105" t="s">
        <v>134</v>
      </c>
      <c r="B140" s="55" t="s">
        <v>19</v>
      </c>
      <c r="C140" s="15" t="s">
        <v>310</v>
      </c>
      <c r="E140" s="2" t="s">
        <v>339</v>
      </c>
      <c r="F140" s="106">
        <v>1.0522</v>
      </c>
      <c r="H140" s="107">
        <v>14.9</v>
      </c>
      <c r="I140" s="108">
        <v>4.5999999999999996</v>
      </c>
      <c r="J140" s="107">
        <v>162.69999999999999</v>
      </c>
      <c r="K140" s="107">
        <v>-18</v>
      </c>
      <c r="L140" s="109">
        <v>15</v>
      </c>
      <c r="M140" s="110" t="s">
        <v>352</v>
      </c>
      <c r="N140" s="110" t="s">
        <v>352</v>
      </c>
      <c r="O140" s="111">
        <v>16.746980000000001</v>
      </c>
      <c r="P140" s="112">
        <v>-169.54315</v>
      </c>
      <c r="Q140" s="21" t="s">
        <v>421</v>
      </c>
      <c r="R140" s="113">
        <v>41427</v>
      </c>
      <c r="S140" s="113"/>
      <c r="T140" s="105" t="s">
        <v>368</v>
      </c>
      <c r="U140" s="1" t="s">
        <v>372</v>
      </c>
      <c r="V140" s="1" t="s">
        <v>395</v>
      </c>
      <c r="W140" s="1"/>
      <c r="X140" s="1" t="s">
        <v>397</v>
      </c>
      <c r="Y140" s="110">
        <v>3</v>
      </c>
      <c r="Z140" s="110">
        <v>2</v>
      </c>
      <c r="AA140" s="343">
        <v>1</v>
      </c>
      <c r="AB140" s="343">
        <v>0</v>
      </c>
      <c r="AC140" s="343">
        <v>1</v>
      </c>
      <c r="AD140" s="343">
        <v>1</v>
      </c>
      <c r="AE140" s="343">
        <v>1</v>
      </c>
      <c r="AF140" s="343"/>
      <c r="AG140" s="343"/>
      <c r="AH140" s="343">
        <v>1</v>
      </c>
      <c r="AI140" s="343">
        <v>0</v>
      </c>
      <c r="AJ140" s="2">
        <v>1</v>
      </c>
      <c r="AK140" s="105"/>
    </row>
    <row r="141" spans="1:41" ht="14.5" x14ac:dyDescent="0.35">
      <c r="A141" s="1" t="s">
        <v>1463</v>
      </c>
      <c r="B141" s="1" t="s">
        <v>7</v>
      </c>
      <c r="C141" s="1" t="s">
        <v>303</v>
      </c>
      <c r="D141" s="1"/>
      <c r="E141" s="1" t="s">
        <v>339</v>
      </c>
      <c r="F141" s="16">
        <v>2.5074999999999998</v>
      </c>
      <c r="G141" s="1"/>
      <c r="H141" s="17">
        <v>22.4</v>
      </c>
      <c r="I141" s="17">
        <v>1.2</v>
      </c>
      <c r="J141" s="17">
        <v>603.5</v>
      </c>
      <c r="K141" s="17">
        <v>-15.8</v>
      </c>
      <c r="L141" s="343">
        <v>15</v>
      </c>
      <c r="M141" s="340" t="s">
        <v>1462</v>
      </c>
      <c r="N141" s="1" t="s">
        <v>1210</v>
      </c>
      <c r="O141" s="343">
        <v>27.910520000000002</v>
      </c>
      <c r="P141" s="343">
        <v>-175.90467000000001</v>
      </c>
      <c r="Q141" s="1" t="s">
        <v>421</v>
      </c>
      <c r="R141" s="4">
        <v>43682</v>
      </c>
      <c r="S141" s="343"/>
      <c r="T141" s="2" t="s">
        <v>1241</v>
      </c>
      <c r="U141" s="1" t="s">
        <v>1241</v>
      </c>
      <c r="V141" s="1"/>
      <c r="W141" s="1"/>
      <c r="X141" s="343" t="s">
        <v>397</v>
      </c>
      <c r="Y141" s="343">
        <v>0</v>
      </c>
      <c r="Z141" s="343">
        <v>1</v>
      </c>
      <c r="AA141" s="343">
        <v>1</v>
      </c>
      <c r="AB141" s="343">
        <v>0</v>
      </c>
      <c r="AC141" s="343">
        <v>0</v>
      </c>
      <c r="AD141" s="343">
        <v>0</v>
      </c>
      <c r="AE141" s="343">
        <v>1</v>
      </c>
      <c r="AF141" s="343">
        <v>0</v>
      </c>
      <c r="AG141" s="343">
        <v>0</v>
      </c>
      <c r="AH141" s="343">
        <v>1</v>
      </c>
      <c r="AI141" s="343">
        <v>0</v>
      </c>
      <c r="AJ141" s="343">
        <v>0</v>
      </c>
      <c r="AK141" s="1"/>
      <c r="AL141" s="1"/>
      <c r="AM141" s="1"/>
      <c r="AN141" s="1"/>
      <c r="AO141" s="1"/>
    </row>
    <row r="142" spans="1:41" ht="14.5" x14ac:dyDescent="0.35">
      <c r="A142" s="1" t="s">
        <v>1464</v>
      </c>
      <c r="B142" s="1" t="s">
        <v>7</v>
      </c>
      <c r="C142" s="1" t="s">
        <v>303</v>
      </c>
      <c r="D142" s="1"/>
      <c r="E142" s="1" t="s">
        <v>339</v>
      </c>
      <c r="F142" s="16">
        <v>2.5274000000000001</v>
      </c>
      <c r="G142" s="1"/>
      <c r="H142" s="17">
        <v>23.8</v>
      </c>
      <c r="I142" s="17">
        <v>1.2</v>
      </c>
      <c r="J142" s="17">
        <v>591.4</v>
      </c>
      <c r="K142" s="17">
        <v>-16.3</v>
      </c>
      <c r="L142" s="343">
        <v>15</v>
      </c>
      <c r="M142" s="340" t="s">
        <v>1462</v>
      </c>
      <c r="N142" s="1" t="s">
        <v>1210</v>
      </c>
      <c r="O142" s="343">
        <v>27.910520000000002</v>
      </c>
      <c r="P142" s="343">
        <v>-175.90467000000001</v>
      </c>
      <c r="Q142" s="1" t="s">
        <v>421</v>
      </c>
      <c r="R142" s="4">
        <v>43682</v>
      </c>
      <c r="S142" s="343"/>
      <c r="T142" s="2" t="s">
        <v>1241</v>
      </c>
      <c r="U142" s="1" t="s">
        <v>1241</v>
      </c>
      <c r="V142" s="1"/>
      <c r="W142" s="1"/>
      <c r="X142" s="343" t="s">
        <v>397</v>
      </c>
      <c r="Y142" s="343">
        <v>0</v>
      </c>
      <c r="Z142" s="343">
        <v>1</v>
      </c>
      <c r="AA142" s="343">
        <v>1</v>
      </c>
      <c r="AB142" s="343">
        <v>0</v>
      </c>
      <c r="AC142" s="343">
        <v>0</v>
      </c>
      <c r="AD142" s="343">
        <v>0</v>
      </c>
      <c r="AE142" s="343">
        <v>1</v>
      </c>
      <c r="AF142" s="343">
        <v>0</v>
      </c>
      <c r="AG142" s="343">
        <v>0</v>
      </c>
      <c r="AH142" s="343">
        <v>1</v>
      </c>
      <c r="AI142" s="343">
        <v>0</v>
      </c>
      <c r="AJ142" s="343">
        <v>0</v>
      </c>
      <c r="AK142" s="1"/>
      <c r="AL142" s="1"/>
      <c r="AM142" s="1"/>
      <c r="AN142" s="1"/>
      <c r="AO142" s="1"/>
    </row>
    <row r="143" spans="1:41" ht="14.5" x14ac:dyDescent="0.35">
      <c r="A143" s="1" t="s">
        <v>1465</v>
      </c>
      <c r="B143" s="1" t="s">
        <v>7</v>
      </c>
      <c r="C143" s="1" t="s">
        <v>303</v>
      </c>
      <c r="D143" s="1"/>
      <c r="E143" s="1" t="s">
        <v>339</v>
      </c>
      <c r="F143" s="16">
        <v>2.5552000000000001</v>
      </c>
      <c r="G143" s="1"/>
      <c r="H143" s="17">
        <v>22.1</v>
      </c>
      <c r="I143" s="17">
        <v>1.4</v>
      </c>
      <c r="J143" s="17">
        <v>579.4</v>
      </c>
      <c r="K143" s="17">
        <v>-14.7</v>
      </c>
      <c r="L143" s="343">
        <v>15</v>
      </c>
      <c r="M143" s="343" t="s">
        <v>1462</v>
      </c>
      <c r="N143" s="1" t="s">
        <v>1210</v>
      </c>
      <c r="O143" s="343">
        <v>27.910520000000002</v>
      </c>
      <c r="P143" s="343">
        <v>-175.90467000000001</v>
      </c>
      <c r="Q143" s="1" t="s">
        <v>421</v>
      </c>
      <c r="R143" s="4">
        <v>43682</v>
      </c>
      <c r="S143" s="343"/>
      <c r="T143" s="2" t="s">
        <v>1241</v>
      </c>
      <c r="U143" s="1" t="s">
        <v>1241</v>
      </c>
      <c r="V143" s="1"/>
      <c r="W143" s="1"/>
      <c r="X143" s="343" t="s">
        <v>397</v>
      </c>
      <c r="Y143" s="343">
        <v>0</v>
      </c>
      <c r="Z143" s="343">
        <v>1</v>
      </c>
      <c r="AA143" s="343">
        <v>1</v>
      </c>
      <c r="AB143" s="343">
        <v>0</v>
      </c>
      <c r="AC143" s="343">
        <v>0</v>
      </c>
      <c r="AD143" s="343">
        <v>0</v>
      </c>
      <c r="AE143" s="343">
        <v>1</v>
      </c>
      <c r="AF143" s="343">
        <v>0</v>
      </c>
      <c r="AG143" s="343">
        <v>0</v>
      </c>
      <c r="AH143" s="343">
        <v>1</v>
      </c>
      <c r="AI143" s="343">
        <v>0</v>
      </c>
      <c r="AJ143" s="343">
        <v>0</v>
      </c>
      <c r="AK143" s="1"/>
      <c r="AL143" s="1"/>
      <c r="AM143" s="1"/>
      <c r="AN143" s="1"/>
      <c r="AO143" s="1"/>
    </row>
    <row r="144" spans="1:41" x14ac:dyDescent="0.3">
      <c r="A144" s="1" t="s">
        <v>1508</v>
      </c>
      <c r="B144" s="1" t="s">
        <v>1509</v>
      </c>
      <c r="C144" s="1"/>
      <c r="D144" s="1"/>
      <c r="E144" s="1" t="s">
        <v>337</v>
      </c>
      <c r="F144" s="319">
        <v>0.36670000000000003</v>
      </c>
      <c r="G144" s="1"/>
      <c r="H144" s="320">
        <v>4.2</v>
      </c>
      <c r="I144" s="321"/>
      <c r="J144" s="320">
        <v>109.2</v>
      </c>
      <c r="K144" s="320">
        <v>-17.8</v>
      </c>
      <c r="L144" s="343">
        <v>17</v>
      </c>
      <c r="M144" s="340" t="s">
        <v>1242</v>
      </c>
      <c r="N144" s="1" t="s">
        <v>1243</v>
      </c>
      <c r="O144" s="343">
        <v>22.014610000000001</v>
      </c>
      <c r="P144" s="343">
        <v>-160.10035999999999</v>
      </c>
      <c r="Q144" s="1"/>
      <c r="R144" s="4">
        <v>43670</v>
      </c>
      <c r="S144" s="343"/>
      <c r="T144" s="1" t="s">
        <v>1244</v>
      </c>
      <c r="U144" s="2" t="s">
        <v>1241</v>
      </c>
      <c r="V144" s="1"/>
      <c r="W144" s="1"/>
      <c r="X144" s="343" t="s">
        <v>397</v>
      </c>
      <c r="Y144" s="343">
        <v>0</v>
      </c>
      <c r="Z144" s="343">
        <v>1</v>
      </c>
      <c r="AA144" s="343">
        <v>0</v>
      </c>
      <c r="AB144" s="343">
        <v>0</v>
      </c>
      <c r="AC144" s="343">
        <v>1</v>
      </c>
      <c r="AD144" s="343">
        <v>0</v>
      </c>
      <c r="AE144" s="343">
        <v>1</v>
      </c>
      <c r="AF144" s="343">
        <v>1</v>
      </c>
      <c r="AG144" s="343">
        <v>0</v>
      </c>
      <c r="AH144" s="343">
        <v>1</v>
      </c>
      <c r="AI144" s="343">
        <v>0</v>
      </c>
      <c r="AJ144" s="343">
        <v>0</v>
      </c>
      <c r="AK144" s="1"/>
      <c r="AL144" s="1"/>
      <c r="AM144" s="1"/>
      <c r="AN144" s="1"/>
      <c r="AO144" s="1"/>
    </row>
    <row r="145" spans="1:41" x14ac:dyDescent="0.3">
      <c r="A145" s="1" t="s">
        <v>1510</v>
      </c>
      <c r="B145" s="1" t="s">
        <v>7</v>
      </c>
      <c r="C145" s="1" t="s">
        <v>303</v>
      </c>
      <c r="D145" s="1"/>
      <c r="E145" s="1" t="s">
        <v>339</v>
      </c>
      <c r="F145" s="319">
        <v>0.95540000000000003</v>
      </c>
      <c r="G145" s="1"/>
      <c r="H145" s="320">
        <v>16.2</v>
      </c>
      <c r="I145" s="320">
        <v>1.2</v>
      </c>
      <c r="J145" s="320">
        <v>219.1</v>
      </c>
      <c r="K145" s="320">
        <v>-18.600000000000001</v>
      </c>
      <c r="L145" s="343">
        <v>17</v>
      </c>
      <c r="M145" s="340" t="s">
        <v>1242</v>
      </c>
      <c r="N145" s="1" t="s">
        <v>1243</v>
      </c>
      <c r="O145" s="343">
        <v>22.014610000000001</v>
      </c>
      <c r="P145" s="343">
        <v>-160.10035999999999</v>
      </c>
      <c r="Q145" s="1"/>
      <c r="R145" s="4">
        <v>43670</v>
      </c>
      <c r="S145" s="343"/>
      <c r="T145" s="1" t="s">
        <v>1244</v>
      </c>
      <c r="U145" s="2" t="s">
        <v>1241</v>
      </c>
      <c r="V145" s="1"/>
      <c r="W145" s="1"/>
      <c r="X145" s="343" t="s">
        <v>397</v>
      </c>
      <c r="Y145" s="343">
        <v>0</v>
      </c>
      <c r="Z145" s="343">
        <v>1</v>
      </c>
      <c r="AA145" s="343">
        <v>0</v>
      </c>
      <c r="AB145" s="343">
        <v>0</v>
      </c>
      <c r="AC145" s="343">
        <v>1</v>
      </c>
      <c r="AD145" s="343">
        <v>0</v>
      </c>
      <c r="AE145" s="343">
        <v>1</v>
      </c>
      <c r="AF145" s="343">
        <v>1</v>
      </c>
      <c r="AG145" s="343">
        <v>0</v>
      </c>
      <c r="AH145" s="343">
        <v>1</v>
      </c>
      <c r="AI145" s="343">
        <v>0</v>
      </c>
      <c r="AJ145" s="343">
        <v>0</v>
      </c>
      <c r="AK145" s="1"/>
      <c r="AL145" s="1"/>
      <c r="AM145" s="1"/>
      <c r="AN145" s="1"/>
      <c r="AO145" s="1"/>
    </row>
    <row r="146" spans="1:41" x14ac:dyDescent="0.3">
      <c r="A146" s="119" t="s">
        <v>1511</v>
      </c>
      <c r="B146" s="119" t="s">
        <v>232</v>
      </c>
      <c r="C146" s="119" t="s">
        <v>310</v>
      </c>
      <c r="D146" s="119"/>
      <c r="E146" s="119" t="s">
        <v>337</v>
      </c>
      <c r="F146" s="322">
        <v>8.3699999999999997E-2</v>
      </c>
      <c r="G146" s="119"/>
      <c r="H146" s="323"/>
      <c r="I146" s="323"/>
      <c r="J146" s="324">
        <v>17.8</v>
      </c>
      <c r="K146" s="324">
        <v>-18.899999999999999</v>
      </c>
      <c r="L146" s="124">
        <v>17</v>
      </c>
      <c r="M146" s="124" t="s">
        <v>1242</v>
      </c>
      <c r="N146" s="119" t="s">
        <v>1243</v>
      </c>
      <c r="O146" s="124">
        <v>22.014610000000001</v>
      </c>
      <c r="P146" s="124">
        <v>-160.10035999999999</v>
      </c>
      <c r="Q146" s="119"/>
      <c r="R146" s="281">
        <v>43670</v>
      </c>
      <c r="S146" s="124"/>
      <c r="T146" s="119" t="s">
        <v>1244</v>
      </c>
      <c r="U146" s="118" t="s">
        <v>1241</v>
      </c>
      <c r="V146" s="119"/>
      <c r="W146" s="119"/>
      <c r="X146" s="124" t="s">
        <v>397</v>
      </c>
      <c r="Y146" s="124">
        <v>0</v>
      </c>
      <c r="Z146" s="124">
        <v>1</v>
      </c>
      <c r="AA146" s="124">
        <v>0</v>
      </c>
      <c r="AB146" s="124">
        <v>0</v>
      </c>
      <c r="AC146" s="124">
        <v>1</v>
      </c>
      <c r="AD146" s="124">
        <v>0</v>
      </c>
      <c r="AE146" s="124">
        <v>1</v>
      </c>
      <c r="AF146" s="124">
        <v>1</v>
      </c>
      <c r="AG146" s="124">
        <v>0</v>
      </c>
      <c r="AH146" s="124">
        <v>1</v>
      </c>
      <c r="AI146" s="124">
        <v>0</v>
      </c>
      <c r="AJ146" s="124">
        <v>0</v>
      </c>
      <c r="AK146" s="119" t="s">
        <v>1512</v>
      </c>
      <c r="AL146" s="119"/>
      <c r="AM146" s="119"/>
      <c r="AN146" s="119"/>
      <c r="AO146" s="119"/>
    </row>
    <row r="147" spans="1:41" ht="14.5" x14ac:dyDescent="0.35">
      <c r="A147" s="1" t="s">
        <v>1239</v>
      </c>
      <c r="B147" s="1" t="s">
        <v>19</v>
      </c>
      <c r="C147" s="1" t="s">
        <v>1240</v>
      </c>
      <c r="D147" s="1"/>
      <c r="E147" s="1" t="s">
        <v>339</v>
      </c>
      <c r="F147" s="16">
        <v>3.0922000000000001</v>
      </c>
      <c r="G147" s="1"/>
      <c r="H147" s="17">
        <v>24</v>
      </c>
      <c r="I147" s="17">
        <v>1.5</v>
      </c>
      <c r="J147" s="17">
        <v>441</v>
      </c>
      <c r="K147" s="17">
        <v>-7</v>
      </c>
      <c r="L147" s="343">
        <v>17</v>
      </c>
      <c r="M147" s="340" t="s">
        <v>1242</v>
      </c>
      <c r="N147" s="343" t="s">
        <v>1243</v>
      </c>
      <c r="O147" s="343">
        <v>22.014610000000001</v>
      </c>
      <c r="P147" s="343">
        <v>-160.10035999999999</v>
      </c>
      <c r="Q147" s="1" t="s">
        <v>1202</v>
      </c>
      <c r="R147" s="4">
        <v>43670</v>
      </c>
      <c r="S147" s="343"/>
      <c r="T147" s="1" t="s">
        <v>1244</v>
      </c>
      <c r="U147" s="2" t="s">
        <v>1241</v>
      </c>
      <c r="V147" s="1"/>
      <c r="W147" s="1"/>
      <c r="X147" s="343" t="s">
        <v>397</v>
      </c>
      <c r="Y147" s="343">
        <v>0</v>
      </c>
      <c r="Z147" s="343">
        <v>1</v>
      </c>
      <c r="AA147" s="343">
        <v>0</v>
      </c>
      <c r="AB147" s="343">
        <v>0</v>
      </c>
      <c r="AC147" s="343">
        <v>1</v>
      </c>
      <c r="AD147" s="343">
        <v>0</v>
      </c>
      <c r="AE147" s="343">
        <v>1</v>
      </c>
      <c r="AF147" s="343">
        <v>0</v>
      </c>
      <c r="AG147" s="343">
        <v>0</v>
      </c>
      <c r="AH147" s="343">
        <v>1</v>
      </c>
      <c r="AI147" s="343">
        <v>0</v>
      </c>
      <c r="AJ147" s="343">
        <v>0</v>
      </c>
      <c r="AK147" s="1"/>
      <c r="AL147" s="1"/>
      <c r="AM147" s="1"/>
      <c r="AN147" s="1"/>
      <c r="AO147" s="1"/>
    </row>
    <row r="148" spans="1:41" x14ac:dyDescent="0.3">
      <c r="A148" s="32" t="s">
        <v>444</v>
      </c>
      <c r="B148" s="1" t="s">
        <v>1087</v>
      </c>
      <c r="E148" s="24" t="s">
        <v>339</v>
      </c>
      <c r="F148" s="34">
        <v>2.2265000000000001</v>
      </c>
      <c r="H148" s="26">
        <v>37.428773775799279</v>
      </c>
      <c r="I148" s="27">
        <v>3.3059323000000003</v>
      </c>
      <c r="J148" s="26">
        <v>435.30184804928132</v>
      </c>
      <c r="K148" s="27">
        <v>-14.151833600000002</v>
      </c>
      <c r="L148" s="25">
        <v>18</v>
      </c>
      <c r="M148" s="25" t="s">
        <v>1098</v>
      </c>
      <c r="N148" s="28" t="s">
        <v>1216</v>
      </c>
      <c r="O148" s="29"/>
      <c r="P148" s="30"/>
      <c r="Q148" s="21" t="s">
        <v>1202</v>
      </c>
      <c r="R148" s="31"/>
      <c r="S148" s="31"/>
      <c r="T148" s="28"/>
      <c r="AK148" s="1"/>
      <c r="AL148" s="1"/>
      <c r="AM148" s="1"/>
      <c r="AN148" s="1"/>
      <c r="AO148" s="32"/>
    </row>
    <row r="149" spans="1:41" x14ac:dyDescent="0.3">
      <c r="A149" s="32" t="s">
        <v>445</v>
      </c>
      <c r="B149" s="1" t="s">
        <v>1087</v>
      </c>
      <c r="E149" s="24" t="s">
        <v>339</v>
      </c>
      <c r="F149" s="34">
        <v>2.4060000000000001</v>
      </c>
      <c r="H149" s="26">
        <v>41.311817078106031</v>
      </c>
      <c r="I149" s="27">
        <v>4.3592051999999999</v>
      </c>
      <c r="J149" s="26">
        <v>461.52361396303905</v>
      </c>
      <c r="K149" s="27">
        <v>-13.565200800000001</v>
      </c>
      <c r="L149" s="25">
        <v>18</v>
      </c>
      <c r="M149" s="25" t="s">
        <v>1098</v>
      </c>
      <c r="N149" s="28" t="s">
        <v>1216</v>
      </c>
      <c r="O149" s="29"/>
      <c r="P149" s="30"/>
      <c r="Q149" s="21" t="s">
        <v>1202</v>
      </c>
      <c r="R149" s="31"/>
      <c r="S149" s="31"/>
      <c r="T149" s="28"/>
      <c r="AK149" s="1"/>
      <c r="AL149" s="1"/>
      <c r="AM149" s="1"/>
      <c r="AN149" s="1"/>
      <c r="AO149" s="32"/>
    </row>
    <row r="150" spans="1:41" x14ac:dyDescent="0.3">
      <c r="A150" s="1" t="s">
        <v>738</v>
      </c>
      <c r="B150" s="55" t="s">
        <v>19</v>
      </c>
      <c r="C150" s="15" t="s">
        <v>1204</v>
      </c>
      <c r="E150" s="24" t="s">
        <v>339</v>
      </c>
      <c r="F150" s="25">
        <v>2.379</v>
      </c>
      <c r="H150" s="26">
        <v>59.654362017804146</v>
      </c>
      <c r="I150" s="27">
        <v>4.2735110000000001</v>
      </c>
      <c r="J150" s="26">
        <v>639.55875000000003</v>
      </c>
      <c r="K150" s="27">
        <v>-13.274263600000001</v>
      </c>
      <c r="L150" s="25">
        <v>18</v>
      </c>
      <c r="M150" s="340" t="s">
        <v>1100</v>
      </c>
      <c r="N150" s="28" t="s">
        <v>1215</v>
      </c>
      <c r="O150" s="28"/>
      <c r="P150" s="28"/>
      <c r="Q150" s="21" t="s">
        <v>1202</v>
      </c>
      <c r="R150" s="31"/>
      <c r="S150" s="89"/>
      <c r="T150" s="28"/>
      <c r="AK150" s="1"/>
      <c r="AL150" s="1"/>
      <c r="AM150" s="1"/>
      <c r="AN150" s="1"/>
      <c r="AO150" s="1"/>
    </row>
    <row r="151" spans="1:41" x14ac:dyDescent="0.3">
      <c r="A151" s="1" t="s">
        <v>734</v>
      </c>
      <c r="B151" s="1" t="s">
        <v>19</v>
      </c>
      <c r="C151" s="15" t="s">
        <v>1204</v>
      </c>
      <c r="E151" s="24" t="s">
        <v>339</v>
      </c>
      <c r="F151" s="25">
        <v>2.3917000000000002</v>
      </c>
      <c r="H151" s="26">
        <v>47.274540059347174</v>
      </c>
      <c r="I151" s="27">
        <v>2.3212850000000009</v>
      </c>
      <c r="J151" s="26">
        <v>629.17124999999999</v>
      </c>
      <c r="K151" s="27">
        <v>-14.285294400000005</v>
      </c>
      <c r="L151" s="25">
        <v>18</v>
      </c>
      <c r="M151" s="3" t="s">
        <v>1100</v>
      </c>
      <c r="N151" s="21" t="s">
        <v>1215</v>
      </c>
      <c r="O151" s="28"/>
      <c r="P151" s="28"/>
      <c r="Q151" s="21" t="s">
        <v>1202</v>
      </c>
      <c r="R151" s="31"/>
      <c r="S151" s="89"/>
      <c r="T151" s="28"/>
      <c r="AK151" s="1"/>
      <c r="AL151" s="1"/>
      <c r="AM151" s="1"/>
      <c r="AN151" s="1"/>
      <c r="AO151" s="1"/>
    </row>
    <row r="152" spans="1:41" x14ac:dyDescent="0.3">
      <c r="A152" s="1" t="s">
        <v>735</v>
      </c>
      <c r="B152" s="1" t="s">
        <v>19</v>
      </c>
      <c r="C152" s="15" t="s">
        <v>1204</v>
      </c>
      <c r="E152" s="24" t="s">
        <v>339</v>
      </c>
      <c r="F152" s="25">
        <v>2.2722000000000002</v>
      </c>
      <c r="H152" s="26">
        <v>50.689376854599402</v>
      </c>
      <c r="I152" s="27">
        <v>2.5861064000000002</v>
      </c>
      <c r="J152" s="26">
        <v>622.79624999999999</v>
      </c>
      <c r="K152" s="27">
        <v>-14.426562400000005</v>
      </c>
      <c r="L152" s="25">
        <v>18</v>
      </c>
      <c r="M152" s="340" t="s">
        <v>1100</v>
      </c>
      <c r="N152" s="21" t="s">
        <v>1215</v>
      </c>
      <c r="O152" s="28"/>
      <c r="P152" s="28"/>
      <c r="Q152" s="21" t="s">
        <v>1202</v>
      </c>
      <c r="R152" s="31"/>
      <c r="S152" s="89"/>
      <c r="T152" s="28"/>
      <c r="AK152" s="1"/>
      <c r="AL152" s="1"/>
      <c r="AM152" s="1"/>
      <c r="AN152" s="1"/>
      <c r="AO152" s="1"/>
    </row>
    <row r="153" spans="1:41" x14ac:dyDescent="0.3">
      <c r="A153" s="1" t="s">
        <v>736</v>
      </c>
      <c r="B153" s="1" t="s">
        <v>19</v>
      </c>
      <c r="C153" s="15" t="s">
        <v>1204</v>
      </c>
      <c r="E153" s="24" t="s">
        <v>339</v>
      </c>
      <c r="F153" s="25">
        <v>2.3714</v>
      </c>
      <c r="H153" s="26">
        <v>94.511335311572694</v>
      </c>
      <c r="I153" s="27">
        <v>1.9016503999999999</v>
      </c>
      <c r="J153" s="26">
        <v>843.4212500000001</v>
      </c>
      <c r="K153" s="27">
        <v>-17.016542400000002</v>
      </c>
      <c r="L153" s="25">
        <v>18</v>
      </c>
      <c r="M153" s="3" t="s">
        <v>1100</v>
      </c>
      <c r="N153" s="21" t="s">
        <v>1215</v>
      </c>
      <c r="O153" s="28"/>
      <c r="P153" s="28"/>
      <c r="Q153" s="21" t="s">
        <v>1202</v>
      </c>
      <c r="R153" s="31"/>
      <c r="S153" s="89"/>
      <c r="T153" s="28"/>
      <c r="AK153" s="1"/>
      <c r="AL153" s="1"/>
      <c r="AM153" s="1"/>
      <c r="AN153" s="1"/>
      <c r="AO153" s="1"/>
    </row>
    <row r="154" spans="1:41" x14ac:dyDescent="0.3">
      <c r="A154" s="1" t="s">
        <v>737</v>
      </c>
      <c r="B154" s="1" t="s">
        <v>103</v>
      </c>
      <c r="C154" s="15" t="s">
        <v>1204</v>
      </c>
      <c r="E154" s="24" t="s">
        <v>339</v>
      </c>
      <c r="F154" s="25">
        <v>2.2877000000000001</v>
      </c>
      <c r="H154" s="26">
        <v>91.05376854599406</v>
      </c>
      <c r="I154" s="27">
        <v>2.7248938000000011</v>
      </c>
      <c r="J154" s="26">
        <v>872.67124999999999</v>
      </c>
      <c r="K154" s="27">
        <v>-18.350430400000008</v>
      </c>
      <c r="L154" s="25">
        <v>18</v>
      </c>
      <c r="M154" s="318" t="s">
        <v>1100</v>
      </c>
      <c r="N154" s="28" t="s">
        <v>1215</v>
      </c>
      <c r="O154" s="28"/>
      <c r="P154" s="28"/>
      <c r="Q154" s="21" t="s">
        <v>1202</v>
      </c>
      <c r="R154" s="31"/>
      <c r="S154" s="89"/>
      <c r="T154" s="28"/>
      <c r="AK154" s="1"/>
      <c r="AL154" s="1"/>
      <c r="AM154" s="1"/>
      <c r="AN154" s="1"/>
      <c r="AO154" s="1"/>
    </row>
    <row r="155" spans="1:41" x14ac:dyDescent="0.3">
      <c r="A155" s="32" t="s">
        <v>456</v>
      </c>
      <c r="B155" s="1" t="s">
        <v>103</v>
      </c>
      <c r="C155" s="15" t="s">
        <v>1204</v>
      </c>
      <c r="E155" s="24" t="s">
        <v>339</v>
      </c>
      <c r="F155" s="25">
        <v>2.3612000000000002</v>
      </c>
      <c r="H155" s="26">
        <v>65.290786136939985</v>
      </c>
      <c r="I155" s="27">
        <v>-2.4217584000000008</v>
      </c>
      <c r="J155" s="26">
        <v>652.31537242472257</v>
      </c>
      <c r="K155" s="27">
        <v>-17.034396999999995</v>
      </c>
      <c r="L155" s="25">
        <v>18</v>
      </c>
      <c r="M155" s="25" t="s">
        <v>1100</v>
      </c>
      <c r="N155" s="21" t="s">
        <v>1215</v>
      </c>
      <c r="Q155" s="21" t="s">
        <v>1202</v>
      </c>
      <c r="R155" s="36"/>
      <c r="AK155" s="32"/>
      <c r="AL155" s="32" t="s">
        <v>1126</v>
      </c>
      <c r="AM155" s="1" t="s">
        <v>1156</v>
      </c>
      <c r="AN155" s="1">
        <v>53</v>
      </c>
      <c r="AO155" s="32"/>
    </row>
    <row r="156" spans="1:41" x14ac:dyDescent="0.3">
      <c r="A156" s="32" t="s">
        <v>464</v>
      </c>
      <c r="B156" s="1" t="s">
        <v>19</v>
      </c>
      <c r="C156" s="15" t="s">
        <v>1204</v>
      </c>
      <c r="E156" s="24" t="s">
        <v>339</v>
      </c>
      <c r="F156" s="25">
        <v>2.2532999999999999</v>
      </c>
      <c r="H156" s="26">
        <v>57.916072938050959</v>
      </c>
      <c r="I156" s="27">
        <v>2.1454703999999998</v>
      </c>
      <c r="J156" s="26">
        <v>687.83042789223452</v>
      </c>
      <c r="K156" s="27">
        <v>-16.092033300000001</v>
      </c>
      <c r="L156" s="25">
        <v>18</v>
      </c>
      <c r="M156" s="25" t="s">
        <v>1100</v>
      </c>
      <c r="N156" s="21" t="s">
        <v>1215</v>
      </c>
      <c r="Q156" s="21" t="s">
        <v>1202</v>
      </c>
      <c r="R156" s="36"/>
      <c r="AK156" s="32" t="s">
        <v>1129</v>
      </c>
      <c r="AL156" s="32"/>
      <c r="AM156" s="32" t="s">
        <v>1161</v>
      </c>
      <c r="AN156" s="1">
        <v>44</v>
      </c>
      <c r="AO156" s="32"/>
    </row>
    <row r="157" spans="1:41" x14ac:dyDescent="0.3">
      <c r="A157" s="32" t="s">
        <v>465</v>
      </c>
      <c r="B157" s="1" t="s">
        <v>103</v>
      </c>
      <c r="C157" s="15" t="s">
        <v>1204</v>
      </c>
      <c r="E157" s="24" t="s">
        <v>339</v>
      </c>
      <c r="F157" s="25">
        <v>2.3576999999999999</v>
      </c>
      <c r="H157" s="26">
        <v>72.027895181741343</v>
      </c>
      <c r="I157" s="27">
        <v>-0.77483200000000085</v>
      </c>
      <c r="J157" s="26">
        <v>744.23296354992078</v>
      </c>
      <c r="K157" s="27">
        <v>-15.598336999999997</v>
      </c>
      <c r="L157" s="25">
        <v>18</v>
      </c>
      <c r="M157" s="25" t="s">
        <v>1100</v>
      </c>
      <c r="N157" s="21" t="s">
        <v>1215</v>
      </c>
      <c r="Q157" s="21" t="s">
        <v>1202</v>
      </c>
      <c r="R157" s="36"/>
      <c r="AK157" s="32" t="s">
        <v>1129</v>
      </c>
      <c r="AL157" s="32" t="s">
        <v>1126</v>
      </c>
      <c r="AM157" s="32" t="s">
        <v>1156</v>
      </c>
      <c r="AN157" s="1">
        <v>57</v>
      </c>
      <c r="AO157" s="32"/>
    </row>
    <row r="158" spans="1:41" x14ac:dyDescent="0.3">
      <c r="A158" s="32" t="s">
        <v>466</v>
      </c>
      <c r="B158" s="1" t="s">
        <v>19</v>
      </c>
      <c r="C158" s="15" t="s">
        <v>1204</v>
      </c>
      <c r="E158" s="24" t="s">
        <v>339</v>
      </c>
      <c r="F158" s="25">
        <v>1.0189999999999999</v>
      </c>
      <c r="H158" s="26">
        <v>29.771869436201779</v>
      </c>
      <c r="I158" s="27">
        <v>2.2908278000000006</v>
      </c>
      <c r="J158" s="26">
        <v>298.45875000000001</v>
      </c>
      <c r="K158" s="27">
        <v>-16.144062000000005</v>
      </c>
      <c r="L158" s="25">
        <v>18</v>
      </c>
      <c r="M158" s="25" t="s">
        <v>1100</v>
      </c>
      <c r="N158" s="21" t="s">
        <v>1215</v>
      </c>
      <c r="Q158" s="21" t="s">
        <v>1202</v>
      </c>
      <c r="R158" s="36"/>
      <c r="AK158" s="32" t="s">
        <v>1129</v>
      </c>
      <c r="AL158" s="32" t="s">
        <v>1127</v>
      </c>
      <c r="AM158" s="32" t="s">
        <v>1159</v>
      </c>
      <c r="AN158" s="1">
        <v>60</v>
      </c>
      <c r="AO158" s="32"/>
    </row>
    <row r="159" spans="1:41" x14ac:dyDescent="0.3">
      <c r="A159" s="32" t="s">
        <v>467</v>
      </c>
      <c r="B159" s="1" t="s">
        <v>19</v>
      </c>
      <c r="C159" s="15" t="s">
        <v>1204</v>
      </c>
      <c r="E159" s="24" t="s">
        <v>339</v>
      </c>
      <c r="F159" s="25">
        <v>2.2719999999999998</v>
      </c>
      <c r="H159" s="26">
        <v>75.580606206979837</v>
      </c>
      <c r="I159" s="27">
        <v>1.5908751999999995</v>
      </c>
      <c r="J159" s="26">
        <v>730.93660855784458</v>
      </c>
      <c r="K159" s="27">
        <v>-16.549729299999999</v>
      </c>
      <c r="L159" s="25">
        <v>18</v>
      </c>
      <c r="M159" s="25" t="s">
        <v>1100</v>
      </c>
      <c r="N159" s="21" t="s">
        <v>1215</v>
      </c>
      <c r="Q159" s="21" t="s">
        <v>1202</v>
      </c>
      <c r="R159" s="36"/>
      <c r="AK159" s="32" t="s">
        <v>1129</v>
      </c>
      <c r="AL159" s="32"/>
      <c r="AM159" s="32" t="s">
        <v>1157</v>
      </c>
      <c r="AN159" s="1">
        <v>68</v>
      </c>
      <c r="AO159" s="32"/>
    </row>
    <row r="160" spans="1:41" x14ac:dyDescent="0.3">
      <c r="A160" s="32" t="s">
        <v>468</v>
      </c>
      <c r="B160" s="1" t="s">
        <v>103</v>
      </c>
      <c r="C160" s="15" t="s">
        <v>1204</v>
      </c>
      <c r="E160" s="24" t="s">
        <v>339</v>
      </c>
      <c r="F160" s="25">
        <v>2.2883</v>
      </c>
      <c r="H160" s="26">
        <v>43.716097089723462</v>
      </c>
      <c r="I160" s="27">
        <v>2.8706559999999994</v>
      </c>
      <c r="J160" s="26">
        <v>568.48019017432637</v>
      </c>
      <c r="K160" s="27">
        <v>-14.963650000000001</v>
      </c>
      <c r="L160" s="25">
        <v>18</v>
      </c>
      <c r="M160" s="25" t="s">
        <v>1100</v>
      </c>
      <c r="N160" s="28" t="s">
        <v>1215</v>
      </c>
      <c r="Q160" s="21" t="s">
        <v>1202</v>
      </c>
      <c r="R160" s="36"/>
      <c r="AK160" s="32" t="s">
        <v>1129</v>
      </c>
      <c r="AL160" s="32"/>
      <c r="AM160" s="32" t="s">
        <v>1158</v>
      </c>
      <c r="AN160" s="1">
        <v>59</v>
      </c>
      <c r="AO160" s="32"/>
    </row>
    <row r="161" spans="1:41" x14ac:dyDescent="0.3">
      <c r="A161" s="32" t="s">
        <v>469</v>
      </c>
      <c r="B161" s="1" t="s">
        <v>103</v>
      </c>
      <c r="C161" s="15" t="s">
        <v>1204</v>
      </c>
      <c r="E161" s="24" t="s">
        <v>339</v>
      </c>
      <c r="F161" s="25">
        <v>2.3289</v>
      </c>
      <c r="H161" s="26">
        <v>25.890955198647507</v>
      </c>
      <c r="I161" s="27">
        <v>2.7230384000000001</v>
      </c>
      <c r="J161" s="26">
        <v>450.6196513470681</v>
      </c>
      <c r="K161" s="27">
        <v>-12.168670899999999</v>
      </c>
      <c r="L161" s="25">
        <v>18</v>
      </c>
      <c r="M161" s="25" t="s">
        <v>1100</v>
      </c>
      <c r="N161" s="28" t="s">
        <v>1215</v>
      </c>
      <c r="O161" s="29"/>
      <c r="P161" s="30"/>
      <c r="Q161" s="21" t="s">
        <v>1202</v>
      </c>
      <c r="R161" s="31"/>
      <c r="S161" s="31"/>
      <c r="T161" s="28"/>
      <c r="AK161" s="32" t="s">
        <v>1129</v>
      </c>
      <c r="AL161" s="32"/>
      <c r="AM161" s="32" t="s">
        <v>1158</v>
      </c>
      <c r="AN161" s="1">
        <v>61</v>
      </c>
      <c r="AO161" s="32"/>
    </row>
    <row r="162" spans="1:41" ht="14.5" x14ac:dyDescent="0.3">
      <c r="A162" s="32" t="s">
        <v>470</v>
      </c>
      <c r="B162" s="1" t="s">
        <v>103</v>
      </c>
      <c r="C162" s="15" t="s">
        <v>1204</v>
      </c>
      <c r="E162" s="24" t="s">
        <v>339</v>
      </c>
      <c r="F162" s="25">
        <v>2.3022999999999998</v>
      </c>
      <c r="G162" s="37"/>
      <c r="H162" s="26">
        <v>81.960270498732044</v>
      </c>
      <c r="I162" s="27">
        <v>-1.1376719999999998</v>
      </c>
      <c r="J162" s="26">
        <v>842.0142630744848</v>
      </c>
      <c r="K162" s="27">
        <v>-16.376868000000002</v>
      </c>
      <c r="L162" s="25">
        <v>18</v>
      </c>
      <c r="M162" s="25" t="s">
        <v>1100</v>
      </c>
      <c r="N162" s="21" t="s">
        <v>1215</v>
      </c>
      <c r="Q162" s="21" t="s">
        <v>1202</v>
      </c>
      <c r="R162" s="36"/>
      <c r="AK162" s="32" t="s">
        <v>1129</v>
      </c>
      <c r="AL162" s="32" t="s">
        <v>1126</v>
      </c>
      <c r="AM162" s="32" t="s">
        <v>1156</v>
      </c>
      <c r="AN162" s="1">
        <v>50</v>
      </c>
      <c r="AO162" s="32"/>
    </row>
    <row r="163" spans="1:41" x14ac:dyDescent="0.3">
      <c r="A163" s="32" t="s">
        <v>471</v>
      </c>
      <c r="B163" s="1" t="s">
        <v>19</v>
      </c>
      <c r="C163" s="15" t="s">
        <v>1204</v>
      </c>
      <c r="E163" s="24" t="s">
        <v>339</v>
      </c>
      <c r="F163" s="25">
        <v>2.3307000000000002</v>
      </c>
      <c r="H163" s="26">
        <v>71.572636155053743</v>
      </c>
      <c r="I163" s="27">
        <v>2.2955648000000006</v>
      </c>
      <c r="J163" s="26">
        <v>755.38985736925508</v>
      </c>
      <c r="K163" s="27">
        <v>-16.331364200000003</v>
      </c>
      <c r="L163" s="25">
        <v>18</v>
      </c>
      <c r="M163" s="25" t="s">
        <v>1100</v>
      </c>
      <c r="N163" s="21" t="s">
        <v>1215</v>
      </c>
      <c r="Q163" s="21" t="s">
        <v>1202</v>
      </c>
      <c r="R163" s="36"/>
      <c r="AK163" s="32" t="s">
        <v>1129</v>
      </c>
      <c r="AL163" s="32" t="s">
        <v>1126</v>
      </c>
      <c r="AM163" s="32" t="s">
        <v>1160</v>
      </c>
      <c r="AN163" s="1">
        <v>63</v>
      </c>
      <c r="AO163" s="32"/>
    </row>
    <row r="164" spans="1:41" x14ac:dyDescent="0.3">
      <c r="A164" s="32" t="s">
        <v>472</v>
      </c>
      <c r="B164" s="1" t="s">
        <v>103</v>
      </c>
      <c r="C164" s="15" t="s">
        <v>1204</v>
      </c>
      <c r="E164" s="24" t="s">
        <v>339</v>
      </c>
      <c r="F164" s="25">
        <v>2.3475000000000001</v>
      </c>
      <c r="H164" s="26">
        <v>41.357686269774184</v>
      </c>
      <c r="I164" s="27">
        <v>3.0705311999999996</v>
      </c>
      <c r="J164" s="26">
        <v>611.06339144215519</v>
      </c>
      <c r="K164" s="27">
        <v>-13.260204099999997</v>
      </c>
      <c r="L164" s="25">
        <v>18</v>
      </c>
      <c r="M164" s="25" t="s">
        <v>1100</v>
      </c>
      <c r="N164" s="28" t="s">
        <v>1215</v>
      </c>
      <c r="O164" s="29"/>
      <c r="P164" s="30"/>
      <c r="Q164" s="21" t="s">
        <v>1202</v>
      </c>
      <c r="R164" s="31"/>
      <c r="S164" s="31"/>
      <c r="T164" s="28"/>
      <c r="AK164" s="32" t="s">
        <v>1129</v>
      </c>
      <c r="AL164" s="32"/>
      <c r="AM164" s="32" t="s">
        <v>1157</v>
      </c>
      <c r="AN164" s="1">
        <v>49</v>
      </c>
      <c r="AO164" s="32"/>
    </row>
    <row r="165" spans="1:41" x14ac:dyDescent="0.3">
      <c r="A165" s="32" t="s">
        <v>473</v>
      </c>
      <c r="B165" s="1" t="s">
        <v>19</v>
      </c>
      <c r="C165" s="15" t="s">
        <v>1204</v>
      </c>
      <c r="E165" s="24" t="s">
        <v>339</v>
      </c>
      <c r="F165" s="25">
        <v>2.3759999999999999</v>
      </c>
      <c r="H165" s="26">
        <v>67.064726482308899</v>
      </c>
      <c r="I165" s="27">
        <v>1.7815920000000001</v>
      </c>
      <c r="J165" s="26">
        <v>768.63866877971475</v>
      </c>
      <c r="K165" s="27">
        <v>-15.592958999999997</v>
      </c>
      <c r="L165" s="25">
        <v>18</v>
      </c>
      <c r="M165" s="25" t="s">
        <v>1100</v>
      </c>
      <c r="N165" s="21" t="s">
        <v>1215</v>
      </c>
      <c r="O165" s="29"/>
      <c r="P165" s="30"/>
      <c r="Q165" s="21" t="s">
        <v>1202</v>
      </c>
      <c r="R165" s="31"/>
      <c r="S165" s="31"/>
      <c r="T165" s="28"/>
      <c r="AK165" s="32" t="s">
        <v>1129</v>
      </c>
      <c r="AL165" s="32"/>
      <c r="AM165" s="32" t="s">
        <v>1159</v>
      </c>
      <c r="AN165" s="1">
        <v>52</v>
      </c>
      <c r="AO165" s="32"/>
    </row>
    <row r="166" spans="1:41" x14ac:dyDescent="0.3">
      <c r="A166" s="32" t="s">
        <v>457</v>
      </c>
      <c r="B166" s="1" t="s">
        <v>19</v>
      </c>
      <c r="C166" s="15" t="s">
        <v>1204</v>
      </c>
      <c r="E166" s="24" t="s">
        <v>339</v>
      </c>
      <c r="F166" s="25">
        <v>2.391</v>
      </c>
      <c r="H166" s="26">
        <v>40.582417582417584</v>
      </c>
      <c r="I166" s="27">
        <v>1.9775040000000002</v>
      </c>
      <c r="J166" s="26">
        <v>531.14263074484938</v>
      </c>
      <c r="K166" s="27">
        <v>-14.5035192</v>
      </c>
      <c r="L166" s="25">
        <v>18</v>
      </c>
      <c r="M166" s="25" t="s">
        <v>1100</v>
      </c>
      <c r="N166" s="21" t="s">
        <v>1215</v>
      </c>
      <c r="Q166" s="21" t="s">
        <v>1202</v>
      </c>
      <c r="R166" s="36"/>
      <c r="AK166" s="32"/>
      <c r="AL166" s="32"/>
      <c r="AM166" s="1" t="s">
        <v>1157</v>
      </c>
      <c r="AN166" s="1">
        <v>62</v>
      </c>
      <c r="AO166" s="32"/>
    </row>
    <row r="167" spans="1:41" x14ac:dyDescent="0.3">
      <c r="A167" s="32" t="s">
        <v>474</v>
      </c>
      <c r="B167" s="1" t="s">
        <v>19</v>
      </c>
      <c r="C167" s="15" t="s">
        <v>1204</v>
      </c>
      <c r="E167" s="24" t="s">
        <v>339</v>
      </c>
      <c r="F167" s="25">
        <v>0.49340000000000001</v>
      </c>
      <c r="H167" s="26">
        <v>16.085376162299241</v>
      </c>
      <c r="I167" s="27">
        <v>2.2340463999999995</v>
      </c>
      <c r="J167" s="26">
        <v>157.51347068145799</v>
      </c>
      <c r="K167" s="27">
        <v>-17.151142399999998</v>
      </c>
      <c r="L167" s="25">
        <v>18</v>
      </c>
      <c r="M167" s="25" t="s">
        <v>1100</v>
      </c>
      <c r="N167" s="21" t="s">
        <v>1215</v>
      </c>
      <c r="O167" s="29"/>
      <c r="P167" s="30"/>
      <c r="Q167" s="21" t="s">
        <v>1202</v>
      </c>
      <c r="R167" s="31"/>
      <c r="S167" s="31"/>
      <c r="T167" s="28"/>
      <c r="AK167" s="32" t="s">
        <v>1129</v>
      </c>
      <c r="AL167" s="32" t="s">
        <v>1130</v>
      </c>
      <c r="AM167" s="32" t="s">
        <v>1159</v>
      </c>
      <c r="AN167" s="1">
        <v>58</v>
      </c>
      <c r="AO167" s="32"/>
    </row>
    <row r="168" spans="1:41" x14ac:dyDescent="0.3">
      <c r="A168" s="32" t="s">
        <v>458</v>
      </c>
      <c r="B168" s="1" t="s">
        <v>19</v>
      </c>
      <c r="C168" s="15" t="s">
        <v>1204</v>
      </c>
      <c r="E168" s="24" t="s">
        <v>339</v>
      </c>
      <c r="F168" s="25">
        <v>2.2898999999999998</v>
      </c>
      <c r="H168" s="26">
        <v>43.696775751720807</v>
      </c>
      <c r="I168" s="27">
        <v>2.2006304000000005</v>
      </c>
      <c r="J168" s="26">
        <v>576.10301109350235</v>
      </c>
      <c r="K168" s="27">
        <v>-13.918718299999998</v>
      </c>
      <c r="L168" s="25">
        <v>18</v>
      </c>
      <c r="M168" s="25" t="s">
        <v>1100</v>
      </c>
      <c r="N168" s="21" t="s">
        <v>1215</v>
      </c>
      <c r="Q168" s="21" t="s">
        <v>1202</v>
      </c>
      <c r="R168" s="36"/>
      <c r="AK168" s="32"/>
      <c r="AL168" s="32"/>
      <c r="AM168" s="32" t="s">
        <v>1158</v>
      </c>
      <c r="AN168" s="1">
        <v>69</v>
      </c>
      <c r="AO168" s="32"/>
    </row>
    <row r="169" spans="1:41" x14ac:dyDescent="0.3">
      <c r="A169" s="32" t="s">
        <v>459</v>
      </c>
      <c r="B169" s="1" t="s">
        <v>103</v>
      </c>
      <c r="C169" s="15" t="s">
        <v>1204</v>
      </c>
      <c r="E169" s="24" t="s">
        <v>339</v>
      </c>
      <c r="F169" s="25">
        <v>2.2587999999999999</v>
      </c>
      <c r="H169" s="26">
        <v>47.027291389928756</v>
      </c>
      <c r="I169" s="27">
        <v>2.9000431999999998</v>
      </c>
      <c r="J169" s="26">
        <v>534.64500792393028</v>
      </c>
      <c r="K169" s="27">
        <v>-15.277469500000002</v>
      </c>
      <c r="L169" s="25">
        <v>18</v>
      </c>
      <c r="M169" s="25" t="s">
        <v>1100</v>
      </c>
      <c r="N169" s="28" t="s">
        <v>1215</v>
      </c>
      <c r="Q169" s="21" t="s">
        <v>1202</v>
      </c>
      <c r="R169" s="36"/>
      <c r="AK169" s="32"/>
      <c r="AL169" s="32"/>
      <c r="AM169" s="32" t="s">
        <v>1158</v>
      </c>
      <c r="AN169" s="1">
        <v>43</v>
      </c>
      <c r="AO169" s="32"/>
    </row>
    <row r="170" spans="1:41" x14ac:dyDescent="0.3">
      <c r="A170" s="32" t="s">
        <v>460</v>
      </c>
      <c r="B170" s="1" t="s">
        <v>19</v>
      </c>
      <c r="C170" s="15" t="s">
        <v>1204</v>
      </c>
      <c r="E170" s="24" t="s">
        <v>339</v>
      </c>
      <c r="F170" s="25">
        <v>2.2351999999999999</v>
      </c>
      <c r="H170" s="26">
        <v>54.522762951334386</v>
      </c>
      <c r="I170" s="27">
        <v>1.9889744</v>
      </c>
      <c r="J170" s="26">
        <v>592.64817749603799</v>
      </c>
      <c r="K170" s="27">
        <v>-14.761207500000001</v>
      </c>
      <c r="L170" s="25">
        <v>18</v>
      </c>
      <c r="M170" s="25" t="s">
        <v>1100</v>
      </c>
      <c r="N170" s="21" t="s">
        <v>1215</v>
      </c>
      <c r="Q170" s="21" t="s">
        <v>1202</v>
      </c>
      <c r="R170" s="36"/>
      <c r="AK170" s="32" t="s">
        <v>1129</v>
      </c>
      <c r="AL170" s="32" t="s">
        <v>1126</v>
      </c>
      <c r="AM170" s="32" t="s">
        <v>1157</v>
      </c>
      <c r="AN170" s="1">
        <v>42</v>
      </c>
      <c r="AO170" s="32"/>
    </row>
    <row r="171" spans="1:41" x14ac:dyDescent="0.3">
      <c r="A171" s="32" t="s">
        <v>461</v>
      </c>
      <c r="B171" s="1" t="s">
        <v>19</v>
      </c>
      <c r="C171" s="15" t="s">
        <v>1204</v>
      </c>
      <c r="E171" s="24" t="s">
        <v>339</v>
      </c>
      <c r="F171" s="25">
        <v>2.4043999999999999</v>
      </c>
      <c r="H171" s="26">
        <v>86.832870426277026</v>
      </c>
      <c r="I171" s="27">
        <v>1.5677840000000001</v>
      </c>
      <c r="J171" s="26">
        <v>832.6323296354991</v>
      </c>
      <c r="K171" s="27">
        <v>-17.021322399999999</v>
      </c>
      <c r="L171" s="25">
        <v>18</v>
      </c>
      <c r="M171" s="25" t="s">
        <v>1100</v>
      </c>
      <c r="N171" s="21" t="s">
        <v>1215</v>
      </c>
      <c r="Q171" s="21" t="s">
        <v>1202</v>
      </c>
      <c r="R171" s="36"/>
      <c r="AK171" s="32" t="s">
        <v>1129</v>
      </c>
      <c r="AL171" s="32" t="s">
        <v>1126</v>
      </c>
      <c r="AM171" s="32" t="s">
        <v>1159</v>
      </c>
      <c r="AN171" s="1">
        <v>66</v>
      </c>
      <c r="AO171" s="32"/>
    </row>
    <row r="172" spans="1:41" x14ac:dyDescent="0.3">
      <c r="A172" s="32" t="s">
        <v>462</v>
      </c>
      <c r="B172" s="1" t="s">
        <v>19</v>
      </c>
      <c r="C172" s="15" t="s">
        <v>1204</v>
      </c>
      <c r="E172" s="24" t="s">
        <v>339</v>
      </c>
      <c r="F172" s="25">
        <v>2.2923</v>
      </c>
      <c r="H172" s="26">
        <v>68.791571066296342</v>
      </c>
      <c r="I172" s="27">
        <v>2.2248800000000002</v>
      </c>
      <c r="J172" s="26">
        <v>728.44849445324871</v>
      </c>
      <c r="K172" s="27">
        <v>-16.569054199999997</v>
      </c>
      <c r="L172" s="25">
        <v>18</v>
      </c>
      <c r="M172" s="25" t="s">
        <v>1100</v>
      </c>
      <c r="N172" s="21" t="s">
        <v>1215</v>
      </c>
      <c r="Q172" s="21" t="s">
        <v>1202</v>
      </c>
      <c r="R172" s="36"/>
      <c r="AK172" s="32" t="s">
        <v>1129</v>
      </c>
      <c r="AL172" s="32"/>
      <c r="AM172" s="32" t="s">
        <v>1160</v>
      </c>
      <c r="AN172" s="1">
        <v>65</v>
      </c>
      <c r="AO172" s="32"/>
    </row>
    <row r="173" spans="1:41" x14ac:dyDescent="0.3">
      <c r="A173" s="32" t="s">
        <v>463</v>
      </c>
      <c r="B173" s="1" t="s">
        <v>19</v>
      </c>
      <c r="C173" s="15" t="s">
        <v>1204</v>
      </c>
      <c r="E173" s="24" t="s">
        <v>339</v>
      </c>
      <c r="F173" s="25">
        <v>2.3584999999999998</v>
      </c>
      <c r="H173" s="26">
        <v>65.549209032725528</v>
      </c>
      <c r="I173" s="27">
        <v>2.0095840000000003</v>
      </c>
      <c r="J173" s="26">
        <v>734.40729001584782</v>
      </c>
      <c r="K173" s="27">
        <v>-16.993670999999999</v>
      </c>
      <c r="L173" s="25">
        <v>18</v>
      </c>
      <c r="M173" s="25" t="s">
        <v>1100</v>
      </c>
      <c r="N173" s="21" t="s">
        <v>1215</v>
      </c>
      <c r="Q173" s="21" t="s">
        <v>1202</v>
      </c>
      <c r="R173" s="36"/>
      <c r="AK173" s="32" t="s">
        <v>1129</v>
      </c>
      <c r="AL173" s="32"/>
      <c r="AM173" s="32" t="s">
        <v>1161</v>
      </c>
      <c r="AN173" s="1">
        <v>54</v>
      </c>
      <c r="AO173" s="32"/>
    </row>
    <row r="174" spans="1:41" x14ac:dyDescent="0.3">
      <c r="A174" s="1" t="s">
        <v>614</v>
      </c>
      <c r="B174" s="1" t="s">
        <v>19</v>
      </c>
      <c r="C174" s="15" t="s">
        <v>1204</v>
      </c>
      <c r="E174" s="24" t="s">
        <v>339</v>
      </c>
      <c r="F174" s="25">
        <v>2.3643000000000001</v>
      </c>
      <c r="H174" s="26">
        <v>63.557609732824432</v>
      </c>
      <c r="I174" s="27">
        <v>2.3170300000000013</v>
      </c>
      <c r="J174" s="26">
        <v>721.46919431279628</v>
      </c>
      <c r="K174" s="27">
        <v>-17.648110799999998</v>
      </c>
      <c r="L174" s="25">
        <v>18</v>
      </c>
      <c r="M174" s="340" t="s">
        <v>1100</v>
      </c>
      <c r="N174" s="21" t="s">
        <v>1215</v>
      </c>
      <c r="O174" s="29"/>
      <c r="P174" s="29"/>
      <c r="Q174" s="21" t="s">
        <v>1202</v>
      </c>
      <c r="R174" s="31"/>
      <c r="S174" s="31"/>
      <c r="T174" s="28"/>
      <c r="Y174" s="28"/>
      <c r="Z174" s="28"/>
      <c r="AK174" s="1"/>
      <c r="AL174" s="1"/>
      <c r="AM174" s="1"/>
      <c r="AN174" s="1"/>
      <c r="AO174" s="1"/>
    </row>
    <row r="175" spans="1:41" x14ac:dyDescent="0.3">
      <c r="A175" s="1" t="s">
        <v>615</v>
      </c>
      <c r="B175" s="1" t="s">
        <v>19</v>
      </c>
      <c r="C175" s="15" t="s">
        <v>1204</v>
      </c>
      <c r="E175" s="24" t="s">
        <v>339</v>
      </c>
      <c r="F175" s="25">
        <v>2.3521999999999998</v>
      </c>
      <c r="H175" s="26">
        <v>61.200739503816791</v>
      </c>
      <c r="I175" s="27">
        <v>2.1013116000000007</v>
      </c>
      <c r="J175" s="26">
        <v>705.89257503949455</v>
      </c>
      <c r="K175" s="27">
        <v>-17.797447399999999</v>
      </c>
      <c r="L175" s="25">
        <v>18</v>
      </c>
      <c r="M175" s="343" t="s">
        <v>1100</v>
      </c>
      <c r="N175" s="21" t="s">
        <v>1215</v>
      </c>
      <c r="Q175" s="21" t="s">
        <v>1202</v>
      </c>
      <c r="R175" s="36"/>
      <c r="AK175" s="1"/>
      <c r="AL175" s="1"/>
      <c r="AM175" s="1"/>
      <c r="AN175" s="1"/>
      <c r="AO175" s="1"/>
    </row>
    <row r="176" spans="1:41" x14ac:dyDescent="0.3">
      <c r="A176" s="1" t="s">
        <v>616</v>
      </c>
      <c r="B176" s="1" t="s">
        <v>19</v>
      </c>
      <c r="C176" s="15" t="s">
        <v>1204</v>
      </c>
      <c r="E176" s="24" t="s">
        <v>339</v>
      </c>
      <c r="F176" s="25">
        <v>2.399</v>
      </c>
      <c r="H176" s="26">
        <v>65.462428435114504</v>
      </c>
      <c r="I176" s="27">
        <v>2.0144598000000009</v>
      </c>
      <c r="J176" s="26">
        <v>722.41706161137461</v>
      </c>
      <c r="K176" s="27">
        <v>-18.218124799999995</v>
      </c>
      <c r="L176" s="25">
        <v>18</v>
      </c>
      <c r="M176" s="340" t="s">
        <v>1100</v>
      </c>
      <c r="N176" s="21" t="s">
        <v>1215</v>
      </c>
      <c r="Q176" s="21" t="s">
        <v>1202</v>
      </c>
      <c r="R176" s="36"/>
      <c r="AK176" s="1"/>
      <c r="AL176" s="1"/>
      <c r="AM176" s="1"/>
      <c r="AN176" s="1"/>
      <c r="AO176" s="1"/>
    </row>
    <row r="177" spans="1:41" x14ac:dyDescent="0.3">
      <c r="A177" s="1" t="s">
        <v>617</v>
      </c>
      <c r="B177" s="1" t="s">
        <v>19</v>
      </c>
      <c r="C177" s="15" t="s">
        <v>1204</v>
      </c>
      <c r="E177" s="24" t="s">
        <v>339</v>
      </c>
      <c r="F177" s="25">
        <v>2.2949999999999999</v>
      </c>
      <c r="H177" s="26">
        <v>49.423544847328245</v>
      </c>
      <c r="I177" s="27">
        <v>2.3387400000000005</v>
      </c>
      <c r="J177" s="26">
        <v>606.58767772511862</v>
      </c>
      <c r="K177" s="27">
        <v>-16.404213999999996</v>
      </c>
      <c r="L177" s="25">
        <v>18</v>
      </c>
      <c r="M177" s="343" t="s">
        <v>1100</v>
      </c>
      <c r="N177" s="21" t="s">
        <v>1215</v>
      </c>
      <c r="O177" s="29"/>
      <c r="P177" s="29"/>
      <c r="Q177" s="21" t="s">
        <v>1202</v>
      </c>
      <c r="R177" s="31"/>
      <c r="S177" s="31"/>
      <c r="T177" s="28"/>
      <c r="Y177" s="28"/>
      <c r="Z177" s="28"/>
      <c r="AK177" s="1"/>
      <c r="AL177" s="1"/>
      <c r="AM177" s="1"/>
      <c r="AN177" s="1"/>
      <c r="AO177" s="1"/>
    </row>
    <row r="178" spans="1:41" x14ac:dyDescent="0.3">
      <c r="A178" s="1" t="s">
        <v>618</v>
      </c>
      <c r="B178" s="1" t="s">
        <v>103</v>
      </c>
      <c r="C178" s="15" t="s">
        <v>1204</v>
      </c>
      <c r="E178" s="24" t="s">
        <v>339</v>
      </c>
      <c r="F178" s="25">
        <v>2.3008000000000002</v>
      </c>
      <c r="H178" s="26">
        <v>57.939766221374043</v>
      </c>
      <c r="I178" s="27">
        <v>3.1330160000000009</v>
      </c>
      <c r="J178" s="26">
        <v>661.65876777251196</v>
      </c>
      <c r="K178" s="27">
        <v>-17.239127399999997</v>
      </c>
      <c r="L178" s="25">
        <v>18</v>
      </c>
      <c r="M178" s="340" t="s">
        <v>1100</v>
      </c>
      <c r="N178" s="28" t="s">
        <v>1215</v>
      </c>
      <c r="O178" s="29"/>
      <c r="P178" s="29"/>
      <c r="Q178" s="21" t="s">
        <v>1202</v>
      </c>
      <c r="R178" s="31"/>
      <c r="S178" s="31"/>
      <c r="T178" s="28"/>
      <c r="Y178" s="28"/>
      <c r="Z178" s="28"/>
      <c r="AK178" s="1"/>
      <c r="AL178" s="1"/>
      <c r="AM178" s="1"/>
      <c r="AN178" s="1"/>
      <c r="AO178" s="1"/>
    </row>
    <row r="179" spans="1:41" x14ac:dyDescent="0.3">
      <c r="A179" s="1" t="s">
        <v>728</v>
      </c>
      <c r="B179" s="1" t="s">
        <v>103</v>
      </c>
      <c r="C179" s="15" t="s">
        <v>1204</v>
      </c>
      <c r="E179" s="24" t="s">
        <v>339</v>
      </c>
      <c r="F179" s="25">
        <v>2.2719</v>
      </c>
      <c r="H179" s="26">
        <v>47.484629080118687</v>
      </c>
      <c r="I179" s="27">
        <v>3.009966400000001</v>
      </c>
      <c r="J179" s="26">
        <v>634.18375000000003</v>
      </c>
      <c r="K179" s="27">
        <v>-15.020587599999999</v>
      </c>
      <c r="L179" s="25">
        <v>18</v>
      </c>
      <c r="M179" s="343" t="s">
        <v>1110</v>
      </c>
      <c r="N179" s="28" t="s">
        <v>1215</v>
      </c>
      <c r="Q179" s="21" t="s">
        <v>1202</v>
      </c>
      <c r="R179" s="36"/>
      <c r="AK179" s="1"/>
      <c r="AL179" s="1"/>
      <c r="AM179" s="1"/>
      <c r="AN179" s="1"/>
      <c r="AO179" s="1"/>
    </row>
    <row r="180" spans="1:41" x14ac:dyDescent="0.3">
      <c r="A180" s="1" t="s">
        <v>724</v>
      </c>
      <c r="B180" s="1" t="s">
        <v>103</v>
      </c>
      <c r="C180" s="15" t="s">
        <v>1204</v>
      </c>
      <c r="E180" s="24" t="s">
        <v>339</v>
      </c>
      <c r="F180" s="25">
        <v>2.3515000000000001</v>
      </c>
      <c r="H180" s="26">
        <v>55.985519287833824</v>
      </c>
      <c r="I180" s="27">
        <v>2.8680747999999996</v>
      </c>
      <c r="J180" s="26">
        <v>586.93375000000003</v>
      </c>
      <c r="K180" s="27">
        <v>-15.468691600000003</v>
      </c>
      <c r="L180" s="25">
        <v>18</v>
      </c>
      <c r="M180" s="340" t="s">
        <v>1110</v>
      </c>
      <c r="N180" s="28" t="s">
        <v>1215</v>
      </c>
      <c r="Q180" s="21" t="s">
        <v>1202</v>
      </c>
      <c r="R180" s="36"/>
      <c r="AK180" s="1"/>
      <c r="AL180" s="1"/>
      <c r="AM180" s="1"/>
      <c r="AN180" s="1"/>
      <c r="AO180" s="1"/>
    </row>
    <row r="181" spans="1:41" x14ac:dyDescent="0.3">
      <c r="A181" s="1" t="s">
        <v>725</v>
      </c>
      <c r="B181" s="55" t="s">
        <v>19</v>
      </c>
      <c r="C181" s="15" t="s">
        <v>1204</v>
      </c>
      <c r="E181" s="24" t="s">
        <v>339</v>
      </c>
      <c r="F181" s="25">
        <v>2.3769999999999998</v>
      </c>
      <c r="H181" s="26">
        <v>39.155845697329376</v>
      </c>
      <c r="I181" s="27">
        <v>3.4835970000000005</v>
      </c>
      <c r="J181" s="26">
        <v>630.45875000000001</v>
      </c>
      <c r="K181" s="27">
        <v>-14.489654000000005</v>
      </c>
      <c r="L181" s="25">
        <v>18</v>
      </c>
      <c r="M181" s="340" t="s">
        <v>1110</v>
      </c>
      <c r="N181" s="21" t="s">
        <v>1215</v>
      </c>
      <c r="Q181" s="21" t="s">
        <v>1202</v>
      </c>
      <c r="R181" s="36"/>
      <c r="AK181" s="1"/>
      <c r="AL181" s="1"/>
      <c r="AM181" s="1"/>
      <c r="AN181" s="1"/>
      <c r="AO181" s="1"/>
    </row>
    <row r="182" spans="1:41" x14ac:dyDescent="0.3">
      <c r="A182" s="1" t="s">
        <v>726</v>
      </c>
      <c r="B182" s="1" t="s">
        <v>103</v>
      </c>
      <c r="C182" s="15" t="s">
        <v>1204</v>
      </c>
      <c r="E182" s="24" t="s">
        <v>339</v>
      </c>
      <c r="F182" s="25">
        <v>2.3208000000000002</v>
      </c>
      <c r="H182" s="26">
        <v>50.720237388724037</v>
      </c>
      <c r="I182" s="27">
        <v>3.1780596000000005</v>
      </c>
      <c r="J182" s="26">
        <v>723.7337500000001</v>
      </c>
      <c r="K182" s="27">
        <v>-14.273152400000001</v>
      </c>
      <c r="L182" s="25">
        <v>18</v>
      </c>
      <c r="M182" s="340" t="s">
        <v>1110</v>
      </c>
      <c r="N182" s="28" t="s">
        <v>1215</v>
      </c>
      <c r="O182" s="29"/>
      <c r="P182" s="30"/>
      <c r="Q182" s="21" t="s">
        <v>1202</v>
      </c>
      <c r="R182" s="31"/>
      <c r="S182" s="31"/>
      <c r="T182" s="28"/>
      <c r="AK182" s="1"/>
      <c r="AL182" s="1"/>
      <c r="AM182" s="1"/>
      <c r="AN182" s="1"/>
      <c r="AO182" s="1"/>
    </row>
    <row r="183" spans="1:41" x14ac:dyDescent="0.3">
      <c r="A183" s="1" t="s">
        <v>727</v>
      </c>
      <c r="B183" s="1" t="s">
        <v>103</v>
      </c>
      <c r="C183" s="15" t="s">
        <v>1204</v>
      </c>
      <c r="E183" s="24" t="s">
        <v>339</v>
      </c>
      <c r="F183" s="25">
        <v>2.3191000000000002</v>
      </c>
      <c r="H183" s="26">
        <v>49.058516320474766</v>
      </c>
      <c r="I183" s="27">
        <v>3.0025796000000011</v>
      </c>
      <c r="J183" s="26">
        <v>578.97125000000005</v>
      </c>
      <c r="K183" s="27">
        <v>-14.444283200000005</v>
      </c>
      <c r="L183" s="25">
        <v>18</v>
      </c>
      <c r="M183" s="340" t="s">
        <v>1110</v>
      </c>
      <c r="N183" s="28" t="s">
        <v>1215</v>
      </c>
      <c r="O183" s="29"/>
      <c r="P183" s="30"/>
      <c r="Q183" s="21" t="s">
        <v>1202</v>
      </c>
      <c r="R183" s="31"/>
      <c r="S183" s="31"/>
      <c r="T183" s="28"/>
      <c r="AK183" s="1"/>
      <c r="AL183" s="1"/>
      <c r="AM183" s="1"/>
      <c r="AN183" s="1"/>
      <c r="AO183" s="1"/>
    </row>
    <row r="184" spans="1:41" x14ac:dyDescent="0.3">
      <c r="A184" s="1" t="s">
        <v>603</v>
      </c>
      <c r="B184" s="1" t="s">
        <v>1086</v>
      </c>
      <c r="E184" s="24" t="s">
        <v>339</v>
      </c>
      <c r="F184" s="25">
        <v>0.86809999999999998</v>
      </c>
      <c r="H184" s="26">
        <v>26.861458067805255</v>
      </c>
      <c r="I184" s="27">
        <v>2.6426287999999993</v>
      </c>
      <c r="J184" s="26">
        <v>272.72230014025246</v>
      </c>
      <c r="K184" s="27">
        <v>-22.689382900000002</v>
      </c>
      <c r="L184" s="25">
        <v>18</v>
      </c>
      <c r="M184" s="318" t="s">
        <v>1211</v>
      </c>
      <c r="N184" s="28" t="s">
        <v>1216</v>
      </c>
      <c r="O184" s="29"/>
      <c r="P184" s="30"/>
      <c r="Q184" s="21" t="s">
        <v>1202</v>
      </c>
      <c r="R184" s="31"/>
      <c r="S184" s="31"/>
      <c r="T184" s="28"/>
      <c r="Y184" s="28"/>
      <c r="Z184" s="28"/>
      <c r="AK184" s="1"/>
      <c r="AL184" s="1"/>
      <c r="AM184" s="1"/>
      <c r="AN184" s="1"/>
      <c r="AO184" s="1"/>
    </row>
    <row r="185" spans="1:41" x14ac:dyDescent="0.3">
      <c r="A185" s="1" t="s">
        <v>604</v>
      </c>
      <c r="B185" s="1" t="s">
        <v>1086</v>
      </c>
      <c r="E185" s="24" t="s">
        <v>339</v>
      </c>
      <c r="F185" s="25">
        <v>0.87819999999999998</v>
      </c>
      <c r="H185" s="26">
        <v>30.210935508539386</v>
      </c>
      <c r="I185" s="27">
        <v>1.1992431999999995</v>
      </c>
      <c r="J185" s="26">
        <v>288.38849929873771</v>
      </c>
      <c r="K185" s="27">
        <v>-24.378334800000001</v>
      </c>
      <c r="L185" s="25">
        <v>18</v>
      </c>
      <c r="M185" s="3" t="s">
        <v>1211</v>
      </c>
      <c r="N185" s="28" t="s">
        <v>1216</v>
      </c>
      <c r="O185" s="29"/>
      <c r="P185" s="30"/>
      <c r="Q185" s="21" t="s">
        <v>1202</v>
      </c>
      <c r="R185" s="31"/>
      <c r="S185" s="31"/>
      <c r="T185" s="28"/>
      <c r="Y185" s="28"/>
      <c r="Z185" s="28"/>
      <c r="AK185" s="1"/>
      <c r="AL185" s="1"/>
      <c r="AM185" s="1"/>
      <c r="AN185" s="1"/>
      <c r="AO185" s="1"/>
    </row>
    <row r="186" spans="1:41" x14ac:dyDescent="0.3">
      <c r="A186" s="1" t="s">
        <v>605</v>
      </c>
      <c r="B186" s="1" t="s">
        <v>1086</v>
      </c>
      <c r="E186" s="24" t="s">
        <v>339</v>
      </c>
      <c r="F186" s="25">
        <v>0.89610000000000001</v>
      </c>
      <c r="H186" s="26">
        <v>31.08271730818252</v>
      </c>
      <c r="I186" s="27">
        <v>1.5465263999999999</v>
      </c>
      <c r="J186" s="26">
        <v>296.43899018232821</v>
      </c>
      <c r="K186" s="27">
        <v>-23.610476600000005</v>
      </c>
      <c r="L186" s="25">
        <v>18</v>
      </c>
      <c r="M186" s="318" t="s">
        <v>1211</v>
      </c>
      <c r="N186" s="28" t="s">
        <v>1216</v>
      </c>
      <c r="O186" s="29"/>
      <c r="P186" s="30"/>
      <c r="Q186" s="21" t="s">
        <v>1202</v>
      </c>
      <c r="R186" s="31"/>
      <c r="S186" s="31"/>
      <c r="T186" s="28"/>
      <c r="Y186" s="28"/>
      <c r="Z186" s="28"/>
      <c r="AK186" s="1"/>
      <c r="AL186" s="1"/>
      <c r="AM186" s="1"/>
      <c r="AN186" s="1"/>
      <c r="AO186" s="1"/>
    </row>
    <row r="187" spans="1:41" x14ac:dyDescent="0.3">
      <c r="A187" s="1" t="s">
        <v>606</v>
      </c>
      <c r="B187" s="1" t="s">
        <v>1086</v>
      </c>
      <c r="E187" s="24" t="s">
        <v>339</v>
      </c>
      <c r="F187" s="25">
        <v>0.89970000000000006</v>
      </c>
      <c r="H187" s="26">
        <v>21.514784603619681</v>
      </c>
      <c r="I187" s="27">
        <v>-0.49250719999999992</v>
      </c>
      <c r="J187" s="26">
        <v>261.99298737727906</v>
      </c>
      <c r="K187" s="27">
        <v>-19.635197399999999</v>
      </c>
      <c r="L187" s="25">
        <v>18</v>
      </c>
      <c r="M187" s="343" t="s">
        <v>1211</v>
      </c>
      <c r="N187" s="28" t="s">
        <v>1216</v>
      </c>
      <c r="O187" s="29"/>
      <c r="P187" s="30"/>
      <c r="Q187" s="21" t="s">
        <v>1202</v>
      </c>
      <c r="R187" s="31"/>
      <c r="S187" s="31"/>
      <c r="T187" s="28"/>
      <c r="Y187" s="28"/>
      <c r="Z187" s="28"/>
      <c r="AK187" s="1"/>
      <c r="AL187" s="1"/>
      <c r="AM187" s="1"/>
      <c r="AN187" s="1"/>
      <c r="AO187" s="1"/>
    </row>
    <row r="188" spans="1:41" x14ac:dyDescent="0.3">
      <c r="A188" s="1" t="s">
        <v>607</v>
      </c>
      <c r="B188" s="1" t="s">
        <v>1086</v>
      </c>
      <c r="E188" s="24" t="s">
        <v>339</v>
      </c>
      <c r="F188" s="25">
        <v>0.94</v>
      </c>
      <c r="H188" s="26">
        <v>32.725592658679581</v>
      </c>
      <c r="I188" s="27">
        <v>1.5527135999999992</v>
      </c>
      <c r="J188" s="26">
        <v>314.67180925666196</v>
      </c>
      <c r="K188" s="27">
        <v>-23.987386600000001</v>
      </c>
      <c r="L188" s="25">
        <v>18</v>
      </c>
      <c r="M188" s="343" t="s">
        <v>1211</v>
      </c>
      <c r="N188" s="28" t="s">
        <v>1216</v>
      </c>
      <c r="O188" s="29"/>
      <c r="P188" s="30"/>
      <c r="Q188" s="21" t="s">
        <v>1202</v>
      </c>
      <c r="R188" s="31"/>
      <c r="S188" s="31"/>
      <c r="T188" s="28"/>
      <c r="Y188" s="28"/>
      <c r="Z188" s="28"/>
      <c r="AK188" s="1"/>
      <c r="AL188" s="1"/>
      <c r="AM188" s="1"/>
      <c r="AN188" s="1"/>
      <c r="AO188" s="1"/>
    </row>
    <row r="189" spans="1:41" x14ac:dyDescent="0.3">
      <c r="A189" s="1" t="s">
        <v>608</v>
      </c>
      <c r="B189" s="1" t="s">
        <v>1198</v>
      </c>
      <c r="C189" s="15" t="s">
        <v>310</v>
      </c>
      <c r="E189" s="2" t="s">
        <v>342</v>
      </c>
      <c r="F189" s="25">
        <v>1.9925999999999999</v>
      </c>
      <c r="H189" s="26">
        <v>45.106423655365788</v>
      </c>
      <c r="I189" s="27">
        <v>3.7973407999999989</v>
      </c>
      <c r="J189" s="26">
        <v>590.29593267882194</v>
      </c>
      <c r="K189" s="27">
        <v>-13.830663000000005</v>
      </c>
      <c r="L189" s="25">
        <v>18</v>
      </c>
      <c r="M189" s="343" t="s">
        <v>1211</v>
      </c>
      <c r="N189" s="28" t="s">
        <v>1216</v>
      </c>
      <c r="O189" s="29"/>
      <c r="P189" s="30"/>
      <c r="Q189" s="21" t="s">
        <v>1202</v>
      </c>
      <c r="R189" s="31"/>
      <c r="S189" s="31"/>
      <c r="T189" s="28"/>
      <c r="Y189" s="28"/>
      <c r="Z189" s="28"/>
      <c r="AK189" s="1"/>
      <c r="AL189" s="1"/>
      <c r="AM189" s="1"/>
      <c r="AN189" s="1"/>
      <c r="AO189" s="1"/>
    </row>
    <row r="190" spans="1:41" x14ac:dyDescent="0.3">
      <c r="A190" s="1" t="s">
        <v>566</v>
      </c>
      <c r="B190" s="1" t="s">
        <v>1086</v>
      </c>
      <c r="E190" s="24" t="s">
        <v>339</v>
      </c>
      <c r="F190" s="25">
        <v>0.88349999999999995</v>
      </c>
      <c r="H190" s="26">
        <v>31.923910272750451</v>
      </c>
      <c r="I190" s="27">
        <v>0.91569440000000024</v>
      </c>
      <c r="J190" s="26">
        <v>297.54698457222997</v>
      </c>
      <c r="K190" s="27">
        <v>-21.119321899999999</v>
      </c>
      <c r="L190" s="25">
        <v>20</v>
      </c>
      <c r="M190" s="25" t="s">
        <v>1106</v>
      </c>
      <c r="N190" s="28" t="s">
        <v>1216</v>
      </c>
      <c r="O190" s="29"/>
      <c r="P190" s="30"/>
      <c r="Q190" s="21" t="s">
        <v>1202</v>
      </c>
      <c r="R190" s="31"/>
      <c r="S190" s="31"/>
      <c r="T190" s="28"/>
      <c r="Y190" s="28"/>
      <c r="Z190" s="28"/>
      <c r="AK190" s="1"/>
      <c r="AL190" s="1" t="s">
        <v>1124</v>
      </c>
      <c r="AM190" s="1"/>
      <c r="AN190" s="1"/>
      <c r="AO190" s="32"/>
    </row>
    <row r="191" spans="1:41" x14ac:dyDescent="0.3">
      <c r="A191" s="1" t="s">
        <v>567</v>
      </c>
      <c r="B191" s="1" t="s">
        <v>1086</v>
      </c>
      <c r="E191" s="24" t="s">
        <v>339</v>
      </c>
      <c r="F191" s="25">
        <v>0.92669999999999997</v>
      </c>
      <c r="H191" s="26">
        <v>43.365409125669125</v>
      </c>
      <c r="I191" s="27">
        <v>1.1907840000000003</v>
      </c>
      <c r="J191" s="26">
        <v>334.37727910238431</v>
      </c>
      <c r="K191" s="27">
        <v>-23.039420100000001</v>
      </c>
      <c r="L191" s="25">
        <v>20</v>
      </c>
      <c r="M191" s="25" t="s">
        <v>1106</v>
      </c>
      <c r="N191" s="28" t="s">
        <v>1216</v>
      </c>
      <c r="O191" s="29"/>
      <c r="P191" s="30"/>
      <c r="Q191" s="21" t="s">
        <v>1202</v>
      </c>
      <c r="R191" s="31"/>
      <c r="S191" s="31"/>
      <c r="T191" s="28"/>
      <c r="Y191" s="28"/>
      <c r="Z191" s="28"/>
      <c r="AK191" s="1"/>
      <c r="AL191" s="1" t="s">
        <v>1124</v>
      </c>
      <c r="AM191" s="1"/>
      <c r="AN191" s="1"/>
      <c r="AO191" s="32"/>
    </row>
    <row r="192" spans="1:41" x14ac:dyDescent="0.3">
      <c r="A192" s="1" t="s">
        <v>983</v>
      </c>
      <c r="B192" s="1" t="s">
        <v>19</v>
      </c>
      <c r="C192" s="15" t="s">
        <v>1204</v>
      </c>
      <c r="E192" s="24" t="s">
        <v>339</v>
      </c>
      <c r="F192" s="25">
        <v>2.2704</v>
      </c>
      <c r="H192" s="26">
        <v>55.236951480866423</v>
      </c>
      <c r="I192" s="27">
        <v>1.682967960086009</v>
      </c>
      <c r="J192" s="26">
        <v>623.64666850265803</v>
      </c>
      <c r="K192" s="27">
        <v>-16.353086947504838</v>
      </c>
      <c r="L192" s="343">
        <v>20</v>
      </c>
      <c r="M192" s="343" t="s">
        <v>1100</v>
      </c>
      <c r="N192" s="21" t="s">
        <v>1215</v>
      </c>
      <c r="Q192" s="21" t="s">
        <v>1202</v>
      </c>
      <c r="R192" s="36"/>
      <c r="AK192" s="1"/>
      <c r="AL192" s="1"/>
      <c r="AM192" s="1"/>
      <c r="AN192" s="1"/>
      <c r="AO192" s="1"/>
    </row>
    <row r="193" spans="1:41" x14ac:dyDescent="0.3">
      <c r="A193" s="1" t="s">
        <v>984</v>
      </c>
      <c r="B193" s="1" t="s">
        <v>19</v>
      </c>
      <c r="C193" s="15" t="s">
        <v>1204</v>
      </c>
      <c r="E193" s="24" t="s">
        <v>339</v>
      </c>
      <c r="F193" s="25">
        <v>2.3370000000000002</v>
      </c>
      <c r="H193" s="26">
        <v>42.917798877701181</v>
      </c>
      <c r="I193" s="27">
        <v>2.2462784325030496</v>
      </c>
      <c r="J193" s="26">
        <v>614.64548356720604</v>
      </c>
      <c r="K193" s="27">
        <v>-15.697300912019955</v>
      </c>
      <c r="L193" s="343">
        <v>20</v>
      </c>
      <c r="M193" s="343" t="s">
        <v>1100</v>
      </c>
      <c r="N193" s="21" t="s">
        <v>1215</v>
      </c>
      <c r="Q193" s="21" t="s">
        <v>1202</v>
      </c>
      <c r="R193" s="36"/>
      <c r="AK193" s="1"/>
      <c r="AL193" s="1"/>
      <c r="AM193" s="1"/>
      <c r="AN193" s="1"/>
      <c r="AO193" s="1"/>
    </row>
    <row r="194" spans="1:41" s="44" customFormat="1" x14ac:dyDescent="0.3">
      <c r="A194" s="1" t="s">
        <v>985</v>
      </c>
      <c r="B194" s="1" t="s">
        <v>19</v>
      </c>
      <c r="C194" s="15" t="s">
        <v>1204</v>
      </c>
      <c r="D194" s="15"/>
      <c r="E194" s="24" t="s">
        <v>339</v>
      </c>
      <c r="F194" s="25">
        <v>2.3269000000000002</v>
      </c>
      <c r="G194" s="21"/>
      <c r="H194" s="26">
        <v>61.819294763485928</v>
      </c>
      <c r="I194" s="27">
        <v>2.0532677512657092</v>
      </c>
      <c r="J194" s="26">
        <v>678.35325669931103</v>
      </c>
      <c r="K194" s="27">
        <v>-16.253941952537733</v>
      </c>
      <c r="L194" s="343">
        <v>20</v>
      </c>
      <c r="M194" s="343" t="s">
        <v>1100</v>
      </c>
      <c r="N194" s="21" t="s">
        <v>1215</v>
      </c>
      <c r="O194" s="21"/>
      <c r="P194" s="21"/>
      <c r="Q194" s="21" t="s">
        <v>1202</v>
      </c>
      <c r="R194" s="36"/>
      <c r="S194" s="21"/>
      <c r="T194" s="21"/>
      <c r="U194" s="21"/>
      <c r="V194" s="21"/>
      <c r="W194" s="15"/>
      <c r="X194" s="15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4"/>
      <c r="AK194" s="1"/>
      <c r="AL194" s="1"/>
      <c r="AM194" s="1"/>
      <c r="AN194" s="1"/>
      <c r="AO194" s="1"/>
    </row>
    <row r="195" spans="1:41" s="44" customFormat="1" x14ac:dyDescent="0.3">
      <c r="A195" s="1" t="s">
        <v>986</v>
      </c>
      <c r="B195" s="1" t="s">
        <v>19</v>
      </c>
      <c r="C195" s="15" t="s">
        <v>1204</v>
      </c>
      <c r="D195" s="15"/>
      <c r="E195" s="24" t="s">
        <v>339</v>
      </c>
      <c r="F195" s="25">
        <v>2.2332999999999998</v>
      </c>
      <c r="G195" s="21"/>
      <c r="H195" s="26">
        <v>54.774333513912119</v>
      </c>
      <c r="I195" s="27">
        <v>1.6940171719193924</v>
      </c>
      <c r="J195" s="26">
        <v>621.12486413423903</v>
      </c>
      <c r="K195" s="27">
        <v>-16.553586565375124</v>
      </c>
      <c r="L195" s="343">
        <v>20</v>
      </c>
      <c r="M195" s="343" t="s">
        <v>1100</v>
      </c>
      <c r="N195" s="21" t="s">
        <v>1215</v>
      </c>
      <c r="O195" s="21"/>
      <c r="P195" s="21"/>
      <c r="Q195" s="21" t="s">
        <v>1202</v>
      </c>
      <c r="R195" s="36"/>
      <c r="S195" s="21"/>
      <c r="T195" s="21"/>
      <c r="U195" s="21"/>
      <c r="V195" s="21"/>
      <c r="W195" s="15"/>
      <c r="X195" s="15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4"/>
      <c r="AK195" s="1"/>
      <c r="AL195" s="1"/>
      <c r="AM195" s="1"/>
      <c r="AN195" s="1"/>
      <c r="AO195" s="1"/>
    </row>
    <row r="196" spans="1:41" s="44" customFormat="1" x14ac:dyDescent="0.3">
      <c r="A196" s="1" t="s">
        <v>987</v>
      </c>
      <c r="B196" s="1" t="s">
        <v>19</v>
      </c>
      <c r="C196" s="15" t="s">
        <v>1204</v>
      </c>
      <c r="D196" s="15"/>
      <c r="E196" s="24" t="s">
        <v>339</v>
      </c>
      <c r="F196" s="25">
        <v>2.3191000000000002</v>
      </c>
      <c r="G196" s="21"/>
      <c r="H196" s="26">
        <v>51.882538057557291</v>
      </c>
      <c r="I196" s="27">
        <v>1.602324791956528</v>
      </c>
      <c r="J196" s="26">
        <v>614.7743348853005</v>
      </c>
      <c r="K196" s="27">
        <v>-17.798326478990084</v>
      </c>
      <c r="L196" s="343">
        <v>20</v>
      </c>
      <c r="M196" s="343" t="s">
        <v>1100</v>
      </c>
      <c r="N196" s="21" t="s">
        <v>1215</v>
      </c>
      <c r="O196" s="21"/>
      <c r="P196" s="21"/>
      <c r="Q196" s="21" t="s">
        <v>1202</v>
      </c>
      <c r="R196" s="36"/>
      <c r="S196" s="21"/>
      <c r="T196" s="21"/>
      <c r="U196" s="21"/>
      <c r="V196" s="21"/>
      <c r="W196" s="15"/>
      <c r="X196" s="15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4"/>
      <c r="AK196" s="1"/>
      <c r="AL196" s="1"/>
      <c r="AM196" s="1"/>
      <c r="AN196" s="1"/>
      <c r="AO196" s="1"/>
    </row>
    <row r="197" spans="1:41" x14ac:dyDescent="0.3">
      <c r="A197" s="1" t="s">
        <v>998</v>
      </c>
      <c r="B197" s="1" t="s">
        <v>19</v>
      </c>
      <c r="C197" s="15" t="s">
        <v>1204</v>
      </c>
      <c r="E197" s="24" t="s">
        <v>339</v>
      </c>
      <c r="F197" s="25">
        <v>2.2454000000000001</v>
      </c>
      <c r="H197" s="26">
        <v>41.659893843960255</v>
      </c>
      <c r="I197" s="27">
        <v>3.0144122444544945</v>
      </c>
      <c r="J197" s="26">
        <v>485.18672354464201</v>
      </c>
      <c r="K197" s="27">
        <v>-16.455613411886588</v>
      </c>
      <c r="L197" s="343">
        <v>20</v>
      </c>
      <c r="M197" s="343" t="s">
        <v>1100</v>
      </c>
      <c r="N197" s="21" t="s">
        <v>1215</v>
      </c>
      <c r="Q197" s="21" t="s">
        <v>1202</v>
      </c>
      <c r="R197" s="36"/>
      <c r="AK197" s="1"/>
      <c r="AL197" s="1"/>
      <c r="AM197" s="1"/>
      <c r="AN197" s="1"/>
      <c r="AO197" s="1"/>
    </row>
    <row r="198" spans="1:41" x14ac:dyDescent="0.3">
      <c r="A198" s="1" t="s">
        <v>999</v>
      </c>
      <c r="B198" s="1" t="s">
        <v>19</v>
      </c>
      <c r="C198" s="15" t="s">
        <v>1204</v>
      </c>
      <c r="E198" s="24" t="s">
        <v>339</v>
      </c>
      <c r="F198" s="25">
        <v>2.2884000000000002</v>
      </c>
      <c r="H198" s="26">
        <v>50.440971958283946</v>
      </c>
      <c r="I198" s="27">
        <v>2.1544781411901401</v>
      </c>
      <c r="J198" s="26">
        <v>572.67676853074283</v>
      </c>
      <c r="K198" s="27">
        <v>-17.938973384605752</v>
      </c>
      <c r="L198" s="343">
        <v>20</v>
      </c>
      <c r="M198" s="343" t="s">
        <v>1100</v>
      </c>
      <c r="N198" s="21" t="s">
        <v>1215</v>
      </c>
      <c r="Q198" s="21" t="s">
        <v>1202</v>
      </c>
      <c r="R198" s="36"/>
      <c r="AK198" s="1"/>
      <c r="AL198" s="1"/>
      <c r="AM198" s="1"/>
      <c r="AN198" s="1"/>
      <c r="AO198" s="1"/>
    </row>
    <row r="199" spans="1:41" x14ac:dyDescent="0.3">
      <c r="A199" s="1" t="s">
        <v>1000</v>
      </c>
      <c r="B199" s="1" t="s">
        <v>19</v>
      </c>
      <c r="C199" s="15" t="s">
        <v>1204</v>
      </c>
      <c r="E199" s="24" t="s">
        <v>339</v>
      </c>
      <c r="F199" s="25">
        <v>2.2808000000000002</v>
      </c>
      <c r="H199" s="26">
        <v>46.293004119749824</v>
      </c>
      <c r="I199" s="27">
        <v>2.7769193888647394</v>
      </c>
      <c r="J199" s="26">
        <v>521.92775653270371</v>
      </c>
      <c r="K199" s="27">
        <v>-17.597903650798319</v>
      </c>
      <c r="L199" s="343">
        <v>20</v>
      </c>
      <c r="M199" s="343" t="s">
        <v>1100</v>
      </c>
      <c r="N199" s="21" t="s">
        <v>1215</v>
      </c>
      <c r="Q199" s="21" t="s">
        <v>1202</v>
      </c>
      <c r="R199" s="36"/>
      <c r="AK199" s="1"/>
      <c r="AL199" s="1"/>
      <c r="AM199" s="1"/>
      <c r="AN199" s="1"/>
      <c r="AO199" s="1"/>
    </row>
    <row r="200" spans="1:41" x14ac:dyDescent="0.3">
      <c r="A200" s="1" t="s">
        <v>1001</v>
      </c>
      <c r="B200" s="1" t="s">
        <v>19</v>
      </c>
      <c r="C200" s="15" t="s">
        <v>1204</v>
      </c>
      <c r="E200" s="24" t="s">
        <v>339</v>
      </c>
      <c r="F200" s="25">
        <v>2.3068</v>
      </c>
      <c r="H200" s="26">
        <v>48.614757212329486</v>
      </c>
      <c r="I200" s="27">
        <v>3.1976724081279118</v>
      </c>
      <c r="J200" s="26">
        <v>570.85444274626479</v>
      </c>
      <c r="K200" s="27">
        <v>-18.254611794599608</v>
      </c>
      <c r="L200" s="343">
        <v>20</v>
      </c>
      <c r="M200" s="343" t="s">
        <v>1100</v>
      </c>
      <c r="N200" s="21" t="s">
        <v>1215</v>
      </c>
      <c r="Q200" s="21" t="s">
        <v>1202</v>
      </c>
      <c r="R200" s="36"/>
      <c r="AK200" s="1"/>
      <c r="AL200" s="1"/>
      <c r="AM200" s="1"/>
      <c r="AN200" s="1"/>
      <c r="AO200" s="1"/>
    </row>
    <row r="201" spans="1:41" x14ac:dyDescent="0.3">
      <c r="A201" s="1" t="s">
        <v>1002</v>
      </c>
      <c r="B201" s="1" t="s">
        <v>19</v>
      </c>
      <c r="C201" s="15" t="s">
        <v>1204</v>
      </c>
      <c r="E201" s="24" t="s">
        <v>339</v>
      </c>
      <c r="F201" s="25">
        <v>2.2522000000000002</v>
      </c>
      <c r="H201" s="26">
        <v>39.939370843265024</v>
      </c>
      <c r="I201" s="27">
        <v>2.3955952682393225</v>
      </c>
      <c r="J201" s="26">
        <v>508.41677546394754</v>
      </c>
      <c r="K201" s="27">
        <v>-17.50422277135883</v>
      </c>
      <c r="L201" s="343">
        <v>20</v>
      </c>
      <c r="M201" s="343" t="s">
        <v>1100</v>
      </c>
      <c r="N201" s="21" t="s">
        <v>1215</v>
      </c>
      <c r="Q201" s="21" t="s">
        <v>1202</v>
      </c>
      <c r="R201" s="36"/>
      <c r="AK201" s="1"/>
      <c r="AL201" s="1"/>
      <c r="AM201" s="1"/>
      <c r="AN201" s="1"/>
      <c r="AO201" s="1"/>
    </row>
    <row r="202" spans="1:41" x14ac:dyDescent="0.3">
      <c r="A202" s="1" t="s">
        <v>1018</v>
      </c>
      <c r="B202" s="1" t="s">
        <v>19</v>
      </c>
      <c r="C202" s="15" t="s">
        <v>1204</v>
      </c>
      <c r="E202" s="24" t="s">
        <v>339</v>
      </c>
      <c r="F202" s="25">
        <v>2.2296999999999998</v>
      </c>
      <c r="H202" s="26">
        <v>51.700609643586496</v>
      </c>
      <c r="I202" s="27">
        <v>0.44534414492471253</v>
      </c>
      <c r="J202" s="26">
        <v>509.17147604135766</v>
      </c>
      <c r="K202" s="27">
        <v>-16.993372520755315</v>
      </c>
      <c r="L202" s="343">
        <v>20</v>
      </c>
      <c r="M202" s="343" t="s">
        <v>1120</v>
      </c>
      <c r="N202" s="21" t="s">
        <v>1215</v>
      </c>
      <c r="Q202" s="21" t="s">
        <v>1202</v>
      </c>
      <c r="R202" s="36"/>
      <c r="AK202" s="1"/>
      <c r="AL202" s="1"/>
      <c r="AM202" s="1"/>
      <c r="AN202" s="1"/>
      <c r="AO202" s="1"/>
    </row>
    <row r="203" spans="1:41" x14ac:dyDescent="0.3">
      <c r="A203" s="1" t="s">
        <v>1019</v>
      </c>
      <c r="B203" s="1" t="s">
        <v>19</v>
      </c>
      <c r="C203" s="15" t="s">
        <v>1204</v>
      </c>
      <c r="E203" s="24" t="s">
        <v>339</v>
      </c>
      <c r="F203" s="25">
        <v>2.3483999999999998</v>
      </c>
      <c r="H203" s="26">
        <v>43.602196244543691</v>
      </c>
      <c r="I203" s="27">
        <v>0.62720562847988048</v>
      </c>
      <c r="J203" s="26">
        <v>559.09215813736137</v>
      </c>
      <c r="K203" s="27">
        <v>-17.278277895469046</v>
      </c>
      <c r="L203" s="343">
        <v>20</v>
      </c>
      <c r="M203" s="343" t="s">
        <v>1120</v>
      </c>
      <c r="N203" s="21" t="s">
        <v>1215</v>
      </c>
      <c r="Q203" s="21" t="s">
        <v>1202</v>
      </c>
      <c r="R203" s="36"/>
      <c r="AK203" s="1"/>
      <c r="AL203" s="1"/>
      <c r="AM203" s="1"/>
      <c r="AN203" s="1"/>
      <c r="AO203" s="1"/>
    </row>
    <row r="204" spans="1:41" x14ac:dyDescent="0.3">
      <c r="A204" s="1" t="s">
        <v>1020</v>
      </c>
      <c r="B204" s="1" t="s">
        <v>19</v>
      </c>
      <c r="C204" s="15" t="s">
        <v>1204</v>
      </c>
      <c r="E204" s="24" t="s">
        <v>339</v>
      </c>
      <c r="F204" s="25">
        <v>2.3559999999999999</v>
      </c>
      <c r="H204" s="26">
        <v>46.14226343388831</v>
      </c>
      <c r="I204" s="27">
        <v>2.0799354241812344</v>
      </c>
      <c r="J204" s="26">
        <v>500.88817702100306</v>
      </c>
      <c r="K204" s="27">
        <v>-15.539728929818303</v>
      </c>
      <c r="L204" s="343">
        <v>20</v>
      </c>
      <c r="M204" s="343" t="s">
        <v>1120</v>
      </c>
      <c r="N204" s="21" t="s">
        <v>1215</v>
      </c>
      <c r="Q204" s="21" t="s">
        <v>1202</v>
      </c>
      <c r="R204" s="36"/>
      <c r="AK204" s="1"/>
      <c r="AL204" s="1"/>
      <c r="AM204" s="1"/>
      <c r="AN204" s="1"/>
      <c r="AO204" s="1"/>
    </row>
    <row r="205" spans="1:41" x14ac:dyDescent="0.3">
      <c r="A205" s="1" t="s">
        <v>1013</v>
      </c>
      <c r="B205" s="1" t="s">
        <v>19</v>
      </c>
      <c r="C205" s="15" t="s">
        <v>1204</v>
      </c>
      <c r="E205" s="24" t="s">
        <v>339</v>
      </c>
      <c r="F205" s="25">
        <v>2.2206000000000001</v>
      </c>
      <c r="H205" s="26">
        <v>38.400776256540588</v>
      </c>
      <c r="I205" s="27">
        <v>2.0247589390559644</v>
      </c>
      <c r="J205" s="26">
        <v>418.5153700963657</v>
      </c>
      <c r="K205" s="27">
        <v>-18.178384331055785</v>
      </c>
      <c r="L205" s="340">
        <v>20</v>
      </c>
      <c r="M205" s="340" t="s">
        <v>1119</v>
      </c>
      <c r="N205" s="21" t="s">
        <v>1215</v>
      </c>
      <c r="Q205" s="21" t="s">
        <v>1202</v>
      </c>
      <c r="R205" s="36"/>
      <c r="AK205" s="1"/>
      <c r="AL205" s="1"/>
      <c r="AM205" s="1"/>
      <c r="AN205" s="1"/>
      <c r="AO205" s="1"/>
    </row>
    <row r="206" spans="1:41" x14ac:dyDescent="0.3">
      <c r="A206" s="1" t="s">
        <v>1014</v>
      </c>
      <c r="B206" s="1" t="s">
        <v>19</v>
      </c>
      <c r="C206" s="15" t="s">
        <v>1204</v>
      </c>
      <c r="E206" s="24" t="s">
        <v>339</v>
      </c>
      <c r="F206" s="25">
        <v>2.3612000000000002</v>
      </c>
      <c r="H206" s="26">
        <v>43.110123201041731</v>
      </c>
      <c r="I206" s="27">
        <v>2.1502579736509704</v>
      </c>
      <c r="J206" s="26">
        <v>490.41440559304363</v>
      </c>
      <c r="K206" s="27">
        <v>-17.166650700389056</v>
      </c>
      <c r="L206" s="318">
        <v>20</v>
      </c>
      <c r="M206" s="318" t="s">
        <v>1119</v>
      </c>
      <c r="N206" s="21" t="s">
        <v>1215</v>
      </c>
      <c r="Q206" s="21" t="s">
        <v>1202</v>
      </c>
      <c r="R206" s="36"/>
      <c r="AK206" s="1"/>
      <c r="AL206" s="1"/>
      <c r="AM206" s="1"/>
      <c r="AN206" s="1"/>
      <c r="AO206" s="1"/>
    </row>
    <row r="207" spans="1:41" x14ac:dyDescent="0.3">
      <c r="A207" s="1" t="s">
        <v>1015</v>
      </c>
      <c r="B207" s="1" t="s">
        <v>19</v>
      </c>
      <c r="C207" s="15" t="s">
        <v>1204</v>
      </c>
      <c r="E207" s="24" t="s">
        <v>339</v>
      </c>
      <c r="F207" s="25">
        <v>1.5126999999999999</v>
      </c>
      <c r="H207" s="26">
        <v>30.867207266588057</v>
      </c>
      <c r="I207" s="27">
        <v>2.4885603362527724</v>
      </c>
      <c r="J207" s="26">
        <v>305.08939551097689</v>
      </c>
      <c r="K207" s="27">
        <v>-19.411878092491616</v>
      </c>
      <c r="L207" s="318">
        <v>20</v>
      </c>
      <c r="M207" s="318" t="s">
        <v>1119</v>
      </c>
      <c r="N207" s="21" t="s">
        <v>1215</v>
      </c>
      <c r="Q207" s="21" t="s">
        <v>1202</v>
      </c>
      <c r="R207" s="36"/>
      <c r="AK207" s="1" t="s">
        <v>1142</v>
      </c>
      <c r="AL207" s="1"/>
      <c r="AM207" s="1"/>
      <c r="AN207" s="1"/>
      <c r="AO207" s="1"/>
    </row>
    <row r="208" spans="1:41" s="72" customFormat="1" x14ac:dyDescent="0.3">
      <c r="A208" s="1" t="s">
        <v>1016</v>
      </c>
      <c r="B208" s="1" t="s">
        <v>19</v>
      </c>
      <c r="C208" s="15" t="s">
        <v>1204</v>
      </c>
      <c r="D208" s="15"/>
      <c r="E208" s="24" t="s">
        <v>339</v>
      </c>
      <c r="F208" s="25">
        <v>2.2078000000000002</v>
      </c>
      <c r="G208" s="21"/>
      <c r="H208" s="26">
        <v>39.991350390113823</v>
      </c>
      <c r="I208" s="27">
        <v>1.3025897388198402</v>
      </c>
      <c r="J208" s="26">
        <v>479.97744882739681</v>
      </c>
      <c r="K208" s="27">
        <v>-17.918579775808421</v>
      </c>
      <c r="L208" s="340">
        <v>20</v>
      </c>
      <c r="M208" s="340" t="s">
        <v>1119</v>
      </c>
      <c r="N208" s="21" t="s">
        <v>1215</v>
      </c>
      <c r="O208" s="21"/>
      <c r="P208" s="21"/>
      <c r="Q208" s="21" t="s">
        <v>1202</v>
      </c>
      <c r="R208" s="36"/>
      <c r="S208" s="21"/>
      <c r="T208" s="21"/>
      <c r="U208" s="21"/>
      <c r="V208" s="21"/>
      <c r="W208" s="15"/>
      <c r="X208" s="15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4"/>
      <c r="AK208" s="1"/>
      <c r="AL208" s="1"/>
      <c r="AM208" s="1"/>
      <c r="AN208" s="1"/>
      <c r="AO208" s="1"/>
    </row>
    <row r="209" spans="1:41" x14ac:dyDescent="0.3">
      <c r="A209" s="1" t="s">
        <v>1017</v>
      </c>
      <c r="B209" s="1" t="s">
        <v>19</v>
      </c>
      <c r="C209" s="15" t="s">
        <v>1204</v>
      </c>
      <c r="E209" s="24" t="s">
        <v>339</v>
      </c>
      <c r="F209" s="25">
        <v>2.3307000000000002</v>
      </c>
      <c r="H209" s="26">
        <v>50.985024548634705</v>
      </c>
      <c r="I209" s="27">
        <v>2.1544202665995695</v>
      </c>
      <c r="J209" s="26">
        <v>600.74794854416666</v>
      </c>
      <c r="K209" s="27">
        <v>-19.760543331670075</v>
      </c>
      <c r="L209" s="340">
        <v>20</v>
      </c>
      <c r="M209" s="340" t="s">
        <v>1119</v>
      </c>
      <c r="N209" s="21" t="s">
        <v>1215</v>
      </c>
      <c r="Q209" s="21" t="s">
        <v>1202</v>
      </c>
      <c r="R209" s="36"/>
      <c r="AK209" s="1"/>
      <c r="AL209" s="1"/>
      <c r="AM209" s="1"/>
      <c r="AN209" s="1"/>
      <c r="AO209" s="1"/>
    </row>
    <row r="210" spans="1:41" s="72" customFormat="1" x14ac:dyDescent="0.3">
      <c r="A210" s="1" t="s">
        <v>1008</v>
      </c>
      <c r="B210" s="1" t="s">
        <v>19</v>
      </c>
      <c r="C210" s="15" t="s">
        <v>1204</v>
      </c>
      <c r="D210" s="15"/>
      <c r="E210" s="24" t="s">
        <v>339</v>
      </c>
      <c r="F210" s="25">
        <v>2.2101999999999999</v>
      </c>
      <c r="G210" s="21"/>
      <c r="H210" s="26">
        <v>45.047227646940293</v>
      </c>
      <c r="I210" s="27">
        <v>2.3140519106183048</v>
      </c>
      <c r="J210" s="26">
        <v>590.0532891423311</v>
      </c>
      <c r="K210" s="27">
        <v>-18.828421273149171</v>
      </c>
      <c r="L210" s="343">
        <v>20</v>
      </c>
      <c r="M210" s="340" t="s">
        <v>1118</v>
      </c>
      <c r="N210" s="21" t="s">
        <v>1215</v>
      </c>
      <c r="O210" s="21"/>
      <c r="P210" s="21"/>
      <c r="Q210" s="21" t="s">
        <v>1202</v>
      </c>
      <c r="R210" s="36"/>
      <c r="S210" s="21"/>
      <c r="T210" s="21"/>
      <c r="U210" s="21"/>
      <c r="V210" s="21"/>
      <c r="W210" s="15"/>
      <c r="X210" s="15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4"/>
      <c r="AK210" s="1"/>
      <c r="AL210" s="1"/>
      <c r="AM210" s="1"/>
      <c r="AN210" s="1"/>
      <c r="AO210" s="1"/>
    </row>
    <row r="211" spans="1:41" x14ac:dyDescent="0.3">
      <c r="A211" s="1" t="s">
        <v>1009</v>
      </c>
      <c r="B211" s="1" t="s">
        <v>19</v>
      </c>
      <c r="C211" s="15" t="s">
        <v>1204</v>
      </c>
      <c r="E211" s="24" t="s">
        <v>339</v>
      </c>
      <c r="F211" s="25">
        <v>2.2269000000000001</v>
      </c>
      <c r="H211" s="26">
        <v>41.204206483252456</v>
      </c>
      <c r="I211" s="27">
        <v>2.990460719031947</v>
      </c>
      <c r="J211" s="26">
        <v>558.87127016348518</v>
      </c>
      <c r="K211" s="27">
        <v>-19.916234066377395</v>
      </c>
      <c r="L211" s="343">
        <v>20</v>
      </c>
      <c r="M211" s="340" t="s">
        <v>1118</v>
      </c>
      <c r="N211" s="21" t="s">
        <v>1215</v>
      </c>
      <c r="Q211" s="21" t="s">
        <v>1202</v>
      </c>
      <c r="R211" s="36"/>
      <c r="AK211" s="1"/>
      <c r="AL211" s="1"/>
      <c r="AM211" s="1"/>
      <c r="AN211" s="1"/>
      <c r="AO211" s="1"/>
    </row>
    <row r="212" spans="1:41" x14ac:dyDescent="0.3">
      <c r="A212" s="1" t="s">
        <v>1010</v>
      </c>
      <c r="B212" s="1" t="s">
        <v>19</v>
      </c>
      <c r="C212" s="15" t="s">
        <v>1204</v>
      </c>
      <c r="E212" s="24" t="s">
        <v>339</v>
      </c>
      <c r="F212" s="25">
        <v>2.2942</v>
      </c>
      <c r="H212" s="26">
        <v>50.307557788038693</v>
      </c>
      <c r="I212" s="27">
        <v>3.0524923333668075</v>
      </c>
      <c r="J212" s="26">
        <v>519.93976476781859</v>
      </c>
      <c r="K212" s="27">
        <v>-17.745509188973436</v>
      </c>
      <c r="L212" s="343">
        <v>20</v>
      </c>
      <c r="M212" s="340" t="s">
        <v>1118</v>
      </c>
      <c r="N212" s="21" t="s">
        <v>1215</v>
      </c>
      <c r="Q212" s="21" t="s">
        <v>1202</v>
      </c>
      <c r="R212" s="36"/>
      <c r="AK212" s="1"/>
      <c r="AL212" s="1"/>
      <c r="AM212" s="1"/>
      <c r="AN212" s="1"/>
      <c r="AO212" s="1"/>
    </row>
    <row r="213" spans="1:41" x14ac:dyDescent="0.3">
      <c r="A213" s="1" t="s">
        <v>1011</v>
      </c>
      <c r="B213" s="1" t="s">
        <v>19</v>
      </c>
      <c r="C213" s="15" t="s">
        <v>1204</v>
      </c>
      <c r="E213" s="24" t="s">
        <v>339</v>
      </c>
      <c r="F213" s="25">
        <v>2.3083</v>
      </c>
      <c r="H213" s="26">
        <v>44.745746275217257</v>
      </c>
      <c r="I213" s="27">
        <v>3.1290839812512949</v>
      </c>
      <c r="J213" s="26">
        <v>491.75814076745667</v>
      </c>
      <c r="K213" s="27">
        <v>-17.150917327363288</v>
      </c>
      <c r="L213" s="343">
        <v>20</v>
      </c>
      <c r="M213" s="340" t="s">
        <v>1118</v>
      </c>
      <c r="N213" s="21" t="s">
        <v>1215</v>
      </c>
      <c r="Q213" s="21" t="s">
        <v>1202</v>
      </c>
      <c r="R213" s="36"/>
      <c r="AK213" s="1"/>
      <c r="AL213" s="1"/>
      <c r="AM213" s="1"/>
      <c r="AN213" s="1"/>
      <c r="AO213" s="1"/>
    </row>
    <row r="214" spans="1:41" x14ac:dyDescent="0.3">
      <c r="A214" s="1" t="s">
        <v>1012</v>
      </c>
      <c r="B214" s="1" t="s">
        <v>19</v>
      </c>
      <c r="C214" s="15" t="s">
        <v>1204</v>
      </c>
      <c r="E214" s="24" t="s">
        <v>339</v>
      </c>
      <c r="F214" s="25">
        <v>2.2088000000000001</v>
      </c>
      <c r="H214" s="26">
        <v>46.75215678358088</v>
      </c>
      <c r="I214" s="27">
        <v>2.4658705456593215</v>
      </c>
      <c r="J214" s="26">
        <v>469.48527006828101</v>
      </c>
      <c r="K214" s="27">
        <v>-17.317497893954872</v>
      </c>
      <c r="L214" s="343">
        <v>20</v>
      </c>
      <c r="M214" s="340" t="s">
        <v>1118</v>
      </c>
      <c r="N214" s="21" t="s">
        <v>1215</v>
      </c>
      <c r="Q214" s="21" t="s">
        <v>1202</v>
      </c>
      <c r="R214" s="36"/>
      <c r="AK214" s="1"/>
      <c r="AL214" s="1"/>
      <c r="AM214" s="1"/>
      <c r="AN214" s="1"/>
      <c r="AO214" s="1"/>
    </row>
    <row r="215" spans="1:41" x14ac:dyDescent="0.3">
      <c r="A215" s="1" t="s">
        <v>662</v>
      </c>
      <c r="B215" s="1" t="s">
        <v>19</v>
      </c>
      <c r="C215" s="15" t="s">
        <v>1204</v>
      </c>
      <c r="E215" s="24" t="s">
        <v>339</v>
      </c>
      <c r="F215" s="34">
        <v>2.2458999999999998</v>
      </c>
      <c r="H215" s="26">
        <v>71.722243131351149</v>
      </c>
      <c r="I215" s="27">
        <v>2.3037503999999989</v>
      </c>
      <c r="J215" s="26">
        <v>942.31791907514446</v>
      </c>
      <c r="K215" s="27">
        <v>-17.020878500000006</v>
      </c>
      <c r="L215" s="343">
        <v>20</v>
      </c>
      <c r="M215" s="340" t="s">
        <v>1100</v>
      </c>
      <c r="N215" s="21" t="s">
        <v>1215</v>
      </c>
      <c r="O215" s="29"/>
      <c r="P215" s="30"/>
      <c r="Q215" s="21" t="s">
        <v>1202</v>
      </c>
      <c r="R215" s="31"/>
      <c r="S215" s="31"/>
      <c r="T215" s="28"/>
      <c r="AK215" s="1"/>
      <c r="AL215" s="1"/>
      <c r="AM215" s="1"/>
      <c r="AN215" s="1"/>
      <c r="AO215" s="1"/>
    </row>
    <row r="216" spans="1:41" x14ac:dyDescent="0.3">
      <c r="A216" s="1" t="s">
        <v>663</v>
      </c>
      <c r="B216" s="1" t="s">
        <v>19</v>
      </c>
      <c r="C216" s="15" t="s">
        <v>1204</v>
      </c>
      <c r="E216" s="24" t="s">
        <v>339</v>
      </c>
      <c r="F216" s="34">
        <v>2.2643</v>
      </c>
      <c r="H216" s="26">
        <v>60.192949441726249</v>
      </c>
      <c r="I216" s="27">
        <v>3.2873983999999998</v>
      </c>
      <c r="J216" s="26">
        <v>955.38150289017358</v>
      </c>
      <c r="K216" s="27">
        <v>-16.651093700000001</v>
      </c>
      <c r="L216" s="343">
        <v>20</v>
      </c>
      <c r="M216" s="340" t="s">
        <v>1100</v>
      </c>
      <c r="N216" s="21" t="s">
        <v>1215</v>
      </c>
      <c r="O216" s="29"/>
      <c r="P216" s="30"/>
      <c r="Q216" s="21" t="s">
        <v>1202</v>
      </c>
      <c r="R216" s="31"/>
      <c r="S216" s="31"/>
      <c r="T216" s="28"/>
      <c r="AK216" s="1"/>
      <c r="AL216" s="1"/>
      <c r="AM216" s="1"/>
      <c r="AN216" s="1"/>
      <c r="AO216" s="1"/>
    </row>
    <row r="217" spans="1:41" s="72" customFormat="1" x14ac:dyDescent="0.3">
      <c r="A217" s="1" t="s">
        <v>664</v>
      </c>
      <c r="B217" s="1" t="s">
        <v>19</v>
      </c>
      <c r="C217" s="15" t="s">
        <v>1204</v>
      </c>
      <c r="D217" s="15"/>
      <c r="E217" s="24" t="s">
        <v>339</v>
      </c>
      <c r="F217" s="34">
        <v>2.3542999999999998</v>
      </c>
      <c r="G217" s="21"/>
      <c r="H217" s="26">
        <v>71.116296575084675</v>
      </c>
      <c r="I217" s="27">
        <v>3.322363999999999</v>
      </c>
      <c r="J217" s="26">
        <v>964.38439306358384</v>
      </c>
      <c r="K217" s="27">
        <v>-18.442133600000005</v>
      </c>
      <c r="L217" s="343">
        <v>20</v>
      </c>
      <c r="M217" s="340" t="s">
        <v>1100</v>
      </c>
      <c r="N217" s="21" t="s">
        <v>1215</v>
      </c>
      <c r="O217" s="21"/>
      <c r="P217" s="21"/>
      <c r="Q217" s="21" t="s">
        <v>1202</v>
      </c>
      <c r="R217" s="36"/>
      <c r="S217" s="21"/>
      <c r="T217" s="21"/>
      <c r="U217" s="21"/>
      <c r="V217" s="21"/>
      <c r="W217" s="15"/>
      <c r="X217" s="15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4"/>
      <c r="AK217" s="1"/>
      <c r="AL217" s="1"/>
      <c r="AM217" s="1"/>
      <c r="AN217" s="1"/>
      <c r="AO217" s="1"/>
    </row>
    <row r="218" spans="1:41" x14ac:dyDescent="0.3">
      <c r="A218" s="1" t="s">
        <v>665</v>
      </c>
      <c r="B218" s="1" t="s">
        <v>19</v>
      </c>
      <c r="C218" s="15" t="s">
        <v>1204</v>
      </c>
      <c r="E218" s="24" t="s">
        <v>339</v>
      </c>
      <c r="F218" s="34">
        <v>2.2553999999999998</v>
      </c>
      <c r="H218" s="26">
        <v>104.74570317400577</v>
      </c>
      <c r="I218" s="27">
        <v>-0.3351911999999998</v>
      </c>
      <c r="J218" s="26">
        <v>995.94508670520247</v>
      </c>
      <c r="K218" s="27">
        <v>-17.107812799999998</v>
      </c>
      <c r="L218" s="343">
        <v>20</v>
      </c>
      <c r="M218" s="340" t="s">
        <v>1100</v>
      </c>
      <c r="N218" s="21" t="s">
        <v>1215</v>
      </c>
      <c r="Q218" s="21" t="s">
        <v>1202</v>
      </c>
      <c r="R218" s="36"/>
      <c r="AK218" s="1"/>
      <c r="AL218" s="1"/>
      <c r="AM218" s="1"/>
      <c r="AN218" s="1"/>
      <c r="AO218" s="1"/>
    </row>
    <row r="219" spans="1:41" x14ac:dyDescent="0.3">
      <c r="A219" s="1" t="s">
        <v>666</v>
      </c>
      <c r="B219" s="1" t="s">
        <v>19</v>
      </c>
      <c r="C219" s="15" t="s">
        <v>1204</v>
      </c>
      <c r="E219" s="24" t="s">
        <v>339</v>
      </c>
      <c r="F219" s="34">
        <v>2.2860999999999998</v>
      </c>
      <c r="H219" s="26">
        <v>97.131852967005386</v>
      </c>
      <c r="I219" s="27">
        <v>1.3959536000000003</v>
      </c>
      <c r="J219" s="26">
        <v>883.66184971098266</v>
      </c>
      <c r="K219" s="27">
        <v>-15.843011799999999</v>
      </c>
      <c r="L219" s="343">
        <v>20</v>
      </c>
      <c r="M219" s="340" t="s">
        <v>1100</v>
      </c>
      <c r="N219" s="21" t="s">
        <v>1215</v>
      </c>
      <c r="Q219" s="21" t="s">
        <v>1202</v>
      </c>
      <c r="R219" s="36"/>
      <c r="AK219" s="1"/>
      <c r="AL219" s="1"/>
      <c r="AM219" s="1"/>
      <c r="AN219" s="1"/>
      <c r="AO219" s="1"/>
    </row>
    <row r="220" spans="1:41" x14ac:dyDescent="0.3">
      <c r="A220" s="1" t="s">
        <v>667</v>
      </c>
      <c r="B220" s="1" t="s">
        <v>19</v>
      </c>
      <c r="C220" s="15" t="s">
        <v>1204</v>
      </c>
      <c r="E220" s="24" t="s">
        <v>339</v>
      </c>
      <c r="F220" s="34">
        <v>2.2496</v>
      </c>
      <c r="H220" s="26">
        <v>46.489524526408232</v>
      </c>
      <c r="I220" s="27">
        <v>2.4436599999999995</v>
      </c>
      <c r="J220" s="26">
        <v>969.77456647398856</v>
      </c>
      <c r="K220" s="27">
        <v>-15.974348499999998</v>
      </c>
      <c r="L220" s="343">
        <v>20</v>
      </c>
      <c r="M220" s="343" t="s">
        <v>1100</v>
      </c>
      <c r="N220" s="21" t="s">
        <v>1215</v>
      </c>
      <c r="Q220" s="21" t="s">
        <v>1202</v>
      </c>
      <c r="R220" s="36"/>
      <c r="AK220" s="1"/>
      <c r="AL220" s="1"/>
      <c r="AM220" s="1"/>
      <c r="AN220" s="1"/>
      <c r="AO220" s="1"/>
    </row>
    <row r="221" spans="1:41" x14ac:dyDescent="0.3">
      <c r="A221" s="1" t="s">
        <v>668</v>
      </c>
      <c r="B221" s="1" t="s">
        <v>19</v>
      </c>
      <c r="C221" s="15" t="s">
        <v>1204</v>
      </c>
      <c r="E221" s="24" t="s">
        <v>339</v>
      </c>
      <c r="F221" s="34">
        <v>2.3102999999999998</v>
      </c>
      <c r="H221" s="26">
        <v>82.398444360807929</v>
      </c>
      <c r="I221" s="27">
        <v>2.5995584000000003</v>
      </c>
      <c r="J221" s="26">
        <v>939.7023121387283</v>
      </c>
      <c r="K221" s="27">
        <v>-19.080833199999997</v>
      </c>
      <c r="L221" s="343">
        <v>20</v>
      </c>
      <c r="M221" s="343" t="s">
        <v>1100</v>
      </c>
      <c r="N221" s="21" t="s">
        <v>1215</v>
      </c>
      <c r="Q221" s="21" t="s">
        <v>1202</v>
      </c>
      <c r="R221" s="36"/>
      <c r="AK221" s="1"/>
      <c r="AL221" s="1"/>
      <c r="AM221" s="1"/>
      <c r="AN221" s="1"/>
      <c r="AO221" s="1"/>
    </row>
    <row r="222" spans="1:41" x14ac:dyDescent="0.3">
      <c r="A222" s="1" t="s">
        <v>669</v>
      </c>
      <c r="B222" s="1" t="s">
        <v>19</v>
      </c>
      <c r="C222" s="15" t="s">
        <v>1204</v>
      </c>
      <c r="E222" s="24" t="s">
        <v>339</v>
      </c>
      <c r="F222" s="34">
        <v>2.3298000000000001</v>
      </c>
      <c r="H222" s="26">
        <v>65.763141387529799</v>
      </c>
      <c r="I222" s="27">
        <v>2.152950399999999</v>
      </c>
      <c r="J222" s="26">
        <v>960.69942196531804</v>
      </c>
      <c r="K222" s="27">
        <v>-18.498252100000002</v>
      </c>
      <c r="L222" s="343">
        <v>20</v>
      </c>
      <c r="M222" s="343" t="s">
        <v>1100</v>
      </c>
      <c r="N222" s="21" t="s">
        <v>1215</v>
      </c>
      <c r="Q222" s="21" t="s">
        <v>1202</v>
      </c>
      <c r="R222" s="36"/>
      <c r="AK222" s="1"/>
      <c r="AL222" s="1"/>
      <c r="AM222" s="1"/>
      <c r="AN222" s="1"/>
      <c r="AO222" s="1"/>
    </row>
    <row r="223" spans="1:41" x14ac:dyDescent="0.3">
      <c r="A223" s="1" t="s">
        <v>670</v>
      </c>
      <c r="B223" s="1" t="s">
        <v>19</v>
      </c>
      <c r="C223" s="15" t="s">
        <v>1204</v>
      </c>
      <c r="E223" s="24" t="s">
        <v>339</v>
      </c>
      <c r="F223" s="34">
        <v>2.3702999999999999</v>
      </c>
      <c r="H223" s="26">
        <v>82.143771170493054</v>
      </c>
      <c r="I223" s="27">
        <v>3.3613959999999996</v>
      </c>
      <c r="J223" s="26">
        <v>944.22543352601167</v>
      </c>
      <c r="K223" s="27">
        <v>-16.651370099999998</v>
      </c>
      <c r="L223" s="343">
        <v>20</v>
      </c>
      <c r="M223" s="343" t="s">
        <v>1100</v>
      </c>
      <c r="N223" s="21" t="s">
        <v>1215</v>
      </c>
      <c r="Q223" s="21" t="s">
        <v>1202</v>
      </c>
      <c r="R223" s="36"/>
      <c r="AK223" s="1"/>
      <c r="AL223" s="1"/>
      <c r="AM223" s="1"/>
      <c r="AN223" s="1"/>
      <c r="AO223" s="1"/>
    </row>
    <row r="224" spans="1:41" x14ac:dyDescent="0.3">
      <c r="A224" s="1" t="s">
        <v>671</v>
      </c>
      <c r="B224" s="1" t="s">
        <v>19</v>
      </c>
      <c r="C224" s="15" t="s">
        <v>1204</v>
      </c>
      <c r="E224" s="24" t="s">
        <v>339</v>
      </c>
      <c r="F224" s="34">
        <v>2.3039999999999998</v>
      </c>
      <c r="H224" s="26">
        <v>30.840296073265584</v>
      </c>
      <c r="I224" s="27">
        <v>2.0066807999999994</v>
      </c>
      <c r="J224" s="26">
        <v>880.43930635838149</v>
      </c>
      <c r="K224" s="27">
        <v>-16.937491900000005</v>
      </c>
      <c r="L224" s="343">
        <v>20</v>
      </c>
      <c r="M224" s="343" t="s">
        <v>1100</v>
      </c>
      <c r="N224" s="21" t="s">
        <v>1215</v>
      </c>
      <c r="Q224" s="21" t="s">
        <v>1202</v>
      </c>
      <c r="R224" s="36"/>
      <c r="AK224" s="1"/>
      <c r="AL224" s="1"/>
      <c r="AM224" s="1"/>
      <c r="AN224" s="1"/>
      <c r="AO224" s="1"/>
    </row>
    <row r="225" spans="1:41" x14ac:dyDescent="0.3">
      <c r="A225" s="1" t="s">
        <v>754</v>
      </c>
      <c r="B225" s="1" t="s">
        <v>19</v>
      </c>
      <c r="C225" s="15" t="s">
        <v>1204</v>
      </c>
      <c r="E225" s="24" t="s">
        <v>339</v>
      </c>
      <c r="F225" s="34">
        <v>2.3786999999999998</v>
      </c>
      <c r="H225" s="26">
        <v>37.624661770390411</v>
      </c>
      <c r="I225" s="27">
        <v>2.567044000000001</v>
      </c>
      <c r="J225" s="26">
        <v>551.62168141592917</v>
      </c>
      <c r="K225" s="27">
        <v>-14.6919653</v>
      </c>
      <c r="L225" s="343">
        <v>20</v>
      </c>
      <c r="M225" s="343" t="s">
        <v>1100</v>
      </c>
      <c r="N225" s="21" t="s">
        <v>1215</v>
      </c>
      <c r="O225" s="29"/>
      <c r="P225" s="29"/>
      <c r="Q225" s="21" t="s">
        <v>1202</v>
      </c>
      <c r="R225" s="31"/>
      <c r="S225" s="31"/>
      <c r="T225" s="28"/>
      <c r="AK225" s="1"/>
      <c r="AL225" s="1"/>
      <c r="AM225" s="1"/>
      <c r="AN225" s="1"/>
      <c r="AO225" s="1"/>
    </row>
    <row r="226" spans="1:41" x14ac:dyDescent="0.3">
      <c r="A226" s="1" t="s">
        <v>755</v>
      </c>
      <c r="B226" s="1" t="s">
        <v>19</v>
      </c>
      <c r="C226" s="15" t="s">
        <v>1204</v>
      </c>
      <c r="E226" s="24" t="s">
        <v>339</v>
      </c>
      <c r="F226" s="34">
        <v>2.3580999999999999</v>
      </c>
      <c r="H226" s="26">
        <v>47.943563973714731</v>
      </c>
      <c r="I226" s="27">
        <v>2.0255018000000007</v>
      </c>
      <c r="J226" s="26">
        <v>547.08628318584078</v>
      </c>
      <c r="K226" s="27">
        <v>27.8113852</v>
      </c>
      <c r="L226" s="343">
        <v>20</v>
      </c>
      <c r="M226" s="343" t="s">
        <v>1100</v>
      </c>
      <c r="N226" s="21" t="s">
        <v>1215</v>
      </c>
      <c r="O226" s="29"/>
      <c r="P226" s="30"/>
      <c r="Q226" s="21" t="s">
        <v>1202</v>
      </c>
      <c r="R226" s="31"/>
      <c r="S226" s="31"/>
      <c r="T226" s="28"/>
      <c r="AK226" s="1"/>
      <c r="AL226" s="1"/>
      <c r="AM226" s="1"/>
      <c r="AN226" s="1"/>
      <c r="AO226" s="1"/>
    </row>
    <row r="227" spans="1:41" x14ac:dyDescent="0.3">
      <c r="A227" s="1" t="s">
        <v>756</v>
      </c>
      <c r="B227" s="1" t="s">
        <v>19</v>
      </c>
      <c r="C227" s="15" t="s">
        <v>1204</v>
      </c>
      <c r="E227" s="24" t="s">
        <v>339</v>
      </c>
      <c r="F227" s="34">
        <v>2.2721</v>
      </c>
      <c r="H227" s="26">
        <v>45.927715500579822</v>
      </c>
      <c r="I227" s="27">
        <v>2.6458632000000009</v>
      </c>
      <c r="J227" s="26">
        <v>553.39159292035401</v>
      </c>
      <c r="K227" s="27">
        <v>-15.7170533</v>
      </c>
      <c r="L227" s="343">
        <v>20</v>
      </c>
      <c r="M227" s="343" t="s">
        <v>1100</v>
      </c>
      <c r="N227" s="21" t="s">
        <v>1215</v>
      </c>
      <c r="O227" s="29"/>
      <c r="P227" s="30"/>
      <c r="Q227" s="21" t="s">
        <v>1202</v>
      </c>
      <c r="R227" s="31"/>
      <c r="S227" s="31"/>
      <c r="T227" s="28"/>
      <c r="AK227" s="1"/>
      <c r="AL227" s="1"/>
      <c r="AM227" s="1"/>
      <c r="AN227" s="1"/>
      <c r="AO227" s="1"/>
    </row>
    <row r="228" spans="1:41" s="44" customFormat="1" x14ac:dyDescent="0.3">
      <c r="A228" s="1" t="s">
        <v>757</v>
      </c>
      <c r="B228" s="1" t="s">
        <v>19</v>
      </c>
      <c r="C228" s="15" t="s">
        <v>1204</v>
      </c>
      <c r="D228" s="15"/>
      <c r="E228" s="24" t="s">
        <v>339</v>
      </c>
      <c r="F228" s="34">
        <v>2.3344999999999998</v>
      </c>
      <c r="G228" s="21"/>
      <c r="H228" s="26">
        <v>47.394665635871668</v>
      </c>
      <c r="I228" s="27">
        <v>1.6536050000000007</v>
      </c>
      <c r="J228" s="26">
        <v>630.71460176991161</v>
      </c>
      <c r="K228" s="27">
        <v>-15.548272800000003</v>
      </c>
      <c r="L228" s="343">
        <v>20</v>
      </c>
      <c r="M228" s="343" t="s">
        <v>1100</v>
      </c>
      <c r="N228" s="21" t="s">
        <v>1215</v>
      </c>
      <c r="O228" s="29"/>
      <c r="P228" s="30"/>
      <c r="Q228" s="21" t="s">
        <v>1202</v>
      </c>
      <c r="R228" s="31"/>
      <c r="S228" s="31"/>
      <c r="T228" s="28"/>
      <c r="U228" s="21"/>
      <c r="V228" s="21"/>
      <c r="W228" s="15"/>
      <c r="X228" s="15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4"/>
      <c r="AK228" s="1"/>
      <c r="AL228" s="1"/>
      <c r="AM228" s="1"/>
      <c r="AN228" s="1"/>
      <c r="AO228" s="1"/>
    </row>
    <row r="229" spans="1:41" s="44" customFormat="1" x14ac:dyDescent="0.3">
      <c r="A229" s="1" t="s">
        <v>758</v>
      </c>
      <c r="B229" s="1" t="s">
        <v>19</v>
      </c>
      <c r="C229" s="15" t="s">
        <v>1204</v>
      </c>
      <c r="D229" s="15"/>
      <c r="E229" s="24" t="s">
        <v>339</v>
      </c>
      <c r="F229" s="34">
        <v>2.3769999999999998</v>
      </c>
      <c r="G229" s="21"/>
      <c r="H229" s="26">
        <v>55.603015075376881</v>
      </c>
      <c r="I229" s="27">
        <v>1.9709244000000004</v>
      </c>
      <c r="J229" s="26">
        <v>631.84292035398232</v>
      </c>
      <c r="K229" s="27">
        <v>-15.246603900000004</v>
      </c>
      <c r="L229" s="343">
        <v>20</v>
      </c>
      <c r="M229" s="343" t="s">
        <v>1100</v>
      </c>
      <c r="N229" s="21" t="s">
        <v>1215</v>
      </c>
      <c r="O229" s="29"/>
      <c r="P229" s="30"/>
      <c r="Q229" s="21" t="s">
        <v>1202</v>
      </c>
      <c r="R229" s="31"/>
      <c r="S229" s="31"/>
      <c r="T229" s="28"/>
      <c r="U229" s="21"/>
      <c r="V229" s="21"/>
      <c r="W229" s="15"/>
      <c r="X229" s="15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4"/>
      <c r="AK229" s="1"/>
      <c r="AL229" s="1"/>
      <c r="AM229" s="1"/>
      <c r="AN229" s="1"/>
      <c r="AO229" s="1"/>
    </row>
    <row r="230" spans="1:41" s="44" customFormat="1" ht="14.5" x14ac:dyDescent="0.35">
      <c r="A230" s="1" t="s">
        <v>1440</v>
      </c>
      <c r="B230" s="1" t="s">
        <v>7</v>
      </c>
      <c r="C230" s="1" t="s">
        <v>303</v>
      </c>
      <c r="D230" s="1"/>
      <c r="E230" s="1" t="s">
        <v>339</v>
      </c>
      <c r="F230" s="16">
        <v>2.4855999999999998</v>
      </c>
      <c r="G230" s="1"/>
      <c r="H230" s="17">
        <v>27.6</v>
      </c>
      <c r="I230" s="17">
        <v>1</v>
      </c>
      <c r="J230" s="17">
        <v>544.20000000000005</v>
      </c>
      <c r="K230" s="17">
        <v>-16.399999999999999</v>
      </c>
      <c r="L230" s="343">
        <v>20</v>
      </c>
      <c r="M230" s="343" t="s">
        <v>1358</v>
      </c>
      <c r="N230" s="1" t="s">
        <v>1210</v>
      </c>
      <c r="O230" s="343">
        <v>27.907830000000001</v>
      </c>
      <c r="P230" s="343">
        <v>-175.72118</v>
      </c>
      <c r="Q230" s="1" t="s">
        <v>421</v>
      </c>
      <c r="R230" s="4">
        <v>43685</v>
      </c>
      <c r="S230" s="343"/>
      <c r="T230" s="2" t="s">
        <v>1241</v>
      </c>
      <c r="U230" s="1" t="s">
        <v>1241</v>
      </c>
      <c r="V230" s="1"/>
      <c r="W230" s="1"/>
      <c r="X230" s="343" t="s">
        <v>397</v>
      </c>
      <c r="Y230" s="343">
        <v>0</v>
      </c>
      <c r="Z230" s="343">
        <v>1</v>
      </c>
      <c r="AA230" s="343">
        <v>1</v>
      </c>
      <c r="AB230" s="343">
        <v>0</v>
      </c>
      <c r="AC230" s="343">
        <v>0</v>
      </c>
      <c r="AD230" s="343">
        <v>0</v>
      </c>
      <c r="AE230" s="343">
        <v>1</v>
      </c>
      <c r="AF230" s="343">
        <v>0</v>
      </c>
      <c r="AG230" s="343">
        <v>0</v>
      </c>
      <c r="AH230" s="343">
        <v>1</v>
      </c>
      <c r="AI230" s="343">
        <v>0</v>
      </c>
      <c r="AJ230" s="343">
        <v>0</v>
      </c>
      <c r="AK230" s="1" t="s">
        <v>1439</v>
      </c>
      <c r="AL230" s="1"/>
      <c r="AM230" s="1"/>
      <c r="AN230" s="1"/>
      <c r="AO230" s="1"/>
    </row>
    <row r="231" spans="1:41" ht="14.5" x14ac:dyDescent="0.35">
      <c r="A231" s="1" t="s">
        <v>1441</v>
      </c>
      <c r="B231" s="1" t="s">
        <v>7</v>
      </c>
      <c r="C231" s="1" t="s">
        <v>303</v>
      </c>
      <c r="D231" s="1"/>
      <c r="E231" s="1" t="s">
        <v>339</v>
      </c>
      <c r="F231" s="16">
        <v>2.5476999999999999</v>
      </c>
      <c r="G231" s="1"/>
      <c r="H231" s="17">
        <v>26.1</v>
      </c>
      <c r="I231" s="17">
        <v>0.8</v>
      </c>
      <c r="J231" s="17">
        <v>523.79999999999995</v>
      </c>
      <c r="K231" s="17">
        <v>-15.8</v>
      </c>
      <c r="L231" s="343">
        <v>20</v>
      </c>
      <c r="M231" s="343" t="s">
        <v>1358</v>
      </c>
      <c r="N231" s="1" t="s">
        <v>1210</v>
      </c>
      <c r="O231" s="343">
        <v>27.907830000000001</v>
      </c>
      <c r="P231" s="343">
        <v>-175.72118</v>
      </c>
      <c r="Q231" s="1" t="s">
        <v>421</v>
      </c>
      <c r="R231" s="4">
        <v>43685</v>
      </c>
      <c r="S231" s="343"/>
      <c r="T231" s="2" t="s">
        <v>1241</v>
      </c>
      <c r="U231" s="1" t="s">
        <v>1241</v>
      </c>
      <c r="V231" s="1"/>
      <c r="W231" s="1"/>
      <c r="X231" s="343" t="s">
        <v>397</v>
      </c>
      <c r="Y231" s="343">
        <v>0</v>
      </c>
      <c r="Z231" s="343">
        <v>1</v>
      </c>
      <c r="AA231" s="343">
        <v>1</v>
      </c>
      <c r="AB231" s="343">
        <v>0</v>
      </c>
      <c r="AC231" s="343">
        <v>0</v>
      </c>
      <c r="AD231" s="343">
        <v>0</v>
      </c>
      <c r="AE231" s="343">
        <v>1</v>
      </c>
      <c r="AF231" s="343">
        <v>0</v>
      </c>
      <c r="AG231" s="343">
        <v>0</v>
      </c>
      <c r="AH231" s="343">
        <v>1</v>
      </c>
      <c r="AI231" s="343">
        <v>0</v>
      </c>
      <c r="AJ231" s="343">
        <v>0</v>
      </c>
      <c r="AK231" s="1" t="s">
        <v>1439</v>
      </c>
      <c r="AL231" s="1"/>
      <c r="AM231" s="1"/>
      <c r="AN231" s="1"/>
      <c r="AO231" s="1"/>
    </row>
    <row r="232" spans="1:41" ht="14.5" x14ac:dyDescent="0.35">
      <c r="A232" s="1" t="s">
        <v>1442</v>
      </c>
      <c r="B232" s="1" t="s">
        <v>7</v>
      </c>
      <c r="C232" s="1" t="s">
        <v>303</v>
      </c>
      <c r="D232" s="1"/>
      <c r="E232" s="1" t="s">
        <v>339</v>
      </c>
      <c r="F232" s="16">
        <v>2.4969999999999999</v>
      </c>
      <c r="G232" s="1"/>
      <c r="H232" s="17">
        <v>29.6</v>
      </c>
      <c r="I232" s="17">
        <v>1.5</v>
      </c>
      <c r="J232" s="17">
        <v>539.6</v>
      </c>
      <c r="K232" s="17">
        <v>-17.2</v>
      </c>
      <c r="L232" s="343">
        <v>20</v>
      </c>
      <c r="M232" s="343" t="s">
        <v>1358</v>
      </c>
      <c r="N232" s="1" t="s">
        <v>1210</v>
      </c>
      <c r="O232" s="343">
        <v>27.907830000000001</v>
      </c>
      <c r="P232" s="343">
        <v>-175.72118</v>
      </c>
      <c r="Q232" s="1" t="s">
        <v>421</v>
      </c>
      <c r="R232" s="4">
        <v>43685</v>
      </c>
      <c r="S232" s="343"/>
      <c r="T232" s="2" t="s">
        <v>1241</v>
      </c>
      <c r="U232" s="1" t="s">
        <v>1241</v>
      </c>
      <c r="V232" s="1"/>
      <c r="W232" s="1"/>
      <c r="X232" s="343" t="s">
        <v>397</v>
      </c>
      <c r="Y232" s="343">
        <v>0</v>
      </c>
      <c r="Z232" s="343">
        <v>1</v>
      </c>
      <c r="AA232" s="343">
        <v>1</v>
      </c>
      <c r="AB232" s="343">
        <v>0</v>
      </c>
      <c r="AC232" s="343">
        <v>0</v>
      </c>
      <c r="AD232" s="343">
        <v>0</v>
      </c>
      <c r="AE232" s="343">
        <v>1</v>
      </c>
      <c r="AF232" s="343">
        <v>0</v>
      </c>
      <c r="AG232" s="343">
        <v>0</v>
      </c>
      <c r="AH232" s="343">
        <v>1</v>
      </c>
      <c r="AI232" s="343">
        <v>0</v>
      </c>
      <c r="AJ232" s="343">
        <v>0</v>
      </c>
      <c r="AK232" s="1" t="s">
        <v>1439</v>
      </c>
      <c r="AL232" s="1"/>
      <c r="AM232" s="1"/>
      <c r="AN232" s="1"/>
      <c r="AO232" s="1"/>
    </row>
    <row r="233" spans="1:41" s="44" customFormat="1" ht="14.5" x14ac:dyDescent="0.35">
      <c r="A233" s="1" t="s">
        <v>1360</v>
      </c>
      <c r="B233" s="1" t="s">
        <v>19</v>
      </c>
      <c r="C233" s="1" t="s">
        <v>310</v>
      </c>
      <c r="D233" s="1"/>
      <c r="E233" s="1" t="s">
        <v>339</v>
      </c>
      <c r="F233" s="16">
        <v>3.0489000000000002</v>
      </c>
      <c r="G233" s="1"/>
      <c r="H233" s="17">
        <v>19</v>
      </c>
      <c r="I233" s="17">
        <v>2.2000000000000002</v>
      </c>
      <c r="J233" s="17">
        <v>450</v>
      </c>
      <c r="K233" s="17">
        <v>-6.3</v>
      </c>
      <c r="L233" s="343">
        <v>20</v>
      </c>
      <c r="M233" s="343" t="s">
        <v>1358</v>
      </c>
      <c r="N233" s="343" t="s">
        <v>1210</v>
      </c>
      <c r="O233" s="343">
        <v>27.907830000000001</v>
      </c>
      <c r="P233" s="343">
        <v>-175.72118</v>
      </c>
      <c r="Q233" s="1" t="s">
        <v>421</v>
      </c>
      <c r="R233" s="4">
        <v>43685</v>
      </c>
      <c r="S233" s="343"/>
      <c r="T233" s="1" t="s">
        <v>1241</v>
      </c>
      <c r="U233" s="2" t="s">
        <v>1241</v>
      </c>
      <c r="V233" s="1"/>
      <c r="W233" s="1"/>
      <c r="X233" s="343" t="s">
        <v>397</v>
      </c>
      <c r="Y233" s="343">
        <v>0</v>
      </c>
      <c r="Z233" s="343">
        <v>1</v>
      </c>
      <c r="AA233" s="343">
        <v>1</v>
      </c>
      <c r="AB233" s="343">
        <v>0</v>
      </c>
      <c r="AC233" s="343">
        <v>0</v>
      </c>
      <c r="AD233" s="343">
        <v>0</v>
      </c>
      <c r="AE233" s="343">
        <v>1</v>
      </c>
      <c r="AF233" s="343">
        <v>0</v>
      </c>
      <c r="AG233" s="343">
        <v>0</v>
      </c>
      <c r="AH233" s="343">
        <v>1</v>
      </c>
      <c r="AI233" s="343">
        <v>0</v>
      </c>
      <c r="AJ233" s="343">
        <v>0</v>
      </c>
      <c r="AK233" s="1" t="s">
        <v>1359</v>
      </c>
      <c r="AL233" s="1"/>
      <c r="AM233" s="1"/>
      <c r="AN233" s="1"/>
      <c r="AO233" s="1"/>
    </row>
    <row r="234" spans="1:41" s="44" customFormat="1" ht="14.5" x14ac:dyDescent="0.35">
      <c r="A234" s="1" t="s">
        <v>1361</v>
      </c>
      <c r="B234" s="1" t="s">
        <v>19</v>
      </c>
      <c r="C234" s="1" t="s">
        <v>310</v>
      </c>
      <c r="D234" s="1"/>
      <c r="E234" s="1" t="s">
        <v>339</v>
      </c>
      <c r="F234" s="16">
        <v>3.0024000000000002</v>
      </c>
      <c r="G234" s="1"/>
      <c r="H234" s="17">
        <v>21.7</v>
      </c>
      <c r="I234" s="17">
        <v>1.8</v>
      </c>
      <c r="J234" s="17">
        <v>451.5</v>
      </c>
      <c r="K234" s="17">
        <v>-6.8</v>
      </c>
      <c r="L234" s="343">
        <v>20</v>
      </c>
      <c r="M234" s="343" t="s">
        <v>1358</v>
      </c>
      <c r="N234" s="343" t="s">
        <v>1210</v>
      </c>
      <c r="O234" s="343">
        <v>27.907830000000001</v>
      </c>
      <c r="P234" s="343">
        <v>-175.72118</v>
      </c>
      <c r="Q234" s="1" t="s">
        <v>421</v>
      </c>
      <c r="R234" s="4">
        <v>43685</v>
      </c>
      <c r="S234" s="343"/>
      <c r="T234" s="1" t="s">
        <v>1241</v>
      </c>
      <c r="U234" s="2" t="s">
        <v>1241</v>
      </c>
      <c r="V234" s="1"/>
      <c r="W234" s="1"/>
      <c r="X234" s="343" t="s">
        <v>397</v>
      </c>
      <c r="Y234" s="343">
        <v>0</v>
      </c>
      <c r="Z234" s="343">
        <v>1</v>
      </c>
      <c r="AA234" s="343">
        <v>1</v>
      </c>
      <c r="AB234" s="343">
        <v>0</v>
      </c>
      <c r="AC234" s="343">
        <v>0</v>
      </c>
      <c r="AD234" s="343">
        <v>0</v>
      </c>
      <c r="AE234" s="343">
        <v>1</v>
      </c>
      <c r="AF234" s="343">
        <v>0</v>
      </c>
      <c r="AG234" s="343">
        <v>0</v>
      </c>
      <c r="AH234" s="343">
        <v>1</v>
      </c>
      <c r="AI234" s="343">
        <v>0</v>
      </c>
      <c r="AJ234" s="343">
        <v>0</v>
      </c>
      <c r="AK234" s="1" t="s">
        <v>1359</v>
      </c>
      <c r="AL234" s="1"/>
      <c r="AM234" s="1"/>
      <c r="AN234" s="1"/>
      <c r="AO234" s="1"/>
    </row>
    <row r="235" spans="1:41" ht="14.5" x14ac:dyDescent="0.35">
      <c r="A235" s="1" t="s">
        <v>1362</v>
      </c>
      <c r="B235" s="1" t="s">
        <v>19</v>
      </c>
      <c r="C235" s="1" t="s">
        <v>310</v>
      </c>
      <c r="D235" s="1"/>
      <c r="E235" s="1" t="s">
        <v>339</v>
      </c>
      <c r="F235" s="16">
        <v>3.0114999999999998</v>
      </c>
      <c r="G235" s="1"/>
      <c r="H235" s="17">
        <v>23.9</v>
      </c>
      <c r="I235" s="17">
        <v>2</v>
      </c>
      <c r="J235" s="17">
        <v>457.9</v>
      </c>
      <c r="K235" s="17">
        <v>-7.3</v>
      </c>
      <c r="L235" s="343">
        <v>20</v>
      </c>
      <c r="M235" s="343" t="s">
        <v>1358</v>
      </c>
      <c r="N235" s="343" t="s">
        <v>1210</v>
      </c>
      <c r="O235" s="343">
        <v>27.907830000000001</v>
      </c>
      <c r="P235" s="343">
        <v>-175.72118</v>
      </c>
      <c r="Q235" s="1" t="s">
        <v>421</v>
      </c>
      <c r="R235" s="4">
        <v>43685</v>
      </c>
      <c r="S235" s="343"/>
      <c r="T235" s="1" t="s">
        <v>1241</v>
      </c>
      <c r="U235" s="2" t="s">
        <v>1241</v>
      </c>
      <c r="V235" s="1"/>
      <c r="W235" s="1"/>
      <c r="X235" s="343" t="s">
        <v>397</v>
      </c>
      <c r="Y235" s="343">
        <v>0</v>
      </c>
      <c r="Z235" s="343">
        <v>1</v>
      </c>
      <c r="AA235" s="343">
        <v>1</v>
      </c>
      <c r="AB235" s="343">
        <v>0</v>
      </c>
      <c r="AC235" s="343">
        <v>0</v>
      </c>
      <c r="AD235" s="343">
        <v>0</v>
      </c>
      <c r="AE235" s="343">
        <v>1</v>
      </c>
      <c r="AF235" s="343">
        <v>0</v>
      </c>
      <c r="AG235" s="343">
        <v>0</v>
      </c>
      <c r="AH235" s="343">
        <v>1</v>
      </c>
      <c r="AI235" s="343">
        <v>0</v>
      </c>
      <c r="AJ235" s="343">
        <v>0</v>
      </c>
      <c r="AK235" s="1" t="s">
        <v>1359</v>
      </c>
      <c r="AL235" s="1"/>
      <c r="AM235" s="1"/>
      <c r="AN235" s="1"/>
      <c r="AO235" s="1"/>
    </row>
    <row r="236" spans="1:41" x14ac:dyDescent="0.3">
      <c r="A236" s="1" t="s">
        <v>703</v>
      </c>
      <c r="B236" s="1" t="s">
        <v>19</v>
      </c>
      <c r="C236" s="15" t="s">
        <v>1204</v>
      </c>
      <c r="E236" s="24" t="s">
        <v>339</v>
      </c>
      <c r="F236" s="34">
        <v>2.3975</v>
      </c>
      <c r="H236" s="26">
        <v>60.866055045871555</v>
      </c>
      <c r="I236" s="27">
        <v>1.4571626999999991</v>
      </c>
      <c r="J236" s="26">
        <v>944.60634920634925</v>
      </c>
      <c r="K236" s="27">
        <v>-17.2546195</v>
      </c>
      <c r="L236" s="343">
        <v>20</v>
      </c>
      <c r="M236" s="343" t="s">
        <v>1108</v>
      </c>
      <c r="N236" s="21" t="s">
        <v>1215</v>
      </c>
      <c r="O236" s="140"/>
      <c r="P236" s="140"/>
      <c r="Q236" s="21" t="s">
        <v>1202</v>
      </c>
      <c r="R236" s="31"/>
      <c r="S236" s="31"/>
      <c r="T236" s="28"/>
      <c r="AK236" s="1"/>
      <c r="AL236" s="1"/>
      <c r="AM236" s="1"/>
      <c r="AN236" s="1"/>
      <c r="AO236" s="1"/>
    </row>
    <row r="237" spans="1:41" x14ac:dyDescent="0.3">
      <c r="A237" s="1" t="s">
        <v>704</v>
      </c>
      <c r="B237" s="1" t="s">
        <v>19</v>
      </c>
      <c r="C237" s="15" t="s">
        <v>1204</v>
      </c>
      <c r="E237" s="24" t="s">
        <v>339</v>
      </c>
      <c r="F237" s="34">
        <v>2.2823000000000002</v>
      </c>
      <c r="H237" s="26">
        <v>47.356225425950193</v>
      </c>
      <c r="I237" s="27">
        <v>1.9981462999999988</v>
      </c>
      <c r="J237" s="26">
        <v>896.24126984126985</v>
      </c>
      <c r="K237" s="27">
        <v>-16.342639000000005</v>
      </c>
      <c r="L237" s="343">
        <v>20</v>
      </c>
      <c r="M237" s="343" t="s">
        <v>1108</v>
      </c>
      <c r="N237" s="21" t="s">
        <v>1215</v>
      </c>
      <c r="O237" s="140"/>
      <c r="P237" s="140"/>
      <c r="Q237" s="21" t="s">
        <v>1202</v>
      </c>
      <c r="R237" s="31"/>
      <c r="S237" s="31"/>
      <c r="T237" s="28"/>
      <c r="AK237" s="1"/>
      <c r="AL237" s="1"/>
      <c r="AM237" s="1"/>
      <c r="AN237" s="1"/>
      <c r="AO237" s="1"/>
    </row>
    <row r="238" spans="1:41" x14ac:dyDescent="0.3">
      <c r="A238" s="1" t="s">
        <v>705</v>
      </c>
      <c r="B238" s="1" t="s">
        <v>19</v>
      </c>
      <c r="C238" s="15" t="s">
        <v>1204</v>
      </c>
      <c r="E238" s="24" t="s">
        <v>339</v>
      </c>
      <c r="F238" s="34">
        <v>2.3534000000000002</v>
      </c>
      <c r="H238" s="26">
        <v>67.92110091743119</v>
      </c>
      <c r="I238" s="27">
        <v>1.8169265999999995</v>
      </c>
      <c r="J238" s="26">
        <v>1022.1142857142859</v>
      </c>
      <c r="K238" s="27">
        <v>-17.638434000000004</v>
      </c>
      <c r="L238" s="343">
        <v>20</v>
      </c>
      <c r="M238" s="343" t="s">
        <v>1108</v>
      </c>
      <c r="N238" s="21" t="s">
        <v>1215</v>
      </c>
      <c r="O238" s="140"/>
      <c r="P238" s="140"/>
      <c r="Q238" s="21" t="s">
        <v>1202</v>
      </c>
      <c r="R238" s="31"/>
      <c r="S238" s="31"/>
      <c r="T238" s="28"/>
      <c r="AK238" s="1"/>
      <c r="AL238" s="1"/>
      <c r="AM238" s="1"/>
      <c r="AN238" s="1"/>
      <c r="AO238" s="1"/>
    </row>
    <row r="239" spans="1:41" x14ac:dyDescent="0.3">
      <c r="A239" s="1" t="s">
        <v>706</v>
      </c>
      <c r="B239" s="1" t="s">
        <v>19</v>
      </c>
      <c r="C239" s="15" t="s">
        <v>1204</v>
      </c>
      <c r="E239" s="24" t="s">
        <v>339</v>
      </c>
      <c r="F239" s="34">
        <v>2.2128000000000001</v>
      </c>
      <c r="H239" s="26">
        <v>70.575098296199215</v>
      </c>
      <c r="I239" s="27">
        <v>2.0336090999999996</v>
      </c>
      <c r="J239" s="26">
        <v>930.0349206349207</v>
      </c>
      <c r="K239" s="27">
        <v>-17.922702500000003</v>
      </c>
      <c r="L239" s="343">
        <v>20</v>
      </c>
      <c r="M239" s="343" t="s">
        <v>1108</v>
      </c>
      <c r="N239" s="21" t="s">
        <v>1215</v>
      </c>
      <c r="O239" s="140"/>
      <c r="P239" s="140"/>
      <c r="Q239" s="21" t="s">
        <v>1202</v>
      </c>
      <c r="R239" s="31"/>
      <c r="S239" s="31"/>
      <c r="T239" s="28"/>
      <c r="AK239" s="1"/>
      <c r="AL239" s="1"/>
      <c r="AM239" s="1"/>
      <c r="AN239" s="1"/>
      <c r="AO239" s="1"/>
    </row>
    <row r="240" spans="1:41" x14ac:dyDescent="0.3">
      <c r="A240" s="1" t="s">
        <v>707</v>
      </c>
      <c r="B240" s="1" t="s">
        <v>19</v>
      </c>
      <c r="C240" s="15" t="s">
        <v>1204</v>
      </c>
      <c r="E240" s="24" t="s">
        <v>339</v>
      </c>
      <c r="F240" s="34">
        <v>2.2955999999999999</v>
      </c>
      <c r="H240" s="26">
        <v>82.715334207077319</v>
      </c>
      <c r="I240" s="27">
        <v>1.8311769999999989</v>
      </c>
      <c r="J240" s="26">
        <v>993.70158730158732</v>
      </c>
      <c r="K240" s="27">
        <v>-18.226049000000003</v>
      </c>
      <c r="L240" s="343">
        <v>20</v>
      </c>
      <c r="M240" s="343" t="s">
        <v>1108</v>
      </c>
      <c r="N240" s="21" t="s">
        <v>1215</v>
      </c>
      <c r="O240" s="140"/>
      <c r="P240" s="140"/>
      <c r="Q240" s="21" t="s">
        <v>1202</v>
      </c>
      <c r="R240" s="31"/>
      <c r="S240" s="31"/>
      <c r="T240" s="28"/>
      <c r="AK240" s="1"/>
      <c r="AL240" s="1"/>
      <c r="AM240" s="1"/>
      <c r="AN240" s="1"/>
      <c r="AO240" s="1"/>
    </row>
    <row r="241" spans="1:41" s="44" customFormat="1" x14ac:dyDescent="0.3">
      <c r="A241" s="1" t="s">
        <v>708</v>
      </c>
      <c r="B241" s="1" t="s">
        <v>19</v>
      </c>
      <c r="C241" s="15" t="s">
        <v>1204</v>
      </c>
      <c r="D241" s="15"/>
      <c r="E241" s="24" t="s">
        <v>339</v>
      </c>
      <c r="F241" s="34">
        <v>2.2957000000000001</v>
      </c>
      <c r="G241" s="21"/>
      <c r="H241" s="26">
        <v>65.795281782437741</v>
      </c>
      <c r="I241" s="27">
        <v>2.0005739999999994</v>
      </c>
      <c r="J241" s="26">
        <v>918.16190476190479</v>
      </c>
      <c r="K241" s="27">
        <v>-18.373140500000005</v>
      </c>
      <c r="L241" s="343">
        <v>20</v>
      </c>
      <c r="M241" s="343" t="s">
        <v>1108</v>
      </c>
      <c r="N241" s="21" t="s">
        <v>1215</v>
      </c>
      <c r="O241" s="140"/>
      <c r="P241" s="140"/>
      <c r="Q241" s="21" t="s">
        <v>1202</v>
      </c>
      <c r="R241" s="31"/>
      <c r="S241" s="31"/>
      <c r="T241" s="28"/>
      <c r="U241" s="21"/>
      <c r="V241" s="21"/>
      <c r="W241" s="15"/>
      <c r="X241" s="15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4"/>
      <c r="AK241" s="1"/>
      <c r="AL241" s="1"/>
      <c r="AM241" s="1"/>
      <c r="AN241" s="1"/>
      <c r="AO241" s="1"/>
    </row>
    <row r="242" spans="1:41" s="44" customFormat="1" x14ac:dyDescent="0.3">
      <c r="A242" s="1" t="s">
        <v>709</v>
      </c>
      <c r="B242" s="1" t="s">
        <v>19</v>
      </c>
      <c r="C242" s="15" t="s">
        <v>1204</v>
      </c>
      <c r="D242" s="15"/>
      <c r="E242" s="24" t="s">
        <v>339</v>
      </c>
      <c r="F242" s="34">
        <v>2.3803000000000001</v>
      </c>
      <c r="G242" s="21"/>
      <c r="H242" s="26">
        <v>34.332634338138931</v>
      </c>
      <c r="I242" s="27">
        <v>1.5103541999999988</v>
      </c>
      <c r="J242" s="26">
        <v>712.84444444444455</v>
      </c>
      <c r="K242" s="27">
        <v>-14.805688000000007</v>
      </c>
      <c r="L242" s="343">
        <v>20</v>
      </c>
      <c r="M242" s="343" t="s">
        <v>1108</v>
      </c>
      <c r="N242" s="21" t="s">
        <v>1215</v>
      </c>
      <c r="O242" s="140"/>
      <c r="P242" s="140"/>
      <c r="Q242" s="21" t="s">
        <v>1202</v>
      </c>
      <c r="R242" s="31"/>
      <c r="S242" s="31"/>
      <c r="T242" s="28"/>
      <c r="U242" s="21"/>
      <c r="V242" s="21"/>
      <c r="W242" s="15"/>
      <c r="X242" s="15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4"/>
      <c r="AK242" s="1"/>
      <c r="AL242" s="1"/>
      <c r="AM242" s="1"/>
      <c r="AN242" s="1"/>
      <c r="AO242" s="1"/>
    </row>
    <row r="243" spans="1:41" s="44" customFormat="1" x14ac:dyDescent="0.3">
      <c r="A243" s="1" t="s">
        <v>710</v>
      </c>
      <c r="B243" s="1" t="s">
        <v>19</v>
      </c>
      <c r="C243" s="15" t="s">
        <v>1204</v>
      </c>
      <c r="D243" s="15"/>
      <c r="E243" s="24" t="s">
        <v>339</v>
      </c>
      <c r="F243" s="34">
        <v>2.2757000000000001</v>
      </c>
      <c r="G243" s="21"/>
      <c r="H243" s="26">
        <v>64.860812581913493</v>
      </c>
      <c r="I243" s="27">
        <v>1.8442210999999995</v>
      </c>
      <c r="J243" s="26">
        <v>916.49523809523816</v>
      </c>
      <c r="K243" s="27">
        <v>-15.786833000000001</v>
      </c>
      <c r="L243" s="343">
        <v>20</v>
      </c>
      <c r="M243" s="343" t="s">
        <v>1108</v>
      </c>
      <c r="N243" s="21" t="s">
        <v>1215</v>
      </c>
      <c r="O243" s="140"/>
      <c r="P243" s="140"/>
      <c r="Q243" s="21" t="s">
        <v>1202</v>
      </c>
      <c r="R243" s="31"/>
      <c r="S243" s="31"/>
      <c r="T243" s="28"/>
      <c r="U243" s="21"/>
      <c r="V243" s="21"/>
      <c r="W243" s="15"/>
      <c r="X243" s="15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4"/>
      <c r="AK243" s="1"/>
      <c r="AL243" s="1"/>
      <c r="AM243" s="1"/>
      <c r="AN243" s="1"/>
      <c r="AO243" s="1"/>
    </row>
    <row r="244" spans="1:41" s="44" customFormat="1" x14ac:dyDescent="0.3">
      <c r="A244" s="1" t="s">
        <v>711</v>
      </c>
      <c r="B244" s="1" t="s">
        <v>19</v>
      </c>
      <c r="C244" s="15" t="s">
        <v>1204</v>
      </c>
      <c r="D244" s="15"/>
      <c r="E244" s="24" t="s">
        <v>339</v>
      </c>
      <c r="F244" s="34">
        <v>2.3673999999999999</v>
      </c>
      <c r="G244" s="21"/>
      <c r="H244" s="26">
        <v>60.379816513761469</v>
      </c>
      <c r="I244" s="27">
        <v>1.1409383999999987</v>
      </c>
      <c r="J244" s="26">
        <v>956.97142857142853</v>
      </c>
      <c r="K244" s="27">
        <v>-16.903158000000005</v>
      </c>
      <c r="L244" s="340">
        <v>20</v>
      </c>
      <c r="M244" s="340" t="s">
        <v>1108</v>
      </c>
      <c r="N244" s="21" t="s">
        <v>1215</v>
      </c>
      <c r="O244" s="140"/>
      <c r="P244" s="140"/>
      <c r="Q244" s="21" t="s">
        <v>1202</v>
      </c>
      <c r="R244" s="31"/>
      <c r="S244" s="31"/>
      <c r="T244" s="28"/>
      <c r="U244" s="21"/>
      <c r="V244" s="21"/>
      <c r="W244" s="15"/>
      <c r="X244" s="15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4"/>
      <c r="AK244" s="1"/>
      <c r="AL244" s="1"/>
      <c r="AM244" s="1"/>
      <c r="AN244" s="1"/>
      <c r="AO244" s="1"/>
    </row>
    <row r="245" spans="1:41" s="44" customFormat="1" x14ac:dyDescent="0.3">
      <c r="A245" s="1" t="s">
        <v>712</v>
      </c>
      <c r="B245" s="1" t="s">
        <v>19</v>
      </c>
      <c r="C245" s="15" t="s">
        <v>1204</v>
      </c>
      <c r="D245" s="15"/>
      <c r="E245" s="24" t="s">
        <v>339</v>
      </c>
      <c r="F245" s="34">
        <v>2.2052999999999998</v>
      </c>
      <c r="G245" s="21"/>
      <c r="H245" s="26">
        <v>75.837221494102224</v>
      </c>
      <c r="I245" s="27">
        <v>1.9818585999999985</v>
      </c>
      <c r="J245" s="26">
        <v>875.6698412698413</v>
      </c>
      <c r="K245" s="27">
        <v>-18.304815000000005</v>
      </c>
      <c r="L245" s="340">
        <v>20</v>
      </c>
      <c r="M245" s="340" t="s">
        <v>1108</v>
      </c>
      <c r="N245" s="21" t="s">
        <v>1215</v>
      </c>
      <c r="O245" s="140"/>
      <c r="P245" s="140"/>
      <c r="Q245" s="21" t="s">
        <v>1202</v>
      </c>
      <c r="R245" s="31"/>
      <c r="S245" s="31"/>
      <c r="T245" s="28"/>
      <c r="U245" s="21"/>
      <c r="V245" s="21"/>
      <c r="W245" s="15"/>
      <c r="X245" s="15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4"/>
      <c r="AK245" s="1"/>
      <c r="AL245" s="1"/>
      <c r="AM245" s="1"/>
      <c r="AN245" s="1"/>
      <c r="AO245" s="1"/>
    </row>
    <row r="246" spans="1:41" x14ac:dyDescent="0.3">
      <c r="A246" s="1" t="s">
        <v>713</v>
      </c>
      <c r="B246" s="1" t="s">
        <v>19</v>
      </c>
      <c r="C246" s="15" t="s">
        <v>1204</v>
      </c>
      <c r="E246" s="24" t="s">
        <v>339</v>
      </c>
      <c r="F246" s="34">
        <v>2.3601999999999999</v>
      </c>
      <c r="H246" s="26">
        <v>77.69960681520314</v>
      </c>
      <c r="I246" s="27">
        <v>2.8775478999999993</v>
      </c>
      <c r="J246" s="26">
        <v>1021.4</v>
      </c>
      <c r="K246" s="27">
        <v>-18.094016500000002</v>
      </c>
      <c r="L246" s="340">
        <v>20</v>
      </c>
      <c r="M246" s="340" t="s">
        <v>1108</v>
      </c>
      <c r="N246" s="21" t="s">
        <v>1215</v>
      </c>
      <c r="O246" s="29"/>
      <c r="P246" s="30"/>
      <c r="Q246" s="21" t="s">
        <v>1202</v>
      </c>
      <c r="R246" s="31"/>
      <c r="S246" s="31"/>
      <c r="T246" s="28"/>
      <c r="AK246" s="1"/>
      <c r="AL246" s="1"/>
      <c r="AM246" s="1"/>
      <c r="AN246" s="1"/>
      <c r="AO246" s="1"/>
    </row>
    <row r="247" spans="1:41" ht="14.5" x14ac:dyDescent="0.35">
      <c r="A247" s="1" t="s">
        <v>1365</v>
      </c>
      <c r="B247" s="1" t="s">
        <v>19</v>
      </c>
      <c r="C247" s="1" t="s">
        <v>310</v>
      </c>
      <c r="D247" s="1"/>
      <c r="E247" s="1" t="s">
        <v>339</v>
      </c>
      <c r="F247" s="16">
        <v>3.0516000000000001</v>
      </c>
      <c r="G247" s="1"/>
      <c r="H247" s="17">
        <v>17.7</v>
      </c>
      <c r="I247" s="17">
        <v>1.5</v>
      </c>
      <c r="J247" s="17">
        <v>437.8</v>
      </c>
      <c r="K247" s="17">
        <v>-5.7</v>
      </c>
      <c r="L247" s="340">
        <v>23</v>
      </c>
      <c r="M247" s="340" t="s">
        <v>1363</v>
      </c>
      <c r="N247" s="343" t="s">
        <v>1210</v>
      </c>
      <c r="O247" s="343">
        <v>27.943059999999999</v>
      </c>
      <c r="P247" s="343">
        <v>-175.72380999999999</v>
      </c>
      <c r="Q247" s="1" t="s">
        <v>421</v>
      </c>
      <c r="R247" s="4">
        <v>43685</v>
      </c>
      <c r="S247" s="343"/>
      <c r="T247" s="1" t="s">
        <v>1241</v>
      </c>
      <c r="U247" s="2" t="s">
        <v>1241</v>
      </c>
      <c r="V247" s="1"/>
      <c r="W247" s="1"/>
      <c r="X247" s="343" t="s">
        <v>397</v>
      </c>
      <c r="Y247" s="343">
        <v>0</v>
      </c>
      <c r="Z247" s="343">
        <v>1</v>
      </c>
      <c r="AA247" s="343">
        <v>0</v>
      </c>
      <c r="AB247" s="343">
        <v>0</v>
      </c>
      <c r="AC247" s="343">
        <v>0</v>
      </c>
      <c r="AD247" s="343">
        <v>0</v>
      </c>
      <c r="AE247" s="343">
        <v>1</v>
      </c>
      <c r="AF247" s="343">
        <v>0</v>
      </c>
      <c r="AG247" s="343">
        <v>0</v>
      </c>
      <c r="AH247" s="343">
        <v>1</v>
      </c>
      <c r="AI247" s="343">
        <v>0</v>
      </c>
      <c r="AJ247" s="343">
        <v>0</v>
      </c>
      <c r="AK247" s="1" t="s">
        <v>1364</v>
      </c>
      <c r="AL247" s="1"/>
      <c r="AM247" s="1"/>
      <c r="AN247" s="1"/>
      <c r="AO247" s="1"/>
    </row>
    <row r="248" spans="1:41" ht="14.5" x14ac:dyDescent="0.35">
      <c r="A248" s="1" t="s">
        <v>1366</v>
      </c>
      <c r="B248" s="1" t="s">
        <v>19</v>
      </c>
      <c r="C248" s="1" t="s">
        <v>310</v>
      </c>
      <c r="D248" s="1"/>
      <c r="E248" s="1" t="s">
        <v>339</v>
      </c>
      <c r="F248" s="16">
        <v>3.0512999999999999</v>
      </c>
      <c r="G248" s="1"/>
      <c r="H248" s="17">
        <v>34.700000000000003</v>
      </c>
      <c r="I248" s="17">
        <v>2.1</v>
      </c>
      <c r="J248" s="17">
        <v>525.9</v>
      </c>
      <c r="K248" s="17">
        <v>-10.8</v>
      </c>
      <c r="L248" s="340">
        <v>23</v>
      </c>
      <c r="M248" s="340" t="s">
        <v>1363</v>
      </c>
      <c r="N248" s="343" t="s">
        <v>1210</v>
      </c>
      <c r="O248" s="343">
        <v>27.943059999999999</v>
      </c>
      <c r="P248" s="343">
        <v>-175.72380999999999</v>
      </c>
      <c r="Q248" s="1" t="s">
        <v>421</v>
      </c>
      <c r="R248" s="4">
        <v>43685</v>
      </c>
      <c r="S248" s="343"/>
      <c r="T248" s="1" t="s">
        <v>1241</v>
      </c>
      <c r="U248" s="2" t="s">
        <v>1241</v>
      </c>
      <c r="V248" s="1"/>
      <c r="W248" s="1"/>
      <c r="X248" s="343" t="s">
        <v>397</v>
      </c>
      <c r="Y248" s="343">
        <v>0</v>
      </c>
      <c r="Z248" s="343">
        <v>1</v>
      </c>
      <c r="AA248" s="343">
        <v>0</v>
      </c>
      <c r="AB248" s="343">
        <v>0</v>
      </c>
      <c r="AC248" s="343">
        <v>0</v>
      </c>
      <c r="AD248" s="343">
        <v>0</v>
      </c>
      <c r="AE248" s="343">
        <v>1</v>
      </c>
      <c r="AF248" s="343">
        <v>0</v>
      </c>
      <c r="AG248" s="343">
        <v>0</v>
      </c>
      <c r="AH248" s="343">
        <v>1</v>
      </c>
      <c r="AI248" s="343">
        <v>0</v>
      </c>
      <c r="AJ248" s="343">
        <v>0</v>
      </c>
      <c r="AK248" s="1" t="s">
        <v>1364</v>
      </c>
      <c r="AL248" s="1"/>
      <c r="AM248" s="1"/>
      <c r="AN248" s="1"/>
      <c r="AO248" s="1"/>
    </row>
    <row r="249" spans="1:41" ht="14.5" x14ac:dyDescent="0.35">
      <c r="A249" s="1" t="s">
        <v>1367</v>
      </c>
      <c r="B249" s="1" t="s">
        <v>19</v>
      </c>
      <c r="C249" s="1" t="s">
        <v>310</v>
      </c>
      <c r="D249" s="1"/>
      <c r="E249" s="1" t="s">
        <v>339</v>
      </c>
      <c r="F249" s="16">
        <v>3.0367999999999999</v>
      </c>
      <c r="G249" s="1"/>
      <c r="H249" s="17">
        <v>22.9</v>
      </c>
      <c r="I249" s="17">
        <v>1.7</v>
      </c>
      <c r="J249" s="17">
        <v>462</v>
      </c>
      <c r="K249" s="17">
        <v>-7.5</v>
      </c>
      <c r="L249" s="343">
        <v>23</v>
      </c>
      <c r="M249" s="343" t="s">
        <v>1363</v>
      </c>
      <c r="N249" s="343" t="s">
        <v>1210</v>
      </c>
      <c r="O249" s="343">
        <v>27.943059999999999</v>
      </c>
      <c r="P249" s="343">
        <v>-175.72380999999999</v>
      </c>
      <c r="Q249" s="1" t="s">
        <v>421</v>
      </c>
      <c r="R249" s="4">
        <v>43685</v>
      </c>
      <c r="S249" s="343"/>
      <c r="T249" s="1" t="s">
        <v>1241</v>
      </c>
      <c r="U249" s="2" t="s">
        <v>1241</v>
      </c>
      <c r="V249" s="1"/>
      <c r="W249" s="1"/>
      <c r="X249" s="343" t="s">
        <v>397</v>
      </c>
      <c r="Y249" s="343">
        <v>0</v>
      </c>
      <c r="Z249" s="343">
        <v>1</v>
      </c>
      <c r="AA249" s="343">
        <v>0</v>
      </c>
      <c r="AB249" s="343">
        <v>0</v>
      </c>
      <c r="AC249" s="343">
        <v>0</v>
      </c>
      <c r="AD249" s="343">
        <v>0</v>
      </c>
      <c r="AE249" s="343">
        <v>1</v>
      </c>
      <c r="AF249" s="343">
        <v>0</v>
      </c>
      <c r="AG249" s="343">
        <v>0</v>
      </c>
      <c r="AH249" s="343">
        <v>1</v>
      </c>
      <c r="AI249" s="343">
        <v>0</v>
      </c>
      <c r="AJ249" s="343">
        <v>0</v>
      </c>
      <c r="AK249" s="1" t="s">
        <v>1364</v>
      </c>
      <c r="AL249" s="1"/>
      <c r="AM249" s="1"/>
      <c r="AN249" s="1"/>
      <c r="AO249" s="1"/>
    </row>
    <row r="250" spans="1:41" ht="14.5" x14ac:dyDescent="0.35">
      <c r="A250" s="1" t="s">
        <v>1423</v>
      </c>
      <c r="B250" s="1" t="s">
        <v>1424</v>
      </c>
      <c r="C250" s="1"/>
      <c r="D250" s="1"/>
      <c r="E250" s="1" t="s">
        <v>338</v>
      </c>
      <c r="F250" s="16">
        <v>2.5535999999999999</v>
      </c>
      <c r="G250" s="1"/>
      <c r="H250" s="17">
        <v>10.6</v>
      </c>
      <c r="I250" s="17">
        <v>2.7</v>
      </c>
      <c r="J250" s="17">
        <v>421.1</v>
      </c>
      <c r="K250" s="17">
        <v>-8</v>
      </c>
      <c r="L250" s="343">
        <v>23</v>
      </c>
      <c r="M250" s="343" t="s">
        <v>1425</v>
      </c>
      <c r="N250" s="1" t="s">
        <v>347</v>
      </c>
      <c r="O250" s="343">
        <v>23.635090000000002</v>
      </c>
      <c r="P250" s="343">
        <v>-166.1857</v>
      </c>
      <c r="Q250" s="1" t="s">
        <v>421</v>
      </c>
      <c r="R250" s="4">
        <v>43672</v>
      </c>
      <c r="S250" s="1">
        <v>26.666</v>
      </c>
      <c r="T250" s="1" t="s">
        <v>1244</v>
      </c>
      <c r="U250" s="2" t="s">
        <v>1241</v>
      </c>
      <c r="V250" s="1"/>
      <c r="W250" s="1"/>
      <c r="X250" s="343" t="s">
        <v>397</v>
      </c>
      <c r="Y250" s="343">
        <v>0</v>
      </c>
      <c r="Z250" s="343">
        <v>1</v>
      </c>
      <c r="AA250" s="343">
        <v>1</v>
      </c>
      <c r="AB250" s="343">
        <v>0</v>
      </c>
      <c r="AC250" s="343">
        <v>0</v>
      </c>
      <c r="AD250" s="343">
        <v>0</v>
      </c>
      <c r="AE250" s="343">
        <v>1</v>
      </c>
      <c r="AF250" s="343">
        <v>1</v>
      </c>
      <c r="AG250" s="343">
        <v>0</v>
      </c>
      <c r="AH250" s="343">
        <v>1</v>
      </c>
      <c r="AI250" s="343">
        <v>0</v>
      </c>
      <c r="AJ250" s="343">
        <v>0</v>
      </c>
      <c r="AK250" s="1" t="s">
        <v>1426</v>
      </c>
      <c r="AL250" s="1"/>
      <c r="AM250" s="1"/>
      <c r="AN250" s="1"/>
      <c r="AO250" s="1"/>
    </row>
    <row r="251" spans="1:41" ht="14.5" x14ac:dyDescent="0.35">
      <c r="A251" s="1" t="s">
        <v>1427</v>
      </c>
      <c r="B251" s="1" t="s">
        <v>1424</v>
      </c>
      <c r="C251" s="1"/>
      <c r="D251" s="1"/>
      <c r="E251" s="1" t="s">
        <v>338</v>
      </c>
      <c r="F251" s="16">
        <v>2.5470999999999999</v>
      </c>
      <c r="G251" s="1"/>
      <c r="H251" s="17">
        <v>13.1</v>
      </c>
      <c r="I251" s="17">
        <v>3.3</v>
      </c>
      <c r="J251" s="17">
        <v>425.6</v>
      </c>
      <c r="K251" s="17">
        <v>-7.9</v>
      </c>
      <c r="L251" s="343">
        <v>23</v>
      </c>
      <c r="M251" s="343" t="s">
        <v>1425</v>
      </c>
      <c r="N251" s="1" t="s">
        <v>347</v>
      </c>
      <c r="O251" s="343">
        <v>23.635090000000002</v>
      </c>
      <c r="P251" s="343">
        <v>-166.1857</v>
      </c>
      <c r="Q251" s="1" t="s">
        <v>421</v>
      </c>
      <c r="R251" s="4">
        <v>43672</v>
      </c>
      <c r="S251" s="1">
        <v>26.666</v>
      </c>
      <c r="T251" s="1" t="s">
        <v>1244</v>
      </c>
      <c r="U251" s="2" t="s">
        <v>1241</v>
      </c>
      <c r="V251" s="1"/>
      <c r="W251" s="1"/>
      <c r="X251" s="343" t="s">
        <v>397</v>
      </c>
      <c r="Y251" s="343">
        <v>0</v>
      </c>
      <c r="Z251" s="343">
        <v>1</v>
      </c>
      <c r="AA251" s="343">
        <v>1</v>
      </c>
      <c r="AB251" s="343">
        <v>0</v>
      </c>
      <c r="AC251" s="343">
        <v>0</v>
      </c>
      <c r="AD251" s="343">
        <v>0</v>
      </c>
      <c r="AE251" s="343">
        <v>1</v>
      </c>
      <c r="AF251" s="343">
        <v>1</v>
      </c>
      <c r="AG251" s="343">
        <v>0</v>
      </c>
      <c r="AH251" s="343">
        <v>1</v>
      </c>
      <c r="AI251" s="343">
        <v>0</v>
      </c>
      <c r="AJ251" s="343">
        <v>0</v>
      </c>
      <c r="AK251" s="1"/>
      <c r="AL251" s="1"/>
      <c r="AM251" s="1"/>
      <c r="AN251" s="1"/>
      <c r="AO251" s="1"/>
    </row>
    <row r="252" spans="1:41" ht="14.5" x14ac:dyDescent="0.35">
      <c r="A252" s="1" t="s">
        <v>1428</v>
      </c>
      <c r="B252" s="1" t="s">
        <v>1424</v>
      </c>
      <c r="C252" s="1"/>
      <c r="D252" s="1"/>
      <c r="E252" s="1" t="s">
        <v>338</v>
      </c>
      <c r="F252" s="16">
        <v>2.5308000000000002</v>
      </c>
      <c r="G252" s="1"/>
      <c r="H252" s="17">
        <v>12.3</v>
      </c>
      <c r="I252" s="17">
        <v>3.1</v>
      </c>
      <c r="J252" s="17">
        <v>410.9</v>
      </c>
      <c r="K252" s="17">
        <v>-7.8</v>
      </c>
      <c r="L252" s="343">
        <v>23</v>
      </c>
      <c r="M252" s="343" t="s">
        <v>1425</v>
      </c>
      <c r="N252" s="1" t="s">
        <v>347</v>
      </c>
      <c r="O252" s="343">
        <v>23.635090000000002</v>
      </c>
      <c r="P252" s="343">
        <v>-166.1857</v>
      </c>
      <c r="Q252" s="1" t="s">
        <v>421</v>
      </c>
      <c r="R252" s="4">
        <v>43672</v>
      </c>
      <c r="S252" s="1">
        <v>26.666</v>
      </c>
      <c r="T252" s="1" t="s">
        <v>1244</v>
      </c>
      <c r="U252" s="2" t="s">
        <v>1241</v>
      </c>
      <c r="V252" s="1"/>
      <c r="W252" s="1"/>
      <c r="X252" s="343" t="s">
        <v>397</v>
      </c>
      <c r="Y252" s="343">
        <v>0</v>
      </c>
      <c r="Z252" s="343">
        <v>1</v>
      </c>
      <c r="AA252" s="343">
        <v>1</v>
      </c>
      <c r="AB252" s="343">
        <v>0</v>
      </c>
      <c r="AC252" s="343">
        <v>0</v>
      </c>
      <c r="AD252" s="343">
        <v>0</v>
      </c>
      <c r="AE252" s="343">
        <v>1</v>
      </c>
      <c r="AF252" s="343">
        <v>1</v>
      </c>
      <c r="AG252" s="343">
        <v>0</v>
      </c>
      <c r="AH252" s="343">
        <v>1</v>
      </c>
      <c r="AI252" s="343">
        <v>0</v>
      </c>
      <c r="AJ252" s="343">
        <v>0</v>
      </c>
      <c r="AK252" s="1"/>
      <c r="AL252" s="1"/>
      <c r="AM252" s="1"/>
      <c r="AN252" s="1"/>
      <c r="AO252" s="1"/>
    </row>
    <row r="253" spans="1:41" ht="14.5" x14ac:dyDescent="0.35">
      <c r="A253" s="1" t="s">
        <v>1429</v>
      </c>
      <c r="B253" s="1" t="s">
        <v>1424</v>
      </c>
      <c r="C253" s="1"/>
      <c r="D253" s="1"/>
      <c r="E253" s="1" t="s">
        <v>338</v>
      </c>
      <c r="F253" s="16">
        <v>2.5644</v>
      </c>
      <c r="G253" s="1"/>
      <c r="H253" s="17">
        <v>9.9</v>
      </c>
      <c r="I253" s="17">
        <v>2.4</v>
      </c>
      <c r="J253" s="17">
        <v>409.6</v>
      </c>
      <c r="K253" s="17">
        <v>-6.4</v>
      </c>
      <c r="L253" s="343">
        <v>23</v>
      </c>
      <c r="M253" s="343" t="s">
        <v>1425</v>
      </c>
      <c r="N253" s="1" t="s">
        <v>347</v>
      </c>
      <c r="O253" s="343">
        <v>23.635090000000002</v>
      </c>
      <c r="P253" s="343">
        <v>-166.1857</v>
      </c>
      <c r="Q253" s="1" t="s">
        <v>421</v>
      </c>
      <c r="R253" s="4">
        <v>43672</v>
      </c>
      <c r="S253" s="1">
        <v>26.666</v>
      </c>
      <c r="T253" s="1" t="s">
        <v>1244</v>
      </c>
      <c r="U253" s="2" t="s">
        <v>1241</v>
      </c>
      <c r="V253" s="1"/>
      <c r="W253" s="1"/>
      <c r="X253" s="343" t="s">
        <v>397</v>
      </c>
      <c r="Y253" s="343">
        <v>0</v>
      </c>
      <c r="Z253" s="343">
        <v>1</v>
      </c>
      <c r="AA253" s="343">
        <v>1</v>
      </c>
      <c r="AB253" s="343">
        <v>0</v>
      </c>
      <c r="AC253" s="343">
        <v>0</v>
      </c>
      <c r="AD253" s="343">
        <v>0</v>
      </c>
      <c r="AE253" s="343">
        <v>1</v>
      </c>
      <c r="AF253" s="343">
        <v>1</v>
      </c>
      <c r="AG253" s="343">
        <v>0</v>
      </c>
      <c r="AH253" s="343">
        <v>1</v>
      </c>
      <c r="AI253" s="343">
        <v>0</v>
      </c>
      <c r="AJ253" s="343">
        <v>0</v>
      </c>
      <c r="AK253" s="1"/>
      <c r="AL253" s="1"/>
      <c r="AM253" s="1"/>
      <c r="AN253" s="1"/>
      <c r="AO253" s="1"/>
    </row>
    <row r="254" spans="1:41" ht="14.5" x14ac:dyDescent="0.35">
      <c r="A254" s="1" t="s">
        <v>1430</v>
      </c>
      <c r="B254" s="1" t="s">
        <v>1424</v>
      </c>
      <c r="C254" s="1"/>
      <c r="D254" s="1"/>
      <c r="E254" s="1" t="s">
        <v>338</v>
      </c>
      <c r="F254" s="16">
        <v>2.4992000000000001</v>
      </c>
      <c r="G254" s="1"/>
      <c r="H254" s="17">
        <v>11.4</v>
      </c>
      <c r="I254" s="17">
        <v>3</v>
      </c>
      <c r="J254" s="17">
        <v>404.5</v>
      </c>
      <c r="K254" s="17">
        <v>-7.2</v>
      </c>
      <c r="L254" s="343">
        <v>23</v>
      </c>
      <c r="M254" s="343" t="s">
        <v>1425</v>
      </c>
      <c r="N254" s="1" t="s">
        <v>347</v>
      </c>
      <c r="O254" s="343">
        <v>23.635090000000002</v>
      </c>
      <c r="P254" s="343">
        <v>-166.1857</v>
      </c>
      <c r="Q254" s="1" t="s">
        <v>421</v>
      </c>
      <c r="R254" s="4">
        <v>43672</v>
      </c>
      <c r="S254" s="1">
        <v>26.666</v>
      </c>
      <c r="T254" s="1" t="s">
        <v>1244</v>
      </c>
      <c r="U254" s="2" t="s">
        <v>1241</v>
      </c>
      <c r="V254" s="1"/>
      <c r="W254" s="1"/>
      <c r="X254" s="343" t="s">
        <v>397</v>
      </c>
      <c r="Y254" s="343">
        <v>0</v>
      </c>
      <c r="Z254" s="343">
        <v>1</v>
      </c>
      <c r="AA254" s="343">
        <v>1</v>
      </c>
      <c r="AB254" s="343">
        <v>0</v>
      </c>
      <c r="AC254" s="343">
        <v>0</v>
      </c>
      <c r="AD254" s="343">
        <v>0</v>
      </c>
      <c r="AE254" s="343">
        <v>1</v>
      </c>
      <c r="AF254" s="343">
        <v>1</v>
      </c>
      <c r="AG254" s="343">
        <v>0</v>
      </c>
      <c r="AH254" s="343">
        <v>1</v>
      </c>
      <c r="AI254" s="343">
        <v>0</v>
      </c>
      <c r="AJ254" s="343">
        <v>0</v>
      </c>
      <c r="AK254" s="1"/>
      <c r="AL254" s="1"/>
      <c r="AM254" s="1"/>
      <c r="AN254" s="1"/>
      <c r="AO254" s="1"/>
    </row>
    <row r="255" spans="1:41" x14ac:dyDescent="0.3">
      <c r="A255" s="32" t="s">
        <v>449</v>
      </c>
      <c r="B255" s="1" t="s">
        <v>1086</v>
      </c>
      <c r="E255" s="24" t="s">
        <v>339</v>
      </c>
      <c r="F255" s="25">
        <v>1.01</v>
      </c>
      <c r="H255" s="26">
        <v>29.801809839408616</v>
      </c>
      <c r="I255" s="27">
        <v>2.2337023999999985</v>
      </c>
      <c r="J255" s="26">
        <v>272.76437587657784</v>
      </c>
      <c r="K255" s="27">
        <v>-20.865415000000002</v>
      </c>
      <c r="L255" s="25">
        <v>24</v>
      </c>
      <c r="M255" s="25" t="s">
        <v>1099</v>
      </c>
      <c r="N255" s="21" t="s">
        <v>1216</v>
      </c>
      <c r="O255" s="29"/>
      <c r="P255" s="30"/>
      <c r="Q255" s="21" t="s">
        <v>1202</v>
      </c>
      <c r="R255" s="31"/>
      <c r="S255" s="31"/>
      <c r="T255" s="28"/>
      <c r="AK255" s="1"/>
      <c r="AL255" s="1" t="s">
        <v>1126</v>
      </c>
      <c r="AM255" s="1"/>
      <c r="AN255" s="1"/>
      <c r="AO255" s="32"/>
    </row>
    <row r="256" spans="1:41" x14ac:dyDescent="0.3">
      <c r="A256" s="32" t="s">
        <v>450</v>
      </c>
      <c r="B256" s="1" t="s">
        <v>1086</v>
      </c>
      <c r="E256" s="24" t="s">
        <v>339</v>
      </c>
      <c r="F256" s="25">
        <v>0.9133</v>
      </c>
      <c r="H256" s="26">
        <v>34.096992097884275</v>
      </c>
      <c r="I256" s="27">
        <v>1.7158784000000002</v>
      </c>
      <c r="J256" s="26">
        <v>281.90883590462835</v>
      </c>
      <c r="K256" s="27">
        <v>-22.0923914</v>
      </c>
      <c r="L256" s="25">
        <v>24</v>
      </c>
      <c r="M256" s="25" t="s">
        <v>1099</v>
      </c>
      <c r="N256" s="28" t="s">
        <v>1216</v>
      </c>
      <c r="O256" s="29"/>
      <c r="P256" s="29"/>
      <c r="Q256" s="21" t="s">
        <v>1202</v>
      </c>
      <c r="R256" s="31"/>
      <c r="S256" s="33"/>
      <c r="T256" s="28"/>
      <c r="AK256" s="1"/>
      <c r="AL256" s="1"/>
      <c r="AM256" s="1"/>
      <c r="AN256" s="1"/>
      <c r="AO256" s="32"/>
    </row>
    <row r="257" spans="1:41" x14ac:dyDescent="0.3">
      <c r="A257" s="32" t="s">
        <v>454</v>
      </c>
      <c r="B257" s="1" t="s">
        <v>1194</v>
      </c>
      <c r="C257" s="15" t="s">
        <v>1203</v>
      </c>
      <c r="E257" s="24" t="s">
        <v>338</v>
      </c>
      <c r="F257" s="34">
        <v>0.51680000000000004</v>
      </c>
      <c r="H257" s="26">
        <v>3.2849725560005929</v>
      </c>
      <c r="I257" s="35"/>
      <c r="J257" s="26">
        <v>82.013409961685824</v>
      </c>
      <c r="K257" s="27">
        <v>-6.4572699999999985</v>
      </c>
      <c r="L257" s="25">
        <v>24</v>
      </c>
      <c r="M257" s="25" t="s">
        <v>1099</v>
      </c>
      <c r="N257" s="21" t="s">
        <v>1216</v>
      </c>
      <c r="O257" s="29"/>
      <c r="P257" s="29"/>
      <c r="Q257" s="21" t="s">
        <v>1202</v>
      </c>
      <c r="R257" s="31"/>
      <c r="S257" s="33"/>
      <c r="T257" s="28"/>
      <c r="AK257" s="1"/>
      <c r="AL257" s="1"/>
      <c r="AM257" s="1"/>
      <c r="AN257" s="1"/>
      <c r="AO257" s="32"/>
    </row>
    <row r="258" spans="1:41" x14ac:dyDescent="0.3">
      <c r="A258" s="32" t="s">
        <v>455</v>
      </c>
      <c r="B258" s="1" t="s">
        <v>1220</v>
      </c>
      <c r="C258" s="15" t="s">
        <v>1203</v>
      </c>
      <c r="E258" s="24" t="s">
        <v>338</v>
      </c>
      <c r="F258" s="25">
        <v>4.7103999999999999</v>
      </c>
      <c r="H258" s="26">
        <v>27.431175121080809</v>
      </c>
      <c r="I258" s="27">
        <v>2.9247743999999996</v>
      </c>
      <c r="J258" s="26">
        <v>728.05189340813467</v>
      </c>
      <c r="K258" s="27">
        <v>-5.3377584000000011</v>
      </c>
      <c r="L258" s="25">
        <v>24</v>
      </c>
      <c r="M258" s="25" t="s">
        <v>1099</v>
      </c>
      <c r="N258" s="21" t="s">
        <v>1216</v>
      </c>
      <c r="O258" s="29"/>
      <c r="P258" s="29"/>
      <c r="Q258" s="21" t="s">
        <v>1202</v>
      </c>
      <c r="R258" s="31"/>
      <c r="S258" s="33"/>
      <c r="T258" s="28"/>
      <c r="AK258" s="1"/>
      <c r="AL258" s="1"/>
      <c r="AM258" s="1"/>
      <c r="AN258" s="1"/>
      <c r="AO258" s="32"/>
    </row>
    <row r="259" spans="1:41" x14ac:dyDescent="0.3">
      <c r="A259" s="32" t="s">
        <v>440</v>
      </c>
      <c r="B259" s="1" t="s">
        <v>19</v>
      </c>
      <c r="E259" s="24" t="s">
        <v>339</v>
      </c>
      <c r="F259" s="34">
        <v>2.3001999999999998</v>
      </c>
      <c r="H259" s="26">
        <v>39.249898826386087</v>
      </c>
      <c r="I259" s="27">
        <v>4.0061223000000004</v>
      </c>
      <c r="J259" s="26">
        <v>515.65092402464063</v>
      </c>
      <c r="K259" s="27">
        <v>-11.291050400000003</v>
      </c>
      <c r="L259" s="25">
        <v>24</v>
      </c>
      <c r="M259" s="25" t="s">
        <v>1098</v>
      </c>
      <c r="N259" s="21" t="s">
        <v>1216</v>
      </c>
      <c r="Q259" s="21" t="s">
        <v>1202</v>
      </c>
      <c r="R259" s="36"/>
      <c r="AK259" s="1"/>
      <c r="AL259" s="1"/>
      <c r="AM259" s="1"/>
      <c r="AN259" s="1"/>
      <c r="AO259" s="32"/>
    </row>
    <row r="260" spans="1:41" x14ac:dyDescent="0.3">
      <c r="A260" s="32" t="s">
        <v>441</v>
      </c>
      <c r="B260" s="1" t="s">
        <v>19</v>
      </c>
      <c r="C260" s="15" t="s">
        <v>310</v>
      </c>
      <c r="E260" s="24" t="s">
        <v>339</v>
      </c>
      <c r="F260" s="34">
        <v>2.2551000000000001</v>
      </c>
      <c r="H260" s="26">
        <v>62.082760016187784</v>
      </c>
      <c r="I260" s="27">
        <v>1.7729667000000013</v>
      </c>
      <c r="J260" s="26">
        <v>592.36550308008214</v>
      </c>
      <c r="K260" s="27">
        <v>-17.20786</v>
      </c>
      <c r="L260" s="25">
        <v>24</v>
      </c>
      <c r="M260" s="25" t="s">
        <v>1098</v>
      </c>
      <c r="N260" s="21" t="s">
        <v>1216</v>
      </c>
      <c r="Q260" s="21" t="s">
        <v>1202</v>
      </c>
      <c r="R260" s="36"/>
      <c r="AK260" s="1"/>
      <c r="AL260" s="1" t="s">
        <v>1126</v>
      </c>
      <c r="AM260" s="1"/>
      <c r="AN260" s="1"/>
      <c r="AO260" s="32"/>
    </row>
    <row r="261" spans="1:41" x14ac:dyDescent="0.3">
      <c r="A261" s="32" t="s">
        <v>442</v>
      </c>
      <c r="B261" s="1" t="s">
        <v>19</v>
      </c>
      <c r="E261" s="24" t="s">
        <v>339</v>
      </c>
      <c r="F261" s="34">
        <v>2.2503000000000002</v>
      </c>
      <c r="H261" s="26">
        <v>33.780453257790377</v>
      </c>
      <c r="I261" s="27">
        <v>3.3795550000000003</v>
      </c>
      <c r="J261" s="26">
        <v>486.47227926078034</v>
      </c>
      <c r="K261" s="27">
        <v>-11.299724800000002</v>
      </c>
      <c r="L261" s="25">
        <v>24</v>
      </c>
      <c r="M261" s="25" t="s">
        <v>1098</v>
      </c>
      <c r="N261" s="21" t="s">
        <v>1216</v>
      </c>
      <c r="Q261" s="21" t="s">
        <v>1202</v>
      </c>
      <c r="R261" s="36"/>
      <c r="AK261" s="1"/>
      <c r="AL261" s="1"/>
      <c r="AM261" s="1"/>
      <c r="AN261" s="1"/>
      <c r="AO261" s="32"/>
    </row>
    <row r="262" spans="1:41" x14ac:dyDescent="0.3">
      <c r="A262" s="32" t="s">
        <v>451</v>
      </c>
      <c r="B262" s="1" t="s">
        <v>19</v>
      </c>
      <c r="E262" s="24" t="s">
        <v>339</v>
      </c>
      <c r="F262" s="34">
        <v>2.4706000000000001</v>
      </c>
      <c r="H262" s="26">
        <v>42.394374747065967</v>
      </c>
      <c r="I262" s="27">
        <v>3.0557237000000006</v>
      </c>
      <c r="J262" s="26">
        <v>505.07597535934292</v>
      </c>
      <c r="K262" s="27">
        <v>-12.0770464</v>
      </c>
      <c r="L262" s="25">
        <v>24</v>
      </c>
      <c r="M262" s="25" t="s">
        <v>1099</v>
      </c>
      <c r="N262" s="21" t="s">
        <v>1216</v>
      </c>
      <c r="O262" s="29"/>
      <c r="P262" s="29"/>
      <c r="Q262" s="21" t="s">
        <v>1202</v>
      </c>
      <c r="R262" s="31"/>
      <c r="S262" s="33"/>
      <c r="T262" s="28"/>
      <c r="AK262" s="1"/>
      <c r="AL262" s="1"/>
      <c r="AM262" s="1"/>
      <c r="AN262" s="1"/>
      <c r="AO262" s="32"/>
    </row>
    <row r="263" spans="1:41" x14ac:dyDescent="0.3">
      <c r="A263" s="32" t="s">
        <v>452</v>
      </c>
      <c r="B263" s="1" t="s">
        <v>19</v>
      </c>
      <c r="C263" s="15" t="s">
        <v>310</v>
      </c>
      <c r="E263" s="24" t="s">
        <v>339</v>
      </c>
      <c r="F263" s="34">
        <v>2.1985000000000001</v>
      </c>
      <c r="H263" s="26">
        <v>38.406110886280857</v>
      </c>
      <c r="I263" s="27">
        <v>3.0054976000000004</v>
      </c>
      <c r="J263" s="26">
        <v>420.49691991786449</v>
      </c>
      <c r="K263" s="27">
        <v>-14.016028000000002</v>
      </c>
      <c r="L263" s="25">
        <v>24</v>
      </c>
      <c r="M263" s="25" t="s">
        <v>1099</v>
      </c>
      <c r="N263" s="21" t="s">
        <v>1216</v>
      </c>
      <c r="O263" s="29"/>
      <c r="P263" s="29"/>
      <c r="Q263" s="21" t="s">
        <v>1202</v>
      </c>
      <c r="R263" s="31"/>
      <c r="S263" s="33"/>
      <c r="T263" s="28"/>
      <c r="AK263" s="1"/>
      <c r="AL263" s="1"/>
      <c r="AM263" s="1"/>
      <c r="AN263" s="1"/>
      <c r="AO263" s="32"/>
    </row>
    <row r="264" spans="1:41" s="44" customFormat="1" x14ac:dyDescent="0.3">
      <c r="A264" s="32" t="s">
        <v>453</v>
      </c>
      <c r="B264" s="1" t="s">
        <v>19</v>
      </c>
      <c r="C264" s="15"/>
      <c r="D264" s="15"/>
      <c r="E264" s="24" t="s">
        <v>339</v>
      </c>
      <c r="F264" s="34">
        <v>2.4552999999999998</v>
      </c>
      <c r="G264" s="21"/>
      <c r="H264" s="26">
        <v>50.516592472683129</v>
      </c>
      <c r="I264" s="27">
        <v>3.1211111000000002</v>
      </c>
      <c r="J264" s="26">
        <v>534.17248459958932</v>
      </c>
      <c r="K264" s="27">
        <v>-15.028317600000003</v>
      </c>
      <c r="L264" s="25">
        <v>24</v>
      </c>
      <c r="M264" s="25" t="s">
        <v>1099</v>
      </c>
      <c r="N264" s="21" t="s">
        <v>1216</v>
      </c>
      <c r="O264" s="29"/>
      <c r="P264" s="29"/>
      <c r="Q264" s="21" t="s">
        <v>1202</v>
      </c>
      <c r="R264" s="31"/>
      <c r="S264" s="33"/>
      <c r="T264" s="28"/>
      <c r="U264" s="21"/>
      <c r="V264" s="21"/>
      <c r="W264" s="15"/>
      <c r="X264" s="15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4"/>
      <c r="AK264" s="1"/>
      <c r="AL264" s="1"/>
      <c r="AM264" s="1"/>
      <c r="AN264" s="1"/>
      <c r="AO264" s="32"/>
    </row>
    <row r="265" spans="1:41" s="44" customFormat="1" ht="14.5" x14ac:dyDescent="0.35">
      <c r="A265" s="1" t="s">
        <v>1370</v>
      </c>
      <c r="B265" s="1" t="s">
        <v>19</v>
      </c>
      <c r="C265" s="1" t="s">
        <v>305</v>
      </c>
      <c r="D265" s="1"/>
      <c r="E265" s="1" t="s">
        <v>339</v>
      </c>
      <c r="F265" s="16">
        <v>2.9780000000000002</v>
      </c>
      <c r="G265" s="1"/>
      <c r="H265" s="17">
        <v>46.1</v>
      </c>
      <c r="I265" s="17">
        <v>2.7</v>
      </c>
      <c r="J265" s="17">
        <v>640.1</v>
      </c>
      <c r="K265" s="17">
        <v>-16.399999999999999</v>
      </c>
      <c r="L265" s="343">
        <v>24</v>
      </c>
      <c r="M265" s="343" t="s">
        <v>1368</v>
      </c>
      <c r="N265" s="343" t="s">
        <v>1210</v>
      </c>
      <c r="O265" s="343">
        <v>27.943059999999999</v>
      </c>
      <c r="P265" s="343">
        <v>-175.72380999999999</v>
      </c>
      <c r="Q265" s="1" t="s">
        <v>421</v>
      </c>
      <c r="R265" s="4">
        <v>43686</v>
      </c>
      <c r="S265" s="343"/>
      <c r="T265" s="1" t="s">
        <v>1241</v>
      </c>
      <c r="U265" s="2" t="s">
        <v>1241</v>
      </c>
      <c r="V265" s="1"/>
      <c r="W265" s="1"/>
      <c r="X265" s="343" t="s">
        <v>397</v>
      </c>
      <c r="Y265" s="343">
        <v>0</v>
      </c>
      <c r="Z265" s="343">
        <v>1</v>
      </c>
      <c r="AA265" s="343">
        <v>0</v>
      </c>
      <c r="AB265" s="343">
        <v>0</v>
      </c>
      <c r="AC265" s="343">
        <v>0</v>
      </c>
      <c r="AD265" s="343">
        <v>0</v>
      </c>
      <c r="AE265" s="343">
        <v>1</v>
      </c>
      <c r="AF265" s="343">
        <v>0</v>
      </c>
      <c r="AG265" s="343">
        <v>0</v>
      </c>
      <c r="AH265" s="343">
        <v>1</v>
      </c>
      <c r="AI265" s="343">
        <v>0</v>
      </c>
      <c r="AJ265" s="343">
        <v>0</v>
      </c>
      <c r="AK265" s="1" t="s">
        <v>1369</v>
      </c>
      <c r="AL265" s="1"/>
      <c r="AM265" s="1"/>
      <c r="AN265" s="1"/>
      <c r="AO265" s="1"/>
    </row>
    <row r="266" spans="1:41" s="44" customFormat="1" ht="14.5" x14ac:dyDescent="0.35">
      <c r="A266" s="1" t="s">
        <v>1371</v>
      </c>
      <c r="B266" s="1" t="s">
        <v>19</v>
      </c>
      <c r="C266" s="1" t="s">
        <v>305</v>
      </c>
      <c r="D266" s="1"/>
      <c r="E266" s="1" t="s">
        <v>339</v>
      </c>
      <c r="F266" s="16">
        <v>3.0550999999999999</v>
      </c>
      <c r="G266" s="1"/>
      <c r="H266" s="17">
        <v>49.2</v>
      </c>
      <c r="I266" s="17">
        <v>3</v>
      </c>
      <c r="J266" s="17">
        <v>690.7</v>
      </c>
      <c r="K266" s="17">
        <v>-15.3</v>
      </c>
      <c r="L266" s="343">
        <v>24</v>
      </c>
      <c r="M266" s="343" t="s">
        <v>1368</v>
      </c>
      <c r="N266" s="343" t="s">
        <v>1210</v>
      </c>
      <c r="O266" s="343">
        <v>27.943059999999999</v>
      </c>
      <c r="P266" s="343">
        <v>-175.72380999999999</v>
      </c>
      <c r="Q266" s="1" t="s">
        <v>421</v>
      </c>
      <c r="R266" s="4">
        <v>43686</v>
      </c>
      <c r="S266" s="343"/>
      <c r="T266" s="1" t="s">
        <v>1241</v>
      </c>
      <c r="U266" s="2" t="s">
        <v>1241</v>
      </c>
      <c r="V266" s="1"/>
      <c r="W266" s="1"/>
      <c r="X266" s="343" t="s">
        <v>397</v>
      </c>
      <c r="Y266" s="343">
        <v>0</v>
      </c>
      <c r="Z266" s="343">
        <v>1</v>
      </c>
      <c r="AA266" s="343">
        <v>0</v>
      </c>
      <c r="AB266" s="343">
        <v>0</v>
      </c>
      <c r="AC266" s="343">
        <v>0</v>
      </c>
      <c r="AD266" s="343">
        <v>0</v>
      </c>
      <c r="AE266" s="343">
        <v>1</v>
      </c>
      <c r="AF266" s="343">
        <v>0</v>
      </c>
      <c r="AG266" s="343">
        <v>0</v>
      </c>
      <c r="AH266" s="343">
        <v>1</v>
      </c>
      <c r="AI266" s="343">
        <v>0</v>
      </c>
      <c r="AJ266" s="343">
        <v>0</v>
      </c>
      <c r="AK266" s="1" t="s">
        <v>1369</v>
      </c>
      <c r="AL266" s="1"/>
      <c r="AM266" s="1"/>
      <c r="AN266" s="1"/>
      <c r="AO266" s="1"/>
    </row>
    <row r="267" spans="1:41" s="44" customFormat="1" ht="14.5" x14ac:dyDescent="0.35">
      <c r="A267" s="1" t="s">
        <v>1372</v>
      </c>
      <c r="B267" s="1" t="s">
        <v>19</v>
      </c>
      <c r="C267" s="1" t="s">
        <v>305</v>
      </c>
      <c r="D267" s="1"/>
      <c r="E267" s="1" t="s">
        <v>339</v>
      </c>
      <c r="F267" s="16">
        <v>3.0318000000000001</v>
      </c>
      <c r="G267" s="1"/>
      <c r="H267" s="17">
        <v>51.4</v>
      </c>
      <c r="I267" s="17">
        <v>2.7</v>
      </c>
      <c r="J267" s="17">
        <v>639.6</v>
      </c>
      <c r="K267" s="17">
        <v>-17.399999999999999</v>
      </c>
      <c r="L267" s="343">
        <v>24</v>
      </c>
      <c r="M267" s="343" t="s">
        <v>1368</v>
      </c>
      <c r="N267" s="343" t="s">
        <v>1210</v>
      </c>
      <c r="O267" s="343">
        <v>27.943059999999999</v>
      </c>
      <c r="P267" s="343">
        <v>-175.72380999999999</v>
      </c>
      <c r="Q267" s="1" t="s">
        <v>421</v>
      </c>
      <c r="R267" s="4">
        <v>43686</v>
      </c>
      <c r="S267" s="343"/>
      <c r="T267" s="1" t="s">
        <v>1241</v>
      </c>
      <c r="U267" s="2" t="s">
        <v>1241</v>
      </c>
      <c r="V267" s="1"/>
      <c r="W267" s="1"/>
      <c r="X267" s="343" t="s">
        <v>397</v>
      </c>
      <c r="Y267" s="343">
        <v>0</v>
      </c>
      <c r="Z267" s="343">
        <v>1</v>
      </c>
      <c r="AA267" s="343">
        <v>0</v>
      </c>
      <c r="AB267" s="343">
        <v>0</v>
      </c>
      <c r="AC267" s="343">
        <v>0</v>
      </c>
      <c r="AD267" s="343">
        <v>0</v>
      </c>
      <c r="AE267" s="343">
        <v>1</v>
      </c>
      <c r="AF267" s="343">
        <v>0</v>
      </c>
      <c r="AG267" s="343">
        <v>0</v>
      </c>
      <c r="AH267" s="343">
        <v>1</v>
      </c>
      <c r="AI267" s="343">
        <v>0</v>
      </c>
      <c r="AJ267" s="343">
        <v>0</v>
      </c>
      <c r="AK267" s="1" t="s">
        <v>1369</v>
      </c>
      <c r="AL267" s="1"/>
      <c r="AM267" s="1"/>
      <c r="AN267" s="1"/>
      <c r="AO267" s="1"/>
    </row>
    <row r="268" spans="1:41" ht="14.5" x14ac:dyDescent="0.35">
      <c r="A268" s="1" t="s">
        <v>1444</v>
      </c>
      <c r="B268" s="1" t="s">
        <v>7</v>
      </c>
      <c r="C268" s="1" t="s">
        <v>303</v>
      </c>
      <c r="D268" s="1"/>
      <c r="E268" s="1" t="s">
        <v>339</v>
      </c>
      <c r="F268" s="16">
        <v>2.5701999999999998</v>
      </c>
      <c r="G268" s="1"/>
      <c r="H268" s="17">
        <v>50</v>
      </c>
      <c r="I268" s="17">
        <v>2.5</v>
      </c>
      <c r="J268" s="17">
        <v>705.2</v>
      </c>
      <c r="K268" s="17">
        <v>-31.7</v>
      </c>
      <c r="L268" s="343">
        <v>25</v>
      </c>
      <c r="M268" s="343" t="s">
        <v>1443</v>
      </c>
      <c r="N268" s="1" t="s">
        <v>1210</v>
      </c>
      <c r="O268" s="343">
        <v>27.943059999999999</v>
      </c>
      <c r="P268" s="343">
        <v>-175.72380999999999</v>
      </c>
      <c r="Q268" s="1" t="s">
        <v>421</v>
      </c>
      <c r="R268" s="4">
        <v>43687</v>
      </c>
      <c r="S268" s="343"/>
      <c r="T268" s="1" t="s">
        <v>1241</v>
      </c>
      <c r="U268" s="2" t="s">
        <v>1241</v>
      </c>
      <c r="V268" s="1"/>
      <c r="W268" s="1"/>
      <c r="X268" s="343" t="s">
        <v>397</v>
      </c>
      <c r="Y268" s="343">
        <v>0</v>
      </c>
      <c r="Z268" s="343">
        <v>1</v>
      </c>
      <c r="AA268" s="343">
        <v>0</v>
      </c>
      <c r="AB268" s="343">
        <v>0</v>
      </c>
      <c r="AC268" s="343">
        <v>0</v>
      </c>
      <c r="AD268" s="343">
        <v>0</v>
      </c>
      <c r="AE268" s="343">
        <v>1</v>
      </c>
      <c r="AF268" s="343">
        <v>0</v>
      </c>
      <c r="AG268" s="343">
        <v>0</v>
      </c>
      <c r="AH268" s="343">
        <v>1</v>
      </c>
      <c r="AI268" s="343">
        <v>0</v>
      </c>
      <c r="AJ268" s="343">
        <v>0</v>
      </c>
      <c r="AK268" s="1" t="s">
        <v>1369</v>
      </c>
      <c r="AL268" s="1"/>
      <c r="AM268" s="1"/>
      <c r="AN268" s="1"/>
      <c r="AO268" s="1"/>
    </row>
    <row r="269" spans="1:41" s="56" customFormat="1" ht="14.5" x14ac:dyDescent="0.35">
      <c r="A269" s="1" t="s">
        <v>1445</v>
      </c>
      <c r="B269" s="1" t="s">
        <v>7</v>
      </c>
      <c r="C269" s="1" t="s">
        <v>303</v>
      </c>
      <c r="D269" s="1"/>
      <c r="E269" s="1" t="s">
        <v>339</v>
      </c>
      <c r="F269" s="16">
        <v>2.5882999999999998</v>
      </c>
      <c r="G269" s="1"/>
      <c r="H269" s="17">
        <v>52</v>
      </c>
      <c r="I269" s="17">
        <v>2.2000000000000002</v>
      </c>
      <c r="J269" s="17">
        <v>674.4</v>
      </c>
      <c r="K269" s="17">
        <v>-31</v>
      </c>
      <c r="L269" s="343">
        <v>25</v>
      </c>
      <c r="M269" s="343" t="s">
        <v>1443</v>
      </c>
      <c r="N269" s="1" t="s">
        <v>1210</v>
      </c>
      <c r="O269" s="343">
        <v>27.943059999999999</v>
      </c>
      <c r="P269" s="343">
        <v>-175.72380999999999</v>
      </c>
      <c r="Q269" s="1" t="s">
        <v>421</v>
      </c>
      <c r="R269" s="4">
        <v>43687</v>
      </c>
      <c r="S269" s="343"/>
      <c r="T269" s="1" t="s">
        <v>1241</v>
      </c>
      <c r="U269" s="2" t="s">
        <v>1241</v>
      </c>
      <c r="V269" s="1"/>
      <c r="W269" s="1"/>
      <c r="X269" s="343" t="s">
        <v>397</v>
      </c>
      <c r="Y269" s="343">
        <v>0</v>
      </c>
      <c r="Z269" s="343">
        <v>1</v>
      </c>
      <c r="AA269" s="343">
        <v>0</v>
      </c>
      <c r="AB269" s="343">
        <v>0</v>
      </c>
      <c r="AC269" s="343">
        <v>0</v>
      </c>
      <c r="AD269" s="343">
        <v>0</v>
      </c>
      <c r="AE269" s="343">
        <v>1</v>
      </c>
      <c r="AF269" s="343">
        <v>0</v>
      </c>
      <c r="AG269" s="343">
        <v>0</v>
      </c>
      <c r="AH269" s="343">
        <v>1</v>
      </c>
      <c r="AI269" s="343">
        <v>0</v>
      </c>
      <c r="AJ269" s="343">
        <v>0</v>
      </c>
      <c r="AK269" s="1" t="s">
        <v>1369</v>
      </c>
      <c r="AL269" s="1"/>
      <c r="AM269" s="1"/>
      <c r="AN269" s="1"/>
      <c r="AO269" s="1"/>
    </row>
    <row r="270" spans="1:41" ht="14.5" x14ac:dyDescent="0.35">
      <c r="A270" s="1" t="s">
        <v>1446</v>
      </c>
      <c r="B270" s="1" t="s">
        <v>7</v>
      </c>
      <c r="C270" s="1" t="s">
        <v>303</v>
      </c>
      <c r="D270" s="1"/>
      <c r="E270" s="1" t="s">
        <v>339</v>
      </c>
      <c r="F270" s="16">
        <v>2.4895</v>
      </c>
      <c r="G270" s="1"/>
      <c r="H270" s="17">
        <v>49.5</v>
      </c>
      <c r="I270" s="17">
        <v>2.2000000000000002</v>
      </c>
      <c r="J270" s="17">
        <v>656</v>
      </c>
      <c r="K270" s="17">
        <v>-31.2</v>
      </c>
      <c r="L270" s="343">
        <v>25</v>
      </c>
      <c r="M270" s="343" t="s">
        <v>1443</v>
      </c>
      <c r="N270" s="1" t="s">
        <v>1210</v>
      </c>
      <c r="O270" s="343">
        <v>27.943059999999999</v>
      </c>
      <c r="P270" s="343">
        <v>-175.72380999999999</v>
      </c>
      <c r="Q270" s="1" t="s">
        <v>421</v>
      </c>
      <c r="R270" s="4">
        <v>43687</v>
      </c>
      <c r="S270" s="343"/>
      <c r="T270" s="1" t="s">
        <v>1241</v>
      </c>
      <c r="U270" s="2" t="s">
        <v>1241</v>
      </c>
      <c r="V270" s="1"/>
      <c r="W270" s="1"/>
      <c r="X270" s="343" t="s">
        <v>397</v>
      </c>
      <c r="Y270" s="343">
        <v>0</v>
      </c>
      <c r="Z270" s="343">
        <v>1</v>
      </c>
      <c r="AA270" s="343">
        <v>0</v>
      </c>
      <c r="AB270" s="343">
        <v>0</v>
      </c>
      <c r="AC270" s="343">
        <v>0</v>
      </c>
      <c r="AD270" s="343">
        <v>0</v>
      </c>
      <c r="AE270" s="343">
        <v>1</v>
      </c>
      <c r="AF270" s="343">
        <v>0</v>
      </c>
      <c r="AG270" s="343">
        <v>0</v>
      </c>
      <c r="AH270" s="343">
        <v>1</v>
      </c>
      <c r="AI270" s="343">
        <v>0</v>
      </c>
      <c r="AJ270" s="343">
        <v>0</v>
      </c>
      <c r="AK270" s="1" t="s">
        <v>1369</v>
      </c>
      <c r="AL270" s="1"/>
      <c r="AM270" s="1"/>
      <c r="AN270" s="1"/>
      <c r="AO270" s="1"/>
    </row>
    <row r="271" spans="1:41" ht="14.5" x14ac:dyDescent="0.35">
      <c r="A271" s="1" t="s">
        <v>1412</v>
      </c>
      <c r="B271" s="1" t="s">
        <v>1409</v>
      </c>
      <c r="C271" s="1"/>
      <c r="D271" s="1"/>
      <c r="E271" s="1" t="s">
        <v>338</v>
      </c>
      <c r="F271" s="16">
        <v>2.5362</v>
      </c>
      <c r="G271" s="1"/>
      <c r="H271" s="17">
        <v>36.5</v>
      </c>
      <c r="I271" s="17">
        <v>1.4</v>
      </c>
      <c r="J271" s="17">
        <v>568.9</v>
      </c>
      <c r="K271" s="17">
        <v>-17.600000000000001</v>
      </c>
      <c r="L271" s="343">
        <v>26</v>
      </c>
      <c r="M271" s="343" t="s">
        <v>1410</v>
      </c>
      <c r="N271" s="1" t="s">
        <v>1210</v>
      </c>
      <c r="O271" s="343">
        <v>27.943059999999999</v>
      </c>
      <c r="P271" s="343">
        <v>-175.72380999999999</v>
      </c>
      <c r="Q271" s="1" t="s">
        <v>421</v>
      </c>
      <c r="R271" s="4">
        <v>43688</v>
      </c>
      <c r="S271" s="343"/>
      <c r="T271" s="1" t="s">
        <v>1241</v>
      </c>
      <c r="U271" s="2" t="s">
        <v>1241</v>
      </c>
      <c r="V271" s="1"/>
      <c r="W271" s="1"/>
      <c r="X271" s="343" t="s">
        <v>397</v>
      </c>
      <c r="Y271" s="343">
        <v>0</v>
      </c>
      <c r="Z271" s="343">
        <v>1</v>
      </c>
      <c r="AA271" s="343">
        <v>0</v>
      </c>
      <c r="AB271" s="343">
        <v>0</v>
      </c>
      <c r="AC271" s="343">
        <v>0</v>
      </c>
      <c r="AD271" s="343">
        <v>0</v>
      </c>
      <c r="AE271" s="343">
        <v>1</v>
      </c>
      <c r="AF271" s="343">
        <v>0</v>
      </c>
      <c r="AG271" s="343">
        <v>0</v>
      </c>
      <c r="AH271" s="343">
        <v>1</v>
      </c>
      <c r="AI271" s="343">
        <v>0</v>
      </c>
      <c r="AJ271" s="343">
        <v>0</v>
      </c>
      <c r="AK271" s="1" t="s">
        <v>1411</v>
      </c>
      <c r="AL271" s="1"/>
      <c r="AM271" s="1"/>
      <c r="AN271" s="1"/>
      <c r="AO271" s="1"/>
    </row>
    <row r="272" spans="1:41" ht="14.5" x14ac:dyDescent="0.35">
      <c r="A272" s="1" t="s">
        <v>1413</v>
      </c>
      <c r="B272" s="1" t="s">
        <v>1409</v>
      </c>
      <c r="C272" s="1"/>
      <c r="D272" s="1"/>
      <c r="E272" s="1" t="s">
        <v>338</v>
      </c>
      <c r="F272" s="16">
        <v>2.5577999999999999</v>
      </c>
      <c r="G272" s="1"/>
      <c r="H272" s="17">
        <v>29.2</v>
      </c>
      <c r="I272" s="17">
        <v>0.9</v>
      </c>
      <c r="J272" s="17">
        <v>537.20000000000005</v>
      </c>
      <c r="K272" s="17">
        <v>-16.3</v>
      </c>
      <c r="L272" s="343">
        <v>26</v>
      </c>
      <c r="M272" s="343" t="s">
        <v>1410</v>
      </c>
      <c r="N272" s="1" t="s">
        <v>1210</v>
      </c>
      <c r="O272" s="343">
        <v>27.943059999999999</v>
      </c>
      <c r="P272" s="343">
        <v>-175.72380999999999</v>
      </c>
      <c r="Q272" s="1" t="s">
        <v>421</v>
      </c>
      <c r="R272" s="4">
        <v>43688</v>
      </c>
      <c r="S272" s="343"/>
      <c r="T272" s="1" t="s">
        <v>1241</v>
      </c>
      <c r="U272" s="2" t="s">
        <v>1241</v>
      </c>
      <c r="V272" s="1"/>
      <c r="W272" s="1"/>
      <c r="X272" s="343" t="s">
        <v>397</v>
      </c>
      <c r="Y272" s="343">
        <v>0</v>
      </c>
      <c r="Z272" s="343">
        <v>1</v>
      </c>
      <c r="AA272" s="343">
        <v>0</v>
      </c>
      <c r="AB272" s="343">
        <v>0</v>
      </c>
      <c r="AC272" s="343">
        <v>0</v>
      </c>
      <c r="AD272" s="343">
        <v>0</v>
      </c>
      <c r="AE272" s="343">
        <v>1</v>
      </c>
      <c r="AF272" s="343">
        <v>0</v>
      </c>
      <c r="AG272" s="343">
        <v>0</v>
      </c>
      <c r="AH272" s="343">
        <v>1</v>
      </c>
      <c r="AI272" s="343">
        <v>0</v>
      </c>
      <c r="AJ272" s="343">
        <v>0</v>
      </c>
      <c r="AK272" s="1" t="s">
        <v>1411</v>
      </c>
      <c r="AL272" s="1"/>
      <c r="AM272" s="1"/>
      <c r="AN272" s="1"/>
      <c r="AO272" s="1"/>
    </row>
    <row r="273" spans="1:41" s="56" customFormat="1" ht="14.5" x14ac:dyDescent="0.35">
      <c r="A273" s="1" t="s">
        <v>1414</v>
      </c>
      <c r="B273" s="1" t="s">
        <v>1409</v>
      </c>
      <c r="C273" s="1"/>
      <c r="D273" s="1"/>
      <c r="E273" s="1" t="s">
        <v>338</v>
      </c>
      <c r="F273" s="16">
        <v>2.5234000000000001</v>
      </c>
      <c r="G273" s="1"/>
      <c r="H273" s="17">
        <v>29.7</v>
      </c>
      <c r="I273" s="17">
        <v>2.1</v>
      </c>
      <c r="J273" s="17">
        <v>584.70000000000005</v>
      </c>
      <c r="K273" s="17">
        <v>-17.100000000000001</v>
      </c>
      <c r="L273" s="343">
        <v>26</v>
      </c>
      <c r="M273" s="343" t="s">
        <v>1410</v>
      </c>
      <c r="N273" s="1" t="s">
        <v>1210</v>
      </c>
      <c r="O273" s="343">
        <v>27.943059999999999</v>
      </c>
      <c r="P273" s="343">
        <v>-175.72380999999999</v>
      </c>
      <c r="Q273" s="1" t="s">
        <v>421</v>
      </c>
      <c r="R273" s="4">
        <v>43688</v>
      </c>
      <c r="S273" s="343"/>
      <c r="T273" s="1" t="s">
        <v>1241</v>
      </c>
      <c r="U273" s="2" t="s">
        <v>1241</v>
      </c>
      <c r="V273" s="1"/>
      <c r="W273" s="1"/>
      <c r="X273" s="343" t="s">
        <v>397</v>
      </c>
      <c r="Y273" s="343">
        <v>0</v>
      </c>
      <c r="Z273" s="343">
        <v>1</v>
      </c>
      <c r="AA273" s="343">
        <v>0</v>
      </c>
      <c r="AB273" s="343">
        <v>0</v>
      </c>
      <c r="AC273" s="343">
        <v>0</v>
      </c>
      <c r="AD273" s="343">
        <v>0</v>
      </c>
      <c r="AE273" s="343">
        <v>1</v>
      </c>
      <c r="AF273" s="343">
        <v>0</v>
      </c>
      <c r="AG273" s="343">
        <v>0</v>
      </c>
      <c r="AH273" s="343">
        <v>1</v>
      </c>
      <c r="AI273" s="343">
        <v>0</v>
      </c>
      <c r="AJ273" s="343">
        <v>0</v>
      </c>
      <c r="AK273" s="1" t="s">
        <v>1411</v>
      </c>
      <c r="AL273" s="1"/>
      <c r="AM273" s="1"/>
      <c r="AN273" s="1"/>
      <c r="AO273" s="1"/>
    </row>
    <row r="274" spans="1:41" x14ac:dyDescent="0.3">
      <c r="A274" s="1" t="s">
        <v>743</v>
      </c>
      <c r="B274" s="1" t="s">
        <v>19</v>
      </c>
      <c r="C274" s="15" t="s">
        <v>1204</v>
      </c>
      <c r="E274" s="24" t="s">
        <v>339</v>
      </c>
      <c r="F274" s="25">
        <v>2.2776999999999998</v>
      </c>
      <c r="H274" s="26">
        <v>52.002136498516315</v>
      </c>
      <c r="I274" s="27">
        <v>2.6531156000000005</v>
      </c>
      <c r="J274" s="26">
        <v>652.63374999999996</v>
      </c>
      <c r="K274" s="27">
        <v>-15.763070800000005</v>
      </c>
      <c r="L274" s="25">
        <v>27</v>
      </c>
      <c r="M274" s="343" t="s">
        <v>1100</v>
      </c>
      <c r="N274" s="21" t="s">
        <v>1215</v>
      </c>
      <c r="O274" s="29"/>
      <c r="P274" s="30"/>
      <c r="Q274" s="21" t="s">
        <v>1202</v>
      </c>
      <c r="R274" s="31"/>
      <c r="S274" s="31"/>
      <c r="T274" s="28"/>
      <c r="AK274" s="1"/>
      <c r="AL274" s="1"/>
      <c r="AM274" s="1"/>
      <c r="AN274" s="1"/>
      <c r="AO274" s="1"/>
    </row>
    <row r="275" spans="1:41" x14ac:dyDescent="0.3">
      <c r="A275" s="1" t="s">
        <v>739</v>
      </c>
      <c r="B275" s="1" t="s">
        <v>19</v>
      </c>
      <c r="C275" s="15" t="s">
        <v>1204</v>
      </c>
      <c r="E275" s="24" t="s">
        <v>339</v>
      </c>
      <c r="F275" s="25">
        <v>2.3491</v>
      </c>
      <c r="H275" s="26">
        <v>49.966528189910974</v>
      </c>
      <c r="I275" s="27">
        <v>2.5202025999999993</v>
      </c>
      <c r="J275" s="26">
        <v>605.05875000000003</v>
      </c>
      <c r="K275" s="27">
        <v>-14.841831600000003</v>
      </c>
      <c r="L275" s="25">
        <v>27</v>
      </c>
      <c r="M275" s="340" t="s">
        <v>1100</v>
      </c>
      <c r="N275" s="21" t="s">
        <v>1215</v>
      </c>
      <c r="O275" s="28"/>
      <c r="P275" s="28"/>
      <c r="Q275" s="21" t="s">
        <v>1202</v>
      </c>
      <c r="R275" s="31"/>
      <c r="S275" s="89"/>
      <c r="T275" s="28"/>
      <c r="AK275" s="1"/>
      <c r="AL275" s="1"/>
      <c r="AM275" s="1"/>
      <c r="AN275" s="1"/>
      <c r="AO275" s="1"/>
    </row>
    <row r="276" spans="1:41" x14ac:dyDescent="0.3">
      <c r="A276" s="1" t="s">
        <v>740</v>
      </c>
      <c r="B276" s="1" t="s">
        <v>19</v>
      </c>
      <c r="C276" s="15" t="s">
        <v>1204</v>
      </c>
      <c r="E276" s="24" t="s">
        <v>339</v>
      </c>
      <c r="F276" s="25">
        <v>2.4018000000000002</v>
      </c>
      <c r="H276" s="26">
        <v>38.727359050445102</v>
      </c>
      <c r="I276" s="27">
        <v>2.6562468000000004</v>
      </c>
      <c r="J276" s="26">
        <v>556.50874999999996</v>
      </c>
      <c r="K276" s="27">
        <v>-14.0495628</v>
      </c>
      <c r="L276" s="25">
        <v>27</v>
      </c>
      <c r="M276" s="340" t="s">
        <v>1100</v>
      </c>
      <c r="N276" s="21" t="s">
        <v>1215</v>
      </c>
      <c r="O276" s="29"/>
      <c r="P276" s="29"/>
      <c r="Q276" s="21" t="s">
        <v>1202</v>
      </c>
      <c r="R276" s="31"/>
      <c r="S276" s="33"/>
      <c r="T276" s="28"/>
      <c r="AK276" s="1"/>
      <c r="AL276" s="1"/>
      <c r="AM276" s="1"/>
      <c r="AN276" s="1"/>
      <c r="AO276" s="1"/>
    </row>
    <row r="277" spans="1:41" s="56" customFormat="1" x14ac:dyDescent="0.3">
      <c r="A277" s="1" t="s">
        <v>741</v>
      </c>
      <c r="B277" s="1" t="s">
        <v>19</v>
      </c>
      <c r="C277" s="15" t="s">
        <v>1204</v>
      </c>
      <c r="D277" s="15"/>
      <c r="E277" s="24" t="s">
        <v>339</v>
      </c>
      <c r="F277" s="25">
        <v>2.3054999999999999</v>
      </c>
      <c r="G277" s="21"/>
      <c r="H277" s="26">
        <v>39.979584569732936</v>
      </c>
      <c r="I277" s="27">
        <v>2.9333478000000004</v>
      </c>
      <c r="J277" s="26">
        <v>563.54624999999999</v>
      </c>
      <c r="K277" s="27">
        <v>-13.886994400000004</v>
      </c>
      <c r="L277" s="25">
        <v>27</v>
      </c>
      <c r="M277" s="340" t="s">
        <v>1100</v>
      </c>
      <c r="N277" s="21" t="s">
        <v>1215</v>
      </c>
      <c r="O277" s="29"/>
      <c r="P277" s="30"/>
      <c r="Q277" s="21" t="s">
        <v>1202</v>
      </c>
      <c r="R277" s="31"/>
      <c r="S277" s="31"/>
      <c r="T277" s="28"/>
      <c r="U277" s="21"/>
      <c r="V277" s="21"/>
      <c r="W277" s="15"/>
      <c r="X277" s="15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4"/>
      <c r="AK277" s="1"/>
      <c r="AL277" s="1"/>
      <c r="AM277" s="1"/>
      <c r="AN277" s="1"/>
      <c r="AO277" s="1"/>
    </row>
    <row r="278" spans="1:41" s="44" customFormat="1" x14ac:dyDescent="0.3">
      <c r="A278" s="1" t="s">
        <v>742</v>
      </c>
      <c r="B278" s="1" t="s">
        <v>19</v>
      </c>
      <c r="C278" s="15" t="s">
        <v>1204</v>
      </c>
      <c r="D278" s="15"/>
      <c r="E278" s="24" t="s">
        <v>339</v>
      </c>
      <c r="F278" s="25">
        <v>2.4024999999999999</v>
      </c>
      <c r="G278" s="21"/>
      <c r="H278" s="26">
        <v>38.143382789317499</v>
      </c>
      <c r="I278" s="27">
        <v>2.4511324000000005</v>
      </c>
      <c r="J278" s="26">
        <v>566.72125000000005</v>
      </c>
      <c r="K278" s="27">
        <v>-13.751347200000007</v>
      </c>
      <c r="L278" s="25">
        <v>27</v>
      </c>
      <c r="M278" s="340" t="s">
        <v>1100</v>
      </c>
      <c r="N278" s="21" t="s">
        <v>1215</v>
      </c>
      <c r="O278" s="29"/>
      <c r="P278" s="30"/>
      <c r="Q278" s="21" t="s">
        <v>1202</v>
      </c>
      <c r="R278" s="31"/>
      <c r="S278" s="31"/>
      <c r="T278" s="28"/>
      <c r="U278" s="21"/>
      <c r="V278" s="21"/>
      <c r="W278" s="15"/>
      <c r="X278" s="15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4"/>
      <c r="AK278" s="1"/>
      <c r="AL278" s="1"/>
      <c r="AM278" s="1"/>
      <c r="AN278" s="1"/>
      <c r="AO278" s="1"/>
    </row>
    <row r="279" spans="1:41" s="44" customFormat="1" x14ac:dyDescent="0.3">
      <c r="A279" s="32" t="s">
        <v>475</v>
      </c>
      <c r="B279" s="1" t="s">
        <v>19</v>
      </c>
      <c r="C279" s="15" t="s">
        <v>1204</v>
      </c>
      <c r="D279" s="15"/>
      <c r="E279" s="24" t="s">
        <v>339</v>
      </c>
      <c r="F279" s="25">
        <v>2.3081</v>
      </c>
      <c r="G279" s="21"/>
      <c r="H279" s="26">
        <v>45.668773854961827</v>
      </c>
      <c r="I279" s="27">
        <v>2.4590368000000007</v>
      </c>
      <c r="J279" s="26">
        <v>563.06477093206956</v>
      </c>
      <c r="K279" s="27">
        <v>-18.834654499999996</v>
      </c>
      <c r="L279" s="25">
        <v>27</v>
      </c>
      <c r="M279" s="25" t="s">
        <v>1100</v>
      </c>
      <c r="N279" s="21" t="s">
        <v>1215</v>
      </c>
      <c r="O279" s="21"/>
      <c r="P279" s="21"/>
      <c r="Q279" s="21" t="s">
        <v>1202</v>
      </c>
      <c r="R279" s="36"/>
      <c r="S279" s="21"/>
      <c r="T279" s="21"/>
      <c r="U279" s="21"/>
      <c r="V279" s="21"/>
      <c r="W279" s="15"/>
      <c r="X279" s="15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4"/>
      <c r="AK279" s="1"/>
      <c r="AL279" s="1"/>
      <c r="AM279" s="1" t="s">
        <v>1161</v>
      </c>
      <c r="AN279" s="1">
        <v>73</v>
      </c>
      <c r="AO279" s="32"/>
    </row>
    <row r="280" spans="1:41" s="44" customFormat="1" x14ac:dyDescent="0.3">
      <c r="A280" s="32" t="s">
        <v>476</v>
      </c>
      <c r="B280" s="1" t="s">
        <v>19</v>
      </c>
      <c r="C280" s="15" t="s">
        <v>1204</v>
      </c>
      <c r="D280" s="15"/>
      <c r="E280" s="24" t="s">
        <v>339</v>
      </c>
      <c r="F280" s="25">
        <v>2.4508000000000001</v>
      </c>
      <c r="G280" s="21"/>
      <c r="H280" s="26">
        <v>44.924499045801532</v>
      </c>
      <c r="I280" s="27">
        <v>2.6309152000000018</v>
      </c>
      <c r="J280" s="26">
        <v>549.51026856240139</v>
      </c>
      <c r="K280" s="27">
        <v>-17.571154299999996</v>
      </c>
      <c r="L280" s="25">
        <v>27</v>
      </c>
      <c r="M280" s="25" t="s">
        <v>1100</v>
      </c>
      <c r="N280" s="21" t="s">
        <v>1215</v>
      </c>
      <c r="O280" s="29"/>
      <c r="P280" s="30"/>
      <c r="Q280" s="21" t="s">
        <v>1202</v>
      </c>
      <c r="R280" s="31"/>
      <c r="S280" s="31"/>
      <c r="T280" s="28"/>
      <c r="U280" s="21"/>
      <c r="V280" s="21"/>
      <c r="W280" s="15"/>
      <c r="X280" s="15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4"/>
      <c r="AK280" s="1"/>
      <c r="AL280" s="1"/>
      <c r="AM280" s="1" t="s">
        <v>1157</v>
      </c>
      <c r="AN280" s="1">
        <v>72</v>
      </c>
      <c r="AO280" s="32"/>
    </row>
    <row r="281" spans="1:41" s="56" customFormat="1" x14ac:dyDescent="0.3">
      <c r="A281" s="32" t="s">
        <v>477</v>
      </c>
      <c r="B281" s="1" t="s">
        <v>19</v>
      </c>
      <c r="C281" s="15" t="s">
        <v>1204</v>
      </c>
      <c r="D281" s="15"/>
      <c r="E281" s="24" t="s">
        <v>339</v>
      </c>
      <c r="F281" s="25">
        <v>2.3216000000000001</v>
      </c>
      <c r="G281" s="21"/>
      <c r="H281" s="26">
        <v>45.392056297709921</v>
      </c>
      <c r="I281" s="27">
        <v>2.170248</v>
      </c>
      <c r="J281" s="26">
        <v>540.88467614533977</v>
      </c>
      <c r="K281" s="27">
        <v>-18.339926899999995</v>
      </c>
      <c r="L281" s="25">
        <v>27</v>
      </c>
      <c r="M281" s="25" t="s">
        <v>1100</v>
      </c>
      <c r="N281" s="21" t="s">
        <v>1215</v>
      </c>
      <c r="O281" s="29"/>
      <c r="P281" s="30"/>
      <c r="Q281" s="21" t="s">
        <v>1202</v>
      </c>
      <c r="R281" s="31"/>
      <c r="S281" s="31"/>
      <c r="T281" s="28"/>
      <c r="U281" s="21"/>
      <c r="V281" s="21"/>
      <c r="W281" s="15"/>
      <c r="X281" s="15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4"/>
      <c r="AK281" s="1"/>
      <c r="AL281" s="1"/>
      <c r="AM281" s="1" t="s">
        <v>1161</v>
      </c>
      <c r="AN281" s="1">
        <v>82</v>
      </c>
      <c r="AO281" s="32"/>
    </row>
    <row r="282" spans="1:41" x14ac:dyDescent="0.3">
      <c r="A282" s="32" t="s">
        <v>478</v>
      </c>
      <c r="B282" s="1" t="s">
        <v>19</v>
      </c>
      <c r="C282" s="15" t="s">
        <v>1204</v>
      </c>
      <c r="E282" s="24" t="s">
        <v>339</v>
      </c>
      <c r="F282" s="25">
        <v>2.3262999999999998</v>
      </c>
      <c r="H282" s="26">
        <v>33.17235209923664</v>
      </c>
      <c r="I282" s="27">
        <v>3.1284150000000013</v>
      </c>
      <c r="J282" s="26">
        <v>514.92890995260677</v>
      </c>
      <c r="K282" s="27">
        <v>-15.715160199999996</v>
      </c>
      <c r="L282" s="25">
        <v>27</v>
      </c>
      <c r="M282" s="25" t="s">
        <v>1100</v>
      </c>
      <c r="N282" s="21" t="s">
        <v>1215</v>
      </c>
      <c r="Q282" s="21" t="s">
        <v>1202</v>
      </c>
      <c r="R282" s="36"/>
      <c r="AK282" s="1"/>
      <c r="AL282" s="1"/>
      <c r="AM282" s="1" t="s">
        <v>1159</v>
      </c>
      <c r="AN282" s="1">
        <v>92</v>
      </c>
      <c r="AO282" s="32"/>
    </row>
    <row r="283" spans="1:41" x14ac:dyDescent="0.3">
      <c r="A283" s="32" t="s">
        <v>479</v>
      </c>
      <c r="B283" s="1" t="s">
        <v>19</v>
      </c>
      <c r="C283" s="15" t="s">
        <v>1204</v>
      </c>
      <c r="E283" s="24" t="s">
        <v>339</v>
      </c>
      <c r="F283" s="25">
        <v>2.3102999999999998</v>
      </c>
      <c r="H283" s="26">
        <v>64.757514312977108</v>
      </c>
      <c r="I283" s="27">
        <v>-1.4505495999999993</v>
      </c>
      <c r="J283" s="26">
        <v>683.63349131121652</v>
      </c>
      <c r="K283" s="27">
        <v>-19.412635299999998</v>
      </c>
      <c r="L283" s="25">
        <v>27</v>
      </c>
      <c r="M283" s="25" t="s">
        <v>1100</v>
      </c>
      <c r="N283" s="21" t="s">
        <v>1215</v>
      </c>
      <c r="Q283" s="21" t="s">
        <v>1202</v>
      </c>
      <c r="R283" s="36"/>
      <c r="AK283" s="1"/>
      <c r="AL283" s="1" t="s">
        <v>1126</v>
      </c>
      <c r="AM283" s="1" t="s">
        <v>1156</v>
      </c>
      <c r="AN283" s="1">
        <v>85</v>
      </c>
      <c r="AO283" s="32"/>
    </row>
    <row r="284" spans="1:41" s="56" customFormat="1" x14ac:dyDescent="0.3">
      <c r="A284" s="32" t="s">
        <v>480</v>
      </c>
      <c r="B284" s="1" t="s">
        <v>19</v>
      </c>
      <c r="C284" s="15" t="s">
        <v>1204</v>
      </c>
      <c r="D284" s="15"/>
      <c r="E284" s="24" t="s">
        <v>339</v>
      </c>
      <c r="F284" s="25">
        <v>2.4565000000000001</v>
      </c>
      <c r="G284" s="21"/>
      <c r="H284" s="26">
        <v>83.815243320610676</v>
      </c>
      <c r="I284" s="27">
        <v>0.47977560000000163</v>
      </c>
      <c r="J284" s="26">
        <v>840.39494470774105</v>
      </c>
      <c r="K284" s="27">
        <v>-17.224333999999999</v>
      </c>
      <c r="L284" s="25">
        <v>27</v>
      </c>
      <c r="M284" s="25" t="s">
        <v>1100</v>
      </c>
      <c r="N284" s="21" t="s">
        <v>1215</v>
      </c>
      <c r="O284" s="21"/>
      <c r="P284" s="21"/>
      <c r="Q284" s="21" t="s">
        <v>1202</v>
      </c>
      <c r="R284" s="36"/>
      <c r="S284" s="21"/>
      <c r="T284" s="21"/>
      <c r="U284" s="21"/>
      <c r="V284" s="21"/>
      <c r="W284" s="15"/>
      <c r="X284" s="15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4"/>
      <c r="AK284" s="32" t="s">
        <v>1129</v>
      </c>
      <c r="AL284" s="32" t="s">
        <v>1126</v>
      </c>
      <c r="AM284" s="32" t="s">
        <v>1157</v>
      </c>
      <c r="AN284" s="1">
        <v>79</v>
      </c>
      <c r="AO284" s="32"/>
    </row>
    <row r="285" spans="1:41" x14ac:dyDescent="0.3">
      <c r="A285" s="32" t="s">
        <v>481</v>
      </c>
      <c r="B285" s="1" t="s">
        <v>19</v>
      </c>
      <c r="C285" s="15" t="s">
        <v>1204</v>
      </c>
      <c r="E285" s="24" t="s">
        <v>339</v>
      </c>
      <c r="F285" s="25">
        <v>2.2475000000000001</v>
      </c>
      <c r="H285" s="26">
        <v>43.373926526717554</v>
      </c>
      <c r="I285" s="27">
        <v>2.7074952000000003</v>
      </c>
      <c r="J285" s="26">
        <v>583.80726698262254</v>
      </c>
      <c r="K285" s="27">
        <v>-15.347844199999994</v>
      </c>
      <c r="L285" s="25">
        <v>27</v>
      </c>
      <c r="M285" s="25" t="s">
        <v>1100</v>
      </c>
      <c r="N285" s="21" t="s">
        <v>1215</v>
      </c>
      <c r="Q285" s="21" t="s">
        <v>1202</v>
      </c>
      <c r="R285" s="36"/>
      <c r="AK285" s="32" t="s">
        <v>1129</v>
      </c>
      <c r="AL285" s="32" t="s">
        <v>1126</v>
      </c>
      <c r="AM285" s="32" t="s">
        <v>1159</v>
      </c>
      <c r="AN285" s="1">
        <v>95</v>
      </c>
      <c r="AO285" s="32"/>
    </row>
    <row r="286" spans="1:41" x14ac:dyDescent="0.3">
      <c r="A286" s="32" t="s">
        <v>482</v>
      </c>
      <c r="B286" s="1" t="s">
        <v>19</v>
      </c>
      <c r="C286" s="15" t="s">
        <v>1204</v>
      </c>
      <c r="E286" s="24" t="s">
        <v>339</v>
      </c>
      <c r="F286" s="25">
        <v>2.3218999999999999</v>
      </c>
      <c r="H286" s="26">
        <v>40.799976145038165</v>
      </c>
      <c r="I286" s="27">
        <v>2.9681579999999999</v>
      </c>
      <c r="J286" s="26">
        <v>516.65086887835707</v>
      </c>
      <c r="K286" s="27">
        <v>-17.244002299999998</v>
      </c>
      <c r="L286" s="25">
        <v>27</v>
      </c>
      <c r="M286" s="25" t="s">
        <v>1100</v>
      </c>
      <c r="N286" s="21" t="s">
        <v>1215</v>
      </c>
      <c r="Q286" s="21" t="s">
        <v>1202</v>
      </c>
      <c r="R286" s="36"/>
      <c r="AK286" s="1"/>
      <c r="AL286" s="1"/>
      <c r="AM286" s="1" t="s">
        <v>1161</v>
      </c>
      <c r="AN286" s="1">
        <v>74</v>
      </c>
      <c r="AO286" s="32"/>
    </row>
    <row r="287" spans="1:41" x14ac:dyDescent="0.3">
      <c r="A287" s="32" t="s">
        <v>483</v>
      </c>
      <c r="B287" s="1" t="s">
        <v>19</v>
      </c>
      <c r="C287" s="15" t="s">
        <v>1204</v>
      </c>
      <c r="E287" s="24" t="s">
        <v>339</v>
      </c>
      <c r="F287" s="25">
        <v>2.3997000000000002</v>
      </c>
      <c r="H287" s="26">
        <v>71.484613549618317</v>
      </c>
      <c r="I287" s="27">
        <v>2.1786264000000006</v>
      </c>
      <c r="J287" s="26">
        <v>750.25276461295437</v>
      </c>
      <c r="K287" s="27">
        <v>-17.740902599999998</v>
      </c>
      <c r="L287" s="25">
        <v>27</v>
      </c>
      <c r="M287" s="25" t="s">
        <v>1100</v>
      </c>
      <c r="N287" s="21" t="s">
        <v>1215</v>
      </c>
      <c r="Q287" s="21" t="s">
        <v>1202</v>
      </c>
      <c r="R287" s="36"/>
      <c r="AK287" s="32" t="s">
        <v>1129</v>
      </c>
      <c r="AL287" s="32" t="s">
        <v>1126</v>
      </c>
      <c r="AM287" s="32" t="s">
        <v>1159</v>
      </c>
      <c r="AN287" s="1">
        <v>80</v>
      </c>
      <c r="AO287" s="32"/>
    </row>
    <row r="288" spans="1:41" x14ac:dyDescent="0.3">
      <c r="A288" s="32" t="s">
        <v>484</v>
      </c>
      <c r="B288" s="1" t="s">
        <v>19</v>
      </c>
      <c r="C288" s="15" t="s">
        <v>1204</v>
      </c>
      <c r="E288" s="24" t="s">
        <v>339</v>
      </c>
      <c r="F288" s="25">
        <v>2.2498</v>
      </c>
      <c r="H288" s="26">
        <v>26.463857566765579</v>
      </c>
      <c r="I288" s="27">
        <v>3.8228444000000001</v>
      </c>
      <c r="J288" s="26">
        <v>413.53375</v>
      </c>
      <c r="K288" s="27">
        <v>-12.203581200000007</v>
      </c>
      <c r="L288" s="25">
        <v>27</v>
      </c>
      <c r="M288" s="25" t="s">
        <v>1100</v>
      </c>
      <c r="N288" s="21" t="s">
        <v>1215</v>
      </c>
      <c r="Q288" s="21" t="s">
        <v>1202</v>
      </c>
      <c r="R288" s="36"/>
      <c r="AK288" s="1"/>
      <c r="AL288" s="1"/>
      <c r="AM288" s="1" t="s">
        <v>1159</v>
      </c>
      <c r="AN288" s="1">
        <v>87</v>
      </c>
      <c r="AO288" s="32"/>
    </row>
    <row r="289" spans="1:41" x14ac:dyDescent="0.3">
      <c r="A289" s="32" t="s">
        <v>485</v>
      </c>
      <c r="B289" s="1" t="s">
        <v>19</v>
      </c>
      <c r="C289" s="15" t="s">
        <v>1204</v>
      </c>
      <c r="E289" s="24" t="s">
        <v>339</v>
      </c>
      <c r="F289" s="25">
        <v>2.3786999999999998</v>
      </c>
      <c r="H289" s="26">
        <v>64.565481870229007</v>
      </c>
      <c r="I289" s="27">
        <v>-1.1230969999999996</v>
      </c>
      <c r="J289" s="26">
        <v>685.33965244865738</v>
      </c>
      <c r="K289" s="27">
        <v>-19.182460499999998</v>
      </c>
      <c r="L289" s="25">
        <v>27</v>
      </c>
      <c r="M289" s="25" t="s">
        <v>1100</v>
      </c>
      <c r="N289" s="21" t="s">
        <v>1215</v>
      </c>
      <c r="Q289" s="21" t="s">
        <v>1202</v>
      </c>
      <c r="R289" s="36"/>
      <c r="AK289" s="1"/>
      <c r="AL289" s="1" t="s">
        <v>1126</v>
      </c>
      <c r="AM289" s="1" t="s">
        <v>1156</v>
      </c>
      <c r="AN289" s="1">
        <v>84</v>
      </c>
      <c r="AO289" s="32"/>
    </row>
    <row r="290" spans="1:41" x14ac:dyDescent="0.3">
      <c r="A290" s="32" t="s">
        <v>486</v>
      </c>
      <c r="B290" s="1" t="s">
        <v>19</v>
      </c>
      <c r="C290" s="15" t="s">
        <v>1204</v>
      </c>
      <c r="E290" s="24" t="s">
        <v>339</v>
      </c>
      <c r="F290" s="25">
        <v>2.3306</v>
      </c>
      <c r="H290" s="26">
        <v>57.694060114503813</v>
      </c>
      <c r="I290" s="27">
        <v>0.19131560000000147</v>
      </c>
      <c r="J290" s="26">
        <v>573.20695102685636</v>
      </c>
      <c r="K290" s="27">
        <v>-16.4225043</v>
      </c>
      <c r="L290" s="25">
        <v>27</v>
      </c>
      <c r="M290" s="25" t="s">
        <v>1100</v>
      </c>
      <c r="N290" s="21" t="s">
        <v>1215</v>
      </c>
      <c r="O290" s="29"/>
      <c r="P290" s="30"/>
      <c r="Q290" s="21" t="s">
        <v>1202</v>
      </c>
      <c r="R290" s="31"/>
      <c r="S290" s="31"/>
      <c r="T290" s="28"/>
      <c r="AK290" s="1"/>
      <c r="AL290" s="1"/>
      <c r="AM290" s="1" t="s">
        <v>1156</v>
      </c>
      <c r="AN290" s="1">
        <v>81</v>
      </c>
      <c r="AO290" s="32"/>
    </row>
    <row r="291" spans="1:41" x14ac:dyDescent="0.3">
      <c r="A291" s="32" t="s">
        <v>487</v>
      </c>
      <c r="B291" s="1" t="s">
        <v>19</v>
      </c>
      <c r="C291" s="15" t="s">
        <v>1204</v>
      </c>
      <c r="E291" s="24" t="s">
        <v>339</v>
      </c>
      <c r="F291" s="25">
        <v>2.3083999999999998</v>
      </c>
      <c r="H291" s="26">
        <v>53.42646884272996</v>
      </c>
      <c r="I291" s="27">
        <v>1.8969556000000005</v>
      </c>
      <c r="J291" s="26">
        <v>604.03375000000005</v>
      </c>
      <c r="K291" s="27">
        <v>-16.803749200000002</v>
      </c>
      <c r="L291" s="25">
        <v>27</v>
      </c>
      <c r="M291" s="25" t="s">
        <v>1100</v>
      </c>
      <c r="N291" s="21" t="s">
        <v>1215</v>
      </c>
      <c r="O291" s="29"/>
      <c r="P291" s="30"/>
      <c r="Q291" s="21" t="s">
        <v>1202</v>
      </c>
      <c r="R291" s="31"/>
      <c r="S291" s="31"/>
      <c r="T291" s="28"/>
      <c r="AK291" s="1"/>
      <c r="AL291" s="1" t="s">
        <v>1126</v>
      </c>
      <c r="AM291" s="1" t="s">
        <v>1160</v>
      </c>
      <c r="AN291" s="1">
        <v>91</v>
      </c>
      <c r="AO291" s="32"/>
    </row>
    <row r="292" spans="1:41" x14ac:dyDescent="0.3">
      <c r="A292" s="32" t="s">
        <v>488</v>
      </c>
      <c r="B292" s="1" t="s">
        <v>19</v>
      </c>
      <c r="C292" s="15" t="s">
        <v>1204</v>
      </c>
      <c r="E292" s="24" t="s">
        <v>339</v>
      </c>
      <c r="F292" s="25">
        <v>2.3359000000000001</v>
      </c>
      <c r="H292" s="26">
        <v>54.610916555971507</v>
      </c>
      <c r="I292" s="27">
        <v>1.8730911999999988</v>
      </c>
      <c r="J292" s="26">
        <v>617.83042789223441</v>
      </c>
      <c r="K292" s="27">
        <v>-16.528040199999996</v>
      </c>
      <c r="L292" s="25">
        <v>27</v>
      </c>
      <c r="M292" s="25" t="s">
        <v>1100</v>
      </c>
      <c r="N292" s="21" t="s">
        <v>1215</v>
      </c>
      <c r="O292" s="29"/>
      <c r="P292" s="30"/>
      <c r="Q292" s="21" t="s">
        <v>1202</v>
      </c>
      <c r="R292" s="31"/>
      <c r="S292" s="31"/>
      <c r="T292" s="28"/>
      <c r="AK292" s="1"/>
      <c r="AL292" s="1"/>
      <c r="AM292" s="1" t="s">
        <v>1156</v>
      </c>
      <c r="AN292" s="1">
        <v>78</v>
      </c>
      <c r="AO292" s="32"/>
    </row>
    <row r="293" spans="1:41" x14ac:dyDescent="0.3">
      <c r="A293" s="32" t="s">
        <v>489</v>
      </c>
      <c r="B293" s="1" t="s">
        <v>19</v>
      </c>
      <c r="C293" s="15" t="s">
        <v>1204</v>
      </c>
      <c r="E293" s="24" t="s">
        <v>339</v>
      </c>
      <c r="F293" s="25">
        <v>2.3336000000000001</v>
      </c>
      <c r="H293" s="26">
        <v>32.897355391860891</v>
      </c>
      <c r="I293" s="27">
        <v>3.5823216000000002</v>
      </c>
      <c r="J293" s="26">
        <v>488.43264659270994</v>
      </c>
      <c r="K293" s="27">
        <v>-13.313930699999998</v>
      </c>
      <c r="L293" s="25">
        <v>27</v>
      </c>
      <c r="M293" s="25" t="s">
        <v>1100</v>
      </c>
      <c r="N293" s="21" t="s">
        <v>1215</v>
      </c>
      <c r="O293" s="29"/>
      <c r="P293" s="30"/>
      <c r="Q293" s="21" t="s">
        <v>1202</v>
      </c>
      <c r="R293" s="31"/>
      <c r="S293" s="31"/>
      <c r="T293" s="28"/>
      <c r="AK293" s="1"/>
      <c r="AL293" s="1"/>
      <c r="AM293" s="1" t="s">
        <v>1161</v>
      </c>
      <c r="AN293" s="1">
        <v>90</v>
      </c>
      <c r="AO293" s="32"/>
    </row>
    <row r="294" spans="1:41" x14ac:dyDescent="0.3">
      <c r="A294" s="32" t="s">
        <v>490</v>
      </c>
      <c r="B294" s="1" t="s">
        <v>19</v>
      </c>
      <c r="C294" s="15" t="s">
        <v>1204</v>
      </c>
      <c r="E294" s="24" t="s">
        <v>339</v>
      </c>
      <c r="F294" s="25">
        <v>2.3607999999999998</v>
      </c>
      <c r="H294" s="26">
        <v>46.328100470957615</v>
      </c>
      <c r="I294" s="27">
        <v>2.7051168000000008</v>
      </c>
      <c r="J294" s="26">
        <v>549.00316957210771</v>
      </c>
      <c r="K294" s="27">
        <v>-16.622365299999995</v>
      </c>
      <c r="L294" s="25">
        <v>27</v>
      </c>
      <c r="M294" s="25" t="s">
        <v>1100</v>
      </c>
      <c r="N294" s="21" t="s">
        <v>1215</v>
      </c>
      <c r="O294" s="29"/>
      <c r="P294" s="30"/>
      <c r="Q294" s="21" t="s">
        <v>1202</v>
      </c>
      <c r="R294" s="31"/>
      <c r="S294" s="31"/>
      <c r="T294" s="28"/>
      <c r="AK294" s="1"/>
      <c r="AL294" s="1" t="s">
        <v>1126</v>
      </c>
      <c r="AM294" s="1" t="s">
        <v>1157</v>
      </c>
      <c r="AN294" s="1">
        <v>94</v>
      </c>
      <c r="AO294" s="32"/>
    </row>
    <row r="295" spans="1:41" x14ac:dyDescent="0.3">
      <c r="A295" s="32" t="s">
        <v>491</v>
      </c>
      <c r="B295" s="1" t="s">
        <v>19</v>
      </c>
      <c r="C295" s="15" t="s">
        <v>1204</v>
      </c>
      <c r="E295" s="24" t="s">
        <v>339</v>
      </c>
      <c r="F295" s="25">
        <v>2.3258000000000001</v>
      </c>
      <c r="H295" s="26">
        <v>50.287767177877065</v>
      </c>
      <c r="I295" s="27">
        <v>2.7883631999999996</v>
      </c>
      <c r="J295" s="26">
        <v>553.55150554675117</v>
      </c>
      <c r="K295" s="27">
        <v>-16.976599400000001</v>
      </c>
      <c r="L295" s="25">
        <v>27</v>
      </c>
      <c r="M295" s="25" t="s">
        <v>1100</v>
      </c>
      <c r="N295" s="21" t="s">
        <v>1215</v>
      </c>
      <c r="O295" s="29"/>
      <c r="P295" s="30"/>
      <c r="Q295" s="21" t="s">
        <v>1202</v>
      </c>
      <c r="R295" s="31"/>
      <c r="S295" s="31"/>
      <c r="T295" s="28"/>
      <c r="AK295" s="32" t="s">
        <v>1131</v>
      </c>
      <c r="AL295" s="32"/>
      <c r="AM295" s="32" t="s">
        <v>1159</v>
      </c>
      <c r="AN295" s="1">
        <v>93</v>
      </c>
      <c r="AO295" s="32"/>
    </row>
    <row r="296" spans="1:41" x14ac:dyDescent="0.3">
      <c r="A296" s="1" t="s">
        <v>619</v>
      </c>
      <c r="B296" s="1" t="s">
        <v>19</v>
      </c>
      <c r="C296" s="15" t="s">
        <v>1204</v>
      </c>
      <c r="E296" s="24" t="s">
        <v>339</v>
      </c>
      <c r="F296" s="25">
        <v>2.3208000000000002</v>
      </c>
      <c r="H296" s="26">
        <v>58.409708969465647</v>
      </c>
      <c r="I296" s="27">
        <v>2.3253556000000009</v>
      </c>
      <c r="J296" s="26">
        <v>676.57187993680895</v>
      </c>
      <c r="K296" s="27">
        <v>-18.598080999999993</v>
      </c>
      <c r="L296" s="25">
        <v>27</v>
      </c>
      <c r="M296" s="343" t="s">
        <v>1100</v>
      </c>
      <c r="N296" s="21" t="s">
        <v>1215</v>
      </c>
      <c r="O296" s="29"/>
      <c r="P296" s="29"/>
      <c r="Q296" s="21" t="s">
        <v>1202</v>
      </c>
      <c r="R296" s="31"/>
      <c r="S296" s="31"/>
      <c r="T296" s="28"/>
      <c r="Y296" s="28"/>
      <c r="Z296" s="28"/>
      <c r="AK296" s="1"/>
      <c r="AL296" s="1"/>
      <c r="AM296" s="1"/>
      <c r="AN296" s="1"/>
      <c r="AO296" s="1"/>
    </row>
    <row r="297" spans="1:41" x14ac:dyDescent="0.3">
      <c r="A297" s="1" t="s">
        <v>620</v>
      </c>
      <c r="B297" s="1" t="s">
        <v>19</v>
      </c>
      <c r="C297" s="15" t="s">
        <v>1204</v>
      </c>
      <c r="E297" s="24" t="s">
        <v>339</v>
      </c>
      <c r="F297" s="25">
        <v>2.3479000000000001</v>
      </c>
      <c r="H297" s="26">
        <v>65.127266221374043</v>
      </c>
      <c r="I297" s="27">
        <v>2.5595044000000007</v>
      </c>
      <c r="J297" s="26">
        <v>670.8214849921012</v>
      </c>
      <c r="K297" s="27">
        <v>-19.376929399999998</v>
      </c>
      <c r="L297" s="25">
        <v>27</v>
      </c>
      <c r="M297" s="343" t="s">
        <v>1100</v>
      </c>
      <c r="N297" s="21" t="s">
        <v>1215</v>
      </c>
      <c r="O297" s="29"/>
      <c r="P297" s="29"/>
      <c r="Q297" s="21" t="s">
        <v>1202</v>
      </c>
      <c r="R297" s="31"/>
      <c r="S297" s="31"/>
      <c r="T297" s="28"/>
      <c r="Y297" s="28"/>
      <c r="Z297" s="28"/>
      <c r="AK297" s="1"/>
      <c r="AL297" s="1"/>
      <c r="AM297" s="1"/>
      <c r="AN297" s="1"/>
      <c r="AO297" s="1"/>
    </row>
    <row r="298" spans="1:41" x14ac:dyDescent="0.3">
      <c r="A298" s="1" t="s">
        <v>621</v>
      </c>
      <c r="B298" s="1" t="s">
        <v>19</v>
      </c>
      <c r="C298" s="15" t="s">
        <v>1204</v>
      </c>
      <c r="E298" s="24" t="s">
        <v>339</v>
      </c>
      <c r="F298" s="25">
        <v>2.3717999999999999</v>
      </c>
      <c r="H298" s="26">
        <v>59.783754770992367</v>
      </c>
      <c r="I298" s="27">
        <v>1.9952724000000015</v>
      </c>
      <c r="J298" s="26">
        <v>674.45497630331772</v>
      </c>
      <c r="K298" s="27">
        <v>-18.529816399999998</v>
      </c>
      <c r="L298" s="25">
        <v>27</v>
      </c>
      <c r="M298" s="343" t="s">
        <v>1100</v>
      </c>
      <c r="N298" s="21" t="s">
        <v>1215</v>
      </c>
      <c r="O298" s="29"/>
      <c r="P298" s="29"/>
      <c r="Q298" s="21" t="s">
        <v>1202</v>
      </c>
      <c r="R298" s="31"/>
      <c r="S298" s="31"/>
      <c r="T298" s="28"/>
      <c r="Y298" s="28"/>
      <c r="Z298" s="28"/>
      <c r="AK298" s="1"/>
      <c r="AL298" s="1"/>
      <c r="AM298" s="1"/>
      <c r="AN298" s="1"/>
      <c r="AO298" s="1"/>
    </row>
    <row r="299" spans="1:41" x14ac:dyDescent="0.3">
      <c r="A299" s="1" t="s">
        <v>622</v>
      </c>
      <c r="B299" s="1" t="s">
        <v>19</v>
      </c>
      <c r="C299" s="15" t="s">
        <v>1204</v>
      </c>
      <c r="E299" s="24" t="s">
        <v>339</v>
      </c>
      <c r="F299" s="25">
        <v>2.2675000000000001</v>
      </c>
      <c r="H299" s="26">
        <v>65.232228053435108</v>
      </c>
      <c r="I299" s="27">
        <v>2.380803600000001</v>
      </c>
      <c r="J299" s="26">
        <v>702.21169036334925</v>
      </c>
      <c r="K299" s="27">
        <v>-19.159509699999997</v>
      </c>
      <c r="L299" s="25">
        <v>27</v>
      </c>
      <c r="M299" s="343" t="s">
        <v>1100</v>
      </c>
      <c r="N299" s="21" t="s">
        <v>1215</v>
      </c>
      <c r="O299" s="29"/>
      <c r="P299" s="29"/>
      <c r="Q299" s="21" t="s">
        <v>1202</v>
      </c>
      <c r="R299" s="31"/>
      <c r="S299" s="31"/>
      <c r="T299" s="28"/>
      <c r="Y299" s="28"/>
      <c r="Z299" s="28"/>
      <c r="AK299" s="1"/>
      <c r="AL299" s="1"/>
      <c r="AM299" s="1"/>
      <c r="AN299" s="1"/>
      <c r="AO299" s="1"/>
    </row>
    <row r="300" spans="1:41" x14ac:dyDescent="0.3">
      <c r="A300" s="1" t="s">
        <v>623</v>
      </c>
      <c r="B300" s="1" t="s">
        <v>19</v>
      </c>
      <c r="C300" s="15" t="s">
        <v>1204</v>
      </c>
      <c r="E300" s="24" t="s">
        <v>339</v>
      </c>
      <c r="F300" s="25">
        <v>2.2795999999999998</v>
      </c>
      <c r="H300" s="26">
        <v>52.268249045801525</v>
      </c>
      <c r="I300" s="27">
        <v>2.2798490000000018</v>
      </c>
      <c r="J300" s="26">
        <v>644.53396524486584</v>
      </c>
      <c r="K300" s="27">
        <v>-19.644807799999992</v>
      </c>
      <c r="L300" s="25">
        <v>27</v>
      </c>
      <c r="M300" s="343" t="s">
        <v>1100</v>
      </c>
      <c r="N300" s="21" t="s">
        <v>1215</v>
      </c>
      <c r="O300" s="29"/>
      <c r="P300" s="29"/>
      <c r="Q300" s="21" t="s">
        <v>1202</v>
      </c>
      <c r="R300" s="31"/>
      <c r="S300" s="31"/>
      <c r="T300" s="28"/>
      <c r="Y300" s="28"/>
      <c r="Z300" s="28"/>
      <c r="AK300" s="1"/>
      <c r="AL300" s="1"/>
      <c r="AM300" s="1"/>
      <c r="AN300" s="1"/>
      <c r="AO300" s="1"/>
    </row>
    <row r="301" spans="1:41" x14ac:dyDescent="0.3">
      <c r="A301" s="1" t="s">
        <v>563</v>
      </c>
      <c r="B301" s="1" t="s">
        <v>1086</v>
      </c>
      <c r="E301" s="24" t="s">
        <v>339</v>
      </c>
      <c r="F301" s="25">
        <v>0.89319999999999999</v>
      </c>
      <c r="H301" s="26">
        <v>27.630002549069594</v>
      </c>
      <c r="I301" s="27">
        <v>0.85452319999999982</v>
      </c>
      <c r="J301" s="26">
        <v>281.95091164095373</v>
      </c>
      <c r="K301" s="27">
        <v>-20.655423499999998</v>
      </c>
      <c r="L301" s="25">
        <v>30</v>
      </c>
      <c r="M301" s="25" t="s">
        <v>1105</v>
      </c>
      <c r="N301" s="28" t="s">
        <v>1216</v>
      </c>
      <c r="O301" s="29"/>
      <c r="P301" s="30"/>
      <c r="Q301" s="21" t="s">
        <v>1202</v>
      </c>
      <c r="R301" s="31"/>
      <c r="S301" s="31"/>
      <c r="T301" s="28"/>
      <c r="Y301" s="28"/>
      <c r="Z301" s="28"/>
      <c r="AK301" s="1"/>
      <c r="AL301" s="1" t="s">
        <v>1124</v>
      </c>
      <c r="AM301" s="1"/>
      <c r="AN301" s="1"/>
      <c r="AO301" s="32"/>
    </row>
    <row r="302" spans="1:41" x14ac:dyDescent="0.3">
      <c r="A302" s="1" t="s">
        <v>564</v>
      </c>
      <c r="B302" s="1" t="s">
        <v>1086</v>
      </c>
      <c r="E302" s="24" t="s">
        <v>339</v>
      </c>
      <c r="F302" s="25">
        <v>0.2747</v>
      </c>
      <c r="H302" s="26">
        <v>9.0447361712974761</v>
      </c>
      <c r="I302" s="27">
        <v>1.2915295999999996</v>
      </c>
      <c r="J302" s="26">
        <v>95.877980364656381</v>
      </c>
      <c r="K302" s="27">
        <v>-22.698466600000003</v>
      </c>
      <c r="L302" s="25">
        <v>30</v>
      </c>
      <c r="M302" s="25" t="s">
        <v>1105</v>
      </c>
      <c r="N302" s="28" t="s">
        <v>1216</v>
      </c>
      <c r="O302" s="29"/>
      <c r="P302" s="30"/>
      <c r="Q302" s="21" t="s">
        <v>1202</v>
      </c>
      <c r="R302" s="31"/>
      <c r="S302" s="31"/>
      <c r="T302" s="28"/>
      <c r="Y302" s="28"/>
      <c r="Z302" s="28"/>
      <c r="AK302" s="1"/>
      <c r="AL302" s="1" t="s">
        <v>1127</v>
      </c>
      <c r="AM302" s="1"/>
      <c r="AN302" s="1"/>
      <c r="AO302" s="32"/>
    </row>
    <row r="303" spans="1:41" x14ac:dyDescent="0.3">
      <c r="A303" s="1" t="s">
        <v>565</v>
      </c>
      <c r="B303" s="1" t="s">
        <v>1086</v>
      </c>
      <c r="E303" s="24" t="s">
        <v>339</v>
      </c>
      <c r="F303" s="25">
        <v>0.87739999999999996</v>
      </c>
      <c r="H303" s="26">
        <v>25.446724445577367</v>
      </c>
      <c r="I303" s="27">
        <v>0.19830079999999872</v>
      </c>
      <c r="J303" s="26">
        <v>249.74894810659188</v>
      </c>
      <c r="K303" s="27">
        <v>-21.904856299999999</v>
      </c>
      <c r="L303" s="25">
        <v>30</v>
      </c>
      <c r="M303" s="25" t="s">
        <v>1105</v>
      </c>
      <c r="N303" s="28" t="s">
        <v>1216</v>
      </c>
      <c r="O303" s="29"/>
      <c r="P303" s="30"/>
      <c r="Q303" s="21" t="s">
        <v>1202</v>
      </c>
      <c r="R303" s="31"/>
      <c r="S303" s="31"/>
      <c r="T303" s="28"/>
      <c r="Y303" s="28"/>
      <c r="Z303" s="28"/>
      <c r="AK303" s="1"/>
      <c r="AL303" s="1" t="s">
        <v>1124</v>
      </c>
      <c r="AM303" s="1"/>
      <c r="AN303" s="1"/>
      <c r="AO303" s="32"/>
    </row>
    <row r="304" spans="1:41" x14ac:dyDescent="0.3">
      <c r="A304" s="1" t="s">
        <v>988</v>
      </c>
      <c r="B304" s="1" t="s">
        <v>19</v>
      </c>
      <c r="C304" s="15" t="s">
        <v>1204</v>
      </c>
      <c r="E304" s="24" t="s">
        <v>339</v>
      </c>
      <c r="F304" s="25">
        <v>2.2343999999999999</v>
      </c>
      <c r="H304" s="26">
        <v>53.4973693129933</v>
      </c>
      <c r="I304" s="27">
        <v>2.7241530113246455</v>
      </c>
      <c r="J304" s="26">
        <v>553.27544149195683</v>
      </c>
      <c r="K304" s="27">
        <v>-17.537123729388835</v>
      </c>
      <c r="L304" s="343">
        <v>30</v>
      </c>
      <c r="M304" s="343" t="s">
        <v>1100</v>
      </c>
      <c r="N304" s="21" t="s">
        <v>1215</v>
      </c>
      <c r="Q304" s="21" t="s">
        <v>1202</v>
      </c>
      <c r="R304" s="36"/>
      <c r="AK304" s="1"/>
      <c r="AL304" s="1"/>
      <c r="AM304" s="1"/>
      <c r="AN304" s="1"/>
      <c r="AO304" s="1"/>
    </row>
    <row r="305" spans="1:41" x14ac:dyDescent="0.3">
      <c r="A305" s="1" t="s">
        <v>989</v>
      </c>
      <c r="B305" s="1" t="s">
        <v>19</v>
      </c>
      <c r="C305" s="15" t="s">
        <v>1204</v>
      </c>
      <c r="E305" s="24" t="s">
        <v>339</v>
      </c>
      <c r="F305" s="25">
        <v>2.2742</v>
      </c>
      <c r="H305" s="26">
        <v>58.215379515302565</v>
      </c>
      <c r="I305" s="27">
        <v>2.4666511243497378</v>
      </c>
      <c r="J305" s="26">
        <v>571.83003129755105</v>
      </c>
      <c r="K305" s="27">
        <v>-18.047805373087748</v>
      </c>
      <c r="L305" s="343">
        <v>30</v>
      </c>
      <c r="M305" s="343" t="s">
        <v>1100</v>
      </c>
      <c r="N305" s="21" t="s">
        <v>1215</v>
      </c>
      <c r="Q305" s="21" t="s">
        <v>1202</v>
      </c>
      <c r="R305" s="36"/>
      <c r="AK305" s="1"/>
      <c r="AL305" s="1"/>
      <c r="AM305" s="1"/>
      <c r="AN305" s="1"/>
      <c r="AO305" s="1"/>
    </row>
    <row r="306" spans="1:41" x14ac:dyDescent="0.3">
      <c r="A306" s="1" t="s">
        <v>990</v>
      </c>
      <c r="B306" s="1" t="s">
        <v>19</v>
      </c>
      <c r="C306" s="15" t="s">
        <v>1204</v>
      </c>
      <c r="E306" s="24" t="s">
        <v>339</v>
      </c>
      <c r="F306" s="25">
        <v>2.2681</v>
      </c>
      <c r="H306" s="26">
        <v>50.804828786225535</v>
      </c>
      <c r="I306" s="27">
        <v>2.2344394352537709</v>
      </c>
      <c r="J306" s="26">
        <v>565.29542873704906</v>
      </c>
      <c r="K306" s="27">
        <v>-17.235508762459659</v>
      </c>
      <c r="L306" s="343">
        <v>30</v>
      </c>
      <c r="M306" s="343" t="s">
        <v>1100</v>
      </c>
      <c r="N306" s="21" t="s">
        <v>1215</v>
      </c>
      <c r="Q306" s="21" t="s">
        <v>1202</v>
      </c>
      <c r="R306" s="36"/>
      <c r="AK306" s="1"/>
      <c r="AL306" s="1"/>
      <c r="AM306" s="1"/>
      <c r="AN306" s="1"/>
      <c r="AO306" s="1"/>
    </row>
    <row r="307" spans="1:41" x14ac:dyDescent="0.3">
      <c r="A307" s="1" t="s">
        <v>991</v>
      </c>
      <c r="B307" s="1" t="s">
        <v>19</v>
      </c>
      <c r="C307" s="15" t="s">
        <v>1204</v>
      </c>
      <c r="E307" s="24" t="s">
        <v>339</v>
      </c>
      <c r="F307" s="25">
        <v>2.3134000000000001</v>
      </c>
      <c r="H307" s="26">
        <v>55.469126790124392</v>
      </c>
      <c r="I307" s="27">
        <v>1.9739432620123267</v>
      </c>
      <c r="J307" s="26">
        <v>646.52698112999315</v>
      </c>
      <c r="K307" s="27">
        <v>-17.748626910915306</v>
      </c>
      <c r="L307" s="343">
        <v>30</v>
      </c>
      <c r="M307" s="343" t="s">
        <v>1100</v>
      </c>
      <c r="N307" s="21" t="s">
        <v>1215</v>
      </c>
      <c r="Q307" s="21" t="s">
        <v>1202</v>
      </c>
      <c r="R307" s="36"/>
      <c r="AK307" s="1"/>
      <c r="AL307" s="1"/>
      <c r="AM307" s="1"/>
      <c r="AN307" s="1"/>
      <c r="AO307" s="1"/>
    </row>
    <row r="308" spans="1:41" x14ac:dyDescent="0.3">
      <c r="A308" s="1" t="s">
        <v>992</v>
      </c>
      <c r="B308" s="1" t="s">
        <v>19</v>
      </c>
      <c r="C308" s="15" t="s">
        <v>1204</v>
      </c>
      <c r="E308" s="24" t="s">
        <v>339</v>
      </c>
      <c r="F308" s="25">
        <v>2.3005</v>
      </c>
      <c r="H308" s="26">
        <v>54.323844107889194</v>
      </c>
      <c r="I308" s="27">
        <v>1.9240650935548951</v>
      </c>
      <c r="J308" s="26">
        <v>574.31502100365742</v>
      </c>
      <c r="K308" s="27">
        <v>-17.391298450368854</v>
      </c>
      <c r="L308" s="343">
        <v>30</v>
      </c>
      <c r="M308" s="343" t="s">
        <v>1100</v>
      </c>
      <c r="N308" s="21" t="s">
        <v>1215</v>
      </c>
      <c r="Q308" s="21" t="s">
        <v>1202</v>
      </c>
      <c r="R308" s="36"/>
      <c r="AK308" s="1"/>
      <c r="AL308" s="1"/>
      <c r="AM308" s="1"/>
      <c r="AN308" s="1"/>
      <c r="AO308" s="1"/>
    </row>
    <row r="309" spans="1:41" x14ac:dyDescent="0.3">
      <c r="A309" s="1" t="s">
        <v>1003</v>
      </c>
      <c r="B309" s="1" t="s">
        <v>19</v>
      </c>
      <c r="C309" s="15" t="s">
        <v>1204</v>
      </c>
      <c r="E309" s="24" t="s">
        <v>339</v>
      </c>
      <c r="F309" s="25">
        <v>2.2976999999999999</v>
      </c>
      <c r="H309" s="26">
        <v>39.492346740365356</v>
      </c>
      <c r="I309" s="27">
        <v>3.1776428212468595</v>
      </c>
      <c r="J309" s="26">
        <v>467.22116833605071</v>
      </c>
      <c r="K309" s="27">
        <v>-16.842048645765416</v>
      </c>
      <c r="L309" s="343">
        <v>30</v>
      </c>
      <c r="M309" s="343" t="s">
        <v>1100</v>
      </c>
      <c r="N309" s="21" t="s">
        <v>1215</v>
      </c>
      <c r="Q309" s="21" t="s">
        <v>1202</v>
      </c>
      <c r="R309" s="36"/>
      <c r="AK309" s="1"/>
      <c r="AL309" s="1"/>
      <c r="AM309" s="1"/>
      <c r="AN309" s="1"/>
      <c r="AO309" s="1"/>
    </row>
    <row r="310" spans="1:41" x14ac:dyDescent="0.3">
      <c r="A310" s="1" t="s">
        <v>1004</v>
      </c>
      <c r="B310" s="1" t="s">
        <v>19</v>
      </c>
      <c r="C310" s="15" t="s">
        <v>1204</v>
      </c>
      <c r="E310" s="24" t="s">
        <v>339</v>
      </c>
      <c r="F310" s="25">
        <v>2.3887</v>
      </c>
      <c r="H310" s="26">
        <v>43.875955191280696</v>
      </c>
      <c r="I310" s="27">
        <v>3.3381765068706142</v>
      </c>
      <c r="J310" s="26">
        <v>607.59547573432656</v>
      </c>
      <c r="K310" s="27">
        <v>-18.520902033511337</v>
      </c>
      <c r="L310" s="343">
        <v>30</v>
      </c>
      <c r="M310" s="343" t="s">
        <v>1100</v>
      </c>
      <c r="N310" s="21" t="s">
        <v>1215</v>
      </c>
      <c r="Q310" s="21" t="s">
        <v>1202</v>
      </c>
      <c r="R310" s="36"/>
      <c r="AK310" s="1"/>
      <c r="AL310" s="1"/>
      <c r="AM310" s="1"/>
      <c r="AN310" s="1"/>
      <c r="AO310" s="1"/>
    </row>
    <row r="311" spans="1:41" x14ac:dyDescent="0.3">
      <c r="A311" s="1" t="s">
        <v>1005</v>
      </c>
      <c r="B311" s="1" t="s">
        <v>19</v>
      </c>
      <c r="C311" s="15" t="s">
        <v>1204</v>
      </c>
      <c r="E311" s="24" t="s">
        <v>339</v>
      </c>
      <c r="F311" s="25">
        <v>2.343</v>
      </c>
      <c r="H311" s="26">
        <v>50.62290037225474</v>
      </c>
      <c r="I311" s="27">
        <v>1.8494587882219555</v>
      </c>
      <c r="J311" s="26">
        <v>559.4418974293319</v>
      </c>
      <c r="K311" s="27">
        <v>-18.382347291530838</v>
      </c>
      <c r="L311" s="343">
        <v>30</v>
      </c>
      <c r="M311" s="343" t="s">
        <v>1100</v>
      </c>
      <c r="N311" s="21" t="s">
        <v>1215</v>
      </c>
      <c r="Q311" s="21" t="s">
        <v>1202</v>
      </c>
      <c r="R311" s="36"/>
      <c r="AK311" s="1"/>
      <c r="AL311" s="1"/>
      <c r="AM311" s="1"/>
      <c r="AN311" s="1"/>
      <c r="AO311" s="1"/>
    </row>
    <row r="312" spans="1:41" x14ac:dyDescent="0.3">
      <c r="A312" s="1" t="s">
        <v>1006</v>
      </c>
      <c r="B312" s="1" t="s">
        <v>19</v>
      </c>
      <c r="C312" s="15" t="s">
        <v>1204</v>
      </c>
      <c r="E312" s="24" t="s">
        <v>339</v>
      </c>
      <c r="F312" s="25">
        <v>2.2456</v>
      </c>
      <c r="H312" s="26">
        <v>47.906102723624208</v>
      </c>
      <c r="I312" s="27">
        <v>2.7147477925468393</v>
      </c>
      <c r="J312" s="26">
        <v>514.93297069329321</v>
      </c>
      <c r="K312" s="27">
        <v>-18.271515729562616</v>
      </c>
      <c r="L312" s="343">
        <v>30</v>
      </c>
      <c r="M312" s="343" t="s">
        <v>1100</v>
      </c>
      <c r="N312" s="21" t="s">
        <v>1215</v>
      </c>
      <c r="Q312" s="21" t="s">
        <v>1202</v>
      </c>
      <c r="R312" s="36"/>
      <c r="AK312" s="1"/>
      <c r="AL312" s="1"/>
      <c r="AM312" s="1"/>
      <c r="AN312" s="1"/>
      <c r="AO312" s="1"/>
    </row>
    <row r="313" spans="1:41" x14ac:dyDescent="0.3">
      <c r="A313" s="1" t="s">
        <v>1007</v>
      </c>
      <c r="B313" s="1" t="s">
        <v>19</v>
      </c>
      <c r="C313" s="15" t="s">
        <v>1204</v>
      </c>
      <c r="E313" s="24" t="s">
        <v>339</v>
      </c>
      <c r="F313" s="25">
        <v>2.3186</v>
      </c>
      <c r="H313" s="26">
        <v>37.503262747618002</v>
      </c>
      <c r="I313" s="27">
        <v>2.4278544136990075</v>
      </c>
      <c r="J313" s="26">
        <v>488.75774578897261</v>
      </c>
      <c r="K313" s="27">
        <v>-17.205321982201653</v>
      </c>
      <c r="L313" s="343">
        <v>30</v>
      </c>
      <c r="M313" s="343" t="s">
        <v>1100</v>
      </c>
      <c r="N313" s="21" t="s">
        <v>1215</v>
      </c>
      <c r="Q313" s="21" t="s">
        <v>1202</v>
      </c>
      <c r="R313" s="36"/>
      <c r="AK313" s="1"/>
      <c r="AL313" s="1"/>
      <c r="AM313" s="1"/>
      <c r="AN313" s="1"/>
      <c r="AO313" s="1"/>
    </row>
    <row r="314" spans="1:41" x14ac:dyDescent="0.3">
      <c r="A314" s="1" t="s">
        <v>759</v>
      </c>
      <c r="B314" s="1" t="s">
        <v>19</v>
      </c>
      <c r="C314" s="15" t="s">
        <v>1204</v>
      </c>
      <c r="E314" s="24" t="s">
        <v>339</v>
      </c>
      <c r="F314" s="34">
        <v>2.2881999999999998</v>
      </c>
      <c r="H314" s="26">
        <v>46.687282566679549</v>
      </c>
      <c r="I314" s="27">
        <v>2.2228718000000014</v>
      </c>
      <c r="J314" s="26">
        <v>538.85619469026551</v>
      </c>
      <c r="K314" s="27">
        <v>-15.752905600000005</v>
      </c>
      <c r="L314" s="343">
        <v>30</v>
      </c>
      <c r="M314" s="343" t="s">
        <v>1100</v>
      </c>
      <c r="N314" s="21" t="s">
        <v>1215</v>
      </c>
      <c r="O314" s="29"/>
      <c r="P314" s="30"/>
      <c r="Q314" s="21" t="s">
        <v>1202</v>
      </c>
      <c r="R314" s="31"/>
      <c r="S314" s="31"/>
      <c r="T314" s="28"/>
      <c r="AK314" s="1"/>
      <c r="AL314" s="1"/>
      <c r="AM314" s="1"/>
      <c r="AN314" s="1"/>
      <c r="AO314" s="1"/>
    </row>
    <row r="315" spans="1:41" x14ac:dyDescent="0.3">
      <c r="A315" s="1" t="s">
        <v>760</v>
      </c>
      <c r="B315" s="1" t="s">
        <v>19</v>
      </c>
      <c r="C315" s="15" t="s">
        <v>1204</v>
      </c>
      <c r="E315" s="24" t="s">
        <v>339</v>
      </c>
      <c r="F315" s="34">
        <v>2.2482000000000002</v>
      </c>
      <c r="H315" s="26">
        <v>47.817935833011212</v>
      </c>
      <c r="I315" s="27">
        <v>1.8598387999999995</v>
      </c>
      <c r="J315" s="26">
        <v>580.4048672566372</v>
      </c>
      <c r="K315" s="27">
        <v>-15.518921400000004</v>
      </c>
      <c r="L315" s="343">
        <v>30</v>
      </c>
      <c r="M315" s="343" t="s">
        <v>1100</v>
      </c>
      <c r="N315" s="21" t="s">
        <v>1215</v>
      </c>
      <c r="O315" s="29"/>
      <c r="P315" s="30"/>
      <c r="Q315" s="21" t="s">
        <v>1202</v>
      </c>
      <c r="R315" s="31"/>
      <c r="S315" s="31"/>
      <c r="T315" s="28"/>
      <c r="AK315" s="1"/>
      <c r="AL315" s="1"/>
      <c r="AM315" s="1"/>
      <c r="AN315" s="1"/>
      <c r="AO315" s="1"/>
    </row>
    <row r="316" spans="1:41" x14ac:dyDescent="0.3">
      <c r="A316" s="1" t="s">
        <v>761</v>
      </c>
      <c r="B316" s="1" t="s">
        <v>19</v>
      </c>
      <c r="C316" s="15" t="s">
        <v>1204</v>
      </c>
      <c r="E316" s="24" t="s">
        <v>339</v>
      </c>
      <c r="F316" s="34">
        <v>2.3864999999999998</v>
      </c>
      <c r="H316" s="26">
        <v>36.596443757247776</v>
      </c>
      <c r="I316" s="27">
        <v>2.0736175999999999</v>
      </c>
      <c r="J316" s="26">
        <v>547.79424778761063</v>
      </c>
      <c r="K316" s="27">
        <v>-15.487450000000006</v>
      </c>
      <c r="L316" s="343">
        <v>30</v>
      </c>
      <c r="M316" s="343" t="s">
        <v>1100</v>
      </c>
      <c r="N316" s="21" t="s">
        <v>1215</v>
      </c>
      <c r="O316" s="29"/>
      <c r="P316" s="29"/>
      <c r="Q316" s="21" t="s">
        <v>1202</v>
      </c>
      <c r="R316" s="31"/>
      <c r="S316" s="31"/>
      <c r="T316" s="28"/>
      <c r="AK316" s="1"/>
      <c r="AL316" s="1"/>
      <c r="AM316" s="1"/>
      <c r="AN316" s="1"/>
      <c r="AO316" s="1"/>
    </row>
    <row r="317" spans="1:41" x14ac:dyDescent="0.3">
      <c r="A317" s="1" t="s">
        <v>762</v>
      </c>
      <c r="B317" s="1" t="s">
        <v>19</v>
      </c>
      <c r="C317" s="15" t="s">
        <v>1204</v>
      </c>
      <c r="E317" s="24" t="s">
        <v>339</v>
      </c>
      <c r="F317" s="34">
        <v>2.3357999999999999</v>
      </c>
      <c r="H317" s="26">
        <v>50.606880556629307</v>
      </c>
      <c r="I317" s="27">
        <v>2.0535573999999999</v>
      </c>
      <c r="J317" s="26">
        <v>609.76327433628319</v>
      </c>
      <c r="K317" s="27">
        <v>-17.528556100000003</v>
      </c>
      <c r="L317" s="343">
        <v>30</v>
      </c>
      <c r="M317" s="343" t="s">
        <v>1100</v>
      </c>
      <c r="N317" s="21" t="s">
        <v>1215</v>
      </c>
      <c r="O317" s="29"/>
      <c r="P317" s="30"/>
      <c r="Q317" s="21" t="s">
        <v>1202</v>
      </c>
      <c r="R317" s="31"/>
      <c r="S317" s="31"/>
      <c r="T317" s="28"/>
      <c r="AK317" s="1"/>
      <c r="AL317" s="1"/>
      <c r="AM317" s="1"/>
      <c r="AN317" s="1"/>
      <c r="AO317" s="1"/>
    </row>
    <row r="318" spans="1:41" x14ac:dyDescent="0.3">
      <c r="A318" s="1" t="s">
        <v>763</v>
      </c>
      <c r="B318" s="1" t="s">
        <v>19</v>
      </c>
      <c r="C318" s="15" t="s">
        <v>1204</v>
      </c>
      <c r="E318" s="24" t="s">
        <v>339</v>
      </c>
      <c r="F318" s="34">
        <v>2.3582000000000001</v>
      </c>
      <c r="H318" s="26">
        <v>49.294549671434098</v>
      </c>
      <c r="I318" s="27">
        <v>2.4836316000000003</v>
      </c>
      <c r="J318" s="26">
        <v>612.35176991150445</v>
      </c>
      <c r="K318" s="27">
        <v>-16.445609800000007</v>
      </c>
      <c r="L318" s="343">
        <v>30</v>
      </c>
      <c r="M318" s="343" t="s">
        <v>1100</v>
      </c>
      <c r="N318" s="21" t="s">
        <v>1215</v>
      </c>
      <c r="O318" s="29"/>
      <c r="P318" s="30"/>
      <c r="Q318" s="21" t="s">
        <v>1202</v>
      </c>
      <c r="R318" s="31"/>
      <c r="S318" s="31"/>
      <c r="T318" s="28"/>
      <c r="AK318" s="1"/>
      <c r="AL318" s="1"/>
      <c r="AM318" s="1"/>
      <c r="AN318" s="1"/>
      <c r="AO318" s="1"/>
    </row>
    <row r="319" spans="1:41" x14ac:dyDescent="0.3">
      <c r="A319" s="1" t="s">
        <v>672</v>
      </c>
      <c r="B319" s="1" t="s">
        <v>19</v>
      </c>
      <c r="C319" s="15" t="s">
        <v>1204</v>
      </c>
      <c r="E319" s="24" t="s">
        <v>339</v>
      </c>
      <c r="F319" s="34">
        <v>2.4013</v>
      </c>
      <c r="H319" s="26">
        <v>66.118178396687981</v>
      </c>
      <c r="I319" s="27">
        <v>2.5611767999999997</v>
      </c>
      <c r="J319" s="26">
        <v>985.46820809248561</v>
      </c>
      <c r="K319" s="27">
        <v>-19.1536203</v>
      </c>
      <c r="L319" s="343">
        <v>30</v>
      </c>
      <c r="M319" s="343" t="s">
        <v>1100</v>
      </c>
      <c r="N319" s="21" t="s">
        <v>1215</v>
      </c>
      <c r="Q319" s="21" t="s">
        <v>1202</v>
      </c>
      <c r="R319" s="36"/>
      <c r="AK319" s="1"/>
      <c r="AL319" s="1"/>
      <c r="AM319" s="1"/>
      <c r="AN319" s="1"/>
      <c r="AO319" s="1"/>
    </row>
    <row r="320" spans="1:41" x14ac:dyDescent="0.3">
      <c r="A320" s="56" t="s">
        <v>673</v>
      </c>
      <c r="B320" s="56" t="s">
        <v>103</v>
      </c>
      <c r="C320" s="56" t="s">
        <v>1204</v>
      </c>
      <c r="D320" s="56"/>
      <c r="E320" s="57" t="s">
        <v>339</v>
      </c>
      <c r="F320" s="58">
        <v>2.3660000000000001</v>
      </c>
      <c r="G320" s="59"/>
      <c r="H320" s="60">
        <v>58.619484645252385</v>
      </c>
      <c r="I320" s="61">
        <v>2.3603983999999998</v>
      </c>
      <c r="J320" s="60">
        <v>619.3613847452857</v>
      </c>
      <c r="K320" s="61">
        <v>-19.157177900000001</v>
      </c>
      <c r="L320" s="59">
        <v>30</v>
      </c>
      <c r="M320" s="59" t="s">
        <v>1100</v>
      </c>
      <c r="N320" s="59" t="s">
        <v>1215</v>
      </c>
      <c r="O320" s="59"/>
      <c r="P320" s="59"/>
      <c r="Q320" s="59" t="s">
        <v>1202</v>
      </c>
      <c r="R320" s="88"/>
      <c r="S320" s="59"/>
      <c r="T320" s="59"/>
      <c r="U320" s="59"/>
      <c r="V320" s="59"/>
      <c r="W320" s="56"/>
      <c r="X320" s="56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7"/>
      <c r="AK320" s="56"/>
      <c r="AL320" s="56"/>
      <c r="AM320" s="56"/>
      <c r="AN320" s="56"/>
      <c r="AO320" s="56"/>
    </row>
    <row r="321" spans="1:41" x14ac:dyDescent="0.3">
      <c r="A321" s="1" t="s">
        <v>674</v>
      </c>
      <c r="B321" s="1" t="s">
        <v>19</v>
      </c>
      <c r="C321" s="15" t="s">
        <v>1204</v>
      </c>
      <c r="E321" s="24" t="s">
        <v>339</v>
      </c>
      <c r="F321" s="34">
        <v>2.2345000000000002</v>
      </c>
      <c r="H321" s="26">
        <v>68.393927988959973</v>
      </c>
      <c r="I321" s="27">
        <v>2.5646279999999999</v>
      </c>
      <c r="J321" s="26">
        <v>908.56069364161851</v>
      </c>
      <c r="K321" s="27">
        <v>-18.186481700000005</v>
      </c>
      <c r="L321" s="343">
        <v>30</v>
      </c>
      <c r="M321" s="343" t="s">
        <v>1100</v>
      </c>
      <c r="N321" s="21" t="s">
        <v>1215</v>
      </c>
      <c r="Q321" s="21" t="s">
        <v>1202</v>
      </c>
      <c r="R321" s="36"/>
      <c r="AK321" s="1"/>
      <c r="AL321" s="1"/>
      <c r="AM321" s="1"/>
      <c r="AN321" s="1"/>
      <c r="AO321" s="1"/>
    </row>
    <row r="322" spans="1:41" x14ac:dyDescent="0.3">
      <c r="A322" s="56" t="s">
        <v>675</v>
      </c>
      <c r="B322" s="56" t="s">
        <v>103</v>
      </c>
      <c r="C322" s="56" t="s">
        <v>1204</v>
      </c>
      <c r="D322" s="56"/>
      <c r="E322" s="57" t="s">
        <v>339</v>
      </c>
      <c r="F322" s="58">
        <v>2.2905000000000002</v>
      </c>
      <c r="G322" s="59"/>
      <c r="H322" s="60">
        <v>64.864184397163129</v>
      </c>
      <c r="I322" s="61">
        <v>2.2441479999999983</v>
      </c>
      <c r="J322" s="60">
        <v>772.0610079575597</v>
      </c>
      <c r="K322" s="61">
        <v>-18.4729104</v>
      </c>
      <c r="L322" s="59">
        <v>30</v>
      </c>
      <c r="M322" s="59" t="s">
        <v>1100</v>
      </c>
      <c r="N322" s="59" t="s">
        <v>1215</v>
      </c>
      <c r="O322" s="59"/>
      <c r="P322" s="59"/>
      <c r="Q322" s="59" t="s">
        <v>1202</v>
      </c>
      <c r="R322" s="88"/>
      <c r="S322" s="59"/>
      <c r="T322" s="59"/>
      <c r="U322" s="59"/>
      <c r="V322" s="59"/>
      <c r="W322" s="56"/>
      <c r="X322" s="56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7"/>
      <c r="AK322" s="56"/>
      <c r="AL322" s="56"/>
      <c r="AM322" s="56"/>
      <c r="AN322" s="56"/>
      <c r="AO322" s="56"/>
    </row>
    <row r="323" spans="1:41" x14ac:dyDescent="0.3">
      <c r="A323" s="1" t="s">
        <v>676</v>
      </c>
      <c r="B323" s="1" t="s">
        <v>19</v>
      </c>
      <c r="C323" s="15" t="s">
        <v>1204</v>
      </c>
      <c r="E323" s="24" t="s">
        <v>339</v>
      </c>
      <c r="F323" s="34">
        <v>2.3170000000000002</v>
      </c>
      <c r="H323" s="26">
        <v>70.489022707314007</v>
      </c>
      <c r="I323" s="27">
        <v>3.0099640000000001</v>
      </c>
      <c r="J323" s="26">
        <v>966.26300578034693</v>
      </c>
      <c r="K323" s="27">
        <v>-18.629602600000005</v>
      </c>
      <c r="L323" s="343">
        <v>30</v>
      </c>
      <c r="M323" s="343" t="s">
        <v>1100</v>
      </c>
      <c r="N323" s="21" t="s">
        <v>1215</v>
      </c>
      <c r="Q323" s="21" t="s">
        <v>1202</v>
      </c>
      <c r="R323" s="36"/>
      <c r="AK323" s="1"/>
      <c r="AL323" s="1"/>
      <c r="AM323" s="1"/>
      <c r="AN323" s="1"/>
      <c r="AO323" s="1"/>
    </row>
    <row r="324" spans="1:41" x14ac:dyDescent="0.3">
      <c r="A324" s="56" t="s">
        <v>677</v>
      </c>
      <c r="B324" s="56" t="s">
        <v>103</v>
      </c>
      <c r="C324" s="56" t="s">
        <v>1204</v>
      </c>
      <c r="D324" s="56"/>
      <c r="E324" s="57" t="s">
        <v>339</v>
      </c>
      <c r="F324" s="58">
        <v>2.2450000000000001</v>
      </c>
      <c r="G324" s="59"/>
      <c r="H324" s="60">
        <v>63.475886524822691</v>
      </c>
      <c r="I324" s="61">
        <v>2.6932575999999986</v>
      </c>
      <c r="J324" s="60">
        <v>778.33421750663138</v>
      </c>
      <c r="K324" s="61">
        <v>-18.972491800000004</v>
      </c>
      <c r="L324" s="59">
        <v>30</v>
      </c>
      <c r="M324" s="59" t="s">
        <v>1100</v>
      </c>
      <c r="N324" s="59" t="s">
        <v>1215</v>
      </c>
      <c r="O324" s="59"/>
      <c r="P324" s="59"/>
      <c r="Q324" s="59" t="s">
        <v>1202</v>
      </c>
      <c r="R324" s="88"/>
      <c r="S324" s="59"/>
      <c r="T324" s="59"/>
      <c r="U324" s="59"/>
      <c r="V324" s="59"/>
      <c r="W324" s="56"/>
      <c r="X324" s="56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7"/>
      <c r="AK324" s="56"/>
      <c r="AL324" s="56"/>
      <c r="AM324" s="56"/>
      <c r="AN324" s="56"/>
      <c r="AO324" s="56"/>
    </row>
    <row r="325" spans="1:41" x14ac:dyDescent="0.3">
      <c r="A325" s="1" t="s">
        <v>678</v>
      </c>
      <c r="B325" s="1" t="s">
        <v>19</v>
      </c>
      <c r="C325" s="15" t="s">
        <v>1204</v>
      </c>
      <c r="E325" s="24" t="s">
        <v>339</v>
      </c>
      <c r="F325" s="34">
        <v>2.2320000000000002</v>
      </c>
      <c r="H325" s="26">
        <v>66.517124576590135</v>
      </c>
      <c r="I325" s="27">
        <v>2.9144311999999992</v>
      </c>
      <c r="J325" s="26">
        <v>802.47687861271675</v>
      </c>
      <c r="K325" s="27">
        <v>-17.539528400000005</v>
      </c>
      <c r="L325" s="343">
        <v>30</v>
      </c>
      <c r="M325" s="343" t="s">
        <v>1100</v>
      </c>
      <c r="N325" s="21" t="s">
        <v>1215</v>
      </c>
      <c r="Q325" s="21" t="s">
        <v>1202</v>
      </c>
      <c r="R325" s="36"/>
      <c r="AK325" s="1"/>
      <c r="AL325" s="1"/>
      <c r="AM325" s="1"/>
      <c r="AN325" s="1"/>
      <c r="AO325" s="1"/>
    </row>
    <row r="326" spans="1:41" x14ac:dyDescent="0.3">
      <c r="A326" s="56" t="s">
        <v>679</v>
      </c>
      <c r="B326" s="56" t="s">
        <v>103</v>
      </c>
      <c r="C326" s="56" t="s">
        <v>1204</v>
      </c>
      <c r="D326" s="56"/>
      <c r="E326" s="57" t="s">
        <v>339</v>
      </c>
      <c r="F326" s="58">
        <v>2.2622</v>
      </c>
      <c r="G326" s="59"/>
      <c r="H326" s="60">
        <v>57.222340425531911</v>
      </c>
      <c r="I326" s="61">
        <v>2.5112199999999993</v>
      </c>
      <c r="J326" s="60">
        <v>553.34748010610087</v>
      </c>
      <c r="K326" s="61">
        <v>-18.174316600000001</v>
      </c>
      <c r="L326" s="59">
        <v>30</v>
      </c>
      <c r="M326" s="59" t="s">
        <v>1100</v>
      </c>
      <c r="N326" s="59" t="s">
        <v>1215</v>
      </c>
      <c r="O326" s="59"/>
      <c r="P326" s="59"/>
      <c r="Q326" s="59" t="s">
        <v>1202</v>
      </c>
      <c r="R326" s="88"/>
      <c r="S326" s="59"/>
      <c r="T326" s="59"/>
      <c r="U326" s="59"/>
      <c r="V326" s="59"/>
      <c r="W326" s="56"/>
      <c r="X326" s="56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7"/>
      <c r="AK326" s="56"/>
      <c r="AL326" s="56"/>
      <c r="AM326" s="56"/>
      <c r="AN326" s="56"/>
      <c r="AO326" s="56"/>
    </row>
    <row r="327" spans="1:41" x14ac:dyDescent="0.3">
      <c r="A327" s="1" t="s">
        <v>680</v>
      </c>
      <c r="B327" s="1" t="s">
        <v>19</v>
      </c>
      <c r="C327" s="15" t="s">
        <v>1204</v>
      </c>
      <c r="E327" s="24" t="s">
        <v>339</v>
      </c>
      <c r="F327" s="34">
        <v>2.2749999999999999</v>
      </c>
      <c r="H327" s="26">
        <v>77.125580228327678</v>
      </c>
      <c r="I327" s="27">
        <v>2.2921960000000001</v>
      </c>
      <c r="J327" s="26">
        <v>960.29479768786132</v>
      </c>
      <c r="K327" s="27">
        <v>-19.069935700000002</v>
      </c>
      <c r="L327" s="343">
        <v>30</v>
      </c>
      <c r="M327" s="343" t="s">
        <v>1100</v>
      </c>
      <c r="N327" s="21" t="s">
        <v>1215</v>
      </c>
      <c r="Q327" s="21" t="s">
        <v>1202</v>
      </c>
      <c r="R327" s="36"/>
      <c r="AK327" s="1"/>
      <c r="AL327" s="1"/>
      <c r="AM327" s="1"/>
      <c r="AN327" s="1"/>
      <c r="AO327" s="1"/>
    </row>
    <row r="328" spans="1:41" x14ac:dyDescent="0.3">
      <c r="A328" s="56" t="s">
        <v>681</v>
      </c>
      <c r="B328" s="56" t="s">
        <v>19</v>
      </c>
      <c r="C328" s="56" t="s">
        <v>1204</v>
      </c>
      <c r="D328" s="56"/>
      <c r="E328" s="57" t="s">
        <v>339</v>
      </c>
      <c r="F328" s="58">
        <v>2.2883</v>
      </c>
      <c r="G328" s="59"/>
      <c r="H328" s="60">
        <v>71.346453900709221</v>
      </c>
      <c r="I328" s="61">
        <v>1.9713208</v>
      </c>
      <c r="J328" s="60">
        <v>799.70026525198944</v>
      </c>
      <c r="K328" s="61">
        <v>-19.337501600000003</v>
      </c>
      <c r="L328" s="59">
        <v>30</v>
      </c>
      <c r="M328" s="59" t="s">
        <v>1100</v>
      </c>
      <c r="N328" s="59" t="s">
        <v>1215</v>
      </c>
      <c r="O328" s="59"/>
      <c r="P328" s="59"/>
      <c r="Q328" s="59" t="s">
        <v>1202</v>
      </c>
      <c r="R328" s="88"/>
      <c r="S328" s="59"/>
      <c r="T328" s="59"/>
      <c r="U328" s="59"/>
      <c r="V328" s="59"/>
      <c r="W328" s="56"/>
      <c r="X328" s="56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7"/>
      <c r="AK328" s="56"/>
      <c r="AL328" s="56"/>
      <c r="AM328" s="56"/>
      <c r="AN328" s="56"/>
      <c r="AO328" s="56"/>
    </row>
    <row r="329" spans="1:41" x14ac:dyDescent="0.3">
      <c r="A329" s="1" t="s">
        <v>682</v>
      </c>
      <c r="B329" s="1" t="s">
        <v>19</v>
      </c>
      <c r="C329" s="15" t="s">
        <v>1204</v>
      </c>
      <c r="E329" s="24" t="s">
        <v>339</v>
      </c>
      <c r="F329" s="34">
        <v>2.3271999999999999</v>
      </c>
      <c r="H329" s="26">
        <v>49.126583866516121</v>
      </c>
      <c r="I329" s="27">
        <v>1.2503415999999989</v>
      </c>
      <c r="J329" s="26">
        <v>918.22832369942194</v>
      </c>
      <c r="K329" s="27">
        <v>-18.120041399999998</v>
      </c>
      <c r="L329" s="318">
        <v>30</v>
      </c>
      <c r="M329" s="318" t="s">
        <v>1100</v>
      </c>
      <c r="N329" s="21" t="s">
        <v>1215</v>
      </c>
      <c r="Q329" s="21" t="s">
        <v>1202</v>
      </c>
      <c r="R329" s="36"/>
      <c r="AK329" s="1"/>
      <c r="AL329" s="1"/>
      <c r="AM329" s="1"/>
      <c r="AN329" s="1"/>
      <c r="AO329" s="1"/>
    </row>
    <row r="330" spans="1:41" x14ac:dyDescent="0.3">
      <c r="A330" s="1" t="s">
        <v>683</v>
      </c>
      <c r="B330" s="1" t="s">
        <v>19</v>
      </c>
      <c r="C330" s="15" t="s">
        <v>1204</v>
      </c>
      <c r="E330" s="24" t="s">
        <v>339</v>
      </c>
      <c r="F330" s="34">
        <v>2.2959000000000001</v>
      </c>
      <c r="H330" s="26">
        <v>41.605570191945802</v>
      </c>
      <c r="I330" s="27">
        <v>2.4045456000000001</v>
      </c>
      <c r="J330" s="26">
        <v>923.12716763005778</v>
      </c>
      <c r="K330" s="27">
        <v>-18.114872099999999</v>
      </c>
      <c r="L330" s="318">
        <v>30</v>
      </c>
      <c r="M330" s="318" t="s">
        <v>1100</v>
      </c>
      <c r="N330" s="21" t="s">
        <v>1215</v>
      </c>
      <c r="Q330" s="21" t="s">
        <v>1202</v>
      </c>
      <c r="R330" s="36"/>
      <c r="AK330" s="1"/>
      <c r="AL330" s="1"/>
      <c r="AM330" s="1"/>
      <c r="AN330" s="1"/>
      <c r="AO330" s="1"/>
    </row>
    <row r="331" spans="1:41" x14ac:dyDescent="0.3">
      <c r="A331" s="1" t="s">
        <v>684</v>
      </c>
      <c r="B331" s="1" t="s">
        <v>19</v>
      </c>
      <c r="C331" s="15" t="s">
        <v>1204</v>
      </c>
      <c r="E331" s="24" t="s">
        <v>339</v>
      </c>
      <c r="F331" s="34">
        <v>2.4005000000000001</v>
      </c>
      <c r="H331" s="26">
        <v>70.181658512106381</v>
      </c>
      <c r="I331" s="27">
        <v>2.4407679999999994</v>
      </c>
      <c r="J331" s="26">
        <v>919.22543352601156</v>
      </c>
      <c r="K331" s="27">
        <v>-17.6178211</v>
      </c>
      <c r="L331" s="318">
        <v>30</v>
      </c>
      <c r="M331" s="318" t="s">
        <v>1100</v>
      </c>
      <c r="N331" s="21" t="s">
        <v>1215</v>
      </c>
      <c r="O331" s="29"/>
      <c r="P331" s="30"/>
      <c r="Q331" s="21" t="s">
        <v>1202</v>
      </c>
      <c r="R331" s="31"/>
      <c r="S331" s="31"/>
      <c r="T331" s="28"/>
      <c r="AK331" s="1"/>
      <c r="AL331" s="1"/>
      <c r="AM331" s="1"/>
      <c r="AN331" s="1"/>
      <c r="AO331" s="1"/>
    </row>
    <row r="332" spans="1:41" x14ac:dyDescent="0.3">
      <c r="A332" s="1" t="s">
        <v>685</v>
      </c>
      <c r="B332" s="1" t="s">
        <v>19</v>
      </c>
      <c r="C332" s="15" t="s">
        <v>1204</v>
      </c>
      <c r="E332" s="24" t="s">
        <v>339</v>
      </c>
      <c r="F332" s="34">
        <v>2.3248000000000002</v>
      </c>
      <c r="H332" s="26">
        <v>68.55827374231589</v>
      </c>
      <c r="I332" s="27">
        <v>3.3507328000000007</v>
      </c>
      <c r="J332" s="26">
        <v>941.01734104046261</v>
      </c>
      <c r="K332" s="27">
        <v>-19.299861499999999</v>
      </c>
      <c r="L332" s="318">
        <v>30</v>
      </c>
      <c r="M332" s="318" t="s">
        <v>1100</v>
      </c>
      <c r="N332" s="21" t="s">
        <v>1215</v>
      </c>
      <c r="O332" s="29"/>
      <c r="P332" s="30"/>
      <c r="Q332" s="21" t="s">
        <v>1202</v>
      </c>
      <c r="R332" s="31"/>
      <c r="S332" s="31"/>
      <c r="T332" s="28"/>
      <c r="AK332" s="1"/>
      <c r="AL332" s="1"/>
      <c r="AM332" s="1"/>
      <c r="AN332" s="1"/>
      <c r="AO332" s="1"/>
    </row>
    <row r="333" spans="1:41" x14ac:dyDescent="0.3">
      <c r="A333" s="1" t="s">
        <v>686</v>
      </c>
      <c r="B333" s="1" t="s">
        <v>19</v>
      </c>
      <c r="C333" s="15" t="s">
        <v>1204</v>
      </c>
      <c r="E333" s="24" t="s">
        <v>339</v>
      </c>
      <c r="F333" s="34">
        <v>2.2646000000000002</v>
      </c>
      <c r="H333" s="26">
        <v>47.163216660393928</v>
      </c>
      <c r="I333" s="27">
        <v>2.2870895999999998</v>
      </c>
      <c r="J333" s="26">
        <v>862.1878612716763</v>
      </c>
      <c r="K333" s="27">
        <v>-17.217220000000001</v>
      </c>
      <c r="L333" s="318">
        <v>30</v>
      </c>
      <c r="M333" s="318" t="s">
        <v>1100</v>
      </c>
      <c r="N333" s="21" t="s">
        <v>1215</v>
      </c>
      <c r="O333" s="29"/>
      <c r="P333" s="30"/>
      <c r="Q333" s="21" t="s">
        <v>1202</v>
      </c>
      <c r="R333" s="31"/>
      <c r="S333" s="31"/>
      <c r="T333" s="28"/>
      <c r="AK333" s="1"/>
      <c r="AL333" s="1"/>
      <c r="AM333" s="1"/>
      <c r="AN333" s="1"/>
      <c r="AO333" s="1"/>
    </row>
    <row r="334" spans="1:41" s="94" customFormat="1" x14ac:dyDescent="0.3">
      <c r="A334" s="1" t="s">
        <v>687</v>
      </c>
      <c r="B334" s="1" t="s">
        <v>19</v>
      </c>
      <c r="C334" s="15" t="s">
        <v>1204</v>
      </c>
      <c r="D334" s="15"/>
      <c r="E334" s="24" t="s">
        <v>339</v>
      </c>
      <c r="F334" s="34">
        <v>2.67</v>
      </c>
      <c r="G334" s="21"/>
      <c r="H334" s="26">
        <v>71.013423660770286</v>
      </c>
      <c r="I334" s="27">
        <v>2.9072983999999997</v>
      </c>
      <c r="J334" s="26">
        <v>941.01734104046261</v>
      </c>
      <c r="K334" s="27">
        <v>-18.383861500000002</v>
      </c>
      <c r="L334" s="318">
        <v>30</v>
      </c>
      <c r="M334" s="318" t="s">
        <v>1100</v>
      </c>
      <c r="N334" s="21" t="s">
        <v>1215</v>
      </c>
      <c r="O334" s="29"/>
      <c r="P334" s="30"/>
      <c r="Q334" s="21" t="s">
        <v>1202</v>
      </c>
      <c r="R334" s="31"/>
      <c r="S334" s="31"/>
      <c r="T334" s="28"/>
      <c r="U334" s="21"/>
      <c r="V334" s="21"/>
      <c r="W334" s="15"/>
      <c r="X334" s="15"/>
      <c r="Y334" s="28"/>
      <c r="Z334" s="28"/>
      <c r="AA334" s="21"/>
      <c r="AB334" s="21"/>
      <c r="AC334" s="21"/>
      <c r="AD334" s="21"/>
      <c r="AE334" s="21"/>
      <c r="AF334" s="21"/>
      <c r="AG334" s="21"/>
      <c r="AH334" s="21"/>
      <c r="AI334" s="21"/>
      <c r="AJ334" s="24"/>
      <c r="AK334" s="1"/>
      <c r="AL334" s="1"/>
      <c r="AM334" s="1"/>
      <c r="AN334" s="1"/>
      <c r="AO334" s="1"/>
    </row>
    <row r="335" spans="1:41" x14ac:dyDescent="0.3">
      <c r="A335" s="1" t="s">
        <v>688</v>
      </c>
      <c r="B335" s="1" t="s">
        <v>19</v>
      </c>
      <c r="C335" s="15" t="s">
        <v>1204</v>
      </c>
      <c r="E335" s="24" t="s">
        <v>339</v>
      </c>
      <c r="F335" s="34">
        <v>2.0190000000000001</v>
      </c>
      <c r="H335" s="26">
        <v>70.856605193827619</v>
      </c>
      <c r="I335" s="27">
        <v>2.2851984000000001</v>
      </c>
      <c r="J335" s="26">
        <v>924.74566473988432</v>
      </c>
      <c r="K335" s="27">
        <v>-19.100137700000005</v>
      </c>
      <c r="L335" s="318">
        <v>30</v>
      </c>
      <c r="M335" s="318" t="s">
        <v>1100</v>
      </c>
      <c r="N335" s="21" t="s">
        <v>1215</v>
      </c>
      <c r="O335" s="29"/>
      <c r="P335" s="29"/>
      <c r="Q335" s="21" t="s">
        <v>1202</v>
      </c>
      <c r="R335" s="31"/>
      <c r="S335" s="31"/>
      <c r="T335" s="28"/>
      <c r="AK335" s="1"/>
      <c r="AL335" s="1"/>
      <c r="AM335" s="1"/>
      <c r="AN335" s="1"/>
      <c r="AO335" s="1"/>
    </row>
    <row r="336" spans="1:41" ht="14.5" x14ac:dyDescent="0.35">
      <c r="A336" s="1" t="s">
        <v>1300</v>
      </c>
      <c r="B336" s="1" t="s">
        <v>5</v>
      </c>
      <c r="C336" s="1" t="s">
        <v>310</v>
      </c>
      <c r="D336" s="1"/>
      <c r="E336" s="1" t="s">
        <v>338</v>
      </c>
      <c r="F336" s="16">
        <v>2.5657999999999999</v>
      </c>
      <c r="G336" s="2"/>
      <c r="H336" s="17">
        <v>58.4</v>
      </c>
      <c r="I336" s="17">
        <v>3.2</v>
      </c>
      <c r="J336" s="17">
        <v>635.20000000000005</v>
      </c>
      <c r="K336" s="17">
        <v>-32.200000000000003</v>
      </c>
      <c r="L336" s="318">
        <v>30</v>
      </c>
      <c r="M336" s="318" t="s">
        <v>1297</v>
      </c>
      <c r="N336" s="343" t="s">
        <v>349</v>
      </c>
      <c r="O336" s="146">
        <v>26.11</v>
      </c>
      <c r="P336" s="343">
        <v>-173.85699</v>
      </c>
      <c r="Q336" s="1" t="s">
        <v>421</v>
      </c>
      <c r="R336" s="4">
        <v>43675</v>
      </c>
      <c r="S336" s="343"/>
      <c r="T336" s="1" t="s">
        <v>1298</v>
      </c>
      <c r="U336" s="2" t="s">
        <v>1241</v>
      </c>
      <c r="V336" s="1"/>
      <c r="W336" s="1"/>
      <c r="X336" s="343" t="s">
        <v>397</v>
      </c>
      <c r="Y336" s="343">
        <v>0</v>
      </c>
      <c r="Z336" s="343">
        <v>1</v>
      </c>
      <c r="AA336" s="343">
        <v>1</v>
      </c>
      <c r="AB336" s="343">
        <v>0</v>
      </c>
      <c r="AC336" s="343">
        <v>0</v>
      </c>
      <c r="AD336" s="343">
        <v>0</v>
      </c>
      <c r="AE336" s="343">
        <v>1</v>
      </c>
      <c r="AF336" s="343">
        <v>0</v>
      </c>
      <c r="AG336" s="343">
        <v>0</v>
      </c>
      <c r="AH336" s="343">
        <v>1</v>
      </c>
      <c r="AI336" s="343">
        <v>0</v>
      </c>
      <c r="AJ336" s="343">
        <v>0</v>
      </c>
      <c r="AK336" s="1" t="s">
        <v>1299</v>
      </c>
      <c r="AL336" s="1"/>
      <c r="AM336" s="1"/>
      <c r="AN336" s="1"/>
      <c r="AO336" s="1"/>
    </row>
    <row r="337" spans="1:41" s="44" customFormat="1" ht="14.5" x14ac:dyDescent="0.35">
      <c r="A337" s="1" t="s">
        <v>1301</v>
      </c>
      <c r="B337" s="1" t="s">
        <v>5</v>
      </c>
      <c r="C337" s="1" t="s">
        <v>310</v>
      </c>
      <c r="D337" s="1"/>
      <c r="E337" s="1" t="s">
        <v>338</v>
      </c>
      <c r="F337" s="16">
        <v>2.6008</v>
      </c>
      <c r="G337" s="2"/>
      <c r="H337" s="17">
        <v>57.4</v>
      </c>
      <c r="I337" s="17">
        <v>3.3</v>
      </c>
      <c r="J337" s="17">
        <v>639.6</v>
      </c>
      <c r="K337" s="17">
        <v>-32.299999999999997</v>
      </c>
      <c r="L337" s="340">
        <v>30</v>
      </c>
      <c r="M337" s="340" t="s">
        <v>1297</v>
      </c>
      <c r="N337" s="343" t="s">
        <v>349</v>
      </c>
      <c r="O337" s="146">
        <v>26.11</v>
      </c>
      <c r="P337" s="343">
        <v>-173.85699</v>
      </c>
      <c r="Q337" s="1" t="s">
        <v>421</v>
      </c>
      <c r="R337" s="4">
        <v>43675</v>
      </c>
      <c r="S337" s="343"/>
      <c r="T337" s="1" t="s">
        <v>1298</v>
      </c>
      <c r="U337" s="2" t="s">
        <v>1241</v>
      </c>
      <c r="V337" s="1"/>
      <c r="W337" s="1"/>
      <c r="X337" s="343" t="s">
        <v>397</v>
      </c>
      <c r="Y337" s="343">
        <v>0</v>
      </c>
      <c r="Z337" s="343">
        <v>1</v>
      </c>
      <c r="AA337" s="343">
        <v>1</v>
      </c>
      <c r="AB337" s="343">
        <v>0</v>
      </c>
      <c r="AC337" s="343">
        <v>0</v>
      </c>
      <c r="AD337" s="343">
        <v>0</v>
      </c>
      <c r="AE337" s="343">
        <v>1</v>
      </c>
      <c r="AF337" s="343">
        <v>0</v>
      </c>
      <c r="AG337" s="343">
        <v>0</v>
      </c>
      <c r="AH337" s="343">
        <v>1</v>
      </c>
      <c r="AI337" s="343">
        <v>0</v>
      </c>
      <c r="AJ337" s="343">
        <v>0</v>
      </c>
      <c r="AK337" s="1" t="s">
        <v>1299</v>
      </c>
      <c r="AL337" s="1"/>
      <c r="AM337" s="1"/>
      <c r="AN337" s="1"/>
      <c r="AO337" s="1"/>
    </row>
    <row r="338" spans="1:41" s="44" customFormat="1" ht="14.5" x14ac:dyDescent="0.35">
      <c r="A338" s="1" t="s">
        <v>1302</v>
      </c>
      <c r="B338" s="1" t="s">
        <v>5</v>
      </c>
      <c r="C338" s="1" t="s">
        <v>310</v>
      </c>
      <c r="D338" s="1"/>
      <c r="E338" s="1" t="s">
        <v>338</v>
      </c>
      <c r="F338" s="16">
        <v>2.5225</v>
      </c>
      <c r="G338" s="2"/>
      <c r="H338" s="17">
        <v>53.9</v>
      </c>
      <c r="I338" s="17">
        <v>3.6</v>
      </c>
      <c r="J338" s="17">
        <v>644.29999999999995</v>
      </c>
      <c r="K338" s="17">
        <v>-32.9</v>
      </c>
      <c r="L338" s="318">
        <v>30</v>
      </c>
      <c r="M338" s="318" t="s">
        <v>1297</v>
      </c>
      <c r="N338" s="343" t="s">
        <v>349</v>
      </c>
      <c r="O338" s="146">
        <v>26.11</v>
      </c>
      <c r="P338" s="343">
        <v>-173.85699</v>
      </c>
      <c r="Q338" s="1" t="s">
        <v>421</v>
      </c>
      <c r="R338" s="4">
        <v>43675</v>
      </c>
      <c r="S338" s="343"/>
      <c r="T338" s="1" t="s">
        <v>1298</v>
      </c>
      <c r="U338" s="2" t="s">
        <v>1241</v>
      </c>
      <c r="V338" s="1"/>
      <c r="W338" s="1"/>
      <c r="X338" s="343" t="s">
        <v>397</v>
      </c>
      <c r="Y338" s="343">
        <v>0</v>
      </c>
      <c r="Z338" s="343">
        <v>1</v>
      </c>
      <c r="AA338" s="343">
        <v>1</v>
      </c>
      <c r="AB338" s="343">
        <v>0</v>
      </c>
      <c r="AC338" s="343">
        <v>0</v>
      </c>
      <c r="AD338" s="343">
        <v>0</v>
      </c>
      <c r="AE338" s="343">
        <v>1</v>
      </c>
      <c r="AF338" s="343">
        <v>0</v>
      </c>
      <c r="AG338" s="343">
        <v>0</v>
      </c>
      <c r="AH338" s="343">
        <v>1</v>
      </c>
      <c r="AI338" s="343">
        <v>0</v>
      </c>
      <c r="AJ338" s="343">
        <v>0</v>
      </c>
      <c r="AK338" s="1" t="s">
        <v>1299</v>
      </c>
      <c r="AL338" s="1"/>
      <c r="AM338" s="1"/>
      <c r="AN338" s="1"/>
      <c r="AO338" s="1"/>
    </row>
    <row r="339" spans="1:41" ht="14.5" x14ac:dyDescent="0.35">
      <c r="A339" s="1" t="s">
        <v>1305</v>
      </c>
      <c r="B339" s="1" t="s">
        <v>184</v>
      </c>
      <c r="C339" s="1" t="s">
        <v>1303</v>
      </c>
      <c r="D339" s="1"/>
      <c r="E339" s="1" t="s">
        <v>339</v>
      </c>
      <c r="F339" s="16">
        <v>1.0544</v>
      </c>
      <c r="G339" s="2"/>
      <c r="H339" s="17">
        <v>18.8</v>
      </c>
      <c r="I339" s="17">
        <v>3.9</v>
      </c>
      <c r="J339" s="17">
        <v>306</v>
      </c>
      <c r="K339" s="17">
        <v>-15.4</v>
      </c>
      <c r="L339" s="318">
        <v>30</v>
      </c>
      <c r="M339" s="318" t="s">
        <v>1297</v>
      </c>
      <c r="N339" s="343" t="s">
        <v>349</v>
      </c>
      <c r="O339" s="343">
        <v>26.109500000000001</v>
      </c>
      <c r="P339" s="343">
        <v>-173.93401</v>
      </c>
      <c r="Q339" s="1" t="s">
        <v>421</v>
      </c>
      <c r="R339" s="4">
        <v>43675</v>
      </c>
      <c r="S339" s="343"/>
      <c r="T339" s="1" t="s">
        <v>1287</v>
      </c>
      <c r="U339" s="2" t="s">
        <v>1241</v>
      </c>
      <c r="V339" s="1"/>
      <c r="W339" s="1"/>
      <c r="X339" s="343" t="s">
        <v>397</v>
      </c>
      <c r="Y339" s="343">
        <v>0</v>
      </c>
      <c r="Z339" s="343">
        <v>1</v>
      </c>
      <c r="AA339" s="343">
        <v>1</v>
      </c>
      <c r="AB339" s="343">
        <v>0</v>
      </c>
      <c r="AC339" s="343">
        <v>0</v>
      </c>
      <c r="AD339" s="343">
        <v>0</v>
      </c>
      <c r="AE339" s="343">
        <v>1</v>
      </c>
      <c r="AF339" s="343">
        <v>0</v>
      </c>
      <c r="AG339" s="343">
        <v>0</v>
      </c>
      <c r="AH339" s="343">
        <v>1</v>
      </c>
      <c r="AI339" s="343">
        <v>0</v>
      </c>
      <c r="AJ339" s="343">
        <v>0</v>
      </c>
      <c r="AK339" s="1" t="s">
        <v>1304</v>
      </c>
      <c r="AL339" s="1"/>
      <c r="AM339" s="1"/>
      <c r="AN339" s="1"/>
      <c r="AO339" s="1"/>
    </row>
    <row r="340" spans="1:41" ht="14.5" x14ac:dyDescent="0.35">
      <c r="A340" s="1" t="s">
        <v>1306</v>
      </c>
      <c r="B340" s="1" t="s">
        <v>184</v>
      </c>
      <c r="C340" s="1" t="s">
        <v>1303</v>
      </c>
      <c r="D340" s="1"/>
      <c r="E340" s="1" t="s">
        <v>339</v>
      </c>
      <c r="F340" s="16">
        <v>0.50619999999999998</v>
      </c>
      <c r="G340" s="2"/>
      <c r="H340" s="17">
        <v>9</v>
      </c>
      <c r="I340" s="17">
        <v>3.4</v>
      </c>
      <c r="J340" s="17">
        <v>152.80000000000001</v>
      </c>
      <c r="K340" s="17">
        <v>-18.7</v>
      </c>
      <c r="L340" s="318">
        <v>30</v>
      </c>
      <c r="M340" s="3" t="s">
        <v>1297</v>
      </c>
      <c r="N340" s="343" t="s">
        <v>349</v>
      </c>
      <c r="O340" s="343">
        <v>26.109500000000001</v>
      </c>
      <c r="P340" s="343">
        <v>-173.93401</v>
      </c>
      <c r="Q340" s="1" t="s">
        <v>421</v>
      </c>
      <c r="R340" s="4">
        <v>43675</v>
      </c>
      <c r="S340" s="343"/>
      <c r="T340" s="1" t="s">
        <v>1287</v>
      </c>
      <c r="U340" s="2" t="s">
        <v>1241</v>
      </c>
      <c r="V340" s="1"/>
      <c r="W340" s="1"/>
      <c r="X340" s="343" t="s">
        <v>397</v>
      </c>
      <c r="Y340" s="343">
        <v>0</v>
      </c>
      <c r="Z340" s="343">
        <v>1</v>
      </c>
      <c r="AA340" s="343">
        <v>1</v>
      </c>
      <c r="AB340" s="343">
        <v>0</v>
      </c>
      <c r="AC340" s="343">
        <v>0</v>
      </c>
      <c r="AD340" s="343">
        <v>0</v>
      </c>
      <c r="AE340" s="343">
        <v>1</v>
      </c>
      <c r="AF340" s="343">
        <v>0</v>
      </c>
      <c r="AG340" s="343">
        <v>0</v>
      </c>
      <c r="AH340" s="343">
        <v>1</v>
      </c>
      <c r="AI340" s="343">
        <v>0</v>
      </c>
      <c r="AJ340" s="343">
        <v>0</v>
      </c>
      <c r="AK340" s="1" t="s">
        <v>1304</v>
      </c>
      <c r="AL340" s="1"/>
      <c r="AM340" s="1"/>
      <c r="AN340" s="1"/>
      <c r="AO340" s="1"/>
    </row>
    <row r="341" spans="1:41" ht="14.5" x14ac:dyDescent="0.35">
      <c r="A341" s="1" t="s">
        <v>1307</v>
      </c>
      <c r="B341" s="1" t="s">
        <v>184</v>
      </c>
      <c r="C341" s="1" t="s">
        <v>1303</v>
      </c>
      <c r="D341" s="1"/>
      <c r="E341" s="1" t="s">
        <v>339</v>
      </c>
      <c r="F341" s="16">
        <v>1.5026999999999999</v>
      </c>
      <c r="G341" s="2"/>
      <c r="H341" s="17">
        <v>25.7</v>
      </c>
      <c r="I341" s="17">
        <v>3.6</v>
      </c>
      <c r="J341" s="17">
        <v>433</v>
      </c>
      <c r="K341" s="17">
        <v>-16.8</v>
      </c>
      <c r="L341" s="318">
        <v>30</v>
      </c>
      <c r="M341" s="3" t="s">
        <v>1297</v>
      </c>
      <c r="N341" s="343" t="s">
        <v>349</v>
      </c>
      <c r="O341" s="343">
        <v>26.109500000000001</v>
      </c>
      <c r="P341" s="343">
        <v>-173.93401</v>
      </c>
      <c r="Q341" s="1" t="s">
        <v>421</v>
      </c>
      <c r="R341" s="4">
        <v>43675</v>
      </c>
      <c r="S341" s="343"/>
      <c r="T341" s="1" t="s">
        <v>1287</v>
      </c>
      <c r="U341" s="2" t="s">
        <v>1241</v>
      </c>
      <c r="V341" s="1"/>
      <c r="W341" s="1"/>
      <c r="X341" s="343" t="s">
        <v>397</v>
      </c>
      <c r="Y341" s="343">
        <v>0</v>
      </c>
      <c r="Z341" s="343">
        <v>1</v>
      </c>
      <c r="AA341" s="343">
        <v>1</v>
      </c>
      <c r="AB341" s="343">
        <v>0</v>
      </c>
      <c r="AC341" s="343">
        <v>0</v>
      </c>
      <c r="AD341" s="343">
        <v>0</v>
      </c>
      <c r="AE341" s="343">
        <v>1</v>
      </c>
      <c r="AF341" s="343">
        <v>0</v>
      </c>
      <c r="AG341" s="343">
        <v>0</v>
      </c>
      <c r="AH341" s="343">
        <v>1</v>
      </c>
      <c r="AI341" s="343">
        <v>0</v>
      </c>
      <c r="AJ341" s="343">
        <v>0</v>
      </c>
      <c r="AK341" s="1" t="s">
        <v>1304</v>
      </c>
      <c r="AL341" s="1"/>
      <c r="AM341" s="1"/>
      <c r="AN341" s="1"/>
      <c r="AO341" s="1"/>
    </row>
    <row r="342" spans="1:41" ht="14.5" x14ac:dyDescent="0.35">
      <c r="A342" s="2" t="s">
        <v>53</v>
      </c>
      <c r="B342" s="2" t="s">
        <v>1219</v>
      </c>
      <c r="C342" s="2" t="s">
        <v>310</v>
      </c>
      <c r="E342" s="2" t="s">
        <v>342</v>
      </c>
      <c r="F342" s="16">
        <v>2.0933000000000002</v>
      </c>
      <c r="G342" s="16"/>
      <c r="H342" s="17">
        <v>33.4</v>
      </c>
      <c r="I342" s="17">
        <v>3.5</v>
      </c>
      <c r="J342" s="17">
        <v>592.79999999999995</v>
      </c>
      <c r="K342" s="17">
        <v>-9.5</v>
      </c>
      <c r="L342" s="18">
        <f>115*0.3048</f>
        <v>35.052</v>
      </c>
      <c r="M342" s="3" t="s">
        <v>345</v>
      </c>
      <c r="N342" s="343" t="s">
        <v>345</v>
      </c>
      <c r="O342" s="19">
        <v>28.192350000000001</v>
      </c>
      <c r="P342" s="20">
        <v>-177.37843333333333</v>
      </c>
      <c r="Q342" s="21" t="s">
        <v>421</v>
      </c>
      <c r="R342" s="22">
        <v>41169</v>
      </c>
      <c r="S342" s="22"/>
      <c r="T342" s="2" t="s">
        <v>370</v>
      </c>
      <c r="U342" s="1" t="s">
        <v>369</v>
      </c>
      <c r="V342" s="1" t="s">
        <v>395</v>
      </c>
      <c r="W342" s="1"/>
      <c r="X342" s="1" t="s">
        <v>397</v>
      </c>
      <c r="Y342" s="343">
        <v>1</v>
      </c>
      <c r="Z342" s="343">
        <v>1</v>
      </c>
      <c r="AA342" s="343">
        <v>1</v>
      </c>
      <c r="AB342" s="343">
        <v>0</v>
      </c>
      <c r="AC342" s="343">
        <v>1</v>
      </c>
      <c r="AD342" s="343">
        <v>1</v>
      </c>
      <c r="AE342" s="343">
        <v>1</v>
      </c>
      <c r="AF342" s="343"/>
      <c r="AG342" s="343"/>
      <c r="AH342" s="343">
        <v>1</v>
      </c>
      <c r="AI342" s="343">
        <v>0</v>
      </c>
      <c r="AJ342" s="2">
        <v>0</v>
      </c>
      <c r="AK342" s="2"/>
      <c r="AO342" s="23"/>
    </row>
    <row r="343" spans="1:41" ht="14.5" x14ac:dyDescent="0.35">
      <c r="A343" s="2" t="s">
        <v>54</v>
      </c>
      <c r="B343" s="2" t="s">
        <v>52</v>
      </c>
      <c r="C343" s="2" t="s">
        <v>308</v>
      </c>
      <c r="E343" s="2" t="s">
        <v>338</v>
      </c>
      <c r="F343" s="16">
        <v>2.9131999999999998</v>
      </c>
      <c r="G343" s="16"/>
      <c r="H343" s="17">
        <v>66.3</v>
      </c>
      <c r="I343" s="17">
        <v>0.7</v>
      </c>
      <c r="J343" s="17">
        <v>811.5</v>
      </c>
      <c r="K343" s="17">
        <v>-13.9</v>
      </c>
      <c r="L343" s="18">
        <f>115*0.3048</f>
        <v>35.052</v>
      </c>
      <c r="M343" s="3" t="s">
        <v>345</v>
      </c>
      <c r="N343" s="343" t="s">
        <v>345</v>
      </c>
      <c r="O343" s="19">
        <v>28.192350000000001</v>
      </c>
      <c r="P343" s="20">
        <v>-177.37843333333333</v>
      </c>
      <c r="Q343" s="21" t="s">
        <v>421</v>
      </c>
      <c r="R343" s="22">
        <v>41169</v>
      </c>
      <c r="S343" s="22"/>
      <c r="T343" s="2" t="s">
        <v>370</v>
      </c>
      <c r="U343" s="1" t="s">
        <v>369</v>
      </c>
      <c r="V343" s="1" t="s">
        <v>395</v>
      </c>
      <c r="W343" s="1"/>
      <c r="X343" s="1" t="s">
        <v>397</v>
      </c>
      <c r="Y343" s="343">
        <v>1</v>
      </c>
      <c r="Z343" s="343">
        <v>1</v>
      </c>
      <c r="AA343" s="343">
        <v>1</v>
      </c>
      <c r="AB343" s="343">
        <v>0</v>
      </c>
      <c r="AC343" s="343">
        <v>1</v>
      </c>
      <c r="AD343" s="343">
        <v>1</v>
      </c>
      <c r="AE343" s="343">
        <v>1</v>
      </c>
      <c r="AF343" s="343"/>
      <c r="AG343" s="343"/>
      <c r="AH343" s="343">
        <v>1</v>
      </c>
      <c r="AI343" s="343">
        <v>0</v>
      </c>
      <c r="AJ343" s="2">
        <v>0</v>
      </c>
      <c r="AK343" s="2"/>
      <c r="AO343" s="23"/>
    </row>
    <row r="344" spans="1:41" x14ac:dyDescent="0.3">
      <c r="A344" s="1" t="s">
        <v>568</v>
      </c>
      <c r="B344" s="1" t="s">
        <v>1086</v>
      </c>
      <c r="E344" s="24" t="s">
        <v>339</v>
      </c>
      <c r="F344" s="25">
        <v>0.95699999999999996</v>
      </c>
      <c r="H344" s="26">
        <v>48.459724700484323</v>
      </c>
      <c r="I344" s="27">
        <v>1.1919695999999986</v>
      </c>
      <c r="J344" s="26">
        <v>363.78821879382889</v>
      </c>
      <c r="K344" s="27">
        <v>-24.197858</v>
      </c>
      <c r="L344" s="25">
        <v>38</v>
      </c>
      <c r="M344" s="25" t="s">
        <v>1098</v>
      </c>
      <c r="N344" s="28" t="s">
        <v>1216</v>
      </c>
      <c r="O344" s="29"/>
      <c r="P344" s="30"/>
      <c r="Q344" s="21" t="s">
        <v>1202</v>
      </c>
      <c r="R344" s="31"/>
      <c r="S344" s="31"/>
      <c r="T344" s="28"/>
      <c r="Y344" s="28"/>
      <c r="Z344" s="28"/>
      <c r="AK344" s="1"/>
      <c r="AL344" s="1" t="s">
        <v>1124</v>
      </c>
      <c r="AM344" s="1"/>
      <c r="AN344" s="1"/>
      <c r="AO344" s="32"/>
    </row>
    <row r="345" spans="1:41" x14ac:dyDescent="0.3">
      <c r="A345" s="1" t="s">
        <v>569</v>
      </c>
      <c r="B345" s="1" t="s">
        <v>1086</v>
      </c>
      <c r="E345" s="24" t="s">
        <v>339</v>
      </c>
      <c r="F345" s="25">
        <v>0.92200000000000004</v>
      </c>
      <c r="H345" s="26">
        <v>47.860693346928372</v>
      </c>
      <c r="I345" s="27">
        <v>0.80071359999999947</v>
      </c>
      <c r="J345" s="26">
        <v>352.77840112201966</v>
      </c>
      <c r="K345" s="27">
        <v>-25.106458500000006</v>
      </c>
      <c r="L345" s="25">
        <v>38</v>
      </c>
      <c r="M345" s="25" t="s">
        <v>1098</v>
      </c>
      <c r="N345" s="28" t="s">
        <v>1216</v>
      </c>
      <c r="O345" s="29"/>
      <c r="P345" s="30"/>
      <c r="Q345" s="21" t="s">
        <v>1202</v>
      </c>
      <c r="R345" s="31"/>
      <c r="S345" s="31"/>
      <c r="T345" s="28"/>
      <c r="Y345" s="28"/>
      <c r="Z345" s="28"/>
      <c r="AK345" s="1"/>
      <c r="AL345" s="1" t="s">
        <v>1124</v>
      </c>
      <c r="AM345" s="1"/>
      <c r="AN345" s="1"/>
      <c r="AO345" s="32"/>
    </row>
    <row r="346" spans="1:41" x14ac:dyDescent="0.3">
      <c r="A346" s="1" t="s">
        <v>570</v>
      </c>
      <c r="B346" s="1" t="s">
        <v>1086</v>
      </c>
      <c r="E346" s="24" t="s">
        <v>339</v>
      </c>
      <c r="F346" s="25">
        <v>0.97240000000000004</v>
      </c>
      <c r="H346" s="26">
        <v>51.193601835330107</v>
      </c>
      <c r="I346" s="27">
        <v>0.95326559999999905</v>
      </c>
      <c r="J346" s="26">
        <v>356.34081346423562</v>
      </c>
      <c r="K346" s="27">
        <v>-24.008176300000006</v>
      </c>
      <c r="L346" s="25">
        <v>38</v>
      </c>
      <c r="M346" s="25" t="s">
        <v>1098</v>
      </c>
      <c r="N346" s="28" t="s">
        <v>1216</v>
      </c>
      <c r="O346" s="29"/>
      <c r="P346" s="30"/>
      <c r="Q346" s="21" t="s">
        <v>1202</v>
      </c>
      <c r="R346" s="31"/>
      <c r="S346" s="31"/>
      <c r="T346" s="28"/>
      <c r="Y346" s="28"/>
      <c r="Z346" s="28"/>
      <c r="AK346" s="1"/>
      <c r="AL346" s="1" t="s">
        <v>1124</v>
      </c>
      <c r="AM346" s="1"/>
      <c r="AN346" s="1"/>
      <c r="AO346" s="32"/>
    </row>
    <row r="347" spans="1:41" x14ac:dyDescent="0.3">
      <c r="A347" s="1" t="s">
        <v>571</v>
      </c>
      <c r="B347" s="1" t="s">
        <v>19</v>
      </c>
      <c r="C347" s="15" t="s">
        <v>310</v>
      </c>
      <c r="E347" s="24" t="s">
        <v>339</v>
      </c>
      <c r="F347" s="34">
        <v>2.5238999999999998</v>
      </c>
      <c r="H347" s="26">
        <v>59.40165924726832</v>
      </c>
      <c r="I347" s="27">
        <v>1.6761592000000016</v>
      </c>
      <c r="J347" s="26">
        <v>574.3572895277207</v>
      </c>
      <c r="K347" s="27">
        <v>-16.097932800000002</v>
      </c>
      <c r="L347" s="25">
        <v>38</v>
      </c>
      <c r="M347" s="25" t="s">
        <v>1098</v>
      </c>
      <c r="N347" s="28" t="s">
        <v>1216</v>
      </c>
      <c r="O347" s="29"/>
      <c r="P347" s="30"/>
      <c r="Q347" s="21" t="s">
        <v>1202</v>
      </c>
      <c r="R347" s="31"/>
      <c r="S347" s="31"/>
      <c r="T347" s="28"/>
      <c r="Y347" s="28"/>
      <c r="Z347" s="28"/>
      <c r="AK347" s="1" t="s">
        <v>1136</v>
      </c>
      <c r="AL347" s="1" t="s">
        <v>1124</v>
      </c>
      <c r="AM347" s="1"/>
      <c r="AN347" s="1"/>
      <c r="AO347" s="32"/>
    </row>
    <row r="348" spans="1:41" x14ac:dyDescent="0.3">
      <c r="A348" s="1" t="s">
        <v>572</v>
      </c>
      <c r="B348" s="1" t="s">
        <v>19</v>
      </c>
      <c r="C348" s="15" t="s">
        <v>310</v>
      </c>
      <c r="E348" s="24" t="s">
        <v>339</v>
      </c>
      <c r="F348" s="34">
        <v>2.3325</v>
      </c>
      <c r="H348" s="26">
        <v>56.566774585188192</v>
      </c>
      <c r="I348" s="27">
        <v>0.97542009999999979</v>
      </c>
      <c r="J348" s="26">
        <v>566.78028747433268</v>
      </c>
      <c r="K348" s="27">
        <v>-14.8319144</v>
      </c>
      <c r="L348" s="25">
        <v>38</v>
      </c>
      <c r="M348" s="25" t="s">
        <v>1098</v>
      </c>
      <c r="N348" s="28" t="s">
        <v>1216</v>
      </c>
      <c r="O348" s="29"/>
      <c r="P348" s="30"/>
      <c r="Q348" s="21" t="s">
        <v>1202</v>
      </c>
      <c r="R348" s="31"/>
      <c r="S348" s="31"/>
      <c r="T348" s="28"/>
      <c r="Y348" s="28"/>
      <c r="Z348" s="28"/>
      <c r="AK348" s="1" t="s">
        <v>1136</v>
      </c>
      <c r="AL348" s="1" t="s">
        <v>1124</v>
      </c>
      <c r="AM348" s="1"/>
      <c r="AN348" s="1"/>
      <c r="AO348" s="32"/>
    </row>
    <row r="349" spans="1:41" x14ac:dyDescent="0.3">
      <c r="A349" s="1" t="s">
        <v>573</v>
      </c>
      <c r="B349" s="1" t="s">
        <v>19</v>
      </c>
      <c r="C349" s="15" t="s">
        <v>310</v>
      </c>
      <c r="E349" s="24" t="s">
        <v>339</v>
      </c>
      <c r="F349" s="34">
        <v>2.4018999999999999</v>
      </c>
      <c r="H349" s="26">
        <v>62.147511129097538</v>
      </c>
      <c r="I349" s="27">
        <v>1.2559379000000006</v>
      </c>
      <c r="J349" s="26">
        <v>618.66940451745381</v>
      </c>
      <c r="K349" s="27">
        <v>-15.675281600000002</v>
      </c>
      <c r="L349" s="25">
        <v>38</v>
      </c>
      <c r="M349" s="25" t="s">
        <v>1098</v>
      </c>
      <c r="N349" s="28" t="s">
        <v>1216</v>
      </c>
      <c r="O349" s="29"/>
      <c r="P349" s="30"/>
      <c r="Q349" s="21" t="s">
        <v>1202</v>
      </c>
      <c r="R349" s="31"/>
      <c r="S349" s="31"/>
      <c r="T349" s="28"/>
      <c r="Y349" s="28"/>
      <c r="Z349" s="28"/>
      <c r="AK349" s="1" t="s">
        <v>1136</v>
      </c>
      <c r="AL349" s="1" t="s">
        <v>1124</v>
      </c>
      <c r="AM349" s="1"/>
      <c r="AN349" s="1"/>
      <c r="AO349" s="32"/>
    </row>
    <row r="350" spans="1:41" s="23" customFormat="1" x14ac:dyDescent="0.3">
      <c r="A350" s="1" t="s">
        <v>592</v>
      </c>
      <c r="B350" s="1" t="s">
        <v>1086</v>
      </c>
      <c r="C350" s="44"/>
      <c r="D350" s="44"/>
      <c r="E350" s="24" t="s">
        <v>339</v>
      </c>
      <c r="F350" s="25">
        <v>0.9294</v>
      </c>
      <c r="G350" s="45"/>
      <c r="H350" s="26">
        <v>40.260642365536583</v>
      </c>
      <c r="I350" s="27">
        <v>1.2590911999999999</v>
      </c>
      <c r="J350" s="26">
        <v>304.04067321178121</v>
      </c>
      <c r="K350" s="27">
        <v>-24.633276000000006</v>
      </c>
      <c r="L350" s="25">
        <v>38</v>
      </c>
      <c r="M350" s="25" t="s">
        <v>1098</v>
      </c>
      <c r="N350" s="28" t="s">
        <v>1216</v>
      </c>
      <c r="O350" s="29"/>
      <c r="P350" s="30"/>
      <c r="Q350" s="21" t="s">
        <v>1202</v>
      </c>
      <c r="R350" s="31"/>
      <c r="S350" s="31"/>
      <c r="T350" s="28"/>
      <c r="U350" s="21"/>
      <c r="V350" s="21"/>
      <c r="W350" s="15"/>
      <c r="X350" s="15"/>
      <c r="Y350" s="28"/>
      <c r="Z350" s="28"/>
      <c r="AA350" s="21"/>
      <c r="AB350" s="21"/>
      <c r="AC350" s="21"/>
      <c r="AD350" s="21"/>
      <c r="AE350" s="21"/>
      <c r="AF350" s="21"/>
      <c r="AG350" s="21"/>
      <c r="AH350" s="21"/>
      <c r="AI350" s="21"/>
      <c r="AJ350" s="24"/>
      <c r="AK350" s="1"/>
      <c r="AL350" s="1"/>
      <c r="AM350" s="1"/>
      <c r="AN350" s="1"/>
      <c r="AO350" s="1"/>
    </row>
    <row r="351" spans="1:41" s="23" customFormat="1" x14ac:dyDescent="0.3">
      <c r="A351" s="1" t="s">
        <v>593</v>
      </c>
      <c r="B351" s="1" t="s">
        <v>1086</v>
      </c>
      <c r="C351" s="44"/>
      <c r="D351" s="44"/>
      <c r="E351" s="24" t="s">
        <v>339</v>
      </c>
      <c r="F351" s="25">
        <v>0.88729999999999998</v>
      </c>
      <c r="G351" s="45"/>
      <c r="H351" s="26">
        <v>40.317996431302575</v>
      </c>
      <c r="I351" s="27">
        <v>0.31130719999999978</v>
      </c>
      <c r="J351" s="26">
        <v>294.75596072931279</v>
      </c>
      <c r="K351" s="27">
        <v>-24.919192599999999</v>
      </c>
      <c r="L351" s="25">
        <v>38</v>
      </c>
      <c r="M351" s="25" t="s">
        <v>1098</v>
      </c>
      <c r="N351" s="28" t="s">
        <v>1216</v>
      </c>
      <c r="O351" s="29"/>
      <c r="P351" s="30"/>
      <c r="Q351" s="21" t="s">
        <v>1202</v>
      </c>
      <c r="R351" s="31"/>
      <c r="S351" s="31"/>
      <c r="T351" s="28"/>
      <c r="U351" s="21"/>
      <c r="V351" s="21"/>
      <c r="W351" s="15"/>
      <c r="X351" s="15"/>
      <c r="Y351" s="28"/>
      <c r="Z351" s="28"/>
      <c r="AA351" s="21"/>
      <c r="AB351" s="21"/>
      <c r="AC351" s="21"/>
      <c r="AD351" s="21"/>
      <c r="AE351" s="21"/>
      <c r="AF351" s="21"/>
      <c r="AG351" s="21"/>
      <c r="AH351" s="21"/>
      <c r="AI351" s="21"/>
      <c r="AJ351" s="24"/>
      <c r="AK351" s="1"/>
      <c r="AL351" s="1"/>
      <c r="AM351" s="1"/>
      <c r="AN351" s="1"/>
      <c r="AO351" s="1"/>
    </row>
    <row r="352" spans="1:41" x14ac:dyDescent="0.3">
      <c r="A352" s="1" t="s">
        <v>594</v>
      </c>
      <c r="B352" s="1" t="s">
        <v>1086</v>
      </c>
      <c r="C352" s="44"/>
      <c r="D352" s="44"/>
      <c r="E352" s="24" t="s">
        <v>339</v>
      </c>
      <c r="F352" s="25">
        <v>0.95579999999999998</v>
      </c>
      <c r="G352" s="45"/>
      <c r="H352" s="26">
        <v>44.031990823349481</v>
      </c>
      <c r="I352" s="27">
        <v>2.215294399999999</v>
      </c>
      <c r="J352" s="26">
        <v>313.6900420757363</v>
      </c>
      <c r="K352" s="27">
        <v>-25.029637600000001</v>
      </c>
      <c r="L352" s="25">
        <v>38</v>
      </c>
      <c r="M352" s="25" t="s">
        <v>1098</v>
      </c>
      <c r="N352" s="28" t="s">
        <v>1216</v>
      </c>
      <c r="O352" s="29"/>
      <c r="P352" s="30"/>
      <c r="Q352" s="21" t="s">
        <v>1202</v>
      </c>
      <c r="R352" s="31"/>
      <c r="S352" s="31"/>
      <c r="T352" s="28"/>
      <c r="Y352" s="28"/>
      <c r="Z352" s="28"/>
      <c r="AK352" s="1"/>
      <c r="AL352" s="1"/>
      <c r="AM352" s="1"/>
      <c r="AN352" s="1"/>
      <c r="AO352" s="1"/>
    </row>
    <row r="353" spans="1:41" x14ac:dyDescent="0.3">
      <c r="A353" s="1" t="s">
        <v>595</v>
      </c>
      <c r="B353" s="1" t="s">
        <v>1086</v>
      </c>
      <c r="C353" s="44"/>
      <c r="D353" s="44"/>
      <c r="E353" s="24" t="s">
        <v>339</v>
      </c>
      <c r="F353" s="25">
        <v>0.9849</v>
      </c>
      <c r="G353" s="45"/>
      <c r="H353" s="26">
        <v>47.066658169768033</v>
      </c>
      <c r="I353" s="27">
        <v>1.4207231999999996</v>
      </c>
      <c r="J353" s="26">
        <v>321.13744740532962</v>
      </c>
      <c r="K353" s="27">
        <v>-24.198319300000005</v>
      </c>
      <c r="L353" s="25">
        <v>38</v>
      </c>
      <c r="M353" s="25" t="s">
        <v>1098</v>
      </c>
      <c r="N353" s="28" t="s">
        <v>1216</v>
      </c>
      <c r="O353" s="29"/>
      <c r="P353" s="30"/>
      <c r="Q353" s="21" t="s">
        <v>1202</v>
      </c>
      <c r="R353" s="31"/>
      <c r="S353" s="31"/>
      <c r="T353" s="28"/>
      <c r="Y353" s="28"/>
      <c r="Z353" s="28"/>
      <c r="AK353" s="1"/>
      <c r="AL353" s="1"/>
      <c r="AM353" s="1"/>
      <c r="AN353" s="1"/>
      <c r="AO353" s="1"/>
    </row>
    <row r="354" spans="1:41" x14ac:dyDescent="0.3">
      <c r="A354" s="1" t="s">
        <v>596</v>
      </c>
      <c r="B354" s="1" t="s">
        <v>1086</v>
      </c>
      <c r="C354" s="44"/>
      <c r="D354" s="44"/>
      <c r="E354" s="24" t="s">
        <v>339</v>
      </c>
      <c r="F354" s="25">
        <v>0.98370000000000002</v>
      </c>
      <c r="G354" s="45"/>
      <c r="H354" s="26">
        <v>39.043461636502677</v>
      </c>
      <c r="I354" s="27">
        <v>0.99450720000000037</v>
      </c>
      <c r="J354" s="26">
        <v>311.51612903225811</v>
      </c>
      <c r="K354" s="27">
        <v>-23.653979100000004</v>
      </c>
      <c r="L354" s="25">
        <v>38</v>
      </c>
      <c r="M354" s="25" t="s">
        <v>1098</v>
      </c>
      <c r="N354" s="28" t="s">
        <v>1216</v>
      </c>
      <c r="O354" s="29"/>
      <c r="P354" s="30"/>
      <c r="Q354" s="21" t="s">
        <v>1202</v>
      </c>
      <c r="R354" s="31"/>
      <c r="S354" s="31"/>
      <c r="T354" s="28"/>
      <c r="Y354" s="28"/>
      <c r="Z354" s="28"/>
      <c r="AK354" s="1"/>
      <c r="AL354" s="1"/>
      <c r="AM354" s="1"/>
      <c r="AN354" s="1"/>
      <c r="AO354" s="1"/>
    </row>
    <row r="355" spans="1:41" x14ac:dyDescent="0.3">
      <c r="A355" s="1" t="s">
        <v>597</v>
      </c>
      <c r="B355" s="1" t="s">
        <v>1086</v>
      </c>
      <c r="E355" s="24" t="s">
        <v>339</v>
      </c>
      <c r="F355" s="25">
        <v>0.88190000000000002</v>
      </c>
      <c r="H355" s="26">
        <v>42.972852408870757</v>
      </c>
      <c r="I355" s="27">
        <v>1.8743055999999987</v>
      </c>
      <c r="J355" s="26">
        <v>296.55119214586256</v>
      </c>
      <c r="K355" s="27">
        <v>-24.952562200000003</v>
      </c>
      <c r="L355" s="25">
        <v>38</v>
      </c>
      <c r="M355" s="25" t="s">
        <v>1098</v>
      </c>
      <c r="N355" s="28" t="s">
        <v>1216</v>
      </c>
      <c r="O355" s="29"/>
      <c r="P355" s="30"/>
      <c r="Q355" s="21" t="s">
        <v>1202</v>
      </c>
      <c r="R355" s="31"/>
      <c r="S355" s="31"/>
      <c r="T355" s="28"/>
      <c r="Y355" s="28"/>
      <c r="Z355" s="28"/>
      <c r="AK355" s="1"/>
      <c r="AL355" s="1"/>
      <c r="AM355" s="1"/>
      <c r="AN355" s="1"/>
      <c r="AO355" s="1"/>
    </row>
    <row r="356" spans="1:41" x14ac:dyDescent="0.3">
      <c r="A356" s="1" t="s">
        <v>598</v>
      </c>
      <c r="B356" s="1" t="s">
        <v>1086</v>
      </c>
      <c r="E356" s="24" t="s">
        <v>339</v>
      </c>
      <c r="F356" s="25">
        <v>0.93269999999999997</v>
      </c>
      <c r="H356" s="26">
        <v>37.799515676777979</v>
      </c>
      <c r="I356" s="27">
        <v>1.7178223999999989</v>
      </c>
      <c r="J356" s="26">
        <v>294.92426367461434</v>
      </c>
      <c r="K356" s="27">
        <v>-24.018321</v>
      </c>
      <c r="L356" s="25">
        <v>38</v>
      </c>
      <c r="M356" s="25" t="s">
        <v>1098</v>
      </c>
      <c r="N356" s="28" t="s">
        <v>1216</v>
      </c>
      <c r="O356" s="29"/>
      <c r="P356" s="30"/>
      <c r="Q356" s="21" t="s">
        <v>1202</v>
      </c>
      <c r="R356" s="31"/>
      <c r="S356" s="31"/>
      <c r="T356" s="28"/>
      <c r="Y356" s="28"/>
      <c r="Z356" s="28"/>
      <c r="AK356" s="1"/>
      <c r="AL356" s="1"/>
      <c r="AM356" s="1"/>
      <c r="AN356" s="1"/>
      <c r="AO356" s="1"/>
    </row>
    <row r="357" spans="1:41" x14ac:dyDescent="0.3">
      <c r="A357" s="1" t="s">
        <v>599</v>
      </c>
      <c r="B357" s="1" t="s">
        <v>19</v>
      </c>
      <c r="C357" s="15" t="s">
        <v>305</v>
      </c>
      <c r="E357" s="24" t="s">
        <v>339</v>
      </c>
      <c r="F357" s="34">
        <v>2.2917999999999998</v>
      </c>
      <c r="H357" s="26">
        <v>33.019627681100772</v>
      </c>
      <c r="I357" s="27">
        <v>1.298893400000001</v>
      </c>
      <c r="J357" s="26">
        <v>426.82135523613965</v>
      </c>
      <c r="K357" s="27">
        <v>-11.636216800000003</v>
      </c>
      <c r="L357" s="25">
        <v>38</v>
      </c>
      <c r="M357" s="25" t="s">
        <v>1098</v>
      </c>
      <c r="N357" s="28" t="s">
        <v>1216</v>
      </c>
      <c r="O357" s="29"/>
      <c r="P357" s="30"/>
      <c r="Q357" s="21" t="s">
        <v>1202</v>
      </c>
      <c r="R357" s="31"/>
      <c r="S357" s="31"/>
      <c r="T357" s="28"/>
      <c r="Y357" s="28"/>
      <c r="Z357" s="28"/>
      <c r="AK357" s="1"/>
      <c r="AL357" s="1"/>
      <c r="AM357" s="1"/>
      <c r="AN357" s="1"/>
      <c r="AO357" s="1"/>
    </row>
    <row r="358" spans="1:41" x14ac:dyDescent="0.3">
      <c r="A358" s="1" t="s">
        <v>600</v>
      </c>
      <c r="B358" s="1" t="s">
        <v>19</v>
      </c>
      <c r="C358" s="15" t="s">
        <v>305</v>
      </c>
      <c r="E358" s="24" t="s">
        <v>339</v>
      </c>
      <c r="F358" s="34">
        <v>2.2978000000000001</v>
      </c>
      <c r="H358" s="26">
        <v>34.567583974099563</v>
      </c>
      <c r="I358" s="27">
        <v>1.4552049</v>
      </c>
      <c r="J358" s="26">
        <v>431.11293634496923</v>
      </c>
      <c r="K358" s="27">
        <v>-14.739059200000002</v>
      </c>
      <c r="L358" s="25">
        <v>38</v>
      </c>
      <c r="M358" s="25" t="s">
        <v>1098</v>
      </c>
      <c r="N358" s="28" t="s">
        <v>1216</v>
      </c>
      <c r="O358" s="29"/>
      <c r="P358" s="30"/>
      <c r="Q358" s="21" t="s">
        <v>1202</v>
      </c>
      <c r="R358" s="31"/>
      <c r="S358" s="31"/>
      <c r="T358" s="28"/>
      <c r="Y358" s="28"/>
      <c r="Z358" s="28"/>
      <c r="AK358" s="1"/>
      <c r="AL358" s="1"/>
      <c r="AM358" s="1"/>
      <c r="AN358" s="1"/>
      <c r="AO358" s="1"/>
    </row>
    <row r="359" spans="1:41" x14ac:dyDescent="0.3">
      <c r="A359" s="1" t="s">
        <v>601</v>
      </c>
      <c r="B359" s="1" t="s">
        <v>19</v>
      </c>
      <c r="C359" s="15" t="s">
        <v>305</v>
      </c>
      <c r="E359" s="24" t="s">
        <v>339</v>
      </c>
      <c r="F359" s="34">
        <v>2.5217000000000001</v>
      </c>
      <c r="H359" s="26">
        <v>36.631525698097938</v>
      </c>
      <c r="I359" s="27">
        <v>3.3492869000000014</v>
      </c>
      <c r="J359" s="26">
        <v>489.10061601642713</v>
      </c>
      <c r="K359" s="27">
        <v>-13.077465600000002</v>
      </c>
      <c r="L359" s="25">
        <v>38</v>
      </c>
      <c r="M359" s="25" t="s">
        <v>1098</v>
      </c>
      <c r="N359" s="28" t="s">
        <v>1216</v>
      </c>
      <c r="O359" s="29"/>
      <c r="P359" s="30"/>
      <c r="Q359" s="21" t="s">
        <v>1202</v>
      </c>
      <c r="R359" s="31"/>
      <c r="S359" s="31"/>
      <c r="T359" s="28"/>
      <c r="Y359" s="28"/>
      <c r="Z359" s="28"/>
      <c r="AK359" s="1"/>
      <c r="AL359" s="1"/>
      <c r="AM359" s="1"/>
      <c r="AN359" s="1"/>
      <c r="AO359" s="1"/>
    </row>
    <row r="360" spans="1:41" x14ac:dyDescent="0.3">
      <c r="A360" s="1" t="s">
        <v>602</v>
      </c>
      <c r="B360" s="1" t="s">
        <v>19</v>
      </c>
      <c r="C360" s="15" t="s">
        <v>305</v>
      </c>
      <c r="E360" s="24" t="s">
        <v>339</v>
      </c>
      <c r="F360" s="34">
        <v>2.2471999999999999</v>
      </c>
      <c r="H360" s="26">
        <v>39.112302711452855</v>
      </c>
      <c r="I360" s="27">
        <v>1.5261835000000017</v>
      </c>
      <c r="J360" s="26">
        <v>487.56057494866531</v>
      </c>
      <c r="K360" s="27">
        <v>-15.5794456</v>
      </c>
      <c r="L360" s="25">
        <v>38</v>
      </c>
      <c r="M360" s="25" t="s">
        <v>1098</v>
      </c>
      <c r="N360" s="28" t="s">
        <v>1216</v>
      </c>
      <c r="O360" s="29"/>
      <c r="P360" s="30"/>
      <c r="Q360" s="21" t="s">
        <v>1202</v>
      </c>
      <c r="R360" s="31"/>
      <c r="S360" s="31"/>
      <c r="T360" s="28"/>
      <c r="Y360" s="28"/>
      <c r="Z360" s="28"/>
      <c r="AK360" s="1"/>
      <c r="AL360" s="1"/>
      <c r="AM360" s="1"/>
      <c r="AN360" s="1"/>
      <c r="AO360" s="1"/>
    </row>
    <row r="361" spans="1:41" x14ac:dyDescent="0.3">
      <c r="A361" s="1" t="s">
        <v>744</v>
      </c>
      <c r="B361" s="1" t="s">
        <v>19</v>
      </c>
      <c r="C361" s="15" t="s">
        <v>1204</v>
      </c>
      <c r="E361" s="24" t="s">
        <v>339</v>
      </c>
      <c r="F361" s="25">
        <v>2.4095</v>
      </c>
      <c r="H361" s="26">
        <v>43.890563798219574</v>
      </c>
      <c r="I361" s="27">
        <v>3.2184168</v>
      </c>
      <c r="J361" s="26">
        <v>591.83375000000001</v>
      </c>
      <c r="K361" s="27">
        <v>-15.132866000000003</v>
      </c>
      <c r="L361" s="318">
        <v>39</v>
      </c>
      <c r="M361" s="3" t="s">
        <v>1100</v>
      </c>
      <c r="N361" s="28" t="s">
        <v>1215</v>
      </c>
      <c r="O361" s="29"/>
      <c r="P361" s="30"/>
      <c r="Q361" s="21" t="s">
        <v>1202</v>
      </c>
      <c r="R361" s="31"/>
      <c r="S361" s="31"/>
      <c r="T361" s="28"/>
      <c r="AK361" s="1"/>
      <c r="AL361" s="1"/>
      <c r="AM361" s="1"/>
      <c r="AN361" s="1"/>
      <c r="AO361" s="1"/>
    </row>
    <row r="362" spans="1:41" x14ac:dyDescent="0.3">
      <c r="A362" s="1" t="s">
        <v>745</v>
      </c>
      <c r="B362" s="1" t="s">
        <v>19</v>
      </c>
      <c r="C362" s="15" t="s">
        <v>1204</v>
      </c>
      <c r="E362" s="24" t="s">
        <v>339</v>
      </c>
      <c r="F362" s="25">
        <v>2.3191000000000002</v>
      </c>
      <c r="H362" s="26">
        <v>44.352284866468835</v>
      </c>
      <c r="I362" s="27">
        <v>2.1547165999999995</v>
      </c>
      <c r="J362" s="26">
        <v>581.23374999999999</v>
      </c>
      <c r="K362" s="27">
        <v>-14.407672400000006</v>
      </c>
      <c r="L362" s="343">
        <v>39</v>
      </c>
      <c r="M362" s="340" t="s">
        <v>1100</v>
      </c>
      <c r="N362" s="28" t="s">
        <v>1215</v>
      </c>
      <c r="O362" s="29"/>
      <c r="P362" s="30"/>
      <c r="Q362" s="21" t="s">
        <v>1202</v>
      </c>
      <c r="R362" s="31"/>
      <c r="S362" s="31"/>
      <c r="T362" s="28"/>
      <c r="AK362" s="1"/>
      <c r="AL362" s="1"/>
      <c r="AM362" s="1"/>
      <c r="AN362" s="1"/>
      <c r="AO362" s="1"/>
    </row>
    <row r="363" spans="1:41" x14ac:dyDescent="0.3">
      <c r="A363" s="1" t="s">
        <v>746</v>
      </c>
      <c r="B363" s="1" t="s">
        <v>19</v>
      </c>
      <c r="C363" s="15" t="s">
        <v>1204</v>
      </c>
      <c r="E363" s="24" t="s">
        <v>339</v>
      </c>
      <c r="F363" s="25">
        <v>2.2968000000000002</v>
      </c>
      <c r="H363" s="26">
        <v>39.479881305637981</v>
      </c>
      <c r="I363" s="27">
        <v>2.414105600000001</v>
      </c>
      <c r="J363" s="26">
        <v>532.98374999999999</v>
      </c>
      <c r="K363" s="27">
        <v>-14.246720400000005</v>
      </c>
      <c r="L363" s="343">
        <v>39</v>
      </c>
      <c r="M363" s="340" t="s">
        <v>1100</v>
      </c>
      <c r="N363" s="28" t="s">
        <v>1215</v>
      </c>
      <c r="O363" s="29"/>
      <c r="P363" s="30"/>
      <c r="Q363" s="21" t="s">
        <v>1202</v>
      </c>
      <c r="R363" s="31"/>
      <c r="S363" s="31"/>
      <c r="T363" s="28"/>
      <c r="AK363" s="1"/>
      <c r="AL363" s="1"/>
      <c r="AM363" s="1"/>
      <c r="AN363" s="1"/>
      <c r="AO363" s="1"/>
    </row>
    <row r="364" spans="1:41" x14ac:dyDescent="0.3">
      <c r="A364" s="1" t="s">
        <v>747</v>
      </c>
      <c r="B364" s="1" t="s">
        <v>19</v>
      </c>
      <c r="C364" s="15" t="s">
        <v>1204</v>
      </c>
      <c r="E364" s="24" t="s">
        <v>339</v>
      </c>
      <c r="F364" s="25">
        <v>2.3132999999999999</v>
      </c>
      <c r="H364" s="26">
        <v>36.105400593471813</v>
      </c>
      <c r="I364" s="27">
        <v>3.3572230000000007</v>
      </c>
      <c r="J364" s="26">
        <v>510.35874999999999</v>
      </c>
      <c r="K364" s="27">
        <v>-12.0608284</v>
      </c>
      <c r="L364" s="343">
        <v>39</v>
      </c>
      <c r="M364" s="340" t="s">
        <v>1100</v>
      </c>
      <c r="N364" s="28" t="s">
        <v>1215</v>
      </c>
      <c r="O364" s="29"/>
      <c r="P364" s="30"/>
      <c r="Q364" s="21" t="s">
        <v>1202</v>
      </c>
      <c r="R364" s="31"/>
      <c r="S364" s="31"/>
      <c r="T364" s="28"/>
      <c r="AK364" s="1"/>
      <c r="AL364" s="1"/>
      <c r="AM364" s="1"/>
      <c r="AN364" s="1"/>
      <c r="AO364" s="1"/>
    </row>
    <row r="365" spans="1:41" x14ac:dyDescent="0.3">
      <c r="A365" s="1" t="s">
        <v>748</v>
      </c>
      <c r="B365" s="1" t="s">
        <v>19</v>
      </c>
      <c r="C365" s="15" t="s">
        <v>1204</v>
      </c>
      <c r="E365" s="24" t="s">
        <v>339</v>
      </c>
      <c r="F365" s="25">
        <v>2.3096000000000001</v>
      </c>
      <c r="H365" s="26">
        <v>36.961186943620177</v>
      </c>
      <c r="I365" s="27">
        <v>2.8189252000000011</v>
      </c>
      <c r="J365" s="26">
        <v>528.19624999999996</v>
      </c>
      <c r="K365" s="27">
        <v>-15.635664800000004</v>
      </c>
      <c r="L365" s="343">
        <v>39</v>
      </c>
      <c r="M365" s="340" t="s">
        <v>1100</v>
      </c>
      <c r="N365" s="28" t="s">
        <v>1215</v>
      </c>
      <c r="O365" s="29"/>
      <c r="P365" s="30"/>
      <c r="Q365" s="21" t="s">
        <v>1202</v>
      </c>
      <c r="R365" s="31"/>
      <c r="S365" s="31"/>
      <c r="T365" s="28"/>
      <c r="AK365" s="1"/>
      <c r="AL365" s="1"/>
      <c r="AM365" s="1"/>
      <c r="AN365" s="1"/>
      <c r="AO365" s="1"/>
    </row>
    <row r="366" spans="1:41" x14ac:dyDescent="0.3">
      <c r="A366" s="32" t="s">
        <v>436</v>
      </c>
      <c r="B366" s="1" t="s">
        <v>1086</v>
      </c>
      <c r="E366" s="24" t="s">
        <v>339</v>
      </c>
      <c r="F366" s="34">
        <v>0.57099999999999995</v>
      </c>
      <c r="H366" s="26">
        <v>22.354843495030408</v>
      </c>
      <c r="I366" s="35"/>
      <c r="J366" s="26">
        <v>203.36590038314174</v>
      </c>
      <c r="K366" s="27">
        <v>-24.584243400000005</v>
      </c>
      <c r="L366" s="25">
        <v>40</v>
      </c>
      <c r="M366" s="25" t="s">
        <v>1098</v>
      </c>
      <c r="N366" s="28" t="s">
        <v>1216</v>
      </c>
      <c r="Q366" s="21" t="s">
        <v>1202</v>
      </c>
      <c r="R366" s="36"/>
      <c r="AK366" s="1" t="s">
        <v>1125</v>
      </c>
      <c r="AL366" s="1"/>
      <c r="AM366" s="1"/>
      <c r="AN366" s="1"/>
      <c r="AO366" s="32"/>
    </row>
    <row r="367" spans="1:41" x14ac:dyDescent="0.3">
      <c r="A367" s="1" t="s">
        <v>624</v>
      </c>
      <c r="B367" s="1" t="s">
        <v>1086</v>
      </c>
      <c r="E367" s="24" t="s">
        <v>339</v>
      </c>
      <c r="F367" s="34">
        <v>0.83809999999999996</v>
      </c>
      <c r="H367" s="26">
        <v>44.34908424908425</v>
      </c>
      <c r="I367" s="27">
        <v>1.0579423999999997</v>
      </c>
      <c r="J367" s="26">
        <v>313.62797202797208</v>
      </c>
      <c r="K367" s="27">
        <v>-25.435778799999998</v>
      </c>
      <c r="L367" s="343">
        <v>40</v>
      </c>
      <c r="M367" s="25" t="s">
        <v>1098</v>
      </c>
      <c r="N367" s="28" t="s">
        <v>1216</v>
      </c>
      <c r="O367" s="29"/>
      <c r="P367" s="29"/>
      <c r="Q367" s="21" t="s">
        <v>1202</v>
      </c>
      <c r="R367" s="31"/>
      <c r="S367" s="31"/>
      <c r="T367" s="28"/>
      <c r="Y367" s="28"/>
      <c r="Z367" s="28"/>
      <c r="AK367" s="1"/>
      <c r="AL367" s="1"/>
      <c r="AM367" s="1"/>
      <c r="AN367" s="1"/>
      <c r="AO367" s="1"/>
    </row>
    <row r="368" spans="1:41" x14ac:dyDescent="0.3">
      <c r="A368" s="1" t="s">
        <v>625</v>
      </c>
      <c r="B368" s="1" t="s">
        <v>1086</v>
      </c>
      <c r="E368" s="24" t="s">
        <v>339</v>
      </c>
      <c r="F368" s="34">
        <v>0.86539999999999995</v>
      </c>
      <c r="H368" s="26">
        <v>38.743467643467646</v>
      </c>
      <c r="I368" s="27">
        <v>0.95272359999999856</v>
      </c>
      <c r="J368" s="26">
        <v>306.97062937062941</v>
      </c>
      <c r="K368" s="27">
        <v>-24.838923199999996</v>
      </c>
      <c r="L368" s="343">
        <v>40</v>
      </c>
      <c r="M368" s="25" t="s">
        <v>1098</v>
      </c>
      <c r="N368" s="28" t="s">
        <v>1216</v>
      </c>
      <c r="O368" s="29"/>
      <c r="P368" s="29"/>
      <c r="Q368" s="21" t="s">
        <v>1202</v>
      </c>
      <c r="R368" s="31"/>
      <c r="S368" s="31"/>
      <c r="T368" s="28"/>
      <c r="Y368" s="28"/>
      <c r="Z368" s="28"/>
      <c r="AK368" s="1"/>
      <c r="AL368" s="1"/>
      <c r="AM368" s="1"/>
      <c r="AN368" s="1"/>
      <c r="AO368" s="1"/>
    </row>
    <row r="369" spans="1:41" x14ac:dyDescent="0.3">
      <c r="A369" s="1" t="s">
        <v>626</v>
      </c>
      <c r="B369" s="1" t="s">
        <v>1086</v>
      </c>
      <c r="E369" s="24" t="s">
        <v>339</v>
      </c>
      <c r="F369" s="34">
        <v>0.93420000000000003</v>
      </c>
      <c r="H369" s="26">
        <v>41.621367521367524</v>
      </c>
      <c r="I369" s="27">
        <v>1.7097511999999995</v>
      </c>
      <c r="J369" s="26">
        <v>348.63496503496509</v>
      </c>
      <c r="K369" s="27">
        <v>-25.250053100000002</v>
      </c>
      <c r="L369" s="343">
        <v>40</v>
      </c>
      <c r="M369" s="25" t="s">
        <v>1098</v>
      </c>
      <c r="N369" s="28" t="s">
        <v>1216</v>
      </c>
      <c r="O369" s="29"/>
      <c r="P369" s="30"/>
      <c r="Q369" s="21" t="s">
        <v>1202</v>
      </c>
      <c r="R369" s="31"/>
      <c r="S369" s="33"/>
      <c r="T369" s="28"/>
      <c r="AK369" s="1"/>
      <c r="AL369" s="1"/>
      <c r="AM369" s="1"/>
      <c r="AN369" s="1"/>
      <c r="AO369" s="1"/>
    </row>
    <row r="370" spans="1:41" x14ac:dyDescent="0.3">
      <c r="A370" s="1" t="s">
        <v>627</v>
      </c>
      <c r="B370" s="1" t="s">
        <v>1086</v>
      </c>
      <c r="E370" s="24" t="s">
        <v>339</v>
      </c>
      <c r="F370" s="34">
        <v>0.87970000000000004</v>
      </c>
      <c r="H370" s="26">
        <v>45.275824175824177</v>
      </c>
      <c r="I370" s="27">
        <v>1.2461035999999996</v>
      </c>
      <c r="J370" s="26">
        <v>323.53006993006994</v>
      </c>
      <c r="K370" s="27">
        <v>-25.600513599999996</v>
      </c>
      <c r="L370" s="343">
        <v>40</v>
      </c>
      <c r="M370" s="25" t="s">
        <v>1098</v>
      </c>
      <c r="N370" s="28" t="s">
        <v>1216</v>
      </c>
      <c r="O370" s="52"/>
      <c r="P370" s="52"/>
      <c r="Q370" s="21" t="s">
        <v>1202</v>
      </c>
      <c r="R370" s="53"/>
      <c r="S370" s="31"/>
      <c r="T370" s="52"/>
      <c r="AK370" s="1"/>
      <c r="AL370" s="1"/>
      <c r="AM370" s="1"/>
      <c r="AN370" s="1"/>
      <c r="AO370" s="1"/>
    </row>
    <row r="371" spans="1:41" x14ac:dyDescent="0.3">
      <c r="A371" s="1" t="s">
        <v>628</v>
      </c>
      <c r="B371" s="1" t="s">
        <v>1086</v>
      </c>
      <c r="E371" s="24" t="s">
        <v>339</v>
      </c>
      <c r="F371" s="34">
        <v>0.84540000000000004</v>
      </c>
      <c r="H371" s="26">
        <v>42.609157509157512</v>
      </c>
      <c r="I371" s="27">
        <v>1.180252399999999</v>
      </c>
      <c r="J371" s="26">
        <v>310.03356643356648</v>
      </c>
      <c r="K371" s="27">
        <v>-25.484697099999998</v>
      </c>
      <c r="L371" s="343">
        <v>40</v>
      </c>
      <c r="M371" s="25" t="s">
        <v>1098</v>
      </c>
      <c r="N371" s="28" t="s">
        <v>1216</v>
      </c>
      <c r="O371" s="29"/>
      <c r="P371" s="29"/>
      <c r="Q371" s="21" t="s">
        <v>1202</v>
      </c>
      <c r="R371" s="31"/>
      <c r="S371" s="31"/>
      <c r="T371" s="28"/>
      <c r="Y371" s="28"/>
      <c r="Z371" s="28"/>
      <c r="AK371" s="1"/>
      <c r="AL371" s="1"/>
      <c r="AM371" s="1"/>
      <c r="AN371" s="1"/>
      <c r="AO371" s="1"/>
    </row>
    <row r="372" spans="1:41" x14ac:dyDescent="0.3">
      <c r="A372" s="1" t="s">
        <v>629</v>
      </c>
      <c r="B372" s="1" t="s">
        <v>1086</v>
      </c>
      <c r="E372" s="24" t="s">
        <v>339</v>
      </c>
      <c r="F372" s="34">
        <v>0.89780000000000004</v>
      </c>
      <c r="H372" s="26">
        <v>42.424786324786325</v>
      </c>
      <c r="I372" s="27">
        <v>1.4142255999999989</v>
      </c>
      <c r="J372" s="26">
        <v>339.1804195804196</v>
      </c>
      <c r="K372" s="27">
        <v>-24.845577499999997</v>
      </c>
      <c r="L372" s="340">
        <v>40</v>
      </c>
      <c r="M372" s="25" t="s">
        <v>1098</v>
      </c>
      <c r="N372" s="28" t="s">
        <v>1216</v>
      </c>
      <c r="O372" s="29"/>
      <c r="P372" s="30"/>
      <c r="Q372" s="21" t="s">
        <v>1202</v>
      </c>
      <c r="R372" s="31"/>
      <c r="S372" s="33"/>
      <c r="T372" s="28"/>
      <c r="AK372" s="1"/>
      <c r="AL372" s="1"/>
      <c r="AM372" s="1"/>
      <c r="AN372" s="1"/>
      <c r="AO372" s="1"/>
    </row>
    <row r="373" spans="1:41" x14ac:dyDescent="0.3">
      <c r="A373" s="1" t="s">
        <v>630</v>
      </c>
      <c r="B373" s="1" t="s">
        <v>1086</v>
      </c>
      <c r="E373" s="24" t="s">
        <v>339</v>
      </c>
      <c r="F373" s="34">
        <v>0.90969999999999995</v>
      </c>
      <c r="H373" s="26">
        <v>49.600610500610507</v>
      </c>
      <c r="I373" s="27">
        <v>1.1871891999999991</v>
      </c>
      <c r="J373" s="26">
        <v>348.95664335664344</v>
      </c>
      <c r="K373" s="27">
        <v>-25.498239399999996</v>
      </c>
      <c r="L373" s="343">
        <v>40</v>
      </c>
      <c r="M373" s="25" t="s">
        <v>1098</v>
      </c>
      <c r="N373" s="28" t="s">
        <v>1216</v>
      </c>
      <c r="O373" s="29"/>
      <c r="P373" s="29"/>
      <c r="Q373" s="21" t="s">
        <v>1202</v>
      </c>
      <c r="R373" s="31"/>
      <c r="S373" s="33"/>
      <c r="T373" s="28"/>
      <c r="AK373" s="1"/>
      <c r="AL373" s="1"/>
      <c r="AM373" s="1"/>
      <c r="AN373" s="1"/>
      <c r="AO373" s="1"/>
    </row>
    <row r="374" spans="1:41" x14ac:dyDescent="0.3">
      <c r="A374" s="1" t="s">
        <v>631</v>
      </c>
      <c r="B374" s="1" t="s">
        <v>1086</v>
      </c>
      <c r="E374" s="24" t="s">
        <v>339</v>
      </c>
      <c r="F374" s="34">
        <v>1.0058</v>
      </c>
      <c r="H374" s="26">
        <v>49.633577533577537</v>
      </c>
      <c r="I374" s="27">
        <v>1.2093727999999988</v>
      </c>
      <c r="J374" s="26">
        <v>384.00559440559448</v>
      </c>
      <c r="K374" s="27">
        <v>-24.902538</v>
      </c>
      <c r="L374" s="340">
        <v>40</v>
      </c>
      <c r="M374" s="25" t="s">
        <v>1098</v>
      </c>
      <c r="N374" s="28" t="s">
        <v>1216</v>
      </c>
      <c r="O374" s="29"/>
      <c r="P374" s="30"/>
      <c r="Q374" s="21" t="s">
        <v>1202</v>
      </c>
      <c r="R374" s="31"/>
      <c r="S374" s="33"/>
      <c r="T374" s="28"/>
      <c r="AK374" s="1" t="s">
        <v>1138</v>
      </c>
      <c r="AL374" s="1"/>
      <c r="AM374" s="1"/>
      <c r="AN374" s="1"/>
      <c r="AO374" s="1"/>
    </row>
    <row r="375" spans="1:41" x14ac:dyDescent="0.3">
      <c r="A375" s="1" t="s">
        <v>632</v>
      </c>
      <c r="B375" s="1" t="s">
        <v>1086</v>
      </c>
      <c r="E375" s="24" t="s">
        <v>339</v>
      </c>
      <c r="F375" s="34">
        <v>0.83499999999999996</v>
      </c>
      <c r="H375" s="26">
        <v>44.626251526251536</v>
      </c>
      <c r="I375" s="27">
        <v>1.6234859999999993</v>
      </c>
      <c r="J375" s="26">
        <v>322.0755244755245</v>
      </c>
      <c r="K375" s="27">
        <v>-25.168671199999999</v>
      </c>
      <c r="L375" s="340">
        <v>40</v>
      </c>
      <c r="M375" s="25" t="s">
        <v>1098</v>
      </c>
      <c r="N375" s="28" t="s">
        <v>1216</v>
      </c>
      <c r="O375" s="29"/>
      <c r="P375" s="29"/>
      <c r="Q375" s="21" t="s">
        <v>1202</v>
      </c>
      <c r="R375" s="31"/>
      <c r="S375" s="31"/>
      <c r="T375" s="28"/>
      <c r="Y375" s="28"/>
      <c r="Z375" s="28"/>
      <c r="AK375" s="1"/>
      <c r="AL375" s="1"/>
      <c r="AM375" s="1"/>
      <c r="AN375" s="1"/>
      <c r="AO375" s="1"/>
    </row>
    <row r="376" spans="1:41" x14ac:dyDescent="0.3">
      <c r="A376" s="1" t="s">
        <v>633</v>
      </c>
      <c r="B376" s="1" t="s">
        <v>1086</v>
      </c>
      <c r="E376" s="24" t="s">
        <v>339</v>
      </c>
      <c r="F376" s="34">
        <v>0.95240000000000002</v>
      </c>
      <c r="H376" s="26">
        <v>41.388156288156296</v>
      </c>
      <c r="I376" s="27">
        <v>1.7234523999999989</v>
      </c>
      <c r="J376" s="26">
        <v>349.34825174825181</v>
      </c>
      <c r="K376" s="27">
        <v>-24.193466199999996</v>
      </c>
      <c r="L376" s="340">
        <v>40</v>
      </c>
      <c r="M376" s="25" t="s">
        <v>1098</v>
      </c>
      <c r="N376" s="28" t="s">
        <v>1216</v>
      </c>
      <c r="O376" s="47"/>
      <c r="P376" s="47"/>
      <c r="Q376" s="21" t="s">
        <v>1202</v>
      </c>
      <c r="R376" s="48"/>
      <c r="S376" s="48"/>
      <c r="T376" s="45"/>
      <c r="U376" s="45"/>
      <c r="V376" s="45"/>
      <c r="W376" s="44"/>
      <c r="X376" s="44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9"/>
      <c r="AK376" s="1"/>
      <c r="AL376" s="1"/>
      <c r="AM376" s="1"/>
      <c r="AN376" s="1"/>
      <c r="AO376" s="1"/>
    </row>
    <row r="377" spans="1:41" x14ac:dyDescent="0.3">
      <c r="A377" s="1" t="s">
        <v>634</v>
      </c>
      <c r="B377" s="1" t="s">
        <v>1086</v>
      </c>
      <c r="E377" s="24" t="s">
        <v>339</v>
      </c>
      <c r="F377" s="34">
        <v>0.99</v>
      </c>
      <c r="H377" s="26">
        <v>46.374725274725279</v>
      </c>
      <c r="I377" s="27">
        <v>1.2982235999999989</v>
      </c>
      <c r="J377" s="26">
        <v>360.67692307692317</v>
      </c>
      <c r="K377" s="27">
        <v>-23.821027200000003</v>
      </c>
      <c r="L377" s="340">
        <v>40</v>
      </c>
      <c r="M377" s="25" t="s">
        <v>1098</v>
      </c>
      <c r="N377" s="28" t="s">
        <v>1216</v>
      </c>
      <c r="O377" s="29"/>
      <c r="P377" s="29"/>
      <c r="Q377" s="21" t="s">
        <v>1202</v>
      </c>
      <c r="R377" s="31"/>
      <c r="S377" s="31"/>
      <c r="T377" s="28"/>
      <c r="Y377" s="28"/>
      <c r="Z377" s="28"/>
      <c r="AK377" s="1"/>
      <c r="AL377" s="1"/>
      <c r="AM377" s="1"/>
      <c r="AN377" s="1"/>
      <c r="AO377" s="1"/>
    </row>
    <row r="378" spans="1:41" x14ac:dyDescent="0.3">
      <c r="A378" s="1" t="s">
        <v>635</v>
      </c>
      <c r="B378" s="1" t="s">
        <v>1086</v>
      </c>
      <c r="E378" s="24" t="s">
        <v>339</v>
      </c>
      <c r="F378" s="34">
        <v>0.85650000000000004</v>
      </c>
      <c r="H378" s="26">
        <v>40.123199023199028</v>
      </c>
      <c r="I378" s="27">
        <v>1.5554075999999997</v>
      </c>
      <c r="J378" s="26">
        <v>321.72587412587421</v>
      </c>
      <c r="K378" s="27">
        <v>-24.471468699999999</v>
      </c>
      <c r="L378" s="343">
        <v>40</v>
      </c>
      <c r="M378" s="25" t="s">
        <v>1098</v>
      </c>
      <c r="N378" s="28" t="s">
        <v>1216</v>
      </c>
      <c r="O378" s="29"/>
      <c r="P378" s="30"/>
      <c r="Q378" s="21" t="s">
        <v>1202</v>
      </c>
      <c r="R378" s="31"/>
      <c r="S378" s="33"/>
      <c r="T378" s="28"/>
      <c r="AK378" s="1"/>
      <c r="AL378" s="1"/>
      <c r="AM378" s="1"/>
      <c r="AN378" s="1"/>
      <c r="AO378" s="1"/>
    </row>
    <row r="379" spans="1:41" x14ac:dyDescent="0.3">
      <c r="A379" s="1" t="s">
        <v>636</v>
      </c>
      <c r="B379" s="1" t="s">
        <v>1086</v>
      </c>
      <c r="E379" s="24" t="s">
        <v>339</v>
      </c>
      <c r="F379" s="34">
        <v>0.8962</v>
      </c>
      <c r="H379" s="26">
        <v>41.798412698412704</v>
      </c>
      <c r="I379" s="27">
        <v>1.8557371999999988</v>
      </c>
      <c r="J379" s="26">
        <v>337.94965034965043</v>
      </c>
      <c r="K379" s="27">
        <v>-23.590864699999994</v>
      </c>
      <c r="L379" s="343">
        <v>40</v>
      </c>
      <c r="M379" s="25" t="s">
        <v>1098</v>
      </c>
      <c r="N379" s="28" t="s">
        <v>1216</v>
      </c>
      <c r="O379" s="29"/>
      <c r="P379" s="29"/>
      <c r="Q379" s="21" t="s">
        <v>1202</v>
      </c>
      <c r="R379" s="31"/>
      <c r="S379" s="31"/>
      <c r="T379" s="28"/>
      <c r="Y379" s="28"/>
      <c r="Z379" s="28"/>
      <c r="AK379" s="1"/>
      <c r="AL379" s="1"/>
      <c r="AM379" s="1"/>
      <c r="AN379" s="1"/>
      <c r="AO379" s="1"/>
    </row>
    <row r="380" spans="1:41" x14ac:dyDescent="0.3">
      <c r="A380" s="1" t="s">
        <v>637</v>
      </c>
      <c r="B380" s="1" t="s">
        <v>1086</v>
      </c>
      <c r="E380" s="24" t="s">
        <v>339</v>
      </c>
      <c r="F380" s="34">
        <v>0.92900000000000005</v>
      </c>
      <c r="H380" s="26">
        <v>49.745909645909649</v>
      </c>
      <c r="I380" s="27">
        <v>1.4189983999999998</v>
      </c>
      <c r="J380" s="26">
        <v>344.41118881118888</v>
      </c>
      <c r="K380" s="27">
        <v>-25.112606899999999</v>
      </c>
      <c r="L380" s="343">
        <v>40</v>
      </c>
      <c r="M380" s="25" t="s">
        <v>1098</v>
      </c>
      <c r="N380" s="28" t="s">
        <v>1216</v>
      </c>
      <c r="O380" s="29"/>
      <c r="P380" s="29"/>
      <c r="Q380" s="21" t="s">
        <v>1202</v>
      </c>
      <c r="R380" s="31"/>
      <c r="S380" s="31"/>
      <c r="T380" s="28"/>
      <c r="Y380" s="28"/>
      <c r="Z380" s="28"/>
      <c r="AK380" s="1"/>
      <c r="AL380" s="1"/>
      <c r="AM380" s="1"/>
      <c r="AN380" s="1"/>
      <c r="AO380" s="1"/>
    </row>
    <row r="381" spans="1:41" s="56" customFormat="1" x14ac:dyDescent="0.3">
      <c r="A381" s="1" t="s">
        <v>638</v>
      </c>
      <c r="B381" s="1" t="s">
        <v>1086</v>
      </c>
      <c r="C381" s="15"/>
      <c r="D381" s="15"/>
      <c r="E381" s="24" t="s">
        <v>339</v>
      </c>
      <c r="F381" s="34">
        <v>1.0024999999999999</v>
      </c>
      <c r="G381" s="21"/>
      <c r="H381" s="26">
        <v>47.550549450549454</v>
      </c>
      <c r="I381" s="27">
        <v>1.5257719999999986</v>
      </c>
      <c r="J381" s="26">
        <v>372.32727272727277</v>
      </c>
      <c r="K381" s="27">
        <v>-24.995774499999996</v>
      </c>
      <c r="L381" s="343">
        <v>40</v>
      </c>
      <c r="M381" s="25" t="s">
        <v>1098</v>
      </c>
      <c r="N381" s="28" t="s">
        <v>1216</v>
      </c>
      <c r="O381" s="29"/>
      <c r="P381" s="29"/>
      <c r="Q381" s="21" t="s">
        <v>1202</v>
      </c>
      <c r="R381" s="31"/>
      <c r="S381" s="31"/>
      <c r="T381" s="28"/>
      <c r="U381" s="21"/>
      <c r="V381" s="21"/>
      <c r="W381" s="15"/>
      <c r="X381" s="15"/>
      <c r="Y381" s="28"/>
      <c r="Z381" s="28"/>
      <c r="AA381" s="21"/>
      <c r="AB381" s="21"/>
      <c r="AC381" s="21"/>
      <c r="AD381" s="21"/>
      <c r="AE381" s="21"/>
      <c r="AF381" s="21"/>
      <c r="AG381" s="21"/>
      <c r="AH381" s="21"/>
      <c r="AI381" s="21"/>
      <c r="AJ381" s="24"/>
      <c r="AK381" s="1"/>
      <c r="AL381" s="1"/>
      <c r="AM381" s="1"/>
      <c r="AN381" s="1"/>
      <c r="AO381" s="1"/>
    </row>
    <row r="382" spans="1:41" x14ac:dyDescent="0.3">
      <c r="A382" s="1" t="s">
        <v>639</v>
      </c>
      <c r="B382" s="1" t="s">
        <v>1086</v>
      </c>
      <c r="E382" s="24" t="s">
        <v>339</v>
      </c>
      <c r="F382" s="34">
        <v>0.95699999999999996</v>
      </c>
      <c r="H382" s="26">
        <v>43.200122100122101</v>
      </c>
      <c r="I382" s="27">
        <v>1.7525435999999983</v>
      </c>
      <c r="J382" s="26">
        <v>349.47412587412589</v>
      </c>
      <c r="K382" s="27">
        <v>-24.718539099999997</v>
      </c>
      <c r="L382" s="340">
        <v>40</v>
      </c>
      <c r="M382" s="25" t="s">
        <v>1098</v>
      </c>
      <c r="N382" s="28" t="s">
        <v>1216</v>
      </c>
      <c r="O382" s="29"/>
      <c r="P382" s="30"/>
      <c r="Q382" s="21" t="s">
        <v>1202</v>
      </c>
      <c r="R382" s="31"/>
      <c r="S382" s="33"/>
      <c r="T382" s="28"/>
      <c r="AK382" s="1"/>
      <c r="AL382" s="1"/>
      <c r="AM382" s="1"/>
      <c r="AN382" s="1"/>
      <c r="AO382" s="1"/>
    </row>
    <row r="383" spans="1:41" x14ac:dyDescent="0.3">
      <c r="A383" s="1" t="s">
        <v>640</v>
      </c>
      <c r="B383" s="1" t="s">
        <v>1086</v>
      </c>
      <c r="E383" s="24" t="s">
        <v>339</v>
      </c>
      <c r="F383" s="34">
        <v>0.84319999999999995</v>
      </c>
      <c r="H383" s="26">
        <v>45.905860805860804</v>
      </c>
      <c r="I383" s="27">
        <v>1.0666123999999984</v>
      </c>
      <c r="J383" s="26">
        <v>301.05454545454552</v>
      </c>
      <c r="K383" s="27">
        <v>-25.184496900000003</v>
      </c>
      <c r="L383" s="340">
        <v>40</v>
      </c>
      <c r="M383" s="25" t="s">
        <v>1098</v>
      </c>
      <c r="N383" s="28" t="s">
        <v>1216</v>
      </c>
      <c r="O383" s="29"/>
      <c r="P383" s="30"/>
      <c r="Q383" s="21" t="s">
        <v>1202</v>
      </c>
      <c r="R383" s="31"/>
      <c r="S383" s="33"/>
      <c r="T383" s="28"/>
      <c r="AK383" s="1"/>
      <c r="AL383" s="1"/>
      <c r="AM383" s="1"/>
      <c r="AN383" s="1"/>
      <c r="AO383" s="1"/>
    </row>
    <row r="384" spans="1:41" x14ac:dyDescent="0.3">
      <c r="A384" s="32" t="s">
        <v>447</v>
      </c>
      <c r="B384" s="1" t="s">
        <v>1087</v>
      </c>
      <c r="E384" s="24" t="s">
        <v>339</v>
      </c>
      <c r="F384" s="34">
        <v>2.2254</v>
      </c>
      <c r="H384" s="26">
        <v>59.284297855119391</v>
      </c>
      <c r="I384" s="27">
        <v>3.8052114000000006</v>
      </c>
      <c r="J384" s="26">
        <v>408.07392197125256</v>
      </c>
      <c r="K384" s="27">
        <v>-16.626800000000003</v>
      </c>
      <c r="L384" s="25">
        <v>40</v>
      </c>
      <c r="M384" s="25" t="s">
        <v>1098</v>
      </c>
      <c r="N384" s="28" t="s">
        <v>1216</v>
      </c>
      <c r="O384" s="29"/>
      <c r="P384" s="30"/>
      <c r="Q384" s="21" t="s">
        <v>1202</v>
      </c>
      <c r="R384" s="31"/>
      <c r="S384" s="31"/>
      <c r="T384" s="28"/>
      <c r="AK384" s="1"/>
      <c r="AL384" s="1"/>
      <c r="AM384" s="1"/>
      <c r="AN384" s="1"/>
      <c r="AO384" s="32"/>
    </row>
    <row r="385" spans="1:41" x14ac:dyDescent="0.3">
      <c r="A385" s="32" t="s">
        <v>448</v>
      </c>
      <c r="B385" s="1" t="s">
        <v>1087</v>
      </c>
      <c r="E385" s="24" t="s">
        <v>339</v>
      </c>
      <c r="F385" s="34">
        <v>2.2662</v>
      </c>
      <c r="H385" s="26">
        <v>34.353095912585999</v>
      </c>
      <c r="I385" s="27">
        <v>2.7013003000000011</v>
      </c>
      <c r="J385" s="26">
        <v>428.79260780287478</v>
      </c>
      <c r="K385" s="27">
        <v>-15.378522400000001</v>
      </c>
      <c r="L385" s="25">
        <v>40</v>
      </c>
      <c r="M385" s="25" t="s">
        <v>1098</v>
      </c>
      <c r="N385" s="28" t="s">
        <v>1216</v>
      </c>
      <c r="O385" s="29"/>
      <c r="P385" s="30"/>
      <c r="Q385" s="21" t="s">
        <v>1202</v>
      </c>
      <c r="R385" s="31"/>
      <c r="S385" s="31"/>
      <c r="T385" s="28"/>
      <c r="AK385" s="1"/>
      <c r="AL385" s="1"/>
      <c r="AM385" s="1"/>
      <c r="AN385" s="1"/>
      <c r="AO385" s="32"/>
    </row>
    <row r="386" spans="1:41" x14ac:dyDescent="0.3">
      <c r="A386" s="32" t="s">
        <v>437</v>
      </c>
      <c r="B386" s="1" t="s">
        <v>19</v>
      </c>
      <c r="C386" s="15" t="s">
        <v>310</v>
      </c>
      <c r="E386" s="24" t="s">
        <v>339</v>
      </c>
      <c r="F386" s="34">
        <v>2.2812000000000001</v>
      </c>
      <c r="H386" s="26">
        <v>32.100971266693648</v>
      </c>
      <c r="I386" s="27">
        <v>2.1983020000000009</v>
      </c>
      <c r="J386" s="26">
        <v>472.98151950718687</v>
      </c>
      <c r="K386" s="27">
        <v>-12.3317896</v>
      </c>
      <c r="L386" s="25">
        <v>40</v>
      </c>
      <c r="M386" s="25" t="s">
        <v>1098</v>
      </c>
      <c r="N386" s="28" t="s">
        <v>1216</v>
      </c>
      <c r="Q386" s="21" t="s">
        <v>1202</v>
      </c>
      <c r="R386" s="36"/>
      <c r="AK386" s="1"/>
      <c r="AL386" s="1"/>
      <c r="AM386" s="1"/>
      <c r="AN386" s="1"/>
      <c r="AO386" s="32"/>
    </row>
    <row r="387" spans="1:41" x14ac:dyDescent="0.3">
      <c r="A387" s="32" t="s">
        <v>438</v>
      </c>
      <c r="B387" s="1" t="s">
        <v>19</v>
      </c>
      <c r="C387" s="15" t="s">
        <v>310</v>
      </c>
      <c r="E387" s="24" t="s">
        <v>339</v>
      </c>
      <c r="F387" s="34">
        <v>2.4007000000000001</v>
      </c>
      <c r="H387" s="26">
        <v>41.522258195062733</v>
      </c>
      <c r="I387" s="27">
        <v>2.2481116000000005</v>
      </c>
      <c r="J387" s="26">
        <v>538.91581108829564</v>
      </c>
      <c r="K387" s="27">
        <v>-14.358459200000002</v>
      </c>
      <c r="L387" s="25">
        <v>40</v>
      </c>
      <c r="M387" s="25" t="s">
        <v>1098</v>
      </c>
      <c r="N387" s="28" t="s">
        <v>1216</v>
      </c>
      <c r="Q387" s="21" t="s">
        <v>1202</v>
      </c>
      <c r="R387" s="36"/>
      <c r="AK387" s="1"/>
      <c r="AL387" s="1"/>
      <c r="AM387" s="1"/>
      <c r="AN387" s="1"/>
      <c r="AO387" s="32"/>
    </row>
    <row r="388" spans="1:41" x14ac:dyDescent="0.3">
      <c r="A388" s="32" t="s">
        <v>439</v>
      </c>
      <c r="B388" s="1" t="s">
        <v>19</v>
      </c>
      <c r="C388" s="15" t="s">
        <v>310</v>
      </c>
      <c r="E388" s="24" t="s">
        <v>339</v>
      </c>
      <c r="F388" s="34">
        <v>2.2711999999999999</v>
      </c>
      <c r="H388" s="26">
        <v>38.695467422096321</v>
      </c>
      <c r="I388" s="27">
        <v>4.6753689000000014</v>
      </c>
      <c r="J388" s="26">
        <v>494.15195071868584</v>
      </c>
      <c r="K388" s="27">
        <v>-13.6558112</v>
      </c>
      <c r="L388" s="25">
        <v>40</v>
      </c>
      <c r="M388" s="25" t="s">
        <v>1098</v>
      </c>
      <c r="N388" s="28" t="s">
        <v>1216</v>
      </c>
      <c r="Q388" s="21" t="s">
        <v>1202</v>
      </c>
      <c r="R388" s="36"/>
      <c r="AK388" s="1"/>
      <c r="AL388" s="1" t="s">
        <v>1126</v>
      </c>
      <c r="AM388" s="1"/>
      <c r="AN388" s="1"/>
      <c r="AO388" s="32"/>
    </row>
    <row r="389" spans="1:41" ht="14.5" x14ac:dyDescent="0.3">
      <c r="A389" s="105" t="s">
        <v>64</v>
      </c>
      <c r="B389" s="55" t="s">
        <v>13</v>
      </c>
      <c r="C389" s="1" t="s">
        <v>294</v>
      </c>
      <c r="E389" s="2" t="s">
        <v>337</v>
      </c>
      <c r="F389" s="106">
        <v>2.6301999999999999</v>
      </c>
      <c r="H389" s="107">
        <v>34.5</v>
      </c>
      <c r="I389" s="108">
        <v>1.9</v>
      </c>
      <c r="J389" s="107">
        <v>829.8</v>
      </c>
      <c r="K389" s="107">
        <v>-19.600000000000001</v>
      </c>
      <c r="L389" s="109">
        <v>44</v>
      </c>
      <c r="M389" s="110" t="s">
        <v>346</v>
      </c>
      <c r="N389" s="110" t="s">
        <v>346</v>
      </c>
      <c r="O389" s="111">
        <v>23.054200000000002</v>
      </c>
      <c r="P389" s="112">
        <v>-161.87674000000001</v>
      </c>
      <c r="Q389" s="21" t="s">
        <v>421</v>
      </c>
      <c r="R389" s="113">
        <v>41410</v>
      </c>
      <c r="S389" s="113"/>
      <c r="T389" s="105" t="s">
        <v>368</v>
      </c>
      <c r="U389" s="1" t="s">
        <v>372</v>
      </c>
      <c r="V389" s="1" t="s">
        <v>395</v>
      </c>
      <c r="W389" s="1" t="s">
        <v>396</v>
      </c>
      <c r="X389" s="1" t="s">
        <v>397</v>
      </c>
      <c r="Y389" s="110">
        <v>4</v>
      </c>
      <c r="Z389" s="110">
        <v>3</v>
      </c>
      <c r="AA389" s="343">
        <v>1</v>
      </c>
      <c r="AB389" s="343">
        <v>0</v>
      </c>
      <c r="AC389" s="343">
        <v>1</v>
      </c>
      <c r="AD389" s="343">
        <v>1</v>
      </c>
      <c r="AE389" s="343">
        <v>1</v>
      </c>
      <c r="AF389" s="343"/>
      <c r="AG389" s="343"/>
      <c r="AH389" s="343">
        <v>1</v>
      </c>
      <c r="AI389" s="343">
        <v>0</v>
      </c>
      <c r="AJ389" s="2">
        <v>1</v>
      </c>
      <c r="AK389" s="105"/>
      <c r="AO389" s="23"/>
    </row>
    <row r="390" spans="1:41" ht="14.5" x14ac:dyDescent="0.3">
      <c r="A390" s="105" t="s">
        <v>65</v>
      </c>
      <c r="B390" s="105" t="s">
        <v>20</v>
      </c>
      <c r="C390" s="1"/>
      <c r="E390" s="2" t="s">
        <v>338</v>
      </c>
      <c r="F390" s="106">
        <v>2.6133999999999999</v>
      </c>
      <c r="H390" s="107">
        <v>33.6</v>
      </c>
      <c r="I390" s="108">
        <v>0.5</v>
      </c>
      <c r="J390" s="107">
        <v>460.8</v>
      </c>
      <c r="K390" s="107">
        <v>-6.6</v>
      </c>
      <c r="L390" s="109">
        <v>44</v>
      </c>
      <c r="M390" s="110" t="s">
        <v>346</v>
      </c>
      <c r="N390" s="110" t="s">
        <v>346</v>
      </c>
      <c r="O390" s="111">
        <v>23.054200000000002</v>
      </c>
      <c r="P390" s="112">
        <v>-161.87674000000001</v>
      </c>
      <c r="Q390" s="21" t="s">
        <v>421</v>
      </c>
      <c r="R390" s="113">
        <v>41410</v>
      </c>
      <c r="S390" s="113"/>
      <c r="T390" s="105" t="s">
        <v>368</v>
      </c>
      <c r="U390" s="1" t="s">
        <v>372</v>
      </c>
      <c r="V390" s="1" t="s">
        <v>395</v>
      </c>
      <c r="W390" s="1"/>
      <c r="X390" s="1" t="s">
        <v>397</v>
      </c>
      <c r="Y390" s="110">
        <v>2</v>
      </c>
      <c r="Z390" s="110">
        <v>4</v>
      </c>
      <c r="AA390" s="343">
        <v>1</v>
      </c>
      <c r="AB390" s="343">
        <v>0</v>
      </c>
      <c r="AC390" s="343">
        <v>0</v>
      </c>
      <c r="AD390" s="343">
        <v>1</v>
      </c>
      <c r="AE390" s="343">
        <v>1</v>
      </c>
      <c r="AF390" s="343"/>
      <c r="AG390" s="343"/>
      <c r="AH390" s="343">
        <v>1</v>
      </c>
      <c r="AI390" s="343">
        <v>0</v>
      </c>
      <c r="AJ390" s="2">
        <v>0</v>
      </c>
      <c r="AK390" s="105"/>
    </row>
    <row r="391" spans="1:41" ht="14.5" x14ac:dyDescent="0.3">
      <c r="A391" s="105" t="s">
        <v>124</v>
      </c>
      <c r="B391" s="55" t="s">
        <v>11</v>
      </c>
      <c r="C391" s="1" t="s">
        <v>310</v>
      </c>
      <c r="E391" s="2" t="s">
        <v>339</v>
      </c>
      <c r="F391" s="106">
        <v>0.98199999999999998</v>
      </c>
      <c r="H391" s="107">
        <v>12.9</v>
      </c>
      <c r="I391" s="108">
        <v>5.8</v>
      </c>
      <c r="J391" s="107">
        <v>231.4</v>
      </c>
      <c r="K391" s="107">
        <v>-16.7</v>
      </c>
      <c r="L391" s="109">
        <v>45</v>
      </c>
      <c r="M391" s="110" t="s">
        <v>352</v>
      </c>
      <c r="N391" s="110" t="s">
        <v>352</v>
      </c>
      <c r="O391" s="111">
        <v>16.78848</v>
      </c>
      <c r="P391" s="112">
        <v>-169.46706</v>
      </c>
      <c r="Q391" s="21" t="s">
        <v>421</v>
      </c>
      <c r="R391" s="113">
        <v>41424</v>
      </c>
      <c r="S391" s="113"/>
      <c r="T391" s="105" t="s">
        <v>373</v>
      </c>
      <c r="U391" s="1" t="s">
        <v>372</v>
      </c>
      <c r="V391" s="1" t="s">
        <v>395</v>
      </c>
      <c r="W391" s="1"/>
      <c r="X391" s="1" t="s">
        <v>397</v>
      </c>
      <c r="Y391" s="110">
        <v>1</v>
      </c>
      <c r="Z391" s="110">
        <v>2</v>
      </c>
      <c r="AA391" s="343">
        <v>1</v>
      </c>
      <c r="AB391" s="343">
        <v>0</v>
      </c>
      <c r="AC391" s="343">
        <v>1</v>
      </c>
      <c r="AD391" s="343">
        <v>1</v>
      </c>
      <c r="AE391" s="343">
        <v>1</v>
      </c>
      <c r="AF391" s="343"/>
      <c r="AG391" s="343"/>
      <c r="AH391" s="343">
        <v>1</v>
      </c>
      <c r="AI391" s="343">
        <v>0</v>
      </c>
      <c r="AJ391" s="2">
        <v>1</v>
      </c>
      <c r="AK391" s="105"/>
    </row>
    <row r="392" spans="1:41" ht="14.5" x14ac:dyDescent="0.3">
      <c r="A392" s="105" t="s">
        <v>126</v>
      </c>
      <c r="B392" s="55" t="s">
        <v>11</v>
      </c>
      <c r="C392" s="1" t="s">
        <v>310</v>
      </c>
      <c r="E392" s="2" t="s">
        <v>339</v>
      </c>
      <c r="F392" s="106">
        <v>1.0105</v>
      </c>
      <c r="H392" s="107">
        <v>10.9</v>
      </c>
      <c r="I392" s="108">
        <v>4.5</v>
      </c>
      <c r="J392" s="107">
        <v>192</v>
      </c>
      <c r="K392" s="107">
        <v>-15</v>
      </c>
      <c r="L392" s="109">
        <v>46</v>
      </c>
      <c r="M392" s="110" t="s">
        <v>352</v>
      </c>
      <c r="N392" s="110" t="s">
        <v>352</v>
      </c>
      <c r="O392" s="111">
        <v>16.770209999999999</v>
      </c>
      <c r="P392" s="112">
        <v>-169.52222</v>
      </c>
      <c r="Q392" s="21" t="s">
        <v>421</v>
      </c>
      <c r="R392" s="113">
        <v>41425</v>
      </c>
      <c r="S392" s="113"/>
      <c r="T392" s="105" t="s">
        <v>368</v>
      </c>
      <c r="U392" s="1" t="s">
        <v>372</v>
      </c>
      <c r="V392" s="1" t="s">
        <v>395</v>
      </c>
      <c r="W392" s="1"/>
      <c r="X392" s="1" t="s">
        <v>397</v>
      </c>
      <c r="Y392" s="110">
        <v>4</v>
      </c>
      <c r="Z392" s="110">
        <v>2</v>
      </c>
      <c r="AA392" s="343">
        <v>1</v>
      </c>
      <c r="AB392" s="343">
        <v>0</v>
      </c>
      <c r="AC392" s="343">
        <v>1</v>
      </c>
      <c r="AD392" s="343">
        <v>1</v>
      </c>
      <c r="AE392" s="343">
        <v>1</v>
      </c>
      <c r="AF392" s="343"/>
      <c r="AG392" s="343"/>
      <c r="AH392" s="343">
        <v>1</v>
      </c>
      <c r="AI392" s="343">
        <v>0</v>
      </c>
      <c r="AJ392" s="2">
        <v>1</v>
      </c>
      <c r="AK392" s="105"/>
    </row>
    <row r="393" spans="1:41" ht="14.5" x14ac:dyDescent="0.3">
      <c r="A393" s="105" t="s">
        <v>127</v>
      </c>
      <c r="B393" s="114" t="s">
        <v>184</v>
      </c>
      <c r="C393" s="15" t="s">
        <v>297</v>
      </c>
      <c r="E393" s="2" t="s">
        <v>339</v>
      </c>
      <c r="F393" s="106">
        <v>1.0859000000000001</v>
      </c>
      <c r="H393" s="107">
        <v>20.2</v>
      </c>
      <c r="I393" s="108">
        <v>5.7</v>
      </c>
      <c r="J393" s="107">
        <v>317.89999999999998</v>
      </c>
      <c r="K393" s="107">
        <v>-17.3</v>
      </c>
      <c r="L393" s="109">
        <v>46</v>
      </c>
      <c r="M393" s="110" t="s">
        <v>352</v>
      </c>
      <c r="N393" s="110" t="s">
        <v>352</v>
      </c>
      <c r="O393" s="111">
        <v>16.770209999999999</v>
      </c>
      <c r="P393" s="112">
        <v>-169.52222</v>
      </c>
      <c r="Q393" s="21" t="s">
        <v>421</v>
      </c>
      <c r="R393" s="113">
        <v>41425</v>
      </c>
      <c r="S393" s="113"/>
      <c r="T393" s="105" t="s">
        <v>368</v>
      </c>
      <c r="U393" s="1" t="s">
        <v>372</v>
      </c>
      <c r="V393" s="1" t="s">
        <v>395</v>
      </c>
      <c r="W393" s="1"/>
      <c r="X393" s="1" t="s">
        <v>397</v>
      </c>
      <c r="Y393" s="110">
        <v>2</v>
      </c>
      <c r="Z393" s="110">
        <v>2</v>
      </c>
      <c r="AA393" s="343">
        <v>1</v>
      </c>
      <c r="AB393" s="343">
        <v>0</v>
      </c>
      <c r="AC393" s="343">
        <v>1</v>
      </c>
      <c r="AD393" s="343">
        <v>1</v>
      </c>
      <c r="AE393" s="343">
        <v>1</v>
      </c>
      <c r="AF393" s="343"/>
      <c r="AG393" s="343"/>
      <c r="AH393" s="343">
        <v>1</v>
      </c>
      <c r="AI393" s="343">
        <v>0</v>
      </c>
      <c r="AJ393" s="2">
        <v>1</v>
      </c>
      <c r="AK393" s="105"/>
    </row>
    <row r="394" spans="1:41" ht="14.5" x14ac:dyDescent="0.3">
      <c r="A394" s="105" t="s">
        <v>128</v>
      </c>
      <c r="B394" s="55" t="s">
        <v>19</v>
      </c>
      <c r="C394" s="1" t="s">
        <v>305</v>
      </c>
      <c r="E394" s="2" t="s">
        <v>339</v>
      </c>
      <c r="F394" s="106">
        <v>10.175000000000001</v>
      </c>
      <c r="H394" s="107">
        <v>76.400000000000006</v>
      </c>
      <c r="I394" s="108">
        <v>3.6</v>
      </c>
      <c r="J394" s="107">
        <v>858.8</v>
      </c>
      <c r="K394" s="107">
        <v>-20.6</v>
      </c>
      <c r="L394" s="109">
        <v>46</v>
      </c>
      <c r="M394" s="110" t="s">
        <v>352</v>
      </c>
      <c r="N394" s="110" t="s">
        <v>352</v>
      </c>
      <c r="O394" s="111">
        <v>16.764769999999999</v>
      </c>
      <c r="P394" s="112">
        <v>-169.52786</v>
      </c>
      <c r="Q394" s="21" t="s">
        <v>421</v>
      </c>
      <c r="R394" s="113">
        <v>41425</v>
      </c>
      <c r="S394" s="113"/>
      <c r="T394" s="105" t="s">
        <v>374</v>
      </c>
      <c r="U394" s="1" t="s">
        <v>372</v>
      </c>
      <c r="V394" s="1" t="s">
        <v>395</v>
      </c>
      <c r="W394" s="1"/>
      <c r="X394" s="1" t="s">
        <v>397</v>
      </c>
      <c r="Y394" s="110">
        <v>0</v>
      </c>
      <c r="Z394" s="110">
        <v>2</v>
      </c>
      <c r="AA394" s="343">
        <v>1</v>
      </c>
      <c r="AB394" s="343">
        <v>0</v>
      </c>
      <c r="AC394" s="343">
        <v>1</v>
      </c>
      <c r="AD394" s="343">
        <v>1</v>
      </c>
      <c r="AE394" s="343">
        <v>1</v>
      </c>
      <c r="AF394" s="343"/>
      <c r="AG394" s="343"/>
      <c r="AH394" s="343">
        <v>1</v>
      </c>
      <c r="AI394" s="343">
        <v>0</v>
      </c>
      <c r="AJ394" s="2">
        <v>1</v>
      </c>
      <c r="AK394" s="105"/>
    </row>
    <row r="395" spans="1:41" x14ac:dyDescent="0.3">
      <c r="A395" s="1" t="s">
        <v>786</v>
      </c>
      <c r="B395" s="1" t="s">
        <v>1084</v>
      </c>
      <c r="E395" s="2" t="s">
        <v>339</v>
      </c>
      <c r="F395" s="34">
        <v>3.3167</v>
      </c>
      <c r="H395" s="26">
        <v>13.803633552377271</v>
      </c>
      <c r="I395" s="27">
        <v>3.2163289999999995</v>
      </c>
      <c r="J395" s="26">
        <v>463.78982300884957</v>
      </c>
      <c r="K395" s="27">
        <v>-3.6433483000000004</v>
      </c>
      <c r="L395" s="340">
        <v>47</v>
      </c>
      <c r="M395" s="340" t="s">
        <v>1111</v>
      </c>
      <c r="N395" s="28" t="s">
        <v>1216</v>
      </c>
      <c r="O395" s="29"/>
      <c r="P395" s="30"/>
      <c r="Q395" s="21" t="s">
        <v>1202</v>
      </c>
      <c r="R395" s="31"/>
      <c r="S395" s="31"/>
      <c r="T395" s="28"/>
      <c r="AK395" s="1"/>
      <c r="AL395" s="1"/>
      <c r="AM395" s="1"/>
      <c r="AN395" s="1"/>
      <c r="AO395" s="1"/>
    </row>
    <row r="396" spans="1:41" x14ac:dyDescent="0.3">
      <c r="A396" s="56" t="s">
        <v>787</v>
      </c>
      <c r="B396" s="56" t="s">
        <v>1084</v>
      </c>
      <c r="C396" s="56"/>
      <c r="D396" s="56"/>
      <c r="E396" s="57" t="s">
        <v>339</v>
      </c>
      <c r="F396" s="58">
        <v>3.1855000000000002</v>
      </c>
      <c r="G396" s="59"/>
      <c r="H396" s="60">
        <v>8.1288386869043414</v>
      </c>
      <c r="I396" s="61">
        <v>3.6041712000000001</v>
      </c>
      <c r="J396" s="60">
        <v>66.223191669012095</v>
      </c>
      <c r="K396" s="61">
        <v>-22.331584900000003</v>
      </c>
      <c r="L396" s="59">
        <v>47</v>
      </c>
      <c r="M396" s="59" t="s">
        <v>1111</v>
      </c>
      <c r="N396" s="62" t="s">
        <v>1216</v>
      </c>
      <c r="O396" s="63"/>
      <c r="P396" s="64"/>
      <c r="Q396" s="59" t="s">
        <v>1202</v>
      </c>
      <c r="R396" s="65"/>
      <c r="S396" s="65"/>
      <c r="T396" s="62"/>
      <c r="U396" s="59"/>
      <c r="V396" s="59"/>
      <c r="W396" s="56"/>
      <c r="X396" s="56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7"/>
      <c r="AK396" s="56"/>
      <c r="AL396" s="56"/>
      <c r="AM396" s="56"/>
      <c r="AN396" s="56"/>
      <c r="AO396" s="56"/>
    </row>
    <row r="397" spans="1:41" x14ac:dyDescent="0.3">
      <c r="A397" s="1" t="s">
        <v>791</v>
      </c>
      <c r="B397" s="1" t="s">
        <v>1084</v>
      </c>
      <c r="E397" s="2" t="s">
        <v>339</v>
      </c>
      <c r="F397" s="34">
        <v>3.2061999999999999</v>
      </c>
      <c r="H397" s="26">
        <v>25.434866640896793</v>
      </c>
      <c r="I397" s="27">
        <v>2.4987126000000006</v>
      </c>
      <c r="J397" s="26">
        <v>527.35176991150445</v>
      </c>
      <c r="K397" s="27">
        <v>-7.9083336000000024</v>
      </c>
      <c r="L397" s="340">
        <v>47</v>
      </c>
      <c r="M397" s="340" t="s">
        <v>1111</v>
      </c>
      <c r="N397" s="28" t="s">
        <v>1216</v>
      </c>
      <c r="O397" s="29"/>
      <c r="P397" s="30"/>
      <c r="Q397" s="21" t="s">
        <v>1202</v>
      </c>
      <c r="R397" s="31"/>
      <c r="S397" s="31"/>
      <c r="T397" s="28"/>
      <c r="AK397" s="1"/>
      <c r="AL397" s="1"/>
      <c r="AM397" s="1"/>
      <c r="AN397" s="1"/>
      <c r="AO397" s="1"/>
    </row>
    <row r="398" spans="1:41" x14ac:dyDescent="0.3">
      <c r="A398" s="1" t="s">
        <v>792</v>
      </c>
      <c r="B398" s="1" t="s">
        <v>1084</v>
      </c>
      <c r="E398" s="2" t="s">
        <v>339</v>
      </c>
      <c r="F398" s="34">
        <v>3.2746</v>
      </c>
      <c r="H398" s="26">
        <v>14.940085040587553</v>
      </c>
      <c r="I398" s="27">
        <v>3.9093266</v>
      </c>
      <c r="J398" s="26">
        <v>474.67477876106199</v>
      </c>
      <c r="K398" s="27">
        <v>-3.4111895000000043</v>
      </c>
      <c r="L398" s="340">
        <v>47</v>
      </c>
      <c r="M398" s="340" t="s">
        <v>1111</v>
      </c>
      <c r="N398" s="28" t="s">
        <v>1216</v>
      </c>
      <c r="O398" s="29"/>
      <c r="P398" s="29"/>
      <c r="Q398" s="21" t="s">
        <v>1202</v>
      </c>
      <c r="R398" s="31"/>
      <c r="S398" s="31"/>
      <c r="T398" s="28"/>
      <c r="AK398" s="1"/>
      <c r="AL398" s="1"/>
      <c r="AM398" s="1"/>
      <c r="AN398" s="1"/>
      <c r="AO398" s="1"/>
    </row>
    <row r="399" spans="1:41" x14ac:dyDescent="0.3">
      <c r="A399" s="1" t="s">
        <v>793</v>
      </c>
      <c r="B399" s="1" t="s">
        <v>1084</v>
      </c>
      <c r="E399" s="2" t="s">
        <v>339</v>
      </c>
      <c r="F399" s="34">
        <v>3.1015999999999999</v>
      </c>
      <c r="H399" s="26">
        <v>30.429068419018169</v>
      </c>
      <c r="I399" s="27">
        <v>2.456069400000001</v>
      </c>
      <c r="J399" s="26">
        <v>537.08628318584067</v>
      </c>
      <c r="K399" s="27">
        <v>-9.3778176000000055</v>
      </c>
      <c r="L399" s="340">
        <v>47</v>
      </c>
      <c r="M399" s="340" t="s">
        <v>1111</v>
      </c>
      <c r="N399" s="28" t="s">
        <v>1216</v>
      </c>
      <c r="O399" s="29"/>
      <c r="P399" s="30"/>
      <c r="Q399" s="21" t="s">
        <v>1202</v>
      </c>
      <c r="R399" s="31"/>
      <c r="S399" s="31"/>
      <c r="T399" s="28"/>
      <c r="AK399" s="1"/>
      <c r="AL399" s="1"/>
      <c r="AM399" s="1"/>
      <c r="AN399" s="1"/>
      <c r="AO399" s="1"/>
    </row>
    <row r="400" spans="1:41" x14ac:dyDescent="0.3">
      <c r="A400" s="1" t="s">
        <v>794</v>
      </c>
      <c r="B400" s="1" t="s">
        <v>1084</v>
      </c>
      <c r="E400" s="2" t="s">
        <v>339</v>
      </c>
      <c r="F400" s="34">
        <v>3.1524999999999999</v>
      </c>
      <c r="H400" s="26">
        <v>18.252802473908002</v>
      </c>
      <c r="I400" s="27">
        <v>3.0098094</v>
      </c>
      <c r="J400" s="26">
        <v>482.50663716814165</v>
      </c>
      <c r="K400" s="27">
        <v>-4.0484289000000029</v>
      </c>
      <c r="L400" s="340">
        <v>47</v>
      </c>
      <c r="M400" s="340" t="s">
        <v>1111</v>
      </c>
      <c r="N400" s="28" t="s">
        <v>1216</v>
      </c>
      <c r="O400" s="29"/>
      <c r="P400" s="30"/>
      <c r="Q400" s="21" t="s">
        <v>1202</v>
      </c>
      <c r="R400" s="31"/>
      <c r="S400" s="31"/>
      <c r="T400" s="28"/>
      <c r="AK400" s="1"/>
      <c r="AL400" s="1"/>
      <c r="AM400" s="1"/>
      <c r="AN400" s="1"/>
      <c r="AO400" s="1"/>
    </row>
    <row r="401" spans="1:41" x14ac:dyDescent="0.3">
      <c r="A401" s="1" t="s">
        <v>795</v>
      </c>
      <c r="B401" s="1" t="s">
        <v>1084</v>
      </c>
      <c r="E401" s="2" t="s">
        <v>339</v>
      </c>
      <c r="F401" s="34">
        <v>3.2707999999999999</v>
      </c>
      <c r="H401" s="26">
        <v>23.607363145720893</v>
      </c>
      <c r="I401" s="27">
        <v>3.14872</v>
      </c>
      <c r="J401" s="26">
        <v>529.22004357298476</v>
      </c>
      <c r="K401" s="27">
        <v>-6.5069050000000015</v>
      </c>
      <c r="L401" s="340">
        <v>47</v>
      </c>
      <c r="M401" s="340" t="s">
        <v>1111</v>
      </c>
      <c r="N401" s="28" t="s">
        <v>1216</v>
      </c>
      <c r="O401" s="47"/>
      <c r="P401" s="47"/>
      <c r="Q401" s="21" t="s">
        <v>1202</v>
      </c>
      <c r="R401" s="48"/>
      <c r="S401" s="48"/>
      <c r="T401" s="45"/>
      <c r="U401" s="45"/>
      <c r="V401" s="45"/>
      <c r="W401" s="44"/>
      <c r="X401" s="44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9"/>
      <c r="AK401" s="1"/>
      <c r="AL401" s="1"/>
      <c r="AM401" s="1"/>
      <c r="AN401" s="1"/>
      <c r="AO401" s="1"/>
    </row>
    <row r="402" spans="1:41" x14ac:dyDescent="0.3">
      <c r="A402" s="1" t="s">
        <v>641</v>
      </c>
      <c r="B402" s="1" t="s">
        <v>1086</v>
      </c>
      <c r="E402" s="2" t="s">
        <v>339</v>
      </c>
      <c r="F402" s="34">
        <v>0.89259999999999995</v>
      </c>
      <c r="H402" s="26">
        <v>46.537118437118444</v>
      </c>
      <c r="I402" s="27">
        <v>1.5161279999999984</v>
      </c>
      <c r="J402" s="26">
        <v>331.11048951048957</v>
      </c>
      <c r="K402" s="27">
        <v>-25.524903800000001</v>
      </c>
      <c r="L402" s="340">
        <v>48</v>
      </c>
      <c r="M402" s="340" t="s">
        <v>1107</v>
      </c>
      <c r="N402" s="28" t="s">
        <v>1216</v>
      </c>
      <c r="O402" s="29"/>
      <c r="P402" s="30"/>
      <c r="Q402" s="21" t="s">
        <v>1202</v>
      </c>
      <c r="R402" s="31"/>
      <c r="S402" s="33"/>
      <c r="T402" s="28"/>
      <c r="AK402" s="1"/>
      <c r="AL402" s="1"/>
      <c r="AM402" s="1"/>
      <c r="AN402" s="1"/>
      <c r="AO402" s="1"/>
    </row>
    <row r="403" spans="1:41" x14ac:dyDescent="0.3">
      <c r="A403" s="1" t="s">
        <v>650</v>
      </c>
      <c r="B403" s="1" t="s">
        <v>1086</v>
      </c>
      <c r="E403" s="2" t="s">
        <v>339</v>
      </c>
      <c r="F403" s="34">
        <v>0.95689999999999997</v>
      </c>
      <c r="H403" s="26">
        <v>54.966503575461047</v>
      </c>
      <c r="I403" s="27">
        <v>1.2470655999999991</v>
      </c>
      <c r="J403" s="26">
        <v>368.12716763005778</v>
      </c>
      <c r="K403" s="27">
        <v>-25.570884300000003</v>
      </c>
      <c r="L403" s="340">
        <v>48</v>
      </c>
      <c r="M403" s="340" t="s">
        <v>1107</v>
      </c>
      <c r="N403" s="28" t="s">
        <v>1216</v>
      </c>
      <c r="O403" s="29"/>
      <c r="P403" s="29"/>
      <c r="Q403" s="21" t="s">
        <v>1202</v>
      </c>
      <c r="R403" s="31"/>
      <c r="S403" s="31"/>
      <c r="T403" s="28"/>
      <c r="Y403" s="28"/>
      <c r="Z403" s="28"/>
      <c r="AK403" s="1"/>
      <c r="AL403" s="1"/>
      <c r="AM403" s="1"/>
      <c r="AN403" s="1"/>
      <c r="AO403" s="1"/>
    </row>
    <row r="404" spans="1:41" x14ac:dyDescent="0.3">
      <c r="A404" s="1" t="s">
        <v>651</v>
      </c>
      <c r="B404" s="1" t="s">
        <v>1086</v>
      </c>
      <c r="E404" s="2" t="s">
        <v>339</v>
      </c>
      <c r="F404" s="34">
        <v>0.89759999999999995</v>
      </c>
      <c r="H404" s="26">
        <v>39.390038890979802</v>
      </c>
      <c r="I404" s="27">
        <v>1.3141327999999994</v>
      </c>
      <c r="J404" s="26">
        <v>338.69075144508673</v>
      </c>
      <c r="K404" s="27">
        <v>-25.7098662</v>
      </c>
      <c r="L404" s="340">
        <v>48</v>
      </c>
      <c r="M404" s="340" t="s">
        <v>1107</v>
      </c>
      <c r="N404" s="28" t="s">
        <v>1216</v>
      </c>
      <c r="O404" s="29"/>
      <c r="P404" s="29"/>
      <c r="Q404" s="21" t="s">
        <v>1202</v>
      </c>
      <c r="R404" s="31"/>
      <c r="S404" s="31"/>
      <c r="T404" s="28"/>
      <c r="Y404" s="28"/>
      <c r="Z404" s="28"/>
      <c r="AK404" s="1"/>
      <c r="AL404" s="1"/>
      <c r="AM404" s="1"/>
      <c r="AN404" s="1"/>
      <c r="AO404" s="1"/>
    </row>
    <row r="405" spans="1:41" x14ac:dyDescent="0.3">
      <c r="A405" s="1" t="s">
        <v>652</v>
      </c>
      <c r="B405" s="1" t="s">
        <v>1086</v>
      </c>
      <c r="E405" s="2" t="s">
        <v>339</v>
      </c>
      <c r="F405" s="34">
        <v>0.86270000000000002</v>
      </c>
      <c r="H405" s="26">
        <v>35.695395809810563</v>
      </c>
      <c r="I405" s="27">
        <v>2.2507768000000006</v>
      </c>
      <c r="J405" s="26">
        <v>327.49132947976881</v>
      </c>
      <c r="K405" s="27">
        <v>-25.3331087</v>
      </c>
      <c r="L405" s="340">
        <v>48</v>
      </c>
      <c r="M405" s="340" t="s">
        <v>1107</v>
      </c>
      <c r="N405" s="28" t="s">
        <v>1216</v>
      </c>
      <c r="O405" s="29"/>
      <c r="P405" s="29"/>
      <c r="Q405" s="21" t="s">
        <v>1202</v>
      </c>
      <c r="R405" s="31"/>
      <c r="S405" s="31"/>
      <c r="T405" s="28"/>
      <c r="Y405" s="28"/>
      <c r="Z405" s="28"/>
      <c r="AK405" s="1"/>
      <c r="AL405" s="1"/>
      <c r="AM405" s="1"/>
      <c r="AN405" s="1"/>
      <c r="AO405" s="1"/>
    </row>
    <row r="406" spans="1:41" x14ac:dyDescent="0.3">
      <c r="A406" s="1" t="s">
        <v>653</v>
      </c>
      <c r="B406" s="1" t="s">
        <v>1086</v>
      </c>
      <c r="E406" s="2" t="s">
        <v>339</v>
      </c>
      <c r="F406" s="34">
        <v>0.85419999999999996</v>
      </c>
      <c r="H406" s="26">
        <v>45.16095847446995</v>
      </c>
      <c r="I406" s="27">
        <v>1.1518128000000005</v>
      </c>
      <c r="J406" s="26">
        <v>323.77745664739888</v>
      </c>
      <c r="K406" s="27">
        <v>-25.160204600000004</v>
      </c>
      <c r="L406" s="340">
        <v>48</v>
      </c>
      <c r="M406" s="340" t="s">
        <v>1107</v>
      </c>
      <c r="N406" s="28" t="s">
        <v>1216</v>
      </c>
      <c r="O406" s="29"/>
      <c r="P406" s="29"/>
      <c r="Q406" s="21" t="s">
        <v>1202</v>
      </c>
      <c r="R406" s="31"/>
      <c r="S406" s="31"/>
      <c r="T406" s="28"/>
      <c r="Y406" s="28"/>
      <c r="Z406" s="28"/>
      <c r="AK406" s="1"/>
      <c r="AL406" s="1"/>
      <c r="AM406" s="1"/>
      <c r="AN406" s="1"/>
      <c r="AO406" s="1"/>
    </row>
    <row r="407" spans="1:41" x14ac:dyDescent="0.3">
      <c r="A407" s="1" t="s">
        <v>642</v>
      </c>
      <c r="B407" s="1" t="s">
        <v>1086</v>
      </c>
      <c r="E407" s="2" t="s">
        <v>339</v>
      </c>
      <c r="F407" s="34">
        <v>0.92090000000000005</v>
      </c>
      <c r="H407" s="26">
        <v>48.040145527537319</v>
      </c>
      <c r="I407" s="27">
        <v>1.3846487999999995</v>
      </c>
      <c r="J407" s="26">
        <v>359.93352601156067</v>
      </c>
      <c r="K407" s="27">
        <v>-25.047477199999999</v>
      </c>
      <c r="L407" s="340">
        <v>48</v>
      </c>
      <c r="M407" s="340" t="s">
        <v>1107</v>
      </c>
      <c r="N407" s="28" t="s">
        <v>1216</v>
      </c>
      <c r="O407" s="29"/>
      <c r="P407" s="30"/>
      <c r="Q407" s="21" t="s">
        <v>1202</v>
      </c>
      <c r="R407" s="31"/>
      <c r="S407" s="33"/>
      <c r="T407" s="28"/>
      <c r="AK407" s="1"/>
      <c r="AL407" s="1"/>
      <c r="AM407" s="1"/>
      <c r="AN407" s="1"/>
      <c r="AO407" s="1"/>
    </row>
    <row r="408" spans="1:41" x14ac:dyDescent="0.3">
      <c r="A408" s="1" t="s">
        <v>643</v>
      </c>
      <c r="B408" s="1" t="s">
        <v>1086</v>
      </c>
      <c r="E408" s="2" t="s">
        <v>339</v>
      </c>
      <c r="F408" s="34">
        <v>0.9365</v>
      </c>
      <c r="H408" s="26">
        <v>50.302095094718347</v>
      </c>
      <c r="I408" s="27">
        <v>1.0180911999999998</v>
      </c>
      <c r="J408" s="26">
        <v>364.22543352601156</v>
      </c>
      <c r="K408" s="27">
        <v>-26.246833300000006</v>
      </c>
      <c r="L408" s="343">
        <v>48</v>
      </c>
      <c r="M408" s="343" t="s">
        <v>1107</v>
      </c>
      <c r="N408" s="28" t="s">
        <v>1216</v>
      </c>
      <c r="O408" s="29"/>
      <c r="P408" s="30"/>
      <c r="Q408" s="21" t="s">
        <v>1202</v>
      </c>
      <c r="R408" s="31"/>
      <c r="S408" s="33"/>
      <c r="T408" s="28"/>
      <c r="AK408" s="1"/>
      <c r="AL408" s="1"/>
      <c r="AM408" s="1"/>
      <c r="AN408" s="1"/>
      <c r="AO408" s="1"/>
    </row>
    <row r="409" spans="1:41" x14ac:dyDescent="0.3">
      <c r="A409" s="1" t="s">
        <v>644</v>
      </c>
      <c r="B409" s="1" t="s">
        <v>1086</v>
      </c>
      <c r="E409" s="2" t="s">
        <v>339</v>
      </c>
      <c r="F409" s="34">
        <v>0.82379999999999998</v>
      </c>
      <c r="H409" s="26">
        <v>44.038138251160454</v>
      </c>
      <c r="I409" s="27">
        <v>1.5160967999999999</v>
      </c>
      <c r="J409" s="26">
        <v>309.64450867052028</v>
      </c>
      <c r="K409" s="27">
        <v>-25.370153199999997</v>
      </c>
      <c r="L409" s="340">
        <v>48</v>
      </c>
      <c r="M409" s="340" t="s">
        <v>1107</v>
      </c>
      <c r="N409" s="28" t="s">
        <v>1216</v>
      </c>
      <c r="O409" s="29"/>
      <c r="P409" s="30"/>
      <c r="Q409" s="21" t="s">
        <v>1202</v>
      </c>
      <c r="R409" s="31"/>
      <c r="S409" s="33"/>
      <c r="T409" s="28"/>
      <c r="AK409" s="1"/>
      <c r="AL409" s="1"/>
      <c r="AM409" s="1"/>
      <c r="AN409" s="1"/>
      <c r="AO409" s="1"/>
    </row>
    <row r="410" spans="1:41" ht="14.5" x14ac:dyDescent="0.3">
      <c r="A410" s="1" t="s">
        <v>645</v>
      </c>
      <c r="B410" s="1" t="s">
        <v>1086</v>
      </c>
      <c r="E410" s="2" t="s">
        <v>339</v>
      </c>
      <c r="F410" s="34">
        <v>0.93959999999999999</v>
      </c>
      <c r="G410" s="37"/>
      <c r="H410" s="26">
        <v>49.396311629657511</v>
      </c>
      <c r="I410" s="27">
        <v>0.68851359999999995</v>
      </c>
      <c r="J410" s="26">
        <v>357.98265895953762</v>
      </c>
      <c r="K410" s="27">
        <v>-24.7499517</v>
      </c>
      <c r="L410" s="343">
        <v>48</v>
      </c>
      <c r="M410" s="343" t="s">
        <v>1107</v>
      </c>
      <c r="N410" s="28" t="s">
        <v>1216</v>
      </c>
      <c r="O410" s="29"/>
      <c r="P410" s="29"/>
      <c r="Q410" s="21" t="s">
        <v>1202</v>
      </c>
      <c r="R410" s="31"/>
      <c r="S410" s="33"/>
      <c r="T410" s="28"/>
      <c r="AK410" s="1"/>
      <c r="AL410" s="1"/>
      <c r="AM410" s="1"/>
      <c r="AN410" s="1"/>
      <c r="AO410" s="1"/>
    </row>
    <row r="411" spans="1:41" x14ac:dyDescent="0.3">
      <c r="A411" s="1" t="s">
        <v>646</v>
      </c>
      <c r="B411" s="1" t="s">
        <v>1086</v>
      </c>
      <c r="E411" s="2" t="s">
        <v>339</v>
      </c>
      <c r="F411" s="34">
        <v>0.94140000000000001</v>
      </c>
      <c r="H411" s="26">
        <v>51.65198845816083</v>
      </c>
      <c r="I411" s="27">
        <v>1.1069519999999995</v>
      </c>
      <c r="J411" s="26">
        <v>360.12138728323703</v>
      </c>
      <c r="K411" s="27">
        <v>-24.786624100000004</v>
      </c>
      <c r="L411" s="340">
        <v>48</v>
      </c>
      <c r="M411" s="340" t="s">
        <v>1107</v>
      </c>
      <c r="N411" s="28" t="s">
        <v>1216</v>
      </c>
      <c r="O411" s="29"/>
      <c r="P411" s="29"/>
      <c r="Q411" s="21" t="s">
        <v>1202</v>
      </c>
      <c r="R411" s="31"/>
      <c r="S411" s="33"/>
      <c r="T411" s="28"/>
      <c r="AK411" s="1"/>
      <c r="AL411" s="1"/>
      <c r="AM411" s="1"/>
      <c r="AN411" s="1"/>
      <c r="AO411" s="1"/>
    </row>
    <row r="412" spans="1:41" x14ac:dyDescent="0.3">
      <c r="A412" s="1" t="s">
        <v>647</v>
      </c>
      <c r="B412" s="1" t="s">
        <v>1086</v>
      </c>
      <c r="E412" s="2" t="s">
        <v>339</v>
      </c>
      <c r="F412" s="34">
        <v>0.88770000000000004</v>
      </c>
      <c r="H412" s="26">
        <v>38.370091581984695</v>
      </c>
      <c r="I412" s="27">
        <v>2.1794823999999999</v>
      </c>
      <c r="J412" s="26">
        <v>327.30346820809251</v>
      </c>
      <c r="K412" s="27">
        <v>-24.777961800000003</v>
      </c>
      <c r="L412" s="343">
        <v>48</v>
      </c>
      <c r="M412" s="343" t="s">
        <v>1107</v>
      </c>
      <c r="N412" s="28" t="s">
        <v>1216</v>
      </c>
      <c r="O412" s="29"/>
      <c r="P412" s="29"/>
      <c r="Q412" s="21" t="s">
        <v>1202</v>
      </c>
      <c r="R412" s="31"/>
      <c r="S412" s="31"/>
      <c r="T412" s="28"/>
      <c r="Y412" s="28"/>
      <c r="Z412" s="28"/>
      <c r="AK412" s="1"/>
      <c r="AL412" s="1"/>
      <c r="AM412" s="1"/>
      <c r="AN412" s="1"/>
      <c r="AO412" s="1"/>
    </row>
    <row r="413" spans="1:41" x14ac:dyDescent="0.3">
      <c r="A413" s="1" t="s">
        <v>648</v>
      </c>
      <c r="B413" s="1" t="s">
        <v>1086</v>
      </c>
      <c r="E413" s="2" t="s">
        <v>339</v>
      </c>
      <c r="F413" s="34">
        <v>0.87270000000000003</v>
      </c>
      <c r="H413" s="26">
        <v>39.762639568435581</v>
      </c>
      <c r="I413" s="27">
        <v>1.7023703999999997</v>
      </c>
      <c r="J413" s="26">
        <v>330.38150289017341</v>
      </c>
      <c r="K413" s="27">
        <v>-25.4773687</v>
      </c>
      <c r="L413" s="340">
        <v>48</v>
      </c>
      <c r="M413" s="340" t="s">
        <v>1107</v>
      </c>
      <c r="N413" s="28" t="s">
        <v>1216</v>
      </c>
      <c r="O413" s="29"/>
      <c r="P413" s="29"/>
      <c r="Q413" s="21" t="s">
        <v>1202</v>
      </c>
      <c r="R413" s="31"/>
      <c r="S413" s="31"/>
      <c r="T413" s="28"/>
      <c r="Y413" s="28"/>
      <c r="Z413" s="28"/>
      <c r="AK413" s="1"/>
      <c r="AL413" s="1"/>
      <c r="AM413" s="1"/>
      <c r="AN413" s="1"/>
      <c r="AO413" s="1"/>
    </row>
    <row r="414" spans="1:41" x14ac:dyDescent="0.3">
      <c r="A414" s="1" t="s">
        <v>649</v>
      </c>
      <c r="B414" s="1" t="s">
        <v>1086</v>
      </c>
      <c r="E414" s="2" t="s">
        <v>339</v>
      </c>
      <c r="F414" s="34">
        <v>0.97330000000000005</v>
      </c>
      <c r="H414" s="26">
        <v>52.577844686990332</v>
      </c>
      <c r="I414" s="27">
        <v>0.86254239999999971</v>
      </c>
      <c r="J414" s="26">
        <v>367.73699421965324</v>
      </c>
      <c r="K414" s="27">
        <v>-25.422579200000005</v>
      </c>
      <c r="L414" s="343">
        <v>48</v>
      </c>
      <c r="M414" s="343" t="s">
        <v>1107</v>
      </c>
      <c r="N414" s="28" t="s">
        <v>1216</v>
      </c>
      <c r="O414" s="47"/>
      <c r="P414" s="47"/>
      <c r="Q414" s="21" t="s">
        <v>1202</v>
      </c>
      <c r="R414" s="48"/>
      <c r="S414" s="48"/>
      <c r="T414" s="45"/>
      <c r="U414" s="45"/>
      <c r="V414" s="45"/>
      <c r="W414" s="44"/>
      <c r="X414" s="44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9"/>
      <c r="AK414" s="1"/>
      <c r="AL414" s="1"/>
      <c r="AM414" s="1"/>
      <c r="AN414" s="1"/>
      <c r="AO414" s="1"/>
    </row>
    <row r="415" spans="1:41" x14ac:dyDescent="0.3">
      <c r="A415" s="1" t="s">
        <v>855</v>
      </c>
      <c r="B415" s="1" t="s">
        <v>1086</v>
      </c>
      <c r="E415" s="2" t="s">
        <v>339</v>
      </c>
      <c r="F415" s="34">
        <v>0.86</v>
      </c>
      <c r="H415" s="26">
        <v>41.579810725552051</v>
      </c>
      <c r="I415" s="27">
        <v>0.87611199999999978</v>
      </c>
      <c r="J415" s="26">
        <v>308.99903660886321</v>
      </c>
      <c r="K415" s="27">
        <v>-24.880256600000003</v>
      </c>
      <c r="L415" s="340">
        <v>51</v>
      </c>
      <c r="M415" s="340" t="s">
        <v>1111</v>
      </c>
      <c r="N415" s="21" t="s">
        <v>1216</v>
      </c>
      <c r="Q415" s="21" t="s">
        <v>1202</v>
      </c>
      <c r="R415" s="36"/>
      <c r="AK415" s="1" t="s">
        <v>1142</v>
      </c>
      <c r="AL415" s="1"/>
      <c r="AM415" s="1"/>
      <c r="AN415" s="1"/>
      <c r="AO415" s="1"/>
    </row>
    <row r="416" spans="1:41" x14ac:dyDescent="0.3">
      <c r="A416" s="1" t="s">
        <v>856</v>
      </c>
      <c r="B416" s="1" t="s">
        <v>1086</v>
      </c>
      <c r="E416" s="2" t="s">
        <v>339</v>
      </c>
      <c r="F416" s="34">
        <v>0.9</v>
      </c>
      <c r="H416" s="26">
        <v>34.736487907465822</v>
      </c>
      <c r="I416" s="27">
        <v>1.4976039999999997</v>
      </c>
      <c r="J416" s="26">
        <v>284.05684007707129</v>
      </c>
      <c r="K416" s="27">
        <v>-21.612068900000001</v>
      </c>
      <c r="L416" s="343">
        <v>51</v>
      </c>
      <c r="M416" s="343" t="s">
        <v>1111</v>
      </c>
      <c r="N416" s="21" t="s">
        <v>1216</v>
      </c>
      <c r="Q416" s="21" t="s">
        <v>1202</v>
      </c>
      <c r="R416" s="36"/>
      <c r="AK416" s="1"/>
      <c r="AL416" s="1"/>
      <c r="AM416" s="1"/>
      <c r="AN416" s="1"/>
      <c r="AO416" s="1"/>
    </row>
    <row r="417" spans="1:41" s="44" customFormat="1" x14ac:dyDescent="0.3">
      <c r="A417" s="1" t="s">
        <v>857</v>
      </c>
      <c r="B417" s="1" t="s">
        <v>1086</v>
      </c>
      <c r="C417" s="15"/>
      <c r="D417" s="15"/>
      <c r="E417" s="2" t="s">
        <v>339</v>
      </c>
      <c r="F417" s="34">
        <v>0.87949999999999995</v>
      </c>
      <c r="G417" s="21"/>
      <c r="H417" s="26">
        <v>35.230704521556255</v>
      </c>
      <c r="I417" s="27">
        <v>0.86907399999999968</v>
      </c>
      <c r="J417" s="26">
        <v>264.84682080924853</v>
      </c>
      <c r="K417" s="27">
        <v>-22.119464700000002</v>
      </c>
      <c r="L417" s="340">
        <v>51</v>
      </c>
      <c r="M417" s="340" t="s">
        <v>1111</v>
      </c>
      <c r="N417" s="21" t="s">
        <v>1216</v>
      </c>
      <c r="O417" s="21"/>
      <c r="P417" s="21"/>
      <c r="Q417" s="21" t="s">
        <v>1202</v>
      </c>
      <c r="R417" s="36"/>
      <c r="S417" s="21"/>
      <c r="T417" s="21"/>
      <c r="U417" s="21"/>
      <c r="V417" s="21"/>
      <c r="W417" s="15"/>
      <c r="X417" s="15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4"/>
      <c r="AK417" s="1"/>
      <c r="AL417" s="1"/>
      <c r="AM417" s="1"/>
      <c r="AN417" s="1"/>
      <c r="AO417" s="1"/>
    </row>
    <row r="418" spans="1:41" x14ac:dyDescent="0.3">
      <c r="A418" s="1" t="s">
        <v>858</v>
      </c>
      <c r="B418" s="1" t="s">
        <v>1086</v>
      </c>
      <c r="E418" s="2" t="s">
        <v>339</v>
      </c>
      <c r="F418" s="34">
        <v>0.94189999999999996</v>
      </c>
      <c r="H418" s="26">
        <v>43.171819137749736</v>
      </c>
      <c r="I418" s="27">
        <v>0.99262600000000001</v>
      </c>
      <c r="J418" s="26">
        <v>305.06840077071291</v>
      </c>
      <c r="K418" s="27">
        <v>-24.485542200000001</v>
      </c>
      <c r="L418" s="340">
        <v>51</v>
      </c>
      <c r="M418" s="3" t="s">
        <v>1111</v>
      </c>
      <c r="N418" s="21" t="s">
        <v>1216</v>
      </c>
      <c r="Q418" s="21" t="s">
        <v>1202</v>
      </c>
      <c r="R418" s="36"/>
      <c r="AK418" s="1"/>
      <c r="AL418" s="1"/>
      <c r="AM418" s="1"/>
      <c r="AN418" s="1"/>
      <c r="AO418" s="1"/>
    </row>
    <row r="419" spans="1:41" x14ac:dyDescent="0.3">
      <c r="A419" s="1" t="s">
        <v>859</v>
      </c>
      <c r="B419" s="1" t="s">
        <v>1086</v>
      </c>
      <c r="E419" s="2" t="s">
        <v>339</v>
      </c>
      <c r="F419" s="34">
        <v>0.89580000000000004</v>
      </c>
      <c r="H419" s="26">
        <v>41.779600420609881</v>
      </c>
      <c r="I419" s="27">
        <v>0.64530199999999971</v>
      </c>
      <c r="J419" s="26">
        <v>285.70423892100189</v>
      </c>
      <c r="K419" s="27">
        <v>-23.991949200000001</v>
      </c>
      <c r="L419" s="340">
        <v>51</v>
      </c>
      <c r="M419" s="318" t="s">
        <v>1111</v>
      </c>
      <c r="N419" s="21" t="s">
        <v>1216</v>
      </c>
      <c r="Q419" s="21" t="s">
        <v>1202</v>
      </c>
      <c r="R419" s="36"/>
      <c r="AK419" s="1"/>
      <c r="AL419" s="1"/>
      <c r="AM419" s="1"/>
      <c r="AN419" s="1"/>
      <c r="AO419" s="1"/>
    </row>
    <row r="420" spans="1:41" x14ac:dyDescent="0.3">
      <c r="A420" s="1" t="s">
        <v>860</v>
      </c>
      <c r="B420" s="1" t="s">
        <v>1086</v>
      </c>
      <c r="E420" s="2" t="s">
        <v>339</v>
      </c>
      <c r="F420" s="34">
        <v>0.92249999999999999</v>
      </c>
      <c r="H420" s="26">
        <v>38.183385909568877</v>
      </c>
      <c r="I420" s="27">
        <v>1.5448820000000014</v>
      </c>
      <c r="J420" s="26">
        <v>300.25144508670519</v>
      </c>
      <c r="K420" s="27">
        <v>-23.5158922</v>
      </c>
      <c r="L420" s="340">
        <v>51</v>
      </c>
      <c r="M420" s="3" t="s">
        <v>1111</v>
      </c>
      <c r="N420" s="21" t="s">
        <v>1216</v>
      </c>
      <c r="Q420" s="21" t="s">
        <v>1202</v>
      </c>
      <c r="R420" s="36"/>
      <c r="AK420" s="1"/>
      <c r="AL420" s="1"/>
      <c r="AM420" s="1"/>
      <c r="AN420" s="1"/>
      <c r="AO420" s="1"/>
    </row>
    <row r="421" spans="1:41" x14ac:dyDescent="0.3">
      <c r="A421" s="1" t="s">
        <v>887</v>
      </c>
      <c r="B421" s="1" t="s">
        <v>1084</v>
      </c>
      <c r="E421" s="2" t="s">
        <v>339</v>
      </c>
      <c r="F421" s="34">
        <v>3.1644999999999999</v>
      </c>
      <c r="H421" s="26">
        <v>29.493666169895675</v>
      </c>
      <c r="I421" s="27">
        <v>2.4172978999999986</v>
      </c>
      <c r="J421" s="26">
        <v>251.50047303689686</v>
      </c>
      <c r="K421" s="27">
        <v>-9.1240432000000027</v>
      </c>
      <c r="L421" s="340">
        <v>51</v>
      </c>
      <c r="M421" s="318" t="s">
        <v>1111</v>
      </c>
      <c r="N421" s="21" t="s">
        <v>1216</v>
      </c>
      <c r="Q421" s="21" t="s">
        <v>1202</v>
      </c>
      <c r="R421" s="36"/>
      <c r="AK421" s="1"/>
      <c r="AL421" s="1"/>
      <c r="AM421" s="1"/>
      <c r="AN421" s="1"/>
      <c r="AO421" s="1"/>
    </row>
    <row r="422" spans="1:41" x14ac:dyDescent="0.3">
      <c r="A422" s="1" t="s">
        <v>888</v>
      </c>
      <c r="B422" s="1" t="s">
        <v>1084</v>
      </c>
      <c r="E422" s="2" t="s">
        <v>339</v>
      </c>
      <c r="F422" s="34">
        <v>3.1701000000000001</v>
      </c>
      <c r="H422" s="26">
        <v>13.61674894861949</v>
      </c>
      <c r="I422" s="27">
        <v>2.9869180000000002</v>
      </c>
      <c r="J422" s="26">
        <v>454.39344262295077</v>
      </c>
      <c r="K422" s="27">
        <v>-4.4280032000000009</v>
      </c>
      <c r="L422" s="340">
        <v>51</v>
      </c>
      <c r="M422" s="3" t="s">
        <v>1111</v>
      </c>
      <c r="N422" s="21" t="s">
        <v>1216</v>
      </c>
      <c r="Q422" s="21" t="s">
        <v>1202</v>
      </c>
      <c r="R422" s="36"/>
      <c r="AK422" s="1"/>
      <c r="AL422" s="1"/>
      <c r="AM422" s="1"/>
      <c r="AN422" s="1"/>
      <c r="AO422" s="1"/>
    </row>
    <row r="423" spans="1:41" x14ac:dyDescent="0.3">
      <c r="A423" s="1" t="s">
        <v>889</v>
      </c>
      <c r="B423" s="1" t="s">
        <v>1084</v>
      </c>
      <c r="E423" s="2" t="s">
        <v>339</v>
      </c>
      <c r="F423" s="34">
        <v>3.1863999999999999</v>
      </c>
      <c r="H423" s="26">
        <v>43.240080453464984</v>
      </c>
      <c r="I423" s="27">
        <v>2.4176515000000007</v>
      </c>
      <c r="J423" s="26">
        <v>620.02868852459005</v>
      </c>
      <c r="K423" s="27">
        <v>-12.492141399999996</v>
      </c>
      <c r="L423" s="340">
        <v>51</v>
      </c>
      <c r="M423" s="340" t="s">
        <v>1111</v>
      </c>
      <c r="N423" s="21" t="s">
        <v>1216</v>
      </c>
      <c r="Q423" s="21" t="s">
        <v>1202</v>
      </c>
      <c r="R423" s="36"/>
      <c r="AK423" s="1"/>
      <c r="AL423" s="1"/>
      <c r="AM423" s="1"/>
      <c r="AN423" s="1"/>
      <c r="AO423" s="1"/>
    </row>
    <row r="424" spans="1:41" x14ac:dyDescent="0.3">
      <c r="A424" s="1" t="s">
        <v>890</v>
      </c>
      <c r="B424" s="1" t="s">
        <v>1084</v>
      </c>
      <c r="E424" s="2" t="s">
        <v>339</v>
      </c>
      <c r="F424" s="34">
        <v>3.2330999999999999</v>
      </c>
      <c r="H424" s="26">
        <v>48.489669043700857</v>
      </c>
      <c r="I424" s="27">
        <v>2.3098299999999998</v>
      </c>
      <c r="J424" s="26">
        <v>634.20901639344254</v>
      </c>
      <c r="K424" s="27">
        <v>-12.564638199999997</v>
      </c>
      <c r="L424" s="343">
        <v>51</v>
      </c>
      <c r="M424" s="343" t="s">
        <v>1111</v>
      </c>
      <c r="N424" s="21" t="s">
        <v>1216</v>
      </c>
      <c r="Q424" s="21" t="s">
        <v>1202</v>
      </c>
      <c r="R424" s="36"/>
      <c r="AK424" s="1"/>
      <c r="AL424" s="1"/>
      <c r="AM424" s="1"/>
      <c r="AN424" s="1"/>
      <c r="AO424" s="1"/>
    </row>
    <row r="425" spans="1:41" x14ac:dyDescent="0.3">
      <c r="A425" s="1" t="s">
        <v>891</v>
      </c>
      <c r="B425" s="1" t="s">
        <v>1084</v>
      </c>
      <c r="E425" s="2" t="s">
        <v>339</v>
      </c>
      <c r="F425" s="34">
        <v>3.1913999999999998</v>
      </c>
      <c r="H425" s="26">
        <v>49.440482720789902</v>
      </c>
      <c r="I425" s="27">
        <v>2.4682500000000012</v>
      </c>
      <c r="J425" s="26">
        <v>659.31147540983602</v>
      </c>
      <c r="K425" s="27">
        <v>-12.6220032</v>
      </c>
      <c r="L425" s="343">
        <v>51</v>
      </c>
      <c r="M425" s="343" t="s">
        <v>1111</v>
      </c>
      <c r="N425" s="21" t="s">
        <v>1216</v>
      </c>
      <c r="Q425" s="21" t="s">
        <v>1202</v>
      </c>
      <c r="R425" s="36"/>
      <c r="AK425" s="1"/>
      <c r="AL425" s="1"/>
      <c r="AM425" s="1"/>
      <c r="AN425" s="1"/>
      <c r="AO425" s="1"/>
    </row>
    <row r="426" spans="1:41" x14ac:dyDescent="0.3">
      <c r="A426" s="1" t="s">
        <v>892</v>
      </c>
      <c r="B426" s="1" t="s">
        <v>1084</v>
      </c>
      <c r="E426" s="2" t="s">
        <v>339</v>
      </c>
      <c r="F426" s="34">
        <v>3.2341000000000002</v>
      </c>
      <c r="H426" s="26">
        <v>18.023404644359111</v>
      </c>
      <c r="I426" s="27">
        <v>2.8506530000000008</v>
      </c>
      <c r="J426" s="26">
        <v>479.86475409836055</v>
      </c>
      <c r="K426" s="27">
        <v>-5.6630054000000021</v>
      </c>
      <c r="L426" s="343">
        <v>51</v>
      </c>
      <c r="M426" s="343" t="s">
        <v>1111</v>
      </c>
      <c r="N426" s="21" t="s">
        <v>1216</v>
      </c>
      <c r="Q426" s="21" t="s">
        <v>1202</v>
      </c>
      <c r="R426" s="36"/>
      <c r="AK426" s="1"/>
      <c r="AL426" s="1"/>
      <c r="AM426" s="1"/>
      <c r="AN426" s="1"/>
      <c r="AO426" s="1"/>
    </row>
    <row r="427" spans="1:41" ht="14.5" x14ac:dyDescent="0.3">
      <c r="A427" s="105" t="s">
        <v>246</v>
      </c>
      <c r="B427" s="114" t="s">
        <v>8</v>
      </c>
      <c r="C427" s="1" t="s">
        <v>314</v>
      </c>
      <c r="E427" s="1" t="s">
        <v>337</v>
      </c>
      <c r="F427" s="106">
        <v>4.0132000000000003</v>
      </c>
      <c r="H427" s="107">
        <v>28.6</v>
      </c>
      <c r="I427" s="108">
        <v>3.6</v>
      </c>
      <c r="J427" s="107">
        <v>1278.2</v>
      </c>
      <c r="K427" s="107">
        <v>-21.2</v>
      </c>
      <c r="L427" s="109">
        <v>52</v>
      </c>
      <c r="M427" s="110" t="s">
        <v>354</v>
      </c>
      <c r="N427" s="110" t="s">
        <v>354</v>
      </c>
      <c r="O427" s="127">
        <v>28.384429999999998</v>
      </c>
      <c r="P427" s="128">
        <v>-178.27961999999999</v>
      </c>
      <c r="Q427" s="21" t="s">
        <v>421</v>
      </c>
      <c r="R427" s="129">
        <v>42263</v>
      </c>
      <c r="S427" s="129"/>
      <c r="T427" s="105" t="s">
        <v>380</v>
      </c>
      <c r="U427" s="1" t="s">
        <v>384</v>
      </c>
      <c r="V427" s="1"/>
      <c r="W427" s="1"/>
      <c r="X427" s="1"/>
      <c r="Y427" s="343"/>
      <c r="Z427" s="343"/>
      <c r="AA427" s="343"/>
      <c r="AB427" s="343"/>
      <c r="AC427" s="343">
        <v>1</v>
      </c>
      <c r="AD427" s="343"/>
      <c r="AE427" s="343"/>
      <c r="AF427" s="343"/>
      <c r="AG427" s="343"/>
      <c r="AH427" s="343"/>
      <c r="AI427" s="343">
        <v>0</v>
      </c>
      <c r="AJ427" s="2"/>
      <c r="AK427" s="2"/>
    </row>
    <row r="428" spans="1:41" ht="14.5" x14ac:dyDescent="0.3">
      <c r="A428" s="118" t="s">
        <v>247</v>
      </c>
      <c r="B428" s="119" t="s">
        <v>4</v>
      </c>
      <c r="C428" s="119" t="s">
        <v>317</v>
      </c>
      <c r="D428" s="44"/>
      <c r="E428" s="119" t="s">
        <v>337</v>
      </c>
      <c r="F428" s="120">
        <v>2.4872999999999998</v>
      </c>
      <c r="G428" s="45"/>
      <c r="H428" s="121">
        <v>16.2</v>
      </c>
      <c r="I428" s="122">
        <v>2.7</v>
      </c>
      <c r="J428" s="121">
        <v>692.8</v>
      </c>
      <c r="K428" s="121">
        <v>-19.5</v>
      </c>
      <c r="L428" s="123">
        <v>52</v>
      </c>
      <c r="M428" s="124" t="s">
        <v>354</v>
      </c>
      <c r="N428" s="124" t="s">
        <v>354</v>
      </c>
      <c r="O428" s="132">
        <v>28.384429999999998</v>
      </c>
      <c r="P428" s="132">
        <v>-178.27961999999999</v>
      </c>
      <c r="Q428" s="45" t="s">
        <v>421</v>
      </c>
      <c r="R428" s="133">
        <v>42263</v>
      </c>
      <c r="S428" s="133"/>
      <c r="T428" s="118" t="s">
        <v>380</v>
      </c>
      <c r="U428" s="119" t="s">
        <v>384</v>
      </c>
      <c r="V428" s="119"/>
      <c r="W428" s="119"/>
      <c r="X428" s="119"/>
      <c r="Y428" s="124"/>
      <c r="Z428" s="124"/>
      <c r="AA428" s="124"/>
      <c r="AB428" s="124"/>
      <c r="AC428" s="124">
        <v>1</v>
      </c>
      <c r="AD428" s="124"/>
      <c r="AE428" s="124"/>
      <c r="AF428" s="124"/>
      <c r="AG428" s="124"/>
      <c r="AH428" s="124"/>
      <c r="AI428" s="124">
        <v>0</v>
      </c>
      <c r="AJ428" s="118"/>
      <c r="AK428" s="118"/>
      <c r="AL428" s="44"/>
      <c r="AM428" s="44"/>
      <c r="AN428" s="44"/>
      <c r="AO428" s="44"/>
    </row>
    <row r="429" spans="1:41" ht="14.5" x14ac:dyDescent="0.3">
      <c r="A429" s="105" t="s">
        <v>248</v>
      </c>
      <c r="B429" s="114" t="s">
        <v>5</v>
      </c>
      <c r="C429" s="1" t="s">
        <v>319</v>
      </c>
      <c r="E429" s="1" t="s">
        <v>338</v>
      </c>
      <c r="F429" s="106">
        <v>1.9823</v>
      </c>
      <c r="H429" s="107">
        <v>15</v>
      </c>
      <c r="I429" s="108">
        <v>2.8</v>
      </c>
      <c r="J429" s="107">
        <v>368.3</v>
      </c>
      <c r="K429" s="107">
        <v>-19.5</v>
      </c>
      <c r="L429" s="109">
        <v>52</v>
      </c>
      <c r="M429" s="110" t="s">
        <v>354</v>
      </c>
      <c r="N429" s="110" t="s">
        <v>354</v>
      </c>
      <c r="O429" s="127">
        <v>28.384429999999998</v>
      </c>
      <c r="P429" s="128">
        <v>-178.27961999999999</v>
      </c>
      <c r="Q429" s="21" t="s">
        <v>421</v>
      </c>
      <c r="R429" s="129">
        <v>42263</v>
      </c>
      <c r="S429" s="129"/>
      <c r="T429" s="105" t="s">
        <v>380</v>
      </c>
      <c r="U429" s="1" t="s">
        <v>384</v>
      </c>
      <c r="V429" s="1"/>
      <c r="W429" s="1"/>
      <c r="X429" s="1"/>
      <c r="Y429" s="343"/>
      <c r="Z429" s="343"/>
      <c r="AA429" s="343"/>
      <c r="AB429" s="343"/>
      <c r="AC429" s="343">
        <v>1</v>
      </c>
      <c r="AD429" s="343"/>
      <c r="AE429" s="343"/>
      <c r="AF429" s="343"/>
      <c r="AG429" s="343"/>
      <c r="AH429" s="343"/>
      <c r="AI429" s="343">
        <v>0</v>
      </c>
      <c r="AJ429" s="2"/>
      <c r="AK429" s="2"/>
    </row>
    <row r="430" spans="1:41" ht="14.5" x14ac:dyDescent="0.35">
      <c r="A430" s="1" t="s">
        <v>1339</v>
      </c>
      <c r="B430" s="1" t="s">
        <v>6</v>
      </c>
      <c r="C430" s="1" t="s">
        <v>310</v>
      </c>
      <c r="D430" s="1"/>
      <c r="E430" s="1" t="s">
        <v>339</v>
      </c>
      <c r="F430" s="16">
        <v>2.5337000000000001</v>
      </c>
      <c r="G430" s="1"/>
      <c r="H430" s="17">
        <v>21.4</v>
      </c>
      <c r="I430" s="17">
        <v>4.3</v>
      </c>
      <c r="J430" s="17">
        <v>285.3</v>
      </c>
      <c r="K430" s="17">
        <v>-21.8</v>
      </c>
      <c r="L430" s="343">
        <v>52</v>
      </c>
      <c r="M430" s="343" t="s">
        <v>1210</v>
      </c>
      <c r="N430" s="343" t="s">
        <v>1210</v>
      </c>
      <c r="O430" s="343">
        <v>27.909610000000001</v>
      </c>
      <c r="P430" s="343">
        <v>-175.92321999999999</v>
      </c>
      <c r="Q430" s="1" t="s">
        <v>421</v>
      </c>
      <c r="R430" s="4">
        <v>43681</v>
      </c>
      <c r="S430" s="343"/>
      <c r="T430" s="1" t="s">
        <v>376</v>
      </c>
      <c r="U430" s="2" t="s">
        <v>1334</v>
      </c>
      <c r="V430" s="1"/>
      <c r="W430" s="1"/>
      <c r="X430" s="343" t="s">
        <v>397</v>
      </c>
      <c r="Y430" s="343">
        <v>0</v>
      </c>
      <c r="Z430" s="343">
        <v>1</v>
      </c>
      <c r="AA430" s="343">
        <v>1</v>
      </c>
      <c r="AB430" s="343">
        <v>0</v>
      </c>
      <c r="AC430" s="343">
        <v>0</v>
      </c>
      <c r="AD430" s="343">
        <v>0</v>
      </c>
      <c r="AE430" s="343">
        <v>1</v>
      </c>
      <c r="AF430" s="343">
        <v>0</v>
      </c>
      <c r="AG430" s="343">
        <v>0</v>
      </c>
      <c r="AH430" s="343">
        <v>1</v>
      </c>
      <c r="AI430" s="343">
        <v>0</v>
      </c>
      <c r="AJ430" s="343">
        <v>0</v>
      </c>
      <c r="AK430" s="1"/>
      <c r="AL430" s="1"/>
      <c r="AM430" s="1"/>
      <c r="AN430" s="1"/>
      <c r="AO430" s="1"/>
    </row>
    <row r="431" spans="1:41" ht="14.5" x14ac:dyDescent="0.35">
      <c r="A431" s="1" t="s">
        <v>1340</v>
      </c>
      <c r="B431" s="1" t="s">
        <v>6</v>
      </c>
      <c r="C431" s="1" t="s">
        <v>310</v>
      </c>
      <c r="D431" s="1"/>
      <c r="E431" s="1" t="s">
        <v>339</v>
      </c>
      <c r="F431" s="16">
        <v>2.5228000000000002</v>
      </c>
      <c r="G431" s="1"/>
      <c r="H431" s="17">
        <v>22.9</v>
      </c>
      <c r="I431" s="17">
        <v>4.3</v>
      </c>
      <c r="J431" s="17">
        <v>321.7</v>
      </c>
      <c r="K431" s="17">
        <v>-21.8</v>
      </c>
      <c r="L431" s="343">
        <v>52</v>
      </c>
      <c r="M431" s="343" t="s">
        <v>1210</v>
      </c>
      <c r="N431" s="343" t="s">
        <v>1210</v>
      </c>
      <c r="O431" s="343">
        <v>27.909610000000001</v>
      </c>
      <c r="P431" s="343">
        <v>-175.92321999999999</v>
      </c>
      <c r="Q431" s="1" t="s">
        <v>421</v>
      </c>
      <c r="R431" s="4">
        <v>43681</v>
      </c>
      <c r="S431" s="343"/>
      <c r="T431" s="1" t="s">
        <v>376</v>
      </c>
      <c r="U431" s="2" t="s">
        <v>1334</v>
      </c>
      <c r="V431" s="1"/>
      <c r="W431" s="1"/>
      <c r="X431" s="343" t="s">
        <v>397</v>
      </c>
      <c r="Y431" s="343">
        <v>0</v>
      </c>
      <c r="Z431" s="343">
        <v>1</v>
      </c>
      <c r="AA431" s="343">
        <v>1</v>
      </c>
      <c r="AB431" s="343">
        <v>0</v>
      </c>
      <c r="AC431" s="343">
        <v>0</v>
      </c>
      <c r="AD431" s="343">
        <v>0</v>
      </c>
      <c r="AE431" s="343">
        <v>1</v>
      </c>
      <c r="AF431" s="343">
        <v>0</v>
      </c>
      <c r="AG431" s="343">
        <v>0</v>
      </c>
      <c r="AH431" s="343">
        <v>1</v>
      </c>
      <c r="AI431" s="343">
        <v>0</v>
      </c>
      <c r="AJ431" s="343">
        <v>0</v>
      </c>
      <c r="AK431" s="1"/>
      <c r="AL431" s="1"/>
      <c r="AM431" s="1"/>
      <c r="AN431" s="1"/>
      <c r="AO431" s="1"/>
    </row>
    <row r="432" spans="1:41" ht="14.5" x14ac:dyDescent="0.35">
      <c r="A432" s="1" t="s">
        <v>1341</v>
      </c>
      <c r="B432" s="1" t="s">
        <v>6</v>
      </c>
      <c r="C432" s="1" t="s">
        <v>310</v>
      </c>
      <c r="D432" s="1"/>
      <c r="E432" s="1" t="s">
        <v>339</v>
      </c>
      <c r="F432" s="16">
        <v>2.5653000000000001</v>
      </c>
      <c r="G432" s="1"/>
      <c r="H432" s="17">
        <v>26.7</v>
      </c>
      <c r="I432" s="17">
        <v>4.5</v>
      </c>
      <c r="J432" s="17">
        <v>369</v>
      </c>
      <c r="K432" s="17">
        <v>-22.2</v>
      </c>
      <c r="L432" s="343">
        <v>52</v>
      </c>
      <c r="M432" s="343" t="s">
        <v>1210</v>
      </c>
      <c r="N432" s="343" t="s">
        <v>1210</v>
      </c>
      <c r="O432" s="343">
        <v>27.909610000000001</v>
      </c>
      <c r="P432" s="343">
        <v>-175.92321999999999</v>
      </c>
      <c r="Q432" s="1" t="s">
        <v>421</v>
      </c>
      <c r="R432" s="4">
        <v>43681</v>
      </c>
      <c r="S432" s="343"/>
      <c r="T432" s="1" t="s">
        <v>376</v>
      </c>
      <c r="U432" s="2" t="s">
        <v>1334</v>
      </c>
      <c r="V432" s="1"/>
      <c r="W432" s="1"/>
      <c r="X432" s="343" t="s">
        <v>397</v>
      </c>
      <c r="Y432" s="343">
        <v>0</v>
      </c>
      <c r="Z432" s="343">
        <v>1</v>
      </c>
      <c r="AA432" s="343">
        <v>1</v>
      </c>
      <c r="AB432" s="343">
        <v>0</v>
      </c>
      <c r="AC432" s="343">
        <v>0</v>
      </c>
      <c r="AD432" s="343">
        <v>0</v>
      </c>
      <c r="AE432" s="343">
        <v>1</v>
      </c>
      <c r="AF432" s="343">
        <v>0</v>
      </c>
      <c r="AG432" s="343">
        <v>0</v>
      </c>
      <c r="AH432" s="343">
        <v>1</v>
      </c>
      <c r="AI432" s="343">
        <v>0</v>
      </c>
      <c r="AJ432" s="343">
        <v>0</v>
      </c>
      <c r="AK432" s="1"/>
      <c r="AL432" s="1"/>
      <c r="AM432" s="1"/>
      <c r="AN432" s="1"/>
      <c r="AO432" s="1"/>
    </row>
    <row r="433" spans="1:41" x14ac:dyDescent="0.3">
      <c r="A433" s="119" t="s">
        <v>1516</v>
      </c>
      <c r="B433" s="119" t="s">
        <v>1514</v>
      </c>
      <c r="C433" s="119"/>
      <c r="D433" s="119"/>
      <c r="E433" s="119" t="s">
        <v>338</v>
      </c>
      <c r="F433" s="322">
        <v>0.17519999999999999</v>
      </c>
      <c r="G433" s="119"/>
      <c r="H433" s="323"/>
      <c r="I433" s="323"/>
      <c r="J433" s="324">
        <v>36.299999999999997</v>
      </c>
      <c r="K433" s="324">
        <v>-23.9</v>
      </c>
      <c r="L433" s="124">
        <v>53</v>
      </c>
      <c r="M433" s="124" t="s">
        <v>1210</v>
      </c>
      <c r="N433" s="119" t="s">
        <v>1210</v>
      </c>
      <c r="O433" s="124">
        <v>27.773330000000001</v>
      </c>
      <c r="P433" s="124">
        <v>-175.79791</v>
      </c>
      <c r="Q433" s="119"/>
      <c r="R433" s="281">
        <v>43682</v>
      </c>
      <c r="S433" s="124"/>
      <c r="T433" s="119" t="s">
        <v>376</v>
      </c>
      <c r="U433" s="118" t="s">
        <v>1334</v>
      </c>
      <c r="V433" s="119"/>
      <c r="W433" s="119"/>
      <c r="X433" s="124" t="s">
        <v>397</v>
      </c>
      <c r="Y433" s="124">
        <v>0</v>
      </c>
      <c r="Z433" s="124">
        <v>1</v>
      </c>
      <c r="AA433" s="124">
        <v>1</v>
      </c>
      <c r="AB433" s="124">
        <v>0</v>
      </c>
      <c r="AC433" s="124">
        <v>0</v>
      </c>
      <c r="AD433" s="124">
        <v>0</v>
      </c>
      <c r="AE433" s="124">
        <v>1</v>
      </c>
      <c r="AF433" s="124">
        <v>0</v>
      </c>
      <c r="AG433" s="124">
        <v>0</v>
      </c>
      <c r="AH433" s="124">
        <v>1</v>
      </c>
      <c r="AI433" s="124">
        <v>0</v>
      </c>
      <c r="AJ433" s="124">
        <v>0</v>
      </c>
      <c r="AK433" s="119" t="s">
        <v>1515</v>
      </c>
      <c r="AL433" s="119"/>
      <c r="AM433" s="119"/>
      <c r="AN433" s="119"/>
      <c r="AO433" s="119"/>
    </row>
    <row r="434" spans="1:41" x14ac:dyDescent="0.3">
      <c r="A434" s="119" t="s">
        <v>1517</v>
      </c>
      <c r="B434" s="119" t="s">
        <v>1514</v>
      </c>
      <c r="C434" s="119"/>
      <c r="D434" s="119"/>
      <c r="E434" s="119" t="s">
        <v>338</v>
      </c>
      <c r="F434" s="322">
        <v>0.1898</v>
      </c>
      <c r="G434" s="119"/>
      <c r="H434" s="323"/>
      <c r="I434" s="323"/>
      <c r="J434" s="324">
        <v>48.1</v>
      </c>
      <c r="K434" s="324">
        <v>-26.3</v>
      </c>
      <c r="L434" s="124">
        <v>53</v>
      </c>
      <c r="M434" s="124" t="s">
        <v>1210</v>
      </c>
      <c r="N434" s="119" t="s">
        <v>1210</v>
      </c>
      <c r="O434" s="124">
        <v>27.773330000000001</v>
      </c>
      <c r="P434" s="124">
        <v>-175.79791</v>
      </c>
      <c r="Q434" s="119"/>
      <c r="R434" s="281">
        <v>43682</v>
      </c>
      <c r="S434" s="124"/>
      <c r="T434" s="119" t="s">
        <v>376</v>
      </c>
      <c r="U434" s="118" t="s">
        <v>1334</v>
      </c>
      <c r="V434" s="119"/>
      <c r="W434" s="119"/>
      <c r="X434" s="124" t="s">
        <v>397</v>
      </c>
      <c r="Y434" s="124">
        <v>0</v>
      </c>
      <c r="Z434" s="124">
        <v>1</v>
      </c>
      <c r="AA434" s="124">
        <v>1</v>
      </c>
      <c r="AB434" s="124">
        <v>0</v>
      </c>
      <c r="AC434" s="124">
        <v>0</v>
      </c>
      <c r="AD434" s="124">
        <v>0</v>
      </c>
      <c r="AE434" s="124">
        <v>1</v>
      </c>
      <c r="AF434" s="124">
        <v>0</v>
      </c>
      <c r="AG434" s="124">
        <v>0</v>
      </c>
      <c r="AH434" s="124">
        <v>1</v>
      </c>
      <c r="AI434" s="124">
        <v>0</v>
      </c>
      <c r="AJ434" s="124">
        <v>0</v>
      </c>
      <c r="AK434" s="119" t="s">
        <v>1515</v>
      </c>
      <c r="AL434" s="119"/>
      <c r="AM434" s="119"/>
      <c r="AN434" s="119"/>
      <c r="AO434" s="119"/>
    </row>
    <row r="435" spans="1:41" x14ac:dyDescent="0.3">
      <c r="A435" s="1" t="s">
        <v>1518</v>
      </c>
      <c r="B435" s="1" t="s">
        <v>1514</v>
      </c>
      <c r="C435" s="1"/>
      <c r="D435" s="1"/>
      <c r="E435" s="1" t="s">
        <v>338</v>
      </c>
      <c r="F435" s="319">
        <v>0.6431</v>
      </c>
      <c r="G435" s="1"/>
      <c r="H435" s="320">
        <v>3.7</v>
      </c>
      <c r="I435" s="321"/>
      <c r="J435" s="320">
        <v>138.1</v>
      </c>
      <c r="K435" s="320">
        <v>-24.1</v>
      </c>
      <c r="L435" s="340">
        <v>53</v>
      </c>
      <c r="M435" s="318" t="s">
        <v>1210</v>
      </c>
      <c r="N435" s="1" t="s">
        <v>1210</v>
      </c>
      <c r="O435" s="340">
        <v>27.773330000000001</v>
      </c>
      <c r="P435" s="340">
        <v>-175.79791</v>
      </c>
      <c r="Q435" s="1"/>
      <c r="R435" s="4">
        <v>43682</v>
      </c>
      <c r="S435" s="340"/>
      <c r="T435" s="1" t="s">
        <v>376</v>
      </c>
      <c r="U435" s="2" t="s">
        <v>1334</v>
      </c>
      <c r="V435" s="1"/>
      <c r="W435" s="1"/>
      <c r="X435" s="340" t="s">
        <v>397</v>
      </c>
      <c r="Y435" s="340">
        <v>0</v>
      </c>
      <c r="Z435" s="340">
        <v>1</v>
      </c>
      <c r="AA435" s="340">
        <v>1</v>
      </c>
      <c r="AB435" s="340">
        <v>0</v>
      </c>
      <c r="AC435" s="340">
        <v>0</v>
      </c>
      <c r="AD435" s="340">
        <v>0</v>
      </c>
      <c r="AE435" s="340">
        <v>1</v>
      </c>
      <c r="AF435" s="340">
        <v>0</v>
      </c>
      <c r="AG435" s="340">
        <v>0</v>
      </c>
      <c r="AH435" s="340">
        <v>1</v>
      </c>
      <c r="AI435" s="340">
        <v>0</v>
      </c>
      <c r="AJ435" s="340">
        <v>0</v>
      </c>
      <c r="AK435" s="1" t="s">
        <v>1515</v>
      </c>
      <c r="AL435" s="1"/>
      <c r="AM435" s="1"/>
      <c r="AN435" s="1"/>
      <c r="AO435" s="1"/>
    </row>
    <row r="436" spans="1:41" x14ac:dyDescent="0.3">
      <c r="A436" s="1" t="s">
        <v>807</v>
      </c>
      <c r="B436" s="1" t="s">
        <v>185</v>
      </c>
      <c r="C436" s="15" t="s">
        <v>310</v>
      </c>
      <c r="E436" s="24" t="s">
        <v>339</v>
      </c>
      <c r="F436" s="34">
        <v>2.0249999999999999</v>
      </c>
      <c r="H436" s="26">
        <v>26.307825751734772</v>
      </c>
      <c r="I436" s="27">
        <v>3.7195420000000006</v>
      </c>
      <c r="J436" s="26">
        <v>486.12636165577334</v>
      </c>
      <c r="K436" s="27">
        <v>-17.859564599999999</v>
      </c>
      <c r="L436" s="340">
        <v>54</v>
      </c>
      <c r="M436" s="318" t="s">
        <v>1112</v>
      </c>
      <c r="N436" s="28" t="s">
        <v>1216</v>
      </c>
      <c r="O436" s="29"/>
      <c r="P436" s="30"/>
      <c r="Q436" s="21" t="s">
        <v>1202</v>
      </c>
      <c r="R436" s="31"/>
      <c r="S436" s="31"/>
      <c r="T436" s="28"/>
      <c r="AK436" s="1"/>
      <c r="AL436" s="1"/>
      <c r="AM436" s="1"/>
      <c r="AN436" s="1"/>
      <c r="AO436" s="1"/>
    </row>
    <row r="437" spans="1:41" ht="14.5" x14ac:dyDescent="0.3">
      <c r="A437" s="105" t="s">
        <v>279</v>
      </c>
      <c r="B437" s="114" t="s">
        <v>103</v>
      </c>
      <c r="C437" s="1" t="s">
        <v>305</v>
      </c>
      <c r="D437" s="44"/>
      <c r="E437" s="1" t="s">
        <v>339</v>
      </c>
      <c r="F437" s="106">
        <v>9.9901999999999997</v>
      </c>
      <c r="G437" s="45"/>
      <c r="H437" s="107">
        <v>179</v>
      </c>
      <c r="I437" s="108">
        <v>2</v>
      </c>
      <c r="J437" s="107">
        <v>1320.4</v>
      </c>
      <c r="K437" s="107">
        <v>-22.9</v>
      </c>
      <c r="L437" s="116">
        <v>54</v>
      </c>
      <c r="M437" s="110" t="s">
        <v>353</v>
      </c>
      <c r="N437" s="110" t="s">
        <v>353</v>
      </c>
      <c r="O437" s="127">
        <f>25+56.569/60</f>
        <v>25.942816666666666</v>
      </c>
      <c r="P437" s="128">
        <f>-173-22.982/60</f>
        <v>-173.38303333333334</v>
      </c>
      <c r="Q437" s="21" t="s">
        <v>421</v>
      </c>
      <c r="R437" s="129">
        <v>42271</v>
      </c>
      <c r="S437" s="129"/>
      <c r="T437" s="105" t="s">
        <v>380</v>
      </c>
      <c r="U437" s="1" t="s">
        <v>384</v>
      </c>
      <c r="V437" s="1"/>
      <c r="W437" s="1"/>
      <c r="X437" s="1"/>
      <c r="Y437" s="343"/>
      <c r="Z437" s="343"/>
      <c r="AA437" s="343"/>
      <c r="AB437" s="343"/>
      <c r="AC437" s="343">
        <v>1</v>
      </c>
      <c r="AD437" s="343"/>
      <c r="AE437" s="343"/>
      <c r="AF437" s="343"/>
      <c r="AG437" s="343"/>
      <c r="AH437" s="343"/>
      <c r="AI437" s="343">
        <v>0</v>
      </c>
      <c r="AJ437" s="2"/>
      <c r="AK437" s="2"/>
    </row>
    <row r="438" spans="1:41" ht="14.5" x14ac:dyDescent="0.3">
      <c r="A438" s="105" t="s">
        <v>280</v>
      </c>
      <c r="B438" s="114" t="s">
        <v>184</v>
      </c>
      <c r="C438" s="1" t="s">
        <v>296</v>
      </c>
      <c r="D438" s="44"/>
      <c r="E438" s="1" t="s">
        <v>339</v>
      </c>
      <c r="F438" s="106">
        <v>1.0037</v>
      </c>
      <c r="G438" s="45"/>
      <c r="H438" s="107">
        <v>23.4</v>
      </c>
      <c r="I438" s="108">
        <v>2.4</v>
      </c>
      <c r="J438" s="107">
        <v>278.60000000000002</v>
      </c>
      <c r="K438" s="107">
        <v>-24.7</v>
      </c>
      <c r="L438" s="116">
        <v>54</v>
      </c>
      <c r="M438" s="110" t="s">
        <v>353</v>
      </c>
      <c r="N438" s="110" t="s">
        <v>353</v>
      </c>
      <c r="O438" s="127">
        <f>25+56.569/60</f>
        <v>25.942816666666666</v>
      </c>
      <c r="P438" s="128">
        <f>-173-22.982/60</f>
        <v>-173.38303333333334</v>
      </c>
      <c r="Q438" s="21" t="s">
        <v>421</v>
      </c>
      <c r="R438" s="129">
        <v>42271</v>
      </c>
      <c r="S438" s="129"/>
      <c r="T438" s="105" t="s">
        <v>380</v>
      </c>
      <c r="U438" s="1" t="s">
        <v>384</v>
      </c>
      <c r="V438" s="1"/>
      <c r="W438" s="1"/>
      <c r="X438" s="1"/>
      <c r="Y438" s="340"/>
      <c r="Z438" s="340"/>
      <c r="AA438" s="340"/>
      <c r="AB438" s="340"/>
      <c r="AC438" s="340">
        <v>1</v>
      </c>
      <c r="AD438" s="340"/>
      <c r="AE438" s="340"/>
      <c r="AF438" s="340"/>
      <c r="AG438" s="340"/>
      <c r="AH438" s="340"/>
      <c r="AI438" s="340">
        <v>0</v>
      </c>
      <c r="AJ438" s="2"/>
      <c r="AK438" s="2"/>
    </row>
    <row r="439" spans="1:41" ht="14.5" x14ac:dyDescent="0.3">
      <c r="A439" s="105" t="s">
        <v>281</v>
      </c>
      <c r="B439" s="114" t="s">
        <v>199</v>
      </c>
      <c r="C439" s="1" t="s">
        <v>303</v>
      </c>
      <c r="E439" s="1" t="s">
        <v>339</v>
      </c>
      <c r="F439" s="106">
        <v>2.0510000000000002</v>
      </c>
      <c r="H439" s="107">
        <v>20.100000000000001</v>
      </c>
      <c r="I439" s="108">
        <v>2.6</v>
      </c>
      <c r="J439" s="107">
        <v>384.2</v>
      </c>
      <c r="K439" s="107">
        <v>-18.2</v>
      </c>
      <c r="L439" s="116">
        <v>54</v>
      </c>
      <c r="M439" s="110" t="s">
        <v>353</v>
      </c>
      <c r="N439" s="110" t="s">
        <v>353</v>
      </c>
      <c r="O439" s="127">
        <f>25+56.569/60</f>
        <v>25.942816666666666</v>
      </c>
      <c r="P439" s="128">
        <f>-173-22.982/60</f>
        <v>-173.38303333333334</v>
      </c>
      <c r="Q439" s="21" t="s">
        <v>421</v>
      </c>
      <c r="R439" s="129">
        <v>42271</v>
      </c>
      <c r="S439" s="129"/>
      <c r="T439" s="105" t="s">
        <v>380</v>
      </c>
      <c r="U439" s="1" t="s">
        <v>384</v>
      </c>
      <c r="V439" s="1"/>
      <c r="W439" s="1"/>
      <c r="X439" s="1"/>
      <c r="Y439" s="340"/>
      <c r="Z439" s="340"/>
      <c r="AA439" s="340"/>
      <c r="AB439" s="340"/>
      <c r="AC439" s="340">
        <v>1</v>
      </c>
      <c r="AD439" s="340"/>
      <c r="AE439" s="340"/>
      <c r="AF439" s="340"/>
      <c r="AG439" s="340"/>
      <c r="AH439" s="340"/>
      <c r="AI439" s="340">
        <v>0</v>
      </c>
      <c r="AJ439" s="2"/>
      <c r="AK439" s="2"/>
    </row>
    <row r="440" spans="1:41" ht="14.5" x14ac:dyDescent="0.35">
      <c r="A440" s="2" t="s">
        <v>57</v>
      </c>
      <c r="B440" s="2" t="s">
        <v>7</v>
      </c>
      <c r="C440" s="2" t="s">
        <v>303</v>
      </c>
      <c r="E440" s="2" t="s">
        <v>339</v>
      </c>
      <c r="F440" s="16">
        <v>2.2334000000000001</v>
      </c>
      <c r="G440" s="16"/>
      <c r="H440" s="17">
        <v>27.8</v>
      </c>
      <c r="I440" s="17">
        <v>2.7</v>
      </c>
      <c r="J440" s="17">
        <v>573.6</v>
      </c>
      <c r="K440" s="17">
        <v>-17.100000000000001</v>
      </c>
      <c r="L440" s="18">
        <f t="shared" ref="L440:L445" si="0">180*0.3048</f>
        <v>54.864000000000004</v>
      </c>
      <c r="M440" s="318" t="s">
        <v>349</v>
      </c>
      <c r="N440" s="340" t="s">
        <v>349</v>
      </c>
      <c r="O440" s="19">
        <v>26.080766666666666</v>
      </c>
      <c r="P440" s="20">
        <v>-174.16</v>
      </c>
      <c r="Q440" s="21" t="s">
        <v>421</v>
      </c>
      <c r="R440" s="22">
        <v>41171</v>
      </c>
      <c r="S440" s="22"/>
      <c r="T440" s="2" t="s">
        <v>370</v>
      </c>
      <c r="U440" s="1" t="s">
        <v>369</v>
      </c>
      <c r="V440" s="1" t="s">
        <v>395</v>
      </c>
      <c r="W440" s="1"/>
      <c r="X440" s="1" t="s">
        <v>397</v>
      </c>
      <c r="Y440" s="340">
        <v>1</v>
      </c>
      <c r="Z440" s="340">
        <v>1</v>
      </c>
      <c r="AA440" s="340">
        <v>1</v>
      </c>
      <c r="AB440" s="340">
        <v>0</v>
      </c>
      <c r="AC440" s="340">
        <v>1</v>
      </c>
      <c r="AD440" s="340">
        <v>1</v>
      </c>
      <c r="AE440" s="340">
        <v>1</v>
      </c>
      <c r="AF440" s="340"/>
      <c r="AG440" s="340"/>
      <c r="AH440" s="340">
        <v>1</v>
      </c>
      <c r="AI440" s="340">
        <v>0</v>
      </c>
      <c r="AJ440" s="2">
        <v>0</v>
      </c>
      <c r="AK440" s="2"/>
      <c r="AO440" s="23"/>
    </row>
    <row r="441" spans="1:41" ht="14.5" x14ac:dyDescent="0.35">
      <c r="A441" s="2" t="s">
        <v>58</v>
      </c>
      <c r="B441" s="2" t="s">
        <v>59</v>
      </c>
      <c r="C441" s="2" t="s">
        <v>310</v>
      </c>
      <c r="E441" s="2" t="s">
        <v>338</v>
      </c>
      <c r="F441" s="16">
        <v>4.9687999999999999</v>
      </c>
      <c r="G441" s="16">
        <v>5.0037000000000003</v>
      </c>
      <c r="H441" s="17">
        <v>35.1</v>
      </c>
      <c r="I441" s="17">
        <v>3.1</v>
      </c>
      <c r="J441" s="17">
        <v>363.6</v>
      </c>
      <c r="K441" s="17">
        <v>-19.5</v>
      </c>
      <c r="L441" s="18">
        <f t="shared" si="0"/>
        <v>54.864000000000004</v>
      </c>
      <c r="M441" s="318" t="s">
        <v>349</v>
      </c>
      <c r="N441" s="340" t="s">
        <v>349</v>
      </c>
      <c r="O441" s="19">
        <v>26.080766666666666</v>
      </c>
      <c r="P441" s="20">
        <v>-174.16</v>
      </c>
      <c r="Q441" s="21" t="s">
        <v>421</v>
      </c>
      <c r="R441" s="22">
        <v>41171</v>
      </c>
      <c r="S441" s="22"/>
      <c r="T441" s="2" t="s">
        <v>370</v>
      </c>
      <c r="U441" s="1" t="s">
        <v>369</v>
      </c>
      <c r="V441" s="1" t="s">
        <v>395</v>
      </c>
      <c r="W441" s="1"/>
      <c r="X441" s="1" t="s">
        <v>397</v>
      </c>
      <c r="Y441" s="340">
        <v>1</v>
      </c>
      <c r="Z441" s="340">
        <v>1</v>
      </c>
      <c r="AA441" s="340">
        <v>1</v>
      </c>
      <c r="AB441" s="340">
        <v>0</v>
      </c>
      <c r="AC441" s="340">
        <v>1</v>
      </c>
      <c r="AD441" s="340">
        <v>1</v>
      </c>
      <c r="AE441" s="340">
        <v>1</v>
      </c>
      <c r="AF441" s="340"/>
      <c r="AG441" s="340"/>
      <c r="AH441" s="340">
        <v>1</v>
      </c>
      <c r="AI441" s="340">
        <v>0</v>
      </c>
      <c r="AJ441" s="2">
        <v>0</v>
      </c>
      <c r="AK441" s="2"/>
      <c r="AL441" s="23"/>
      <c r="AO441" s="23"/>
    </row>
    <row r="442" spans="1:41" ht="14.5" x14ac:dyDescent="0.35">
      <c r="A442" s="2" t="s">
        <v>48</v>
      </c>
      <c r="B442" s="1" t="s">
        <v>185</v>
      </c>
      <c r="C442" s="2" t="s">
        <v>307</v>
      </c>
      <c r="E442" s="2" t="s">
        <v>339</v>
      </c>
      <c r="F442" s="16">
        <v>2.6555</v>
      </c>
      <c r="G442" s="16"/>
      <c r="H442" s="17">
        <v>33.700000000000003</v>
      </c>
      <c r="I442" s="17">
        <v>4.9000000000000004</v>
      </c>
      <c r="J442" s="17">
        <v>714.9</v>
      </c>
      <c r="K442" s="17">
        <v>-16.899999999999999</v>
      </c>
      <c r="L442" s="18">
        <f t="shared" si="0"/>
        <v>54.864000000000004</v>
      </c>
      <c r="M442" s="318" t="s">
        <v>345</v>
      </c>
      <c r="N442" s="343" t="s">
        <v>345</v>
      </c>
      <c r="O442" s="19">
        <v>28.698350000000001</v>
      </c>
      <c r="P442" s="20">
        <v>-177.43491666666668</v>
      </c>
      <c r="Q442" s="21" t="s">
        <v>421</v>
      </c>
      <c r="R442" s="22">
        <v>41168</v>
      </c>
      <c r="S442" s="22"/>
      <c r="T442" s="2" t="s">
        <v>371</v>
      </c>
      <c r="U442" s="1" t="s">
        <v>369</v>
      </c>
      <c r="V442" s="1" t="s">
        <v>395</v>
      </c>
      <c r="W442" s="1"/>
      <c r="X442" s="1" t="s">
        <v>397</v>
      </c>
      <c r="Y442" s="343">
        <v>0</v>
      </c>
      <c r="Z442" s="343">
        <v>1</v>
      </c>
      <c r="AA442" s="343">
        <v>1</v>
      </c>
      <c r="AB442" s="343">
        <v>0</v>
      </c>
      <c r="AC442" s="343">
        <v>1</v>
      </c>
      <c r="AD442" s="343">
        <v>1</v>
      </c>
      <c r="AE442" s="343">
        <v>1</v>
      </c>
      <c r="AF442" s="343"/>
      <c r="AG442" s="343"/>
      <c r="AH442" s="343">
        <v>1</v>
      </c>
      <c r="AI442" s="343">
        <v>0</v>
      </c>
      <c r="AJ442" s="2">
        <v>0</v>
      </c>
      <c r="AK442" s="2"/>
      <c r="AO442" s="23"/>
    </row>
    <row r="443" spans="1:41" ht="14.5" x14ac:dyDescent="0.35">
      <c r="A443" s="2" t="s">
        <v>49</v>
      </c>
      <c r="B443" s="2" t="s">
        <v>32</v>
      </c>
      <c r="C443" s="2" t="s">
        <v>289</v>
      </c>
      <c r="E443" s="2" t="s">
        <v>337</v>
      </c>
      <c r="F443" s="16">
        <v>5.4551999999999996</v>
      </c>
      <c r="G443" s="16">
        <v>5.6820000000000004</v>
      </c>
      <c r="H443" s="17">
        <v>56.1</v>
      </c>
      <c r="I443" s="17">
        <v>3.9</v>
      </c>
      <c r="J443" s="17">
        <v>984.9</v>
      </c>
      <c r="K443" s="17">
        <v>-13.1</v>
      </c>
      <c r="L443" s="18">
        <f t="shared" si="0"/>
        <v>54.864000000000004</v>
      </c>
      <c r="M443" s="318" t="s">
        <v>345</v>
      </c>
      <c r="N443" s="343" t="s">
        <v>345</v>
      </c>
      <c r="O443" s="19">
        <v>28.698350000000001</v>
      </c>
      <c r="P443" s="20">
        <v>-177.43491666666668</v>
      </c>
      <c r="Q443" s="21" t="s">
        <v>421</v>
      </c>
      <c r="R443" s="22">
        <v>41168</v>
      </c>
      <c r="S443" s="22"/>
      <c r="T443" s="2" t="s">
        <v>371</v>
      </c>
      <c r="U443" s="1" t="s">
        <v>369</v>
      </c>
      <c r="V443" s="1" t="s">
        <v>395</v>
      </c>
      <c r="W443" s="1"/>
      <c r="X443" s="1" t="s">
        <v>397</v>
      </c>
      <c r="Y443" s="343">
        <v>0</v>
      </c>
      <c r="Z443" s="343">
        <v>1</v>
      </c>
      <c r="AA443" s="343">
        <v>1</v>
      </c>
      <c r="AB443" s="343">
        <v>0</v>
      </c>
      <c r="AC443" s="343">
        <v>1</v>
      </c>
      <c r="AD443" s="343">
        <v>1</v>
      </c>
      <c r="AE443" s="343">
        <v>1</v>
      </c>
      <c r="AF443" s="343"/>
      <c r="AG443" s="343"/>
      <c r="AH443" s="343">
        <v>1</v>
      </c>
      <c r="AI443" s="343">
        <v>0</v>
      </c>
      <c r="AJ443" s="2">
        <v>0</v>
      </c>
      <c r="AK443" s="2"/>
      <c r="AO443" s="23"/>
    </row>
    <row r="444" spans="1:41" ht="14.5" x14ac:dyDescent="0.35">
      <c r="A444" s="2" t="s">
        <v>50</v>
      </c>
      <c r="B444" s="2" t="s">
        <v>7</v>
      </c>
      <c r="C444" s="2" t="s">
        <v>303</v>
      </c>
      <c r="E444" s="2" t="s">
        <v>339</v>
      </c>
      <c r="F444" s="16">
        <v>2.1673</v>
      </c>
      <c r="G444" s="16"/>
      <c r="H444" s="17">
        <v>31.2</v>
      </c>
      <c r="I444" s="17">
        <v>2.4</v>
      </c>
      <c r="J444" s="17">
        <v>609.9</v>
      </c>
      <c r="K444" s="17">
        <v>-16.3</v>
      </c>
      <c r="L444" s="18">
        <f t="shared" si="0"/>
        <v>54.864000000000004</v>
      </c>
      <c r="M444" s="318" t="s">
        <v>345</v>
      </c>
      <c r="N444" s="343" t="s">
        <v>345</v>
      </c>
      <c r="O444" s="19">
        <v>28.698350000000001</v>
      </c>
      <c r="P444" s="20">
        <v>-177.43491666666668</v>
      </c>
      <c r="Q444" s="21" t="s">
        <v>421</v>
      </c>
      <c r="R444" s="22">
        <v>41168</v>
      </c>
      <c r="S444" s="22"/>
      <c r="T444" s="2" t="s">
        <v>371</v>
      </c>
      <c r="U444" s="1" t="s">
        <v>369</v>
      </c>
      <c r="V444" s="1" t="s">
        <v>395</v>
      </c>
      <c r="W444" s="1"/>
      <c r="X444" s="1" t="s">
        <v>397</v>
      </c>
      <c r="Y444" s="343">
        <v>0</v>
      </c>
      <c r="Z444" s="343">
        <v>1</v>
      </c>
      <c r="AA444" s="343">
        <v>1</v>
      </c>
      <c r="AB444" s="343">
        <v>0</v>
      </c>
      <c r="AC444" s="343">
        <v>1</v>
      </c>
      <c r="AD444" s="343">
        <v>1</v>
      </c>
      <c r="AE444" s="343">
        <v>1</v>
      </c>
      <c r="AF444" s="343"/>
      <c r="AG444" s="343"/>
      <c r="AH444" s="343">
        <v>1</v>
      </c>
      <c r="AI444" s="343">
        <v>0</v>
      </c>
      <c r="AJ444" s="2">
        <v>0</v>
      </c>
      <c r="AK444" s="2"/>
      <c r="AO444" s="23"/>
    </row>
    <row r="445" spans="1:41" ht="14.5" x14ac:dyDescent="0.35">
      <c r="A445" s="2" t="s">
        <v>51</v>
      </c>
      <c r="B445" s="2" t="s">
        <v>52</v>
      </c>
      <c r="C445" s="2" t="s">
        <v>308</v>
      </c>
      <c r="E445" s="2" t="s">
        <v>338</v>
      </c>
      <c r="F445" s="16">
        <v>1.9904999999999999</v>
      </c>
      <c r="G445" s="16"/>
      <c r="H445" s="17">
        <v>33.9</v>
      </c>
      <c r="I445" s="17">
        <v>2.5</v>
      </c>
      <c r="J445" s="17">
        <v>702.3</v>
      </c>
      <c r="K445" s="17">
        <v>-23.4</v>
      </c>
      <c r="L445" s="18">
        <f t="shared" si="0"/>
        <v>54.864000000000004</v>
      </c>
      <c r="M445" s="318" t="s">
        <v>345</v>
      </c>
      <c r="N445" s="343" t="s">
        <v>345</v>
      </c>
      <c r="O445" s="19">
        <v>28.698350000000001</v>
      </c>
      <c r="P445" s="20">
        <v>-177.43491666666668</v>
      </c>
      <c r="Q445" s="21" t="s">
        <v>421</v>
      </c>
      <c r="R445" s="22">
        <v>41168</v>
      </c>
      <c r="S445" s="22"/>
      <c r="T445" s="2" t="s">
        <v>371</v>
      </c>
      <c r="U445" s="1" t="s">
        <v>369</v>
      </c>
      <c r="V445" s="1" t="s">
        <v>395</v>
      </c>
      <c r="W445" s="1"/>
      <c r="X445" s="1" t="s">
        <v>397</v>
      </c>
      <c r="Y445" s="343">
        <v>0</v>
      </c>
      <c r="Z445" s="343">
        <v>1</v>
      </c>
      <c r="AA445" s="343">
        <v>1</v>
      </c>
      <c r="AB445" s="343">
        <v>0</v>
      </c>
      <c r="AC445" s="343">
        <v>1</v>
      </c>
      <c r="AD445" s="343">
        <v>1</v>
      </c>
      <c r="AE445" s="343">
        <v>1</v>
      </c>
      <c r="AF445" s="343"/>
      <c r="AG445" s="343"/>
      <c r="AH445" s="343">
        <v>1</v>
      </c>
      <c r="AI445" s="343">
        <v>0</v>
      </c>
      <c r="AJ445" s="2">
        <v>0</v>
      </c>
      <c r="AK445" s="2"/>
      <c r="AO445" s="23"/>
    </row>
    <row r="446" spans="1:41" ht="14.5" x14ac:dyDescent="0.3">
      <c r="A446" s="105" t="s">
        <v>92</v>
      </c>
      <c r="B446" s="55" t="s">
        <v>13</v>
      </c>
      <c r="C446" s="1" t="s">
        <v>294</v>
      </c>
      <c r="E446" s="2" t="s">
        <v>337</v>
      </c>
      <c r="F446" s="106">
        <v>2.4740000000000002</v>
      </c>
      <c r="H446" s="107">
        <v>20.100000000000001</v>
      </c>
      <c r="I446" s="108">
        <v>3.4</v>
      </c>
      <c r="J446" s="107">
        <v>600</v>
      </c>
      <c r="K446" s="107">
        <v>-18.5</v>
      </c>
      <c r="L446" s="109">
        <v>55</v>
      </c>
      <c r="M446" s="110" t="s">
        <v>347</v>
      </c>
      <c r="N446" s="110" t="s">
        <v>347</v>
      </c>
      <c r="O446" s="111">
        <v>23.857780000000002</v>
      </c>
      <c r="P446" s="112">
        <v>-166.36510000000001</v>
      </c>
      <c r="Q446" s="21" t="s">
        <v>421</v>
      </c>
      <c r="R446" s="113">
        <v>41415</v>
      </c>
      <c r="S446" s="113"/>
      <c r="T446" s="105" t="s">
        <v>368</v>
      </c>
      <c r="U446" s="1" t="s">
        <v>372</v>
      </c>
      <c r="V446" s="1" t="s">
        <v>395</v>
      </c>
      <c r="W446" s="1" t="s">
        <v>396</v>
      </c>
      <c r="X446" s="1" t="s">
        <v>397</v>
      </c>
      <c r="Y446" s="110">
        <v>2</v>
      </c>
      <c r="Z446" s="110">
        <v>2</v>
      </c>
      <c r="AA446" s="343">
        <v>1</v>
      </c>
      <c r="AB446" s="343">
        <v>0</v>
      </c>
      <c r="AC446" s="343">
        <v>1</v>
      </c>
      <c r="AD446" s="343">
        <v>1</v>
      </c>
      <c r="AE446" s="343">
        <v>1</v>
      </c>
      <c r="AF446" s="343"/>
      <c r="AG446" s="343"/>
      <c r="AH446" s="343">
        <v>1</v>
      </c>
      <c r="AI446" s="343">
        <v>0</v>
      </c>
      <c r="AJ446" s="2">
        <v>1</v>
      </c>
      <c r="AK446" s="105"/>
      <c r="AO446" s="23"/>
    </row>
    <row r="447" spans="1:41" ht="14.5" x14ac:dyDescent="0.3">
      <c r="A447" s="105" t="s">
        <v>93</v>
      </c>
      <c r="B447" s="55" t="s">
        <v>19</v>
      </c>
      <c r="C447" s="15" t="s">
        <v>310</v>
      </c>
      <c r="E447" s="2" t="s">
        <v>339</v>
      </c>
      <c r="F447" s="106">
        <v>9.9835999999999991</v>
      </c>
      <c r="H447" s="107">
        <v>143.1</v>
      </c>
      <c r="I447" s="108">
        <v>2.8</v>
      </c>
      <c r="J447" s="107">
        <v>1390.7</v>
      </c>
      <c r="K447" s="107">
        <v>-19.600000000000001</v>
      </c>
      <c r="L447" s="109">
        <v>55</v>
      </c>
      <c r="M447" s="110" t="s">
        <v>347</v>
      </c>
      <c r="N447" s="110" t="s">
        <v>347</v>
      </c>
      <c r="O447" s="111">
        <v>23.857780000000002</v>
      </c>
      <c r="P447" s="112">
        <v>-166.36510000000001</v>
      </c>
      <c r="Q447" s="21" t="s">
        <v>421</v>
      </c>
      <c r="R447" s="113">
        <v>41415</v>
      </c>
      <c r="S447" s="113"/>
      <c r="T447" s="105" t="s">
        <v>368</v>
      </c>
      <c r="U447" s="1" t="s">
        <v>372</v>
      </c>
      <c r="V447" s="1" t="s">
        <v>395</v>
      </c>
      <c r="W447" s="1"/>
      <c r="X447" s="1" t="s">
        <v>397</v>
      </c>
      <c r="Y447" s="110">
        <v>4</v>
      </c>
      <c r="Z447" s="110">
        <v>2</v>
      </c>
      <c r="AA447" s="343">
        <v>1</v>
      </c>
      <c r="AB447" s="343">
        <v>0</v>
      </c>
      <c r="AC447" s="343">
        <v>1</v>
      </c>
      <c r="AD447" s="343">
        <v>1</v>
      </c>
      <c r="AE447" s="343">
        <v>1</v>
      </c>
      <c r="AF447" s="343"/>
      <c r="AG447" s="343"/>
      <c r="AH447" s="343">
        <v>1</v>
      </c>
      <c r="AI447" s="343">
        <v>0</v>
      </c>
      <c r="AJ447" s="2">
        <v>1</v>
      </c>
      <c r="AK447" s="105"/>
      <c r="AL447" s="23"/>
      <c r="AM447" s="23"/>
      <c r="AO447" s="23"/>
    </row>
    <row r="448" spans="1:41" ht="14.5" x14ac:dyDescent="0.3">
      <c r="A448" s="105" t="s">
        <v>94</v>
      </c>
      <c r="B448" s="105" t="s">
        <v>73</v>
      </c>
      <c r="C448" s="1"/>
      <c r="E448" s="2" t="s">
        <v>338</v>
      </c>
      <c r="F448" s="106">
        <v>7.5650000000000004</v>
      </c>
      <c r="H448" s="107">
        <v>23.8</v>
      </c>
      <c r="I448" s="108">
        <v>1.9</v>
      </c>
      <c r="J448" s="107">
        <v>465</v>
      </c>
      <c r="K448" s="107">
        <v>-32</v>
      </c>
      <c r="L448" s="109">
        <v>55</v>
      </c>
      <c r="M448" s="110" t="s">
        <v>347</v>
      </c>
      <c r="N448" s="110" t="s">
        <v>347</v>
      </c>
      <c r="O448" s="111">
        <v>23.857780000000002</v>
      </c>
      <c r="P448" s="112">
        <v>-166.36510000000001</v>
      </c>
      <c r="Q448" s="21" t="s">
        <v>421</v>
      </c>
      <c r="R448" s="113">
        <v>41415</v>
      </c>
      <c r="S448" s="113"/>
      <c r="T448" s="105" t="s">
        <v>368</v>
      </c>
      <c r="U448" s="1" t="s">
        <v>372</v>
      </c>
      <c r="V448" s="1" t="s">
        <v>395</v>
      </c>
      <c r="W448" s="1"/>
      <c r="X448" s="1" t="s">
        <v>397</v>
      </c>
      <c r="Y448" s="110">
        <v>3</v>
      </c>
      <c r="Z448" s="110">
        <v>2</v>
      </c>
      <c r="AA448" s="340">
        <v>1</v>
      </c>
      <c r="AB448" s="340">
        <v>0</v>
      </c>
      <c r="AC448" s="340">
        <v>1</v>
      </c>
      <c r="AD448" s="340">
        <v>1</v>
      </c>
      <c r="AE448" s="340">
        <v>1</v>
      </c>
      <c r="AF448" s="340"/>
      <c r="AG448" s="340"/>
      <c r="AH448" s="340">
        <v>1</v>
      </c>
      <c r="AI448" s="340">
        <v>0</v>
      </c>
      <c r="AJ448" s="2">
        <v>0</v>
      </c>
      <c r="AK448" s="105"/>
    </row>
    <row r="449" spans="1:41" ht="14.5" x14ac:dyDescent="0.3">
      <c r="A449" s="105" t="s">
        <v>95</v>
      </c>
      <c r="B449" s="105" t="s">
        <v>1221</v>
      </c>
      <c r="C449" s="1" t="s">
        <v>310</v>
      </c>
      <c r="E449" s="2" t="s">
        <v>338</v>
      </c>
      <c r="F449" s="106">
        <v>2.0097</v>
      </c>
      <c r="H449" s="107">
        <v>47.2</v>
      </c>
      <c r="I449" s="108">
        <v>2.2000000000000002</v>
      </c>
      <c r="J449" s="107">
        <v>418</v>
      </c>
      <c r="K449" s="107">
        <v>-22.5</v>
      </c>
      <c r="L449" s="109">
        <v>55</v>
      </c>
      <c r="M449" s="110" t="s">
        <v>347</v>
      </c>
      <c r="N449" s="110" t="s">
        <v>347</v>
      </c>
      <c r="O449" s="111">
        <v>23.857780000000002</v>
      </c>
      <c r="P449" s="112">
        <v>-166.36510000000001</v>
      </c>
      <c r="Q449" s="21" t="s">
        <v>421</v>
      </c>
      <c r="R449" s="113">
        <v>41415</v>
      </c>
      <c r="S449" s="113"/>
      <c r="T449" s="105" t="s">
        <v>368</v>
      </c>
      <c r="U449" s="1" t="s">
        <v>372</v>
      </c>
      <c r="V449" s="1" t="s">
        <v>395</v>
      </c>
      <c r="W449" s="1"/>
      <c r="X449" s="1" t="s">
        <v>397</v>
      </c>
      <c r="Y449" s="110">
        <v>1</v>
      </c>
      <c r="Z449" s="110">
        <v>2</v>
      </c>
      <c r="AA449" s="340">
        <v>1</v>
      </c>
      <c r="AB449" s="340">
        <v>0</v>
      </c>
      <c r="AC449" s="340">
        <v>1</v>
      </c>
      <c r="AD449" s="340">
        <v>1</v>
      </c>
      <c r="AE449" s="340">
        <v>1</v>
      </c>
      <c r="AF449" s="340"/>
      <c r="AG449" s="340"/>
      <c r="AH449" s="340">
        <v>1</v>
      </c>
      <c r="AI449" s="340">
        <v>0</v>
      </c>
      <c r="AJ449" s="2">
        <v>1</v>
      </c>
      <c r="AK449" s="105"/>
      <c r="AO449" s="23"/>
    </row>
    <row r="450" spans="1:41" ht="14.5" x14ac:dyDescent="0.3">
      <c r="A450" s="105" t="s">
        <v>96</v>
      </c>
      <c r="B450" s="105" t="s">
        <v>97</v>
      </c>
      <c r="C450" s="1"/>
      <c r="E450" s="2" t="s">
        <v>338</v>
      </c>
      <c r="F450" s="106">
        <v>20.0502</v>
      </c>
      <c r="H450" s="107">
        <v>28.8</v>
      </c>
      <c r="I450" s="108">
        <v>16.8</v>
      </c>
      <c r="J450" s="107">
        <v>327.2</v>
      </c>
      <c r="K450" s="107">
        <v>-32.5</v>
      </c>
      <c r="L450" s="109">
        <v>55</v>
      </c>
      <c r="M450" s="110" t="s">
        <v>347</v>
      </c>
      <c r="N450" s="110" t="s">
        <v>347</v>
      </c>
      <c r="O450" s="111">
        <v>23.857780000000002</v>
      </c>
      <c r="P450" s="112">
        <v>-166.36510000000001</v>
      </c>
      <c r="Q450" s="21" t="s">
        <v>421</v>
      </c>
      <c r="R450" s="113">
        <v>41415</v>
      </c>
      <c r="S450" s="113"/>
      <c r="T450" s="105" t="s">
        <v>375</v>
      </c>
      <c r="U450" s="1" t="s">
        <v>372</v>
      </c>
      <c r="V450" s="1" t="s">
        <v>395</v>
      </c>
      <c r="W450" s="1"/>
      <c r="X450" s="1" t="s">
        <v>397</v>
      </c>
      <c r="Y450" s="110">
        <v>0</v>
      </c>
      <c r="Z450" s="110">
        <v>2</v>
      </c>
      <c r="AA450" s="343">
        <v>1</v>
      </c>
      <c r="AB450" s="343">
        <v>0</v>
      </c>
      <c r="AC450" s="343">
        <v>1</v>
      </c>
      <c r="AD450" s="343">
        <v>1</v>
      </c>
      <c r="AE450" s="343">
        <v>1</v>
      </c>
      <c r="AF450" s="343"/>
      <c r="AG450" s="343"/>
      <c r="AH450" s="343">
        <v>1</v>
      </c>
      <c r="AI450" s="343">
        <v>0</v>
      </c>
      <c r="AJ450" s="2">
        <v>0</v>
      </c>
      <c r="AK450" s="105" t="s">
        <v>401</v>
      </c>
      <c r="AL450" s="23"/>
      <c r="AM450" s="23"/>
      <c r="AO450" s="23"/>
    </row>
    <row r="451" spans="1:41" ht="14.5" x14ac:dyDescent="0.3">
      <c r="A451" s="105" t="s">
        <v>98</v>
      </c>
      <c r="B451" s="105" t="s">
        <v>20</v>
      </c>
      <c r="C451" s="1"/>
      <c r="E451" s="2" t="s">
        <v>338</v>
      </c>
      <c r="F451" s="106">
        <v>2.5407000000000002</v>
      </c>
      <c r="H451" s="107">
        <v>7.4</v>
      </c>
      <c r="I451" s="108">
        <v>5.2</v>
      </c>
      <c r="J451" s="107">
        <v>239.8</v>
      </c>
      <c r="K451" s="107">
        <v>-20.100000000000001</v>
      </c>
      <c r="L451" s="109">
        <v>55</v>
      </c>
      <c r="M451" s="110" t="s">
        <v>347</v>
      </c>
      <c r="N451" s="110" t="s">
        <v>347</v>
      </c>
      <c r="O451" s="111">
        <v>23.857780000000002</v>
      </c>
      <c r="P451" s="112">
        <v>-166.36510000000001</v>
      </c>
      <c r="Q451" s="21" t="s">
        <v>421</v>
      </c>
      <c r="R451" s="113">
        <v>41415</v>
      </c>
      <c r="S451" s="113"/>
      <c r="T451" s="105" t="s">
        <v>375</v>
      </c>
      <c r="U451" s="1" t="s">
        <v>372</v>
      </c>
      <c r="V451" s="1" t="s">
        <v>395</v>
      </c>
      <c r="W451" s="1"/>
      <c r="X451" s="1" t="s">
        <v>397</v>
      </c>
      <c r="Y451" s="110">
        <v>0</v>
      </c>
      <c r="Z451" s="110">
        <v>2</v>
      </c>
      <c r="AA451" s="343">
        <v>1</v>
      </c>
      <c r="AB451" s="343">
        <v>0</v>
      </c>
      <c r="AC451" s="343">
        <v>1</v>
      </c>
      <c r="AD451" s="343">
        <v>1</v>
      </c>
      <c r="AE451" s="343">
        <v>1</v>
      </c>
      <c r="AF451" s="343"/>
      <c r="AG451" s="343"/>
      <c r="AH451" s="343">
        <v>1</v>
      </c>
      <c r="AI451" s="343">
        <v>0</v>
      </c>
      <c r="AJ451" s="2">
        <v>1</v>
      </c>
      <c r="AK451" s="105"/>
    </row>
    <row r="452" spans="1:41" ht="14.5" x14ac:dyDescent="0.3">
      <c r="A452" s="105" t="s">
        <v>99</v>
      </c>
      <c r="B452" s="105" t="s">
        <v>20</v>
      </c>
      <c r="C452" s="1"/>
      <c r="E452" s="2" t="s">
        <v>338</v>
      </c>
      <c r="F452" s="106">
        <v>2.4925000000000002</v>
      </c>
      <c r="H452" s="107">
        <v>70.099999999999994</v>
      </c>
      <c r="I452" s="108">
        <v>1.4</v>
      </c>
      <c r="J452" s="107">
        <v>742.3</v>
      </c>
      <c r="K452" s="107">
        <v>-33.4</v>
      </c>
      <c r="L452" s="109">
        <v>55</v>
      </c>
      <c r="M452" s="110" t="s">
        <v>347</v>
      </c>
      <c r="N452" s="110" t="s">
        <v>347</v>
      </c>
      <c r="O452" s="111">
        <v>23.857780000000002</v>
      </c>
      <c r="P452" s="112">
        <v>-166.36510000000001</v>
      </c>
      <c r="Q452" s="21" t="s">
        <v>421</v>
      </c>
      <c r="R452" s="113">
        <v>41415</v>
      </c>
      <c r="S452" s="113"/>
      <c r="T452" s="105" t="s">
        <v>375</v>
      </c>
      <c r="U452" s="1" t="s">
        <v>372</v>
      </c>
      <c r="V452" s="1" t="s">
        <v>395</v>
      </c>
      <c r="W452" s="1"/>
      <c r="X452" s="1" t="s">
        <v>397</v>
      </c>
      <c r="Y452" s="110">
        <v>0</v>
      </c>
      <c r="Z452" s="110">
        <v>2</v>
      </c>
      <c r="AA452" s="340">
        <v>1</v>
      </c>
      <c r="AB452" s="340">
        <v>0</v>
      </c>
      <c r="AC452" s="340">
        <v>1</v>
      </c>
      <c r="AD452" s="340">
        <v>1</v>
      </c>
      <c r="AE452" s="340">
        <v>1</v>
      </c>
      <c r="AF452" s="340"/>
      <c r="AG452" s="340"/>
      <c r="AH452" s="340">
        <v>1</v>
      </c>
      <c r="AI452" s="340">
        <v>0</v>
      </c>
      <c r="AJ452" s="2">
        <v>1</v>
      </c>
      <c r="AK452" s="105"/>
    </row>
    <row r="453" spans="1:41" ht="14.5" x14ac:dyDescent="0.3">
      <c r="A453" s="105" t="s">
        <v>100</v>
      </c>
      <c r="B453" s="105" t="s">
        <v>20</v>
      </c>
      <c r="C453" s="1"/>
      <c r="E453" s="2" t="s">
        <v>338</v>
      </c>
      <c r="F453" s="106">
        <v>7.6238000000000001</v>
      </c>
      <c r="H453" s="107">
        <v>28.7</v>
      </c>
      <c r="I453" s="108">
        <v>10.199999999999999</v>
      </c>
      <c r="J453" s="107">
        <v>503.3</v>
      </c>
      <c r="K453" s="107">
        <v>-31.7</v>
      </c>
      <c r="L453" s="109">
        <v>55</v>
      </c>
      <c r="M453" s="110" t="s">
        <v>347</v>
      </c>
      <c r="N453" s="110" t="s">
        <v>347</v>
      </c>
      <c r="O453" s="111">
        <v>23.857780000000002</v>
      </c>
      <c r="P453" s="112">
        <v>-166.36510000000001</v>
      </c>
      <c r="Q453" s="21" t="s">
        <v>421</v>
      </c>
      <c r="R453" s="113">
        <v>41415</v>
      </c>
      <c r="S453" s="113"/>
      <c r="T453" s="105" t="s">
        <v>375</v>
      </c>
      <c r="U453" s="1" t="s">
        <v>372</v>
      </c>
      <c r="V453" s="1" t="s">
        <v>395</v>
      </c>
      <c r="W453" s="1"/>
      <c r="X453" s="1" t="s">
        <v>397</v>
      </c>
      <c r="Y453" s="110">
        <v>0</v>
      </c>
      <c r="Z453" s="110">
        <v>2</v>
      </c>
      <c r="AA453" s="340">
        <v>1</v>
      </c>
      <c r="AB453" s="340">
        <v>0</v>
      </c>
      <c r="AC453" s="340">
        <v>1</v>
      </c>
      <c r="AD453" s="340">
        <v>1</v>
      </c>
      <c r="AE453" s="340">
        <v>1</v>
      </c>
      <c r="AF453" s="340"/>
      <c r="AG453" s="340"/>
      <c r="AH453" s="340">
        <v>1</v>
      </c>
      <c r="AI453" s="340">
        <v>0</v>
      </c>
      <c r="AJ453" s="2">
        <v>0</v>
      </c>
      <c r="AK453" s="105"/>
    </row>
    <row r="454" spans="1:41" ht="14.5" x14ac:dyDescent="0.3">
      <c r="A454" s="105" t="s">
        <v>101</v>
      </c>
      <c r="B454" s="105" t="s">
        <v>97</v>
      </c>
      <c r="C454" s="1"/>
      <c r="E454" s="2" t="s">
        <v>338</v>
      </c>
      <c r="F454" s="106">
        <v>2.4628999999999999</v>
      </c>
      <c r="H454" s="107">
        <v>7</v>
      </c>
      <c r="I454" s="108">
        <v>2.5</v>
      </c>
      <c r="J454" s="107">
        <v>211.5</v>
      </c>
      <c r="K454" s="107">
        <v>-31.6</v>
      </c>
      <c r="L454" s="109">
        <v>55</v>
      </c>
      <c r="M454" s="110" t="s">
        <v>347</v>
      </c>
      <c r="N454" s="110" t="s">
        <v>347</v>
      </c>
      <c r="O454" s="111">
        <v>23.853919999999999</v>
      </c>
      <c r="P454" s="112">
        <v>-166.36690999999999</v>
      </c>
      <c r="Q454" s="21" t="s">
        <v>421</v>
      </c>
      <c r="R454" s="113">
        <v>41415</v>
      </c>
      <c r="S454" s="113"/>
      <c r="T454" s="105" t="s">
        <v>373</v>
      </c>
      <c r="U454" s="1" t="s">
        <v>372</v>
      </c>
      <c r="V454" s="1" t="s">
        <v>395</v>
      </c>
      <c r="W454" s="1"/>
      <c r="X454" s="1" t="s">
        <v>397</v>
      </c>
      <c r="Y454" s="110">
        <v>1</v>
      </c>
      <c r="Z454" s="110">
        <v>2</v>
      </c>
      <c r="AA454" s="340">
        <v>1</v>
      </c>
      <c r="AB454" s="340">
        <v>0</v>
      </c>
      <c r="AC454" s="340">
        <v>1</v>
      </c>
      <c r="AD454" s="340">
        <v>1</v>
      </c>
      <c r="AE454" s="340">
        <v>1</v>
      </c>
      <c r="AF454" s="340"/>
      <c r="AG454" s="340"/>
      <c r="AH454" s="340">
        <v>1</v>
      </c>
      <c r="AI454" s="340">
        <v>0</v>
      </c>
      <c r="AJ454" s="2">
        <v>0</v>
      </c>
      <c r="AK454" s="105"/>
      <c r="AO454" s="23"/>
    </row>
    <row r="455" spans="1:41" ht="14.5" x14ac:dyDescent="0.3">
      <c r="A455" s="105" t="s">
        <v>102</v>
      </c>
      <c r="B455" s="105" t="s">
        <v>103</v>
      </c>
      <c r="C455" s="1"/>
      <c r="E455" s="2" t="s">
        <v>339</v>
      </c>
      <c r="F455" s="106">
        <v>10.0022</v>
      </c>
      <c r="H455" s="107">
        <v>65.2</v>
      </c>
      <c r="I455" s="108">
        <v>2.5</v>
      </c>
      <c r="J455" s="107">
        <v>641</v>
      </c>
      <c r="K455" s="107">
        <v>-19.7</v>
      </c>
      <c r="L455" s="109">
        <v>55</v>
      </c>
      <c r="M455" s="110" t="s">
        <v>347</v>
      </c>
      <c r="N455" s="110" t="s">
        <v>347</v>
      </c>
      <c r="O455" s="111">
        <v>23.853919999999999</v>
      </c>
      <c r="P455" s="112">
        <v>-166.36690999999999</v>
      </c>
      <c r="Q455" s="21" t="s">
        <v>421</v>
      </c>
      <c r="R455" s="113">
        <v>41415</v>
      </c>
      <c r="S455" s="113"/>
      <c r="T455" s="105" t="s">
        <v>373</v>
      </c>
      <c r="U455" s="1" t="s">
        <v>372</v>
      </c>
      <c r="V455" s="1" t="s">
        <v>395</v>
      </c>
      <c r="W455" s="1"/>
      <c r="X455" s="1" t="s">
        <v>397</v>
      </c>
      <c r="Y455" s="110">
        <v>1</v>
      </c>
      <c r="Z455" s="110">
        <v>3</v>
      </c>
      <c r="AA455" s="340">
        <v>1</v>
      </c>
      <c r="AB455" s="340">
        <v>0</v>
      </c>
      <c r="AC455" s="340">
        <v>1</v>
      </c>
      <c r="AD455" s="340">
        <v>1</v>
      </c>
      <c r="AE455" s="340">
        <v>1</v>
      </c>
      <c r="AF455" s="340"/>
      <c r="AG455" s="340"/>
      <c r="AH455" s="340">
        <v>1</v>
      </c>
      <c r="AI455" s="340">
        <v>0</v>
      </c>
      <c r="AJ455" s="2">
        <v>1</v>
      </c>
      <c r="AK455" s="105"/>
      <c r="AO455" s="23"/>
    </row>
    <row r="456" spans="1:41" ht="14.5" x14ac:dyDescent="0.3">
      <c r="A456" s="105" t="s">
        <v>132</v>
      </c>
      <c r="B456" s="55" t="s">
        <v>19</v>
      </c>
      <c r="C456" s="15" t="s">
        <v>310</v>
      </c>
      <c r="E456" s="2" t="s">
        <v>339</v>
      </c>
      <c r="F456" s="106">
        <v>9.9657</v>
      </c>
      <c r="H456" s="107">
        <v>81.099999999999994</v>
      </c>
      <c r="I456" s="108">
        <v>3.7</v>
      </c>
      <c r="J456" s="107">
        <v>897.1</v>
      </c>
      <c r="K456" s="107">
        <v>-18.600000000000001</v>
      </c>
      <c r="L456" s="109">
        <v>55</v>
      </c>
      <c r="M456" s="110" t="s">
        <v>352</v>
      </c>
      <c r="N456" s="110" t="s">
        <v>352</v>
      </c>
      <c r="O456" s="111">
        <v>16.746980000000001</v>
      </c>
      <c r="P456" s="112">
        <v>-169.54315</v>
      </c>
      <c r="Q456" s="21" t="s">
        <v>421</v>
      </c>
      <c r="R456" s="113">
        <v>41427</v>
      </c>
      <c r="S456" s="113"/>
      <c r="T456" s="105" t="s">
        <v>368</v>
      </c>
      <c r="U456" s="1" t="s">
        <v>372</v>
      </c>
      <c r="V456" s="1" t="s">
        <v>395</v>
      </c>
      <c r="W456" s="1"/>
      <c r="X456" s="1" t="s">
        <v>397</v>
      </c>
      <c r="Y456" s="110">
        <v>2</v>
      </c>
      <c r="Z456" s="110">
        <v>3</v>
      </c>
      <c r="AA456" s="340">
        <v>1</v>
      </c>
      <c r="AB456" s="340">
        <v>0</v>
      </c>
      <c r="AC456" s="340">
        <v>1</v>
      </c>
      <c r="AD456" s="340">
        <v>1</v>
      </c>
      <c r="AE456" s="340">
        <v>1</v>
      </c>
      <c r="AF456" s="340"/>
      <c r="AG456" s="340"/>
      <c r="AH456" s="340">
        <v>1</v>
      </c>
      <c r="AI456" s="340">
        <v>0</v>
      </c>
      <c r="AJ456" s="2">
        <v>1</v>
      </c>
      <c r="AK456" s="105"/>
      <c r="AO456" s="23"/>
    </row>
    <row r="457" spans="1:41" ht="14.5" x14ac:dyDescent="0.3">
      <c r="A457" s="105" t="s">
        <v>133</v>
      </c>
      <c r="B457" s="105" t="s">
        <v>71</v>
      </c>
      <c r="C457" s="1" t="s">
        <v>312</v>
      </c>
      <c r="E457" s="2" t="s">
        <v>338</v>
      </c>
      <c r="F457" s="106">
        <v>2.5179</v>
      </c>
      <c r="H457" s="107">
        <v>61.2</v>
      </c>
      <c r="I457" s="108">
        <v>4.5</v>
      </c>
      <c r="J457" s="107">
        <v>634.79999999999995</v>
      </c>
      <c r="K457" s="107">
        <v>-27.2</v>
      </c>
      <c r="L457" s="109">
        <v>55</v>
      </c>
      <c r="M457" s="110" t="s">
        <v>352</v>
      </c>
      <c r="N457" s="110" t="s">
        <v>352</v>
      </c>
      <c r="O457" s="111">
        <v>16.746980000000001</v>
      </c>
      <c r="P457" s="112">
        <v>-169.54315</v>
      </c>
      <c r="Q457" s="21" t="s">
        <v>421</v>
      </c>
      <c r="R457" s="113">
        <v>41427</v>
      </c>
      <c r="S457" s="113"/>
      <c r="T457" s="105" t="s">
        <v>368</v>
      </c>
      <c r="U457" s="1" t="s">
        <v>372</v>
      </c>
      <c r="V457" s="1" t="s">
        <v>395</v>
      </c>
      <c r="W457" s="1"/>
      <c r="X457" s="1" t="s">
        <v>397</v>
      </c>
      <c r="Y457" s="110">
        <v>2</v>
      </c>
      <c r="Z457" s="110">
        <v>2</v>
      </c>
      <c r="AA457" s="340">
        <v>1</v>
      </c>
      <c r="AB457" s="340">
        <v>0</v>
      </c>
      <c r="AC457" s="340">
        <v>1</v>
      </c>
      <c r="AD457" s="340">
        <v>1</v>
      </c>
      <c r="AE457" s="340">
        <v>1</v>
      </c>
      <c r="AF457" s="340"/>
      <c r="AG457" s="340"/>
      <c r="AH457" s="340">
        <v>1</v>
      </c>
      <c r="AI457" s="340">
        <v>0</v>
      </c>
      <c r="AJ457" s="2">
        <v>1</v>
      </c>
      <c r="AK457" s="105"/>
    </row>
    <row r="458" spans="1:41" ht="14.5" x14ac:dyDescent="0.3">
      <c r="A458" s="105" t="s">
        <v>177</v>
      </c>
      <c r="B458" s="1" t="s">
        <v>6</v>
      </c>
      <c r="C458" s="1" t="s">
        <v>295</v>
      </c>
      <c r="E458" s="2" t="s">
        <v>339</v>
      </c>
      <c r="F458" s="106">
        <v>2.5655999999999999</v>
      </c>
      <c r="H458" s="107">
        <v>17.3</v>
      </c>
      <c r="I458" s="108">
        <v>4.3</v>
      </c>
      <c r="J458" s="107">
        <v>487.8</v>
      </c>
      <c r="K458" s="107">
        <v>-18.399999999999999</v>
      </c>
      <c r="L458" s="110">
        <v>55</v>
      </c>
      <c r="M458" s="110" t="s">
        <v>345</v>
      </c>
      <c r="N458" s="110" t="s">
        <v>345</v>
      </c>
      <c r="O458" s="111">
        <f>28+16.589/60</f>
        <v>28.276483333333335</v>
      </c>
      <c r="P458" s="112">
        <f>-177-25.912/60</f>
        <v>-177.43186666666668</v>
      </c>
      <c r="Q458" s="21" t="s">
        <v>421</v>
      </c>
      <c r="R458" s="113">
        <v>41902</v>
      </c>
      <c r="S458" s="113"/>
      <c r="T458" s="105" t="s">
        <v>380</v>
      </c>
      <c r="U458" s="1" t="s">
        <v>379</v>
      </c>
      <c r="V458" s="1" t="s">
        <v>395</v>
      </c>
      <c r="W458" s="1"/>
      <c r="X458" s="1" t="s">
        <v>397</v>
      </c>
      <c r="Y458" s="110">
        <v>1</v>
      </c>
      <c r="Z458" s="110">
        <v>2</v>
      </c>
      <c r="AA458" s="340">
        <v>1</v>
      </c>
      <c r="AB458" s="340">
        <v>0</v>
      </c>
      <c r="AC458" s="340">
        <v>1</v>
      </c>
      <c r="AD458" s="340">
        <v>1</v>
      </c>
      <c r="AE458" s="340">
        <v>1</v>
      </c>
      <c r="AF458" s="340"/>
      <c r="AG458" s="340"/>
      <c r="AH458" s="340">
        <v>1</v>
      </c>
      <c r="AI458" s="340">
        <v>0</v>
      </c>
      <c r="AJ458" s="2">
        <v>0</v>
      </c>
      <c r="AK458" s="2"/>
    </row>
    <row r="459" spans="1:41" ht="14.5" x14ac:dyDescent="0.35">
      <c r="A459" s="1" t="s">
        <v>1330</v>
      </c>
      <c r="B459" s="1" t="s">
        <v>19</v>
      </c>
      <c r="C459" s="1" t="s">
        <v>305</v>
      </c>
      <c r="D459" s="1"/>
      <c r="E459" s="1" t="s">
        <v>339</v>
      </c>
      <c r="F459" s="16">
        <v>3.0005000000000002</v>
      </c>
      <c r="G459" s="2"/>
      <c r="H459" s="17">
        <v>51.8</v>
      </c>
      <c r="I459" s="17">
        <v>2.7</v>
      </c>
      <c r="J459" s="17">
        <v>632.6</v>
      </c>
      <c r="K459" s="17">
        <v>-16.100000000000001</v>
      </c>
      <c r="L459" s="318">
        <v>55</v>
      </c>
      <c r="M459" s="318" t="s">
        <v>349</v>
      </c>
      <c r="N459" s="343" t="s">
        <v>349</v>
      </c>
      <c r="O459" s="340">
        <v>26.025276999999999</v>
      </c>
      <c r="P459" s="340">
        <v>-174.15693999999999</v>
      </c>
      <c r="Q459" s="1" t="s">
        <v>421</v>
      </c>
      <c r="R459" s="4">
        <v>43676</v>
      </c>
      <c r="S459" s="340"/>
      <c r="T459" s="1" t="s">
        <v>378</v>
      </c>
      <c r="U459" s="2" t="s">
        <v>1241</v>
      </c>
      <c r="V459" s="1"/>
      <c r="W459" s="1"/>
      <c r="X459" s="340" t="s">
        <v>397</v>
      </c>
      <c r="Y459" s="340">
        <v>0</v>
      </c>
      <c r="Z459" s="340">
        <v>1</v>
      </c>
      <c r="AA459" s="340">
        <v>1</v>
      </c>
      <c r="AB459" s="340">
        <v>0</v>
      </c>
      <c r="AC459" s="340">
        <v>0</v>
      </c>
      <c r="AD459" s="340">
        <v>0</v>
      </c>
      <c r="AE459" s="340">
        <v>1</v>
      </c>
      <c r="AF459" s="340">
        <v>0</v>
      </c>
      <c r="AG459" s="340">
        <v>0</v>
      </c>
      <c r="AH459" s="340">
        <v>1</v>
      </c>
      <c r="AI459" s="340">
        <v>0</v>
      </c>
      <c r="AJ459" s="340">
        <v>0</v>
      </c>
      <c r="AK459" s="1" t="s">
        <v>1329</v>
      </c>
      <c r="AL459" s="1"/>
      <c r="AM459" s="1"/>
      <c r="AN459" s="1"/>
      <c r="AO459" s="1"/>
    </row>
    <row r="460" spans="1:41" ht="14.5" x14ac:dyDescent="0.35">
      <c r="A460" s="1" t="s">
        <v>1331</v>
      </c>
      <c r="B460" s="1" t="s">
        <v>19</v>
      </c>
      <c r="C460" s="1" t="s">
        <v>305</v>
      </c>
      <c r="D460" s="1"/>
      <c r="E460" s="1" t="s">
        <v>339</v>
      </c>
      <c r="F460" s="16">
        <v>2.9910000000000001</v>
      </c>
      <c r="G460" s="2"/>
      <c r="H460" s="17">
        <v>41.9</v>
      </c>
      <c r="I460" s="17">
        <v>2.2999999999999998</v>
      </c>
      <c r="J460" s="17">
        <v>580.5</v>
      </c>
      <c r="K460" s="17">
        <v>-14.9</v>
      </c>
      <c r="L460" s="343">
        <v>55</v>
      </c>
      <c r="M460" s="318" t="s">
        <v>349</v>
      </c>
      <c r="N460" s="340" t="s">
        <v>349</v>
      </c>
      <c r="O460" s="343">
        <v>26.025276999999999</v>
      </c>
      <c r="P460" s="343">
        <v>-174.15693999999999</v>
      </c>
      <c r="Q460" s="1" t="s">
        <v>421</v>
      </c>
      <c r="R460" s="4">
        <v>43676</v>
      </c>
      <c r="S460" s="343"/>
      <c r="T460" s="1" t="s">
        <v>378</v>
      </c>
      <c r="U460" s="2" t="s">
        <v>1241</v>
      </c>
      <c r="V460" s="1"/>
      <c r="W460" s="1"/>
      <c r="X460" s="343" t="s">
        <v>397</v>
      </c>
      <c r="Y460" s="340">
        <v>0</v>
      </c>
      <c r="Z460" s="340">
        <v>1</v>
      </c>
      <c r="AA460" s="340">
        <v>1</v>
      </c>
      <c r="AB460" s="340">
        <v>0</v>
      </c>
      <c r="AC460" s="340">
        <v>0</v>
      </c>
      <c r="AD460" s="340">
        <v>0</v>
      </c>
      <c r="AE460" s="340">
        <v>1</v>
      </c>
      <c r="AF460" s="340">
        <v>0</v>
      </c>
      <c r="AG460" s="340">
        <v>0</v>
      </c>
      <c r="AH460" s="340">
        <v>1</v>
      </c>
      <c r="AI460" s="340">
        <v>0</v>
      </c>
      <c r="AJ460" s="343">
        <v>0</v>
      </c>
      <c r="AK460" s="1" t="s">
        <v>1329</v>
      </c>
      <c r="AL460" s="1"/>
      <c r="AM460" s="1"/>
      <c r="AN460" s="1"/>
      <c r="AO460" s="1"/>
    </row>
    <row r="461" spans="1:41" ht="14.5" x14ac:dyDescent="0.35">
      <c r="A461" s="1" t="s">
        <v>1332</v>
      </c>
      <c r="B461" s="1" t="s">
        <v>19</v>
      </c>
      <c r="C461" s="1" t="s">
        <v>305</v>
      </c>
      <c r="D461" s="1"/>
      <c r="E461" s="1" t="s">
        <v>339</v>
      </c>
      <c r="F461" s="16">
        <v>2.9803000000000002</v>
      </c>
      <c r="G461" s="2"/>
      <c r="H461" s="17">
        <v>54.5</v>
      </c>
      <c r="I461" s="17">
        <v>2.5</v>
      </c>
      <c r="J461" s="17">
        <v>639.70000000000005</v>
      </c>
      <c r="K461" s="17">
        <v>-17.600000000000001</v>
      </c>
      <c r="L461" s="318">
        <v>55</v>
      </c>
      <c r="M461" s="318" t="s">
        <v>349</v>
      </c>
      <c r="N461" s="340" t="s">
        <v>349</v>
      </c>
      <c r="O461" s="340">
        <v>26.025276999999999</v>
      </c>
      <c r="P461" s="340">
        <v>-174.15693999999999</v>
      </c>
      <c r="Q461" s="1" t="s">
        <v>421</v>
      </c>
      <c r="R461" s="4">
        <v>43676</v>
      </c>
      <c r="S461" s="340"/>
      <c r="T461" s="1" t="s">
        <v>378</v>
      </c>
      <c r="U461" s="2" t="s">
        <v>1241</v>
      </c>
      <c r="V461" s="1"/>
      <c r="W461" s="1"/>
      <c r="X461" s="340" t="s">
        <v>397</v>
      </c>
      <c r="Y461" s="340">
        <v>0</v>
      </c>
      <c r="Z461" s="340">
        <v>1</v>
      </c>
      <c r="AA461" s="340">
        <v>1</v>
      </c>
      <c r="AB461" s="340">
        <v>0</v>
      </c>
      <c r="AC461" s="340">
        <v>0</v>
      </c>
      <c r="AD461" s="340">
        <v>0</v>
      </c>
      <c r="AE461" s="340">
        <v>1</v>
      </c>
      <c r="AF461" s="340">
        <v>0</v>
      </c>
      <c r="AG461" s="340">
        <v>0</v>
      </c>
      <c r="AH461" s="340">
        <v>1</v>
      </c>
      <c r="AI461" s="340">
        <v>0</v>
      </c>
      <c r="AJ461" s="340">
        <v>0</v>
      </c>
      <c r="AK461" s="1" t="s">
        <v>1329</v>
      </c>
      <c r="AL461" s="1"/>
      <c r="AM461" s="1"/>
      <c r="AN461" s="1"/>
      <c r="AO461" s="1"/>
    </row>
    <row r="462" spans="1:41" ht="14.5" x14ac:dyDescent="0.35">
      <c r="A462" s="1" t="s">
        <v>1459</v>
      </c>
      <c r="B462" s="1" t="s">
        <v>7</v>
      </c>
      <c r="C462" s="1" t="s">
        <v>303</v>
      </c>
      <c r="D462" s="1"/>
      <c r="E462" s="1" t="s">
        <v>339</v>
      </c>
      <c r="F462" s="16">
        <v>2.5344000000000002</v>
      </c>
      <c r="G462" s="1"/>
      <c r="H462" s="17">
        <v>27.6</v>
      </c>
      <c r="I462" s="17">
        <v>1.8</v>
      </c>
      <c r="J462" s="17">
        <v>664.5</v>
      </c>
      <c r="K462" s="17">
        <v>-18</v>
      </c>
      <c r="L462" s="318">
        <v>55</v>
      </c>
      <c r="M462" s="318" t="s">
        <v>349</v>
      </c>
      <c r="N462" s="1" t="s">
        <v>349</v>
      </c>
      <c r="O462" s="340">
        <v>26.025276999999999</v>
      </c>
      <c r="P462" s="340">
        <v>-174.15693999999999</v>
      </c>
      <c r="Q462" s="1" t="s">
        <v>421</v>
      </c>
      <c r="R462" s="4">
        <v>43676</v>
      </c>
      <c r="S462" s="340"/>
      <c r="T462" s="1" t="s">
        <v>378</v>
      </c>
      <c r="U462" s="2" t="s">
        <v>1241</v>
      </c>
      <c r="V462" s="1"/>
      <c r="W462" s="1"/>
      <c r="X462" s="340" t="s">
        <v>397</v>
      </c>
      <c r="Y462" s="340">
        <v>0</v>
      </c>
      <c r="Z462" s="340">
        <v>1</v>
      </c>
      <c r="AA462" s="340">
        <v>1</v>
      </c>
      <c r="AB462" s="340">
        <v>0</v>
      </c>
      <c r="AC462" s="340">
        <v>0</v>
      </c>
      <c r="AD462" s="340">
        <v>0</v>
      </c>
      <c r="AE462" s="340">
        <v>1</v>
      </c>
      <c r="AF462" s="340">
        <v>0</v>
      </c>
      <c r="AG462" s="340">
        <v>0</v>
      </c>
      <c r="AH462" s="340">
        <v>1</v>
      </c>
      <c r="AI462" s="340">
        <v>0</v>
      </c>
      <c r="AJ462" s="340">
        <v>0</v>
      </c>
      <c r="AK462" s="1" t="s">
        <v>1458</v>
      </c>
      <c r="AL462" s="1"/>
      <c r="AM462" s="1"/>
      <c r="AN462" s="1"/>
      <c r="AO462" s="1"/>
    </row>
    <row r="463" spans="1:41" ht="14.5" x14ac:dyDescent="0.35">
      <c r="A463" s="1" t="s">
        <v>1460</v>
      </c>
      <c r="B463" s="1" t="s">
        <v>7</v>
      </c>
      <c r="C463" s="1" t="s">
        <v>303</v>
      </c>
      <c r="D463" s="1"/>
      <c r="E463" s="1" t="s">
        <v>339</v>
      </c>
      <c r="F463" s="16">
        <v>2.5655999999999999</v>
      </c>
      <c r="G463" s="1"/>
      <c r="H463" s="17">
        <v>27.7</v>
      </c>
      <c r="I463" s="17">
        <v>5.2</v>
      </c>
      <c r="J463" s="17">
        <v>744.2</v>
      </c>
      <c r="K463" s="17">
        <v>-18.3</v>
      </c>
      <c r="L463" s="318">
        <v>55</v>
      </c>
      <c r="M463" s="318" t="s">
        <v>349</v>
      </c>
      <c r="N463" s="1" t="s">
        <v>349</v>
      </c>
      <c r="O463" s="340">
        <v>26.025276999999999</v>
      </c>
      <c r="P463" s="340">
        <v>-174.15693999999999</v>
      </c>
      <c r="Q463" s="1" t="s">
        <v>421</v>
      </c>
      <c r="R463" s="4">
        <v>43676</v>
      </c>
      <c r="S463" s="340"/>
      <c r="T463" s="1" t="s">
        <v>378</v>
      </c>
      <c r="U463" s="2" t="s">
        <v>1241</v>
      </c>
      <c r="V463" s="1"/>
      <c r="W463" s="1"/>
      <c r="X463" s="340" t="s">
        <v>397</v>
      </c>
      <c r="Y463" s="340">
        <v>0</v>
      </c>
      <c r="Z463" s="340">
        <v>1</v>
      </c>
      <c r="AA463" s="340">
        <v>1</v>
      </c>
      <c r="AB463" s="340">
        <v>0</v>
      </c>
      <c r="AC463" s="340">
        <v>0</v>
      </c>
      <c r="AD463" s="340">
        <v>0</v>
      </c>
      <c r="AE463" s="340">
        <v>1</v>
      </c>
      <c r="AF463" s="340">
        <v>0</v>
      </c>
      <c r="AG463" s="340">
        <v>0</v>
      </c>
      <c r="AH463" s="340">
        <v>1</v>
      </c>
      <c r="AI463" s="340">
        <v>0</v>
      </c>
      <c r="AJ463" s="340">
        <v>0</v>
      </c>
      <c r="AK463" s="1" t="s">
        <v>1458</v>
      </c>
      <c r="AL463" s="1"/>
      <c r="AM463" s="1"/>
      <c r="AN463" s="1"/>
      <c r="AO463" s="1"/>
    </row>
    <row r="464" spans="1:41" ht="14.5" x14ac:dyDescent="0.35">
      <c r="A464" s="1" t="s">
        <v>1461</v>
      </c>
      <c r="B464" s="1" t="s">
        <v>7</v>
      </c>
      <c r="C464" s="1" t="s">
        <v>303</v>
      </c>
      <c r="D464" s="1"/>
      <c r="E464" s="1" t="s">
        <v>339</v>
      </c>
      <c r="F464" s="16">
        <v>2.5445000000000002</v>
      </c>
      <c r="G464" s="1"/>
      <c r="H464" s="17">
        <v>27.2</v>
      </c>
      <c r="I464" s="17">
        <v>2.4</v>
      </c>
      <c r="J464" s="17">
        <v>699.9</v>
      </c>
      <c r="K464" s="17">
        <v>-17.8</v>
      </c>
      <c r="L464" s="318">
        <v>55</v>
      </c>
      <c r="M464" s="318" t="s">
        <v>349</v>
      </c>
      <c r="N464" s="1" t="s">
        <v>349</v>
      </c>
      <c r="O464" s="340">
        <v>26.025276999999999</v>
      </c>
      <c r="P464" s="340">
        <v>-174.15693999999999</v>
      </c>
      <c r="Q464" s="1" t="s">
        <v>421</v>
      </c>
      <c r="R464" s="4">
        <v>43676</v>
      </c>
      <c r="S464" s="340"/>
      <c r="T464" s="1" t="s">
        <v>378</v>
      </c>
      <c r="U464" s="2" t="s">
        <v>1241</v>
      </c>
      <c r="V464" s="1"/>
      <c r="W464" s="1"/>
      <c r="X464" s="340" t="s">
        <v>397</v>
      </c>
      <c r="Y464" s="340">
        <v>0</v>
      </c>
      <c r="Z464" s="340">
        <v>1</v>
      </c>
      <c r="AA464" s="340">
        <v>1</v>
      </c>
      <c r="AB464" s="340">
        <v>0</v>
      </c>
      <c r="AC464" s="340">
        <v>0</v>
      </c>
      <c r="AD464" s="340">
        <v>0</v>
      </c>
      <c r="AE464" s="340">
        <v>1</v>
      </c>
      <c r="AF464" s="340">
        <v>0</v>
      </c>
      <c r="AG464" s="340">
        <v>0</v>
      </c>
      <c r="AH464" s="340">
        <v>1</v>
      </c>
      <c r="AI464" s="340">
        <v>0</v>
      </c>
      <c r="AJ464" s="340">
        <v>0</v>
      </c>
      <c r="AK464" s="1" t="s">
        <v>1458</v>
      </c>
      <c r="AL464" s="1"/>
      <c r="AM464" s="1"/>
      <c r="AN464" s="1"/>
      <c r="AO464" s="1"/>
    </row>
    <row r="465" spans="1:41" ht="14.5" x14ac:dyDescent="0.3">
      <c r="A465" s="105" t="s">
        <v>164</v>
      </c>
      <c r="B465" s="1" t="s">
        <v>5</v>
      </c>
      <c r="C465" s="1" t="s">
        <v>314</v>
      </c>
      <c r="E465" s="2" t="s">
        <v>338</v>
      </c>
      <c r="F465" s="106">
        <v>2.0914999999999999</v>
      </c>
      <c r="H465" s="107">
        <v>23.8</v>
      </c>
      <c r="I465" s="108">
        <v>6.3</v>
      </c>
      <c r="J465" s="107">
        <v>485.4</v>
      </c>
      <c r="K465" s="107">
        <v>-31.4</v>
      </c>
      <c r="L465" s="116">
        <f t="shared" ref="L465:L471" si="1">182*0.3048</f>
        <v>55.473600000000005</v>
      </c>
      <c r="M465" s="110" t="s">
        <v>1210</v>
      </c>
      <c r="N465" s="110" t="s">
        <v>1210</v>
      </c>
      <c r="O465" s="111">
        <f t="shared" ref="O465:O471" si="2">27+47.21/60</f>
        <v>27.786833333333334</v>
      </c>
      <c r="P465" s="112">
        <f t="shared" ref="P465:P471" si="3">-175-51.205/60</f>
        <v>-175.85341666666667</v>
      </c>
      <c r="Q465" s="21" t="s">
        <v>421</v>
      </c>
      <c r="R465" s="113">
        <v>41899</v>
      </c>
      <c r="S465" s="113"/>
      <c r="T465" s="105" t="s">
        <v>382</v>
      </c>
      <c r="U465" s="1" t="s">
        <v>379</v>
      </c>
      <c r="V465" s="1" t="s">
        <v>395</v>
      </c>
      <c r="W465" s="1"/>
      <c r="X465" s="1" t="s">
        <v>397</v>
      </c>
      <c r="Y465" s="110">
        <v>0</v>
      </c>
      <c r="Z465" s="110">
        <v>2</v>
      </c>
      <c r="AA465" s="340">
        <v>1</v>
      </c>
      <c r="AB465" s="340">
        <v>0</v>
      </c>
      <c r="AC465" s="340">
        <v>1</v>
      </c>
      <c r="AD465" s="340">
        <v>1</v>
      </c>
      <c r="AE465" s="340">
        <v>1</v>
      </c>
      <c r="AF465" s="340"/>
      <c r="AG465" s="340"/>
      <c r="AH465" s="340">
        <v>1</v>
      </c>
      <c r="AI465" s="340">
        <v>0</v>
      </c>
      <c r="AJ465" s="2">
        <v>0</v>
      </c>
      <c r="AK465" s="2"/>
    </row>
    <row r="466" spans="1:41" ht="14.5" x14ac:dyDescent="0.3">
      <c r="A466" s="105" t="s">
        <v>165</v>
      </c>
      <c r="B466" s="1" t="s">
        <v>12</v>
      </c>
      <c r="C466" s="1" t="s">
        <v>293</v>
      </c>
      <c r="E466" s="2" t="s">
        <v>337</v>
      </c>
      <c r="F466" s="106">
        <v>2.4649000000000001</v>
      </c>
      <c r="H466" s="107">
        <v>37.1</v>
      </c>
      <c r="I466" s="108">
        <v>3.5</v>
      </c>
      <c r="J466" s="107">
        <v>738.6</v>
      </c>
      <c r="K466" s="107">
        <v>-30.9</v>
      </c>
      <c r="L466" s="116">
        <f t="shared" si="1"/>
        <v>55.473600000000005</v>
      </c>
      <c r="M466" s="110" t="s">
        <v>1210</v>
      </c>
      <c r="N466" s="110" t="s">
        <v>1210</v>
      </c>
      <c r="O466" s="111">
        <f t="shared" si="2"/>
        <v>27.786833333333334</v>
      </c>
      <c r="P466" s="112">
        <f t="shared" si="3"/>
        <v>-175.85341666666667</v>
      </c>
      <c r="Q466" s="21" t="s">
        <v>421</v>
      </c>
      <c r="R466" s="113">
        <v>41899</v>
      </c>
      <c r="S466" s="113"/>
      <c r="T466" s="105" t="s">
        <v>382</v>
      </c>
      <c r="U466" s="1" t="s">
        <v>379</v>
      </c>
      <c r="V466" s="1" t="s">
        <v>395</v>
      </c>
      <c r="W466" s="1"/>
      <c r="X466" s="1" t="s">
        <v>397</v>
      </c>
      <c r="Y466" s="25">
        <v>0</v>
      </c>
      <c r="Z466" s="25">
        <v>3</v>
      </c>
      <c r="AA466" s="340">
        <v>1</v>
      </c>
      <c r="AB466" s="340">
        <v>0</v>
      </c>
      <c r="AC466" s="340">
        <v>1</v>
      </c>
      <c r="AD466" s="340">
        <v>1</v>
      </c>
      <c r="AE466" s="340">
        <v>1</v>
      </c>
      <c r="AF466" s="340"/>
      <c r="AG466" s="340"/>
      <c r="AH466" s="340">
        <v>1</v>
      </c>
      <c r="AI466" s="340">
        <v>0</v>
      </c>
      <c r="AJ466" s="2">
        <v>0</v>
      </c>
      <c r="AK466" s="2"/>
    </row>
    <row r="467" spans="1:41" ht="14.5" x14ac:dyDescent="0.3">
      <c r="A467" s="105" t="s">
        <v>166</v>
      </c>
      <c r="B467" s="1" t="s">
        <v>59</v>
      </c>
      <c r="C467" s="1" t="s">
        <v>310</v>
      </c>
      <c r="E467" s="2" t="s">
        <v>338</v>
      </c>
      <c r="F467" s="106">
        <v>4.9157999999999999</v>
      </c>
      <c r="H467" s="107">
        <v>29.3</v>
      </c>
      <c r="I467" s="108">
        <v>4.5999999999999996</v>
      </c>
      <c r="J467" s="107">
        <v>940.7</v>
      </c>
      <c r="K467" s="107">
        <v>-12.2</v>
      </c>
      <c r="L467" s="116">
        <f t="shared" si="1"/>
        <v>55.473600000000005</v>
      </c>
      <c r="M467" s="110" t="s">
        <v>1210</v>
      </c>
      <c r="N467" s="110" t="s">
        <v>1210</v>
      </c>
      <c r="O467" s="111">
        <f t="shared" si="2"/>
        <v>27.786833333333334</v>
      </c>
      <c r="P467" s="112">
        <f t="shared" si="3"/>
        <v>-175.85341666666667</v>
      </c>
      <c r="Q467" s="21" t="s">
        <v>421</v>
      </c>
      <c r="R467" s="113">
        <v>41899</v>
      </c>
      <c r="S467" s="113"/>
      <c r="T467" s="105" t="s">
        <v>382</v>
      </c>
      <c r="U467" s="1" t="s">
        <v>379</v>
      </c>
      <c r="V467" s="1" t="s">
        <v>395</v>
      </c>
      <c r="W467" s="1"/>
      <c r="X467" s="1" t="s">
        <v>397</v>
      </c>
      <c r="Y467" s="25">
        <v>1</v>
      </c>
      <c r="Z467" s="25">
        <v>2</v>
      </c>
      <c r="AA467" s="340">
        <v>1</v>
      </c>
      <c r="AB467" s="340">
        <v>0</v>
      </c>
      <c r="AC467" s="340">
        <v>1</v>
      </c>
      <c r="AD467" s="340">
        <v>1</v>
      </c>
      <c r="AE467" s="340">
        <v>1</v>
      </c>
      <c r="AF467" s="340"/>
      <c r="AG467" s="340"/>
      <c r="AH467" s="340">
        <v>1</v>
      </c>
      <c r="AI467" s="340">
        <v>0</v>
      </c>
      <c r="AJ467" s="2">
        <v>0</v>
      </c>
      <c r="AK467" s="2"/>
      <c r="AL467" s="44"/>
      <c r="AM467" s="44"/>
      <c r="AN467" s="44"/>
      <c r="AO467" s="44"/>
    </row>
    <row r="468" spans="1:41" ht="14.5" x14ac:dyDescent="0.3">
      <c r="A468" s="105" t="s">
        <v>167</v>
      </c>
      <c r="B468" s="1" t="s">
        <v>6</v>
      </c>
      <c r="C468" s="1" t="s">
        <v>290</v>
      </c>
      <c r="E468" s="2" t="s">
        <v>339</v>
      </c>
      <c r="F468" s="106">
        <v>3.5461</v>
      </c>
      <c r="H468" s="107">
        <v>43.4</v>
      </c>
      <c r="I468" s="108">
        <v>4.7</v>
      </c>
      <c r="J468" s="107">
        <v>577.6</v>
      </c>
      <c r="K468" s="107">
        <v>-19.100000000000001</v>
      </c>
      <c r="L468" s="116">
        <f t="shared" si="1"/>
        <v>55.473600000000005</v>
      </c>
      <c r="M468" s="110" t="s">
        <v>1210</v>
      </c>
      <c r="N468" s="110" t="s">
        <v>1210</v>
      </c>
      <c r="O468" s="111">
        <f t="shared" si="2"/>
        <v>27.786833333333334</v>
      </c>
      <c r="P468" s="112">
        <f t="shared" si="3"/>
        <v>-175.85341666666667</v>
      </c>
      <c r="Q468" s="21" t="s">
        <v>421</v>
      </c>
      <c r="R468" s="113">
        <v>41899</v>
      </c>
      <c r="S468" s="113"/>
      <c r="T468" s="105" t="s">
        <v>382</v>
      </c>
      <c r="U468" s="1" t="s">
        <v>379</v>
      </c>
      <c r="V468" s="1" t="s">
        <v>395</v>
      </c>
      <c r="W468" s="1"/>
      <c r="X468" s="1" t="s">
        <v>397</v>
      </c>
      <c r="Y468" s="25">
        <v>0</v>
      </c>
      <c r="Z468" s="25">
        <v>2</v>
      </c>
      <c r="AA468" s="340">
        <v>1</v>
      </c>
      <c r="AB468" s="340">
        <v>0</v>
      </c>
      <c r="AC468" s="340">
        <v>1</v>
      </c>
      <c r="AD468" s="340">
        <v>1</v>
      </c>
      <c r="AE468" s="340">
        <v>1</v>
      </c>
      <c r="AF468" s="340"/>
      <c r="AG468" s="340"/>
      <c r="AH468" s="340">
        <v>1</v>
      </c>
      <c r="AI468" s="340">
        <v>0</v>
      </c>
      <c r="AJ468" s="2">
        <v>0</v>
      </c>
      <c r="AK468" s="2"/>
    </row>
    <row r="469" spans="1:41" ht="14.5" x14ac:dyDescent="0.3">
      <c r="A469" s="105" t="s">
        <v>168</v>
      </c>
      <c r="B469" s="1" t="s">
        <v>32</v>
      </c>
      <c r="C469" s="1" t="s">
        <v>315</v>
      </c>
      <c r="E469" s="2" t="s">
        <v>337</v>
      </c>
      <c r="F469" s="106">
        <v>5.4762000000000004</v>
      </c>
      <c r="H469" s="107">
        <v>32</v>
      </c>
      <c r="I469" s="108">
        <v>3.4</v>
      </c>
      <c r="J469" s="107">
        <v>768.1</v>
      </c>
      <c r="K469" s="107">
        <v>-17.2</v>
      </c>
      <c r="L469" s="116">
        <f t="shared" si="1"/>
        <v>55.473600000000005</v>
      </c>
      <c r="M469" s="110" t="s">
        <v>1210</v>
      </c>
      <c r="N469" s="110" t="s">
        <v>1210</v>
      </c>
      <c r="O469" s="111">
        <f t="shared" si="2"/>
        <v>27.786833333333334</v>
      </c>
      <c r="P469" s="112">
        <f t="shared" si="3"/>
        <v>-175.85341666666667</v>
      </c>
      <c r="Q469" s="21" t="s">
        <v>421</v>
      </c>
      <c r="R469" s="113">
        <v>41899</v>
      </c>
      <c r="S469" s="113"/>
      <c r="T469" s="105" t="s">
        <v>382</v>
      </c>
      <c r="U469" s="1" t="s">
        <v>379</v>
      </c>
      <c r="V469" s="1" t="s">
        <v>395</v>
      </c>
      <c r="W469" s="1"/>
      <c r="X469" s="1" t="s">
        <v>397</v>
      </c>
      <c r="Y469" s="25">
        <v>0</v>
      </c>
      <c r="Z469" s="25">
        <v>2</v>
      </c>
      <c r="AA469" s="340">
        <v>1</v>
      </c>
      <c r="AB469" s="340">
        <v>0</v>
      </c>
      <c r="AC469" s="340">
        <v>1</v>
      </c>
      <c r="AD469" s="340">
        <v>1</v>
      </c>
      <c r="AE469" s="340">
        <v>1</v>
      </c>
      <c r="AF469" s="340"/>
      <c r="AG469" s="340"/>
      <c r="AH469" s="340">
        <v>1</v>
      </c>
      <c r="AI469" s="340">
        <v>0</v>
      </c>
      <c r="AJ469" s="2">
        <v>0</v>
      </c>
      <c r="AK469" s="2"/>
    </row>
    <row r="470" spans="1:41" ht="14.5" x14ac:dyDescent="0.3">
      <c r="A470" s="105" t="s">
        <v>169</v>
      </c>
      <c r="B470" s="1" t="s">
        <v>170</v>
      </c>
      <c r="C470" s="1" t="s">
        <v>326</v>
      </c>
      <c r="E470" s="2" t="s">
        <v>338</v>
      </c>
      <c r="F470" s="106">
        <v>10.076499999999999</v>
      </c>
      <c r="H470" s="107">
        <v>51.1</v>
      </c>
      <c r="I470" s="108">
        <v>4.7</v>
      </c>
      <c r="J470" s="107">
        <v>1113.7</v>
      </c>
      <c r="K470" s="107">
        <v>-20.6</v>
      </c>
      <c r="L470" s="116">
        <f t="shared" si="1"/>
        <v>55.473600000000005</v>
      </c>
      <c r="M470" s="110" t="s">
        <v>1210</v>
      </c>
      <c r="N470" s="110" t="s">
        <v>1210</v>
      </c>
      <c r="O470" s="111">
        <f t="shared" si="2"/>
        <v>27.786833333333334</v>
      </c>
      <c r="P470" s="112">
        <f t="shared" si="3"/>
        <v>-175.85341666666667</v>
      </c>
      <c r="Q470" s="21" t="s">
        <v>421</v>
      </c>
      <c r="R470" s="113">
        <v>41899</v>
      </c>
      <c r="S470" s="113"/>
      <c r="T470" s="105" t="s">
        <v>382</v>
      </c>
      <c r="U470" s="1" t="s">
        <v>379</v>
      </c>
      <c r="V470" s="1" t="s">
        <v>395</v>
      </c>
      <c r="W470" s="1"/>
      <c r="X470" s="1" t="s">
        <v>397</v>
      </c>
      <c r="Y470" s="25">
        <v>0</v>
      </c>
      <c r="Z470" s="25">
        <v>2</v>
      </c>
      <c r="AA470" s="340">
        <v>1</v>
      </c>
      <c r="AB470" s="340">
        <v>0</v>
      </c>
      <c r="AC470" s="340">
        <v>1</v>
      </c>
      <c r="AD470" s="340">
        <v>1</v>
      </c>
      <c r="AE470" s="340">
        <v>1</v>
      </c>
      <c r="AF470" s="340"/>
      <c r="AG470" s="340"/>
      <c r="AH470" s="340">
        <v>1</v>
      </c>
      <c r="AI470" s="340">
        <v>0</v>
      </c>
      <c r="AJ470" s="2">
        <v>0</v>
      </c>
      <c r="AK470" s="2"/>
    </row>
    <row r="471" spans="1:41" ht="14.5" x14ac:dyDescent="0.3">
      <c r="A471" s="105" t="s">
        <v>171</v>
      </c>
      <c r="B471" s="1" t="s">
        <v>137</v>
      </c>
      <c r="C471" s="1" t="s">
        <v>310</v>
      </c>
      <c r="E471" s="2" t="s">
        <v>338</v>
      </c>
      <c r="F471" s="106">
        <v>10.481999999999999</v>
      </c>
      <c r="H471" s="107">
        <v>81.2</v>
      </c>
      <c r="I471" s="108">
        <v>3.5</v>
      </c>
      <c r="J471" s="107">
        <v>1017.8</v>
      </c>
      <c r="K471" s="107">
        <v>-20.7</v>
      </c>
      <c r="L471" s="116">
        <f t="shared" si="1"/>
        <v>55.473600000000005</v>
      </c>
      <c r="M471" s="110" t="s">
        <v>1210</v>
      </c>
      <c r="N471" s="110" t="s">
        <v>1210</v>
      </c>
      <c r="O471" s="111">
        <f t="shared" si="2"/>
        <v>27.786833333333334</v>
      </c>
      <c r="P471" s="112">
        <f t="shared" si="3"/>
        <v>-175.85341666666667</v>
      </c>
      <c r="Q471" s="21" t="s">
        <v>421</v>
      </c>
      <c r="R471" s="113">
        <v>41899</v>
      </c>
      <c r="S471" s="113"/>
      <c r="T471" s="105" t="s">
        <v>382</v>
      </c>
      <c r="U471" s="1" t="s">
        <v>379</v>
      </c>
      <c r="V471" s="1" t="s">
        <v>395</v>
      </c>
      <c r="W471" s="1"/>
      <c r="X471" s="1" t="s">
        <v>397</v>
      </c>
      <c r="Y471" s="110">
        <v>1</v>
      </c>
      <c r="Z471" s="110">
        <v>3</v>
      </c>
      <c r="AA471" s="340">
        <v>1</v>
      </c>
      <c r="AB471" s="340">
        <v>0</v>
      </c>
      <c r="AC471" s="340">
        <v>1</v>
      </c>
      <c r="AD471" s="340">
        <v>1</v>
      </c>
      <c r="AE471" s="340">
        <v>1</v>
      </c>
      <c r="AF471" s="340"/>
      <c r="AG471" s="340"/>
      <c r="AH471" s="340">
        <v>1</v>
      </c>
      <c r="AI471" s="340">
        <v>0</v>
      </c>
      <c r="AJ471" s="2">
        <v>0</v>
      </c>
      <c r="AK471" s="2"/>
    </row>
    <row r="472" spans="1:41" ht="14.5" x14ac:dyDescent="0.3">
      <c r="A472" s="105" t="s">
        <v>122</v>
      </c>
      <c r="B472" s="115" t="s">
        <v>73</v>
      </c>
      <c r="C472" s="1"/>
      <c r="E472" s="2" t="s">
        <v>338</v>
      </c>
      <c r="F472" s="106">
        <v>2.4971000000000001</v>
      </c>
      <c r="H472" s="107">
        <v>42.3</v>
      </c>
      <c r="I472" s="108">
        <v>2.5</v>
      </c>
      <c r="J472" s="107">
        <v>475.3</v>
      </c>
      <c r="K472" s="107">
        <v>-33.1</v>
      </c>
      <c r="L472" s="25">
        <v>56</v>
      </c>
      <c r="M472" s="25" t="s">
        <v>347</v>
      </c>
      <c r="N472" s="25" t="s">
        <v>347</v>
      </c>
      <c r="O472" s="112">
        <v>23.663350000000001</v>
      </c>
      <c r="P472" s="112">
        <v>-166.29532</v>
      </c>
      <c r="Q472" s="21" t="s">
        <v>421</v>
      </c>
      <c r="R472" s="117">
        <v>41421</v>
      </c>
      <c r="S472" s="117"/>
      <c r="T472" s="115" t="s">
        <v>375</v>
      </c>
      <c r="U472" s="1" t="s">
        <v>372</v>
      </c>
      <c r="V472" s="1" t="s">
        <v>395</v>
      </c>
      <c r="W472" s="1"/>
      <c r="X472" s="1" t="s">
        <v>397</v>
      </c>
      <c r="Y472" s="25">
        <v>0</v>
      </c>
      <c r="Z472" s="25">
        <v>3</v>
      </c>
      <c r="AA472" s="340">
        <v>1</v>
      </c>
      <c r="AB472" s="340">
        <v>0</v>
      </c>
      <c r="AC472" s="340">
        <v>1</v>
      </c>
      <c r="AD472" s="340">
        <v>0</v>
      </c>
      <c r="AE472" s="340">
        <v>1</v>
      </c>
      <c r="AF472" s="340"/>
      <c r="AG472" s="340"/>
      <c r="AH472" s="340">
        <v>1</v>
      </c>
      <c r="AI472" s="340">
        <v>0</v>
      </c>
      <c r="AJ472" s="2">
        <v>0</v>
      </c>
      <c r="AK472" s="115"/>
    </row>
    <row r="473" spans="1:41" ht="14.5" x14ac:dyDescent="0.3">
      <c r="A473" s="105" t="s">
        <v>145</v>
      </c>
      <c r="B473" s="55" t="s">
        <v>59</v>
      </c>
      <c r="C473" s="1" t="s">
        <v>310</v>
      </c>
      <c r="E473" s="2" t="s">
        <v>338</v>
      </c>
      <c r="F473" s="106">
        <v>4.9782999999999999</v>
      </c>
      <c r="H473" s="107">
        <v>37.9</v>
      </c>
      <c r="I473" s="108">
        <v>3.3</v>
      </c>
      <c r="J473" s="107">
        <v>458.2</v>
      </c>
      <c r="K473" s="107">
        <v>-20.8</v>
      </c>
      <c r="L473" s="109">
        <v>56</v>
      </c>
      <c r="M473" s="110" t="s">
        <v>349</v>
      </c>
      <c r="N473" s="110" t="s">
        <v>349</v>
      </c>
      <c r="O473" s="111">
        <f>26+6.857/60</f>
        <v>26.114283333333333</v>
      </c>
      <c r="P473" s="112">
        <f>-173-51.224/60</f>
        <v>-173.85373333333334</v>
      </c>
      <c r="Q473" s="21" t="s">
        <v>421</v>
      </c>
      <c r="R473" s="113">
        <v>41896</v>
      </c>
      <c r="S473" s="113"/>
      <c r="T473" s="105" t="s">
        <v>378</v>
      </c>
      <c r="U473" s="1" t="s">
        <v>379</v>
      </c>
      <c r="V473" s="1" t="s">
        <v>395</v>
      </c>
      <c r="W473" s="1"/>
      <c r="X473" s="1" t="s">
        <v>397</v>
      </c>
      <c r="Y473" s="110">
        <v>1</v>
      </c>
      <c r="Z473" s="110">
        <v>2</v>
      </c>
      <c r="AA473" s="340">
        <v>1</v>
      </c>
      <c r="AB473" s="340">
        <v>0</v>
      </c>
      <c r="AC473" s="340">
        <v>1</v>
      </c>
      <c r="AD473" s="340">
        <v>1</v>
      </c>
      <c r="AE473" s="340">
        <v>1</v>
      </c>
      <c r="AF473" s="340"/>
      <c r="AG473" s="340"/>
      <c r="AH473" s="340">
        <v>1</v>
      </c>
      <c r="AI473" s="340">
        <v>0</v>
      </c>
      <c r="AJ473" s="2">
        <v>0</v>
      </c>
      <c r="AK473" s="2"/>
      <c r="AO473" s="23"/>
    </row>
    <row r="474" spans="1:41" ht="14.5" x14ac:dyDescent="0.3">
      <c r="A474" s="105" t="s">
        <v>146</v>
      </c>
      <c r="B474" s="55" t="s">
        <v>6</v>
      </c>
      <c r="C474" s="1" t="s">
        <v>288</v>
      </c>
      <c r="E474" s="2" t="s">
        <v>339</v>
      </c>
      <c r="F474" s="106">
        <v>3.2101000000000002</v>
      </c>
      <c r="H474" s="107">
        <v>24.3</v>
      </c>
      <c r="I474" s="108">
        <v>2.7</v>
      </c>
      <c r="J474" s="107">
        <v>465.7</v>
      </c>
      <c r="K474" s="107">
        <v>-15.5</v>
      </c>
      <c r="L474" s="109">
        <v>56</v>
      </c>
      <c r="M474" s="110" t="s">
        <v>349</v>
      </c>
      <c r="N474" s="110" t="s">
        <v>349</v>
      </c>
      <c r="O474" s="111">
        <f>26+6.857/60</f>
        <v>26.114283333333333</v>
      </c>
      <c r="P474" s="112">
        <f>-173-51.224/60</f>
        <v>-173.85373333333334</v>
      </c>
      <c r="Q474" s="21" t="s">
        <v>421</v>
      </c>
      <c r="R474" s="113">
        <v>41896</v>
      </c>
      <c r="S474" s="113"/>
      <c r="T474" s="105" t="s">
        <v>378</v>
      </c>
      <c r="U474" s="1" t="s">
        <v>379</v>
      </c>
      <c r="V474" s="1" t="s">
        <v>395</v>
      </c>
      <c r="W474" s="1"/>
      <c r="X474" s="1" t="s">
        <v>397</v>
      </c>
      <c r="Y474" s="110">
        <v>1</v>
      </c>
      <c r="Z474" s="110">
        <v>2</v>
      </c>
      <c r="AA474" s="340">
        <v>1</v>
      </c>
      <c r="AB474" s="340">
        <v>0</v>
      </c>
      <c r="AC474" s="340">
        <v>1</v>
      </c>
      <c r="AD474" s="340">
        <v>1</v>
      </c>
      <c r="AE474" s="340">
        <v>1</v>
      </c>
      <c r="AF474" s="340"/>
      <c r="AG474" s="340"/>
      <c r="AH474" s="340">
        <v>1</v>
      </c>
      <c r="AI474" s="340">
        <v>0</v>
      </c>
      <c r="AJ474" s="2">
        <v>0</v>
      </c>
      <c r="AK474" s="2"/>
      <c r="AO474" s="23"/>
    </row>
    <row r="475" spans="1:41" ht="14.5" x14ac:dyDescent="0.3">
      <c r="A475" s="105" t="s">
        <v>147</v>
      </c>
      <c r="B475" s="55" t="s">
        <v>6</v>
      </c>
      <c r="C475" s="1" t="s">
        <v>322</v>
      </c>
      <c r="E475" s="2" t="s">
        <v>339</v>
      </c>
      <c r="F475" s="106">
        <v>3.0669</v>
      </c>
      <c r="H475" s="107">
        <v>27.9</v>
      </c>
      <c r="I475" s="108">
        <v>4</v>
      </c>
      <c r="J475" s="107">
        <v>360.2</v>
      </c>
      <c r="K475" s="107">
        <v>-18.399999999999999</v>
      </c>
      <c r="L475" s="109">
        <v>56</v>
      </c>
      <c r="M475" s="110" t="s">
        <v>349</v>
      </c>
      <c r="N475" s="110" t="s">
        <v>349</v>
      </c>
      <c r="O475" s="111">
        <f>26+6.857/60</f>
        <v>26.114283333333333</v>
      </c>
      <c r="P475" s="112">
        <f>-173-51.224/60</f>
        <v>-173.85373333333334</v>
      </c>
      <c r="Q475" s="21" t="s">
        <v>421</v>
      </c>
      <c r="R475" s="113">
        <v>41896</v>
      </c>
      <c r="S475" s="113"/>
      <c r="T475" s="105" t="s">
        <v>378</v>
      </c>
      <c r="U475" s="1" t="s">
        <v>379</v>
      </c>
      <c r="V475" s="1" t="s">
        <v>395</v>
      </c>
      <c r="W475" s="1"/>
      <c r="X475" s="1" t="s">
        <v>397</v>
      </c>
      <c r="Y475" s="110">
        <v>1</v>
      </c>
      <c r="Z475" s="110">
        <v>2</v>
      </c>
      <c r="AA475" s="340">
        <v>1</v>
      </c>
      <c r="AB475" s="340">
        <v>0</v>
      </c>
      <c r="AC475" s="340">
        <v>1</v>
      </c>
      <c r="AD475" s="340">
        <v>1</v>
      </c>
      <c r="AE475" s="340">
        <v>1</v>
      </c>
      <c r="AF475" s="340"/>
      <c r="AG475" s="340"/>
      <c r="AH475" s="340">
        <v>1</v>
      </c>
      <c r="AI475" s="340">
        <v>0</v>
      </c>
      <c r="AJ475" s="2">
        <v>0</v>
      </c>
      <c r="AK475" s="2"/>
      <c r="AO475" s="23"/>
    </row>
    <row r="476" spans="1:41" ht="13.5" customHeight="1" x14ac:dyDescent="0.35">
      <c r="A476" s="2" t="s">
        <v>42</v>
      </c>
      <c r="B476" s="2" t="s">
        <v>19</v>
      </c>
      <c r="C476" s="2" t="s">
        <v>305</v>
      </c>
      <c r="E476" s="2" t="s">
        <v>339</v>
      </c>
      <c r="F476" s="16">
        <v>2.0659999999999998</v>
      </c>
      <c r="G476" s="16">
        <v>11.2311</v>
      </c>
      <c r="H476" s="17">
        <v>39.799999999999997</v>
      </c>
      <c r="I476" s="17">
        <v>2.8</v>
      </c>
      <c r="J476" s="17">
        <v>1494.1</v>
      </c>
      <c r="K476" s="17">
        <v>-19.600000000000001</v>
      </c>
      <c r="L476" s="18">
        <f>185*0.3048</f>
        <v>56.388000000000005</v>
      </c>
      <c r="M476" s="340" t="s">
        <v>1210</v>
      </c>
      <c r="N476" s="340" t="s">
        <v>1210</v>
      </c>
      <c r="O476" s="19">
        <v>27.760166666666667</v>
      </c>
      <c r="P476" s="20">
        <v>-175.97946666666667</v>
      </c>
      <c r="Q476" s="21" t="s">
        <v>421</v>
      </c>
      <c r="R476" s="22">
        <v>41166</v>
      </c>
      <c r="S476" s="22"/>
      <c r="T476" s="2" t="s">
        <v>370</v>
      </c>
      <c r="U476" s="1" t="s">
        <v>369</v>
      </c>
      <c r="V476" s="1" t="s">
        <v>395</v>
      </c>
      <c r="W476" s="1"/>
      <c r="X476" s="1" t="s">
        <v>397</v>
      </c>
      <c r="Y476" s="340">
        <v>1</v>
      </c>
      <c r="Z476" s="340">
        <v>1</v>
      </c>
      <c r="AA476" s="340">
        <v>1</v>
      </c>
      <c r="AB476" s="340">
        <v>0</v>
      </c>
      <c r="AC476" s="340">
        <v>1</v>
      </c>
      <c r="AD476" s="340">
        <v>1</v>
      </c>
      <c r="AE476" s="340">
        <v>1</v>
      </c>
      <c r="AF476" s="340"/>
      <c r="AG476" s="340"/>
      <c r="AH476" s="340">
        <v>1</v>
      </c>
      <c r="AI476" s="340">
        <v>0</v>
      </c>
      <c r="AJ476" s="2">
        <v>0</v>
      </c>
      <c r="AK476" s="2"/>
      <c r="AO476" s="23"/>
    </row>
    <row r="477" spans="1:41" ht="14.5" x14ac:dyDescent="0.35">
      <c r="A477" s="2" t="s">
        <v>43</v>
      </c>
      <c r="B477" s="2" t="s">
        <v>44</v>
      </c>
      <c r="C477" s="2" t="s">
        <v>289</v>
      </c>
      <c r="E477" s="2" t="s">
        <v>339</v>
      </c>
      <c r="F477" s="16">
        <v>2.2959999999999998</v>
      </c>
      <c r="G477" s="16"/>
      <c r="H477" s="17">
        <v>27.1</v>
      </c>
      <c r="I477" s="17">
        <v>4.5</v>
      </c>
      <c r="J477" s="17">
        <v>489.8</v>
      </c>
      <c r="K477" s="17">
        <v>-17.399999999999999</v>
      </c>
      <c r="L477" s="18">
        <f>185*0.3048</f>
        <v>56.388000000000005</v>
      </c>
      <c r="M477" s="340" t="s">
        <v>1210</v>
      </c>
      <c r="N477" s="340" t="s">
        <v>1210</v>
      </c>
      <c r="O477" s="19">
        <v>27.760166666666667</v>
      </c>
      <c r="P477" s="20">
        <v>-175.97946666666667</v>
      </c>
      <c r="Q477" s="21" t="s">
        <v>421</v>
      </c>
      <c r="R477" s="22">
        <v>41166</v>
      </c>
      <c r="S477" s="22"/>
      <c r="T477" s="2" t="s">
        <v>370</v>
      </c>
      <c r="U477" s="1" t="s">
        <v>369</v>
      </c>
      <c r="V477" s="1" t="s">
        <v>395</v>
      </c>
      <c r="W477" s="1"/>
      <c r="X477" s="1" t="s">
        <v>397</v>
      </c>
      <c r="Y477" s="340">
        <v>1</v>
      </c>
      <c r="Z477" s="340">
        <v>1</v>
      </c>
      <c r="AA477" s="340">
        <v>1</v>
      </c>
      <c r="AB477" s="340">
        <v>0</v>
      </c>
      <c r="AC477" s="340">
        <v>1</v>
      </c>
      <c r="AD477" s="340">
        <v>1</v>
      </c>
      <c r="AE477" s="340">
        <v>1</v>
      </c>
      <c r="AF477" s="340"/>
      <c r="AG477" s="340"/>
      <c r="AH477" s="340">
        <v>1</v>
      </c>
      <c r="AI477" s="340">
        <v>0</v>
      </c>
      <c r="AJ477" s="2">
        <v>0</v>
      </c>
      <c r="AK477" s="2"/>
      <c r="AO477" s="23"/>
    </row>
    <row r="478" spans="1:41" ht="14.5" x14ac:dyDescent="0.35">
      <c r="A478" s="2" t="s">
        <v>45</v>
      </c>
      <c r="B478" s="2" t="s">
        <v>30</v>
      </c>
      <c r="C478" s="2" t="s">
        <v>300</v>
      </c>
      <c r="E478" s="2" t="s">
        <v>339</v>
      </c>
      <c r="F478" s="16">
        <v>5.4229000000000003</v>
      </c>
      <c r="G478" s="16"/>
      <c r="H478" s="17">
        <v>32.799999999999997</v>
      </c>
      <c r="I478" s="17">
        <v>4.4000000000000004</v>
      </c>
      <c r="J478" s="17">
        <v>850.7</v>
      </c>
      <c r="K478" s="17">
        <v>-15.5</v>
      </c>
      <c r="L478" s="18">
        <f>185*0.3048</f>
        <v>56.388000000000005</v>
      </c>
      <c r="M478" s="340" t="s">
        <v>1210</v>
      </c>
      <c r="N478" s="340" t="s">
        <v>1210</v>
      </c>
      <c r="O478" s="19">
        <v>27.760166666666667</v>
      </c>
      <c r="P478" s="20">
        <v>-175.97946666666667</v>
      </c>
      <c r="Q478" s="21" t="s">
        <v>421</v>
      </c>
      <c r="R478" s="22">
        <v>41166</v>
      </c>
      <c r="S478" s="22"/>
      <c r="T478" s="2" t="s">
        <v>370</v>
      </c>
      <c r="U478" s="1" t="s">
        <v>369</v>
      </c>
      <c r="V478" s="1" t="s">
        <v>395</v>
      </c>
      <c r="W478" s="1"/>
      <c r="X478" s="1" t="s">
        <v>397</v>
      </c>
      <c r="Y478" s="340">
        <v>1</v>
      </c>
      <c r="Z478" s="340">
        <v>1</v>
      </c>
      <c r="AA478" s="340">
        <v>1</v>
      </c>
      <c r="AB478" s="340">
        <v>0</v>
      </c>
      <c r="AC478" s="340">
        <v>1</v>
      </c>
      <c r="AD478" s="340">
        <v>1</v>
      </c>
      <c r="AE478" s="340">
        <v>1</v>
      </c>
      <c r="AF478" s="340"/>
      <c r="AG478" s="340"/>
      <c r="AH478" s="340">
        <v>1</v>
      </c>
      <c r="AI478" s="340">
        <v>0</v>
      </c>
      <c r="AJ478" s="2">
        <v>0</v>
      </c>
      <c r="AK478" s="2"/>
      <c r="AO478" s="23"/>
    </row>
    <row r="479" spans="1:41" ht="14.5" x14ac:dyDescent="0.35">
      <c r="A479" s="2" t="s">
        <v>46</v>
      </c>
      <c r="B479" s="2" t="s">
        <v>47</v>
      </c>
      <c r="C479" s="2" t="s">
        <v>306</v>
      </c>
      <c r="E479" s="2" t="s">
        <v>339</v>
      </c>
      <c r="F479" s="16">
        <v>2.3460999999999999</v>
      </c>
      <c r="G479" s="16"/>
      <c r="H479" s="17">
        <v>21.2</v>
      </c>
      <c r="I479" s="17">
        <v>0.3</v>
      </c>
      <c r="J479" s="17">
        <v>443</v>
      </c>
      <c r="K479" s="17">
        <v>-16.8</v>
      </c>
      <c r="L479" s="18">
        <f>185*0.3048</f>
        <v>56.388000000000005</v>
      </c>
      <c r="M479" s="340" t="s">
        <v>1210</v>
      </c>
      <c r="N479" s="340" t="s">
        <v>1210</v>
      </c>
      <c r="O479" s="19">
        <v>27.760166666666667</v>
      </c>
      <c r="P479" s="20">
        <v>-175.97946666666667</v>
      </c>
      <c r="Q479" s="21" t="s">
        <v>421</v>
      </c>
      <c r="R479" s="22">
        <v>41166</v>
      </c>
      <c r="S479" s="22"/>
      <c r="T479" s="2" t="s">
        <v>370</v>
      </c>
      <c r="U479" s="1" t="s">
        <v>369</v>
      </c>
      <c r="V479" s="1" t="s">
        <v>395</v>
      </c>
      <c r="W479" s="1"/>
      <c r="X479" s="1" t="s">
        <v>397</v>
      </c>
      <c r="Y479" s="340">
        <v>1</v>
      </c>
      <c r="Z479" s="340">
        <v>1</v>
      </c>
      <c r="AA479" s="340">
        <v>1</v>
      </c>
      <c r="AB479" s="340">
        <v>0</v>
      </c>
      <c r="AC479" s="340">
        <v>1</v>
      </c>
      <c r="AD479" s="340">
        <v>1</v>
      </c>
      <c r="AE479" s="340">
        <v>1</v>
      </c>
      <c r="AF479" s="340"/>
      <c r="AG479" s="340"/>
      <c r="AH479" s="340">
        <v>1</v>
      </c>
      <c r="AI479" s="340">
        <v>0</v>
      </c>
      <c r="AJ479" s="2">
        <v>0</v>
      </c>
      <c r="AK479" s="2"/>
      <c r="AO479" s="23"/>
    </row>
    <row r="480" spans="1:41" ht="14.5" x14ac:dyDescent="0.3">
      <c r="A480" s="115" t="s">
        <v>222</v>
      </c>
      <c r="B480" s="32" t="s">
        <v>139</v>
      </c>
      <c r="C480" s="32" t="s">
        <v>324</v>
      </c>
      <c r="D480" s="23"/>
      <c r="E480" s="32" t="s">
        <v>338</v>
      </c>
      <c r="F480" s="106">
        <v>2.5028000000000001</v>
      </c>
      <c r="G480" s="40"/>
      <c r="H480" s="107">
        <v>20.5</v>
      </c>
      <c r="I480" s="108">
        <v>1.8</v>
      </c>
      <c r="J480" s="107">
        <v>641.4</v>
      </c>
      <c r="K480" s="107">
        <v>-19.100000000000001</v>
      </c>
      <c r="L480" s="116">
        <v>57</v>
      </c>
      <c r="M480" s="25" t="s">
        <v>354</v>
      </c>
      <c r="N480" s="25" t="s">
        <v>354</v>
      </c>
      <c r="O480" s="128">
        <v>28.375679999999999</v>
      </c>
      <c r="P480" s="128">
        <v>-178.31120000000001</v>
      </c>
      <c r="Q480" s="21" t="s">
        <v>421</v>
      </c>
      <c r="R480" s="131">
        <v>42262</v>
      </c>
      <c r="S480" s="131"/>
      <c r="T480" s="115" t="s">
        <v>380</v>
      </c>
      <c r="U480" s="32" t="s">
        <v>384</v>
      </c>
      <c r="V480" s="32"/>
      <c r="W480" s="32"/>
      <c r="X480" s="32"/>
      <c r="Y480" s="25"/>
      <c r="Z480" s="25"/>
      <c r="AA480" s="25"/>
      <c r="AB480" s="25"/>
      <c r="AC480" s="25">
        <v>1</v>
      </c>
      <c r="AD480" s="25"/>
      <c r="AE480" s="25"/>
      <c r="AF480" s="25"/>
      <c r="AG480" s="25"/>
      <c r="AH480" s="25"/>
      <c r="AI480" s="25">
        <v>0</v>
      </c>
      <c r="AJ480" s="115"/>
      <c r="AK480" s="115"/>
      <c r="AL480" s="23"/>
      <c r="AM480" s="23"/>
      <c r="AN480" s="23"/>
      <c r="AO480" s="23"/>
    </row>
    <row r="481" spans="1:41" ht="14.5" x14ac:dyDescent="0.3">
      <c r="A481" s="105" t="s">
        <v>223</v>
      </c>
      <c r="B481" s="114" t="s">
        <v>175</v>
      </c>
      <c r="C481" s="1" t="s">
        <v>314</v>
      </c>
      <c r="E481" s="1" t="s">
        <v>338</v>
      </c>
      <c r="F481" s="106">
        <v>2.5074000000000001</v>
      </c>
      <c r="H481" s="107">
        <v>7.3</v>
      </c>
      <c r="I481" s="108">
        <v>5.3</v>
      </c>
      <c r="J481" s="107">
        <v>205.5</v>
      </c>
      <c r="K481" s="107">
        <v>-35.1</v>
      </c>
      <c r="L481" s="109">
        <v>57</v>
      </c>
      <c r="M481" s="110" t="s">
        <v>354</v>
      </c>
      <c r="N481" s="110" t="s">
        <v>354</v>
      </c>
      <c r="O481" s="127">
        <v>28.375679999999999</v>
      </c>
      <c r="P481" s="128">
        <v>-178.31120000000001</v>
      </c>
      <c r="Q481" s="21" t="s">
        <v>421</v>
      </c>
      <c r="R481" s="129">
        <v>42262</v>
      </c>
      <c r="S481" s="129"/>
      <c r="T481" s="105" t="s">
        <v>380</v>
      </c>
      <c r="U481" s="1" t="s">
        <v>384</v>
      </c>
      <c r="V481" s="1"/>
      <c r="W481" s="1"/>
      <c r="X481" s="1"/>
      <c r="Y481" s="340"/>
      <c r="Z481" s="340"/>
      <c r="AA481" s="340"/>
      <c r="AB481" s="340"/>
      <c r="AC481" s="340">
        <v>1</v>
      </c>
      <c r="AD481" s="340"/>
      <c r="AE481" s="340"/>
      <c r="AF481" s="340"/>
      <c r="AG481" s="340"/>
      <c r="AH481" s="340"/>
      <c r="AI481" s="340">
        <v>0</v>
      </c>
      <c r="AJ481" s="2"/>
      <c r="AK481" s="2"/>
    </row>
    <row r="482" spans="1:41" ht="14.5" x14ac:dyDescent="0.3">
      <c r="A482" s="105" t="s">
        <v>224</v>
      </c>
      <c r="B482" s="114" t="s">
        <v>199</v>
      </c>
      <c r="C482" s="1" t="s">
        <v>303</v>
      </c>
      <c r="E482" s="1" t="s">
        <v>339</v>
      </c>
      <c r="F482" s="106">
        <v>2.0392999999999999</v>
      </c>
      <c r="H482" s="107">
        <v>20.7</v>
      </c>
      <c r="I482" s="108">
        <v>3</v>
      </c>
      <c r="J482" s="107">
        <v>397.5</v>
      </c>
      <c r="K482" s="107">
        <v>-17.5</v>
      </c>
      <c r="L482" s="109">
        <v>57</v>
      </c>
      <c r="M482" s="110" t="s">
        <v>354</v>
      </c>
      <c r="N482" s="110" t="s">
        <v>354</v>
      </c>
      <c r="O482" s="127">
        <v>28.375679999999999</v>
      </c>
      <c r="P482" s="128">
        <v>-178.31120000000001</v>
      </c>
      <c r="Q482" s="21" t="s">
        <v>421</v>
      </c>
      <c r="R482" s="129">
        <v>42262</v>
      </c>
      <c r="S482" s="129"/>
      <c r="T482" s="105" t="s">
        <v>380</v>
      </c>
      <c r="U482" s="1" t="s">
        <v>384</v>
      </c>
      <c r="V482" s="1"/>
      <c r="W482" s="1"/>
      <c r="X482" s="1"/>
      <c r="Y482" s="340"/>
      <c r="Z482" s="340"/>
      <c r="AA482" s="340"/>
      <c r="AB482" s="340"/>
      <c r="AC482" s="340">
        <v>1</v>
      </c>
      <c r="AD482" s="340"/>
      <c r="AE482" s="340"/>
      <c r="AF482" s="340"/>
      <c r="AG482" s="340"/>
      <c r="AH482" s="340"/>
      <c r="AI482" s="340">
        <v>0</v>
      </c>
      <c r="AJ482" s="2"/>
      <c r="AK482" s="2"/>
    </row>
    <row r="483" spans="1:41" ht="14.5" x14ac:dyDescent="0.3">
      <c r="A483" s="105" t="s">
        <v>225</v>
      </c>
      <c r="B483" s="114" t="s">
        <v>150</v>
      </c>
      <c r="C483" s="1" t="s">
        <v>327</v>
      </c>
      <c r="E483" s="1" t="s">
        <v>339</v>
      </c>
      <c r="F483" s="106">
        <v>10.0669</v>
      </c>
      <c r="H483" s="107">
        <v>42.2</v>
      </c>
      <c r="I483" s="108">
        <v>4.0999999999999996</v>
      </c>
      <c r="J483" s="107">
        <v>1602</v>
      </c>
      <c r="K483" s="107">
        <v>-22.6</v>
      </c>
      <c r="L483" s="109">
        <v>57</v>
      </c>
      <c r="M483" s="110" t="s">
        <v>354</v>
      </c>
      <c r="N483" s="110" t="s">
        <v>354</v>
      </c>
      <c r="O483" s="127">
        <v>28.375679999999999</v>
      </c>
      <c r="P483" s="128">
        <v>-178.31120000000001</v>
      </c>
      <c r="Q483" s="21" t="s">
        <v>421</v>
      </c>
      <c r="R483" s="129">
        <v>42262</v>
      </c>
      <c r="S483" s="129"/>
      <c r="T483" s="105" t="s">
        <v>380</v>
      </c>
      <c r="U483" s="1" t="s">
        <v>384</v>
      </c>
      <c r="V483" s="1"/>
      <c r="W483" s="1"/>
      <c r="X483" s="1"/>
      <c r="Y483" s="340"/>
      <c r="Z483" s="340"/>
      <c r="AA483" s="340"/>
      <c r="AB483" s="340"/>
      <c r="AC483" s="340">
        <v>1</v>
      </c>
      <c r="AD483" s="340"/>
      <c r="AE483" s="340"/>
      <c r="AF483" s="340"/>
      <c r="AG483" s="340"/>
      <c r="AH483" s="340"/>
      <c r="AI483" s="340">
        <v>0</v>
      </c>
      <c r="AJ483" s="2"/>
      <c r="AK483" s="2"/>
    </row>
    <row r="484" spans="1:41" ht="14.5" x14ac:dyDescent="0.3">
      <c r="A484" s="105" t="s">
        <v>226</v>
      </c>
      <c r="B484" s="114" t="s">
        <v>227</v>
      </c>
      <c r="C484" s="1" t="s">
        <v>314</v>
      </c>
      <c r="E484" s="1" t="s">
        <v>338</v>
      </c>
      <c r="F484" s="106">
        <v>2.0226999999999999</v>
      </c>
      <c r="H484" s="107">
        <v>40.1</v>
      </c>
      <c r="I484" s="108">
        <v>4.8</v>
      </c>
      <c r="J484" s="107">
        <v>385.3</v>
      </c>
      <c r="K484" s="107">
        <v>-30.5</v>
      </c>
      <c r="L484" s="109">
        <v>57</v>
      </c>
      <c r="M484" s="110" t="s">
        <v>354</v>
      </c>
      <c r="N484" s="110" t="s">
        <v>354</v>
      </c>
      <c r="O484" s="127">
        <v>28.375679999999999</v>
      </c>
      <c r="P484" s="128">
        <v>-178.31120000000001</v>
      </c>
      <c r="Q484" s="21" t="s">
        <v>421</v>
      </c>
      <c r="R484" s="129">
        <v>42262</v>
      </c>
      <c r="S484" s="129"/>
      <c r="T484" s="105" t="s">
        <v>380</v>
      </c>
      <c r="U484" s="1" t="s">
        <v>384</v>
      </c>
      <c r="V484" s="1"/>
      <c r="W484" s="1"/>
      <c r="X484" s="1"/>
      <c r="Y484" s="340"/>
      <c r="Z484" s="340"/>
      <c r="AA484" s="340"/>
      <c r="AB484" s="340"/>
      <c r="AC484" s="340">
        <v>1</v>
      </c>
      <c r="AD484" s="340"/>
      <c r="AE484" s="340"/>
      <c r="AF484" s="340"/>
      <c r="AG484" s="340"/>
      <c r="AH484" s="340"/>
      <c r="AI484" s="340">
        <v>0</v>
      </c>
      <c r="AJ484" s="2"/>
      <c r="AK484" s="2"/>
    </row>
    <row r="485" spans="1:41" ht="14.5" x14ac:dyDescent="0.3">
      <c r="A485" s="105" t="s">
        <v>228</v>
      </c>
      <c r="B485" s="114" t="s">
        <v>192</v>
      </c>
      <c r="C485" s="1" t="s">
        <v>315</v>
      </c>
      <c r="E485" s="1" t="s">
        <v>337</v>
      </c>
      <c r="F485" s="106">
        <v>5.49</v>
      </c>
      <c r="H485" s="107">
        <v>42.4</v>
      </c>
      <c r="I485" s="108">
        <v>4.7</v>
      </c>
      <c r="J485" s="107">
        <v>823.7</v>
      </c>
      <c r="K485" s="107">
        <v>-17.399999999999999</v>
      </c>
      <c r="L485" s="109">
        <v>57</v>
      </c>
      <c r="M485" s="110" t="s">
        <v>354</v>
      </c>
      <c r="N485" s="110" t="s">
        <v>354</v>
      </c>
      <c r="O485" s="127">
        <v>28.375679999999999</v>
      </c>
      <c r="P485" s="128">
        <v>-178.31120000000001</v>
      </c>
      <c r="Q485" s="21" t="s">
        <v>421</v>
      </c>
      <c r="R485" s="129">
        <v>42262</v>
      </c>
      <c r="S485" s="129"/>
      <c r="T485" s="105" t="s">
        <v>380</v>
      </c>
      <c r="U485" s="1" t="s">
        <v>384</v>
      </c>
      <c r="V485" s="1"/>
      <c r="W485" s="1"/>
      <c r="X485" s="1"/>
      <c r="Y485" s="340"/>
      <c r="Z485" s="340"/>
      <c r="AA485" s="340"/>
      <c r="AB485" s="340"/>
      <c r="AC485" s="340">
        <v>1</v>
      </c>
      <c r="AD485" s="340"/>
      <c r="AE485" s="340"/>
      <c r="AF485" s="340"/>
      <c r="AG485" s="340"/>
      <c r="AH485" s="340"/>
      <c r="AI485" s="340">
        <v>0</v>
      </c>
      <c r="AJ485" s="2"/>
      <c r="AK485" s="2"/>
      <c r="AL485" s="44"/>
      <c r="AM485" s="44"/>
      <c r="AN485" s="44"/>
      <c r="AO485" s="44"/>
    </row>
    <row r="486" spans="1:41" ht="14.5" x14ac:dyDescent="0.3">
      <c r="A486" s="115" t="s">
        <v>229</v>
      </c>
      <c r="B486" s="32" t="s">
        <v>10</v>
      </c>
      <c r="C486" s="32" t="s">
        <v>301</v>
      </c>
      <c r="D486" s="23"/>
      <c r="E486" s="32" t="s">
        <v>337</v>
      </c>
      <c r="F486" s="106">
        <v>2.5032000000000001</v>
      </c>
      <c r="G486" s="40"/>
      <c r="H486" s="107">
        <v>36.799999999999997</v>
      </c>
      <c r="I486" s="108">
        <v>4.0999999999999996</v>
      </c>
      <c r="J486" s="107">
        <v>737.5</v>
      </c>
      <c r="K486" s="107">
        <v>-18.2</v>
      </c>
      <c r="L486" s="116">
        <v>57</v>
      </c>
      <c r="M486" s="25" t="s">
        <v>354</v>
      </c>
      <c r="N486" s="25" t="s">
        <v>354</v>
      </c>
      <c r="O486" s="128">
        <v>28.375679999999999</v>
      </c>
      <c r="P486" s="128">
        <v>-178.31120000000001</v>
      </c>
      <c r="Q486" s="21" t="s">
        <v>421</v>
      </c>
      <c r="R486" s="131">
        <v>42262</v>
      </c>
      <c r="S486" s="131"/>
      <c r="T486" s="115" t="s">
        <v>380</v>
      </c>
      <c r="U486" s="32" t="s">
        <v>384</v>
      </c>
      <c r="V486" s="32"/>
      <c r="W486" s="32"/>
      <c r="X486" s="32"/>
      <c r="Y486" s="25"/>
      <c r="Z486" s="25"/>
      <c r="AA486" s="25"/>
      <c r="AB486" s="25"/>
      <c r="AC486" s="25">
        <v>1</v>
      </c>
      <c r="AD486" s="25"/>
      <c r="AE486" s="25"/>
      <c r="AF486" s="25"/>
      <c r="AG486" s="25"/>
      <c r="AH486" s="25"/>
      <c r="AI486" s="25">
        <v>0</v>
      </c>
      <c r="AJ486" s="115"/>
      <c r="AK486" s="115"/>
      <c r="AL486" s="23"/>
      <c r="AM486" s="23"/>
      <c r="AN486" s="23"/>
      <c r="AO486" s="23"/>
    </row>
    <row r="487" spans="1:41" ht="14.5" x14ac:dyDescent="0.3">
      <c r="A487" s="105" t="s">
        <v>230</v>
      </c>
      <c r="B487" s="114" t="s">
        <v>12</v>
      </c>
      <c r="C487" s="1" t="s">
        <v>293</v>
      </c>
      <c r="E487" s="1" t="s">
        <v>337</v>
      </c>
      <c r="F487" s="106">
        <v>2.4803000000000002</v>
      </c>
      <c r="H487" s="107">
        <v>22.9</v>
      </c>
      <c r="I487" s="108">
        <v>4.2</v>
      </c>
      <c r="J487" s="107">
        <v>563.79999999999995</v>
      </c>
      <c r="K487" s="107">
        <v>-29.5</v>
      </c>
      <c r="L487" s="109">
        <v>57</v>
      </c>
      <c r="M487" s="110" t="s">
        <v>354</v>
      </c>
      <c r="N487" s="110" t="s">
        <v>354</v>
      </c>
      <c r="O487" s="127">
        <v>28.375679999999999</v>
      </c>
      <c r="P487" s="128">
        <v>-178.31120000000001</v>
      </c>
      <c r="Q487" s="21" t="s">
        <v>421</v>
      </c>
      <c r="R487" s="129">
        <v>42262</v>
      </c>
      <c r="S487" s="129"/>
      <c r="T487" s="105" t="s">
        <v>380</v>
      </c>
      <c r="U487" s="1" t="s">
        <v>384</v>
      </c>
      <c r="V487" s="1"/>
      <c r="W487" s="1"/>
      <c r="X487" s="1"/>
      <c r="Y487" s="340"/>
      <c r="Z487" s="340"/>
      <c r="AA487" s="340"/>
      <c r="AB487" s="340"/>
      <c r="AC487" s="340">
        <v>1</v>
      </c>
      <c r="AD487" s="340"/>
      <c r="AE487" s="340"/>
      <c r="AF487" s="340"/>
      <c r="AG487" s="340"/>
      <c r="AH487" s="340"/>
      <c r="AI487" s="340">
        <v>0</v>
      </c>
      <c r="AJ487" s="2"/>
      <c r="AK487" s="2"/>
      <c r="AL487" s="44"/>
      <c r="AM487" s="44"/>
      <c r="AN487" s="44"/>
      <c r="AO487" s="44"/>
    </row>
    <row r="488" spans="1:41" ht="14.5" x14ac:dyDescent="0.3">
      <c r="A488" s="105" t="s">
        <v>231</v>
      </c>
      <c r="B488" s="114" t="s">
        <v>232</v>
      </c>
      <c r="C488" s="1" t="s">
        <v>314</v>
      </c>
      <c r="E488" s="1" t="s">
        <v>337</v>
      </c>
      <c r="F488" s="106">
        <v>2.4704999999999999</v>
      </c>
      <c r="H488" s="107">
        <v>18.3</v>
      </c>
      <c r="I488" s="108">
        <v>2.4</v>
      </c>
      <c r="J488" s="107">
        <v>637.6</v>
      </c>
      <c r="K488" s="107">
        <v>-22.5</v>
      </c>
      <c r="L488" s="109">
        <v>57</v>
      </c>
      <c r="M488" s="110" t="s">
        <v>354</v>
      </c>
      <c r="N488" s="110" t="s">
        <v>354</v>
      </c>
      <c r="O488" s="127">
        <v>28.375679999999999</v>
      </c>
      <c r="P488" s="128">
        <v>-178.31120000000001</v>
      </c>
      <c r="Q488" s="21" t="s">
        <v>421</v>
      </c>
      <c r="R488" s="129">
        <v>42262</v>
      </c>
      <c r="S488" s="129"/>
      <c r="T488" s="105" t="s">
        <v>380</v>
      </c>
      <c r="U488" s="1" t="s">
        <v>384</v>
      </c>
      <c r="V488" s="1"/>
      <c r="W488" s="1"/>
      <c r="X488" s="1"/>
      <c r="Y488" s="340"/>
      <c r="Z488" s="340"/>
      <c r="AA488" s="340"/>
      <c r="AB488" s="340"/>
      <c r="AC488" s="340">
        <v>1</v>
      </c>
      <c r="AD488" s="340"/>
      <c r="AE488" s="340"/>
      <c r="AF488" s="340"/>
      <c r="AG488" s="340"/>
      <c r="AH488" s="340"/>
      <c r="AI488" s="340">
        <v>0</v>
      </c>
      <c r="AJ488" s="2"/>
      <c r="AK488" s="2"/>
    </row>
    <row r="489" spans="1:41" ht="14.5" x14ac:dyDescent="0.35">
      <c r="A489" s="2" t="s">
        <v>61</v>
      </c>
      <c r="B489" s="1" t="s">
        <v>185</v>
      </c>
      <c r="C489" s="2" t="s">
        <v>311</v>
      </c>
      <c r="E489" s="2" t="s">
        <v>339</v>
      </c>
      <c r="F489" s="16">
        <v>2.8121</v>
      </c>
      <c r="G489" s="16"/>
      <c r="H489" s="17">
        <v>43.8</v>
      </c>
      <c r="I489" s="17">
        <v>1.8</v>
      </c>
      <c r="J489" s="17">
        <v>659.5</v>
      </c>
      <c r="K489" s="17">
        <v>-16.100000000000001</v>
      </c>
      <c r="L489" s="18">
        <f t="shared" ref="L489:L497" si="4">190*0.3048</f>
        <v>57.912000000000006</v>
      </c>
      <c r="M489" s="318" t="s">
        <v>349</v>
      </c>
      <c r="N489" s="343" t="s">
        <v>349</v>
      </c>
      <c r="O489" s="19">
        <v>26.152716666666667</v>
      </c>
      <c r="P489" s="103">
        <v>-173.90270000000001</v>
      </c>
      <c r="Q489" s="21" t="s">
        <v>421</v>
      </c>
      <c r="R489" s="22">
        <v>41172</v>
      </c>
      <c r="S489" s="22"/>
      <c r="T489" s="2" t="s">
        <v>370</v>
      </c>
      <c r="U489" s="1" t="s">
        <v>369</v>
      </c>
      <c r="V489" s="1" t="s">
        <v>395</v>
      </c>
      <c r="W489" s="1"/>
      <c r="X489" s="1" t="s">
        <v>397</v>
      </c>
      <c r="Y489" s="340">
        <v>1</v>
      </c>
      <c r="Z489" s="340">
        <v>1</v>
      </c>
      <c r="AA489" s="340">
        <v>1</v>
      </c>
      <c r="AB489" s="340">
        <v>0</v>
      </c>
      <c r="AC489" s="340">
        <v>1</v>
      </c>
      <c r="AD489" s="340">
        <v>1</v>
      </c>
      <c r="AE489" s="340">
        <v>1</v>
      </c>
      <c r="AF489" s="340"/>
      <c r="AG489" s="340"/>
      <c r="AH489" s="340">
        <v>1</v>
      </c>
      <c r="AI489" s="340">
        <v>0</v>
      </c>
      <c r="AJ489" s="2">
        <v>0</v>
      </c>
      <c r="AK489" s="2"/>
      <c r="AL489" s="23"/>
      <c r="AO489" s="23"/>
    </row>
    <row r="490" spans="1:41" s="23" customFormat="1" ht="14.5" x14ac:dyDescent="0.35">
      <c r="A490" s="2" t="s">
        <v>33</v>
      </c>
      <c r="B490" s="2" t="s">
        <v>30</v>
      </c>
      <c r="C490" s="2" t="s">
        <v>300</v>
      </c>
      <c r="D490" s="15"/>
      <c r="E490" s="2" t="s">
        <v>339</v>
      </c>
      <c r="F490" s="16">
        <v>2.6905000000000001</v>
      </c>
      <c r="G490" s="16"/>
      <c r="H490" s="17">
        <v>13.6</v>
      </c>
      <c r="I490" s="17">
        <v>3</v>
      </c>
      <c r="J490" s="17">
        <v>374.6</v>
      </c>
      <c r="K490" s="17">
        <v>-13.1</v>
      </c>
      <c r="L490" s="18">
        <f t="shared" si="4"/>
        <v>57.912000000000006</v>
      </c>
      <c r="M490" s="343" t="s">
        <v>1210</v>
      </c>
      <c r="N490" s="343" t="s">
        <v>1210</v>
      </c>
      <c r="O490" s="19">
        <v>27.786133333333332</v>
      </c>
      <c r="P490" s="20">
        <v>-175.75016666666667</v>
      </c>
      <c r="Q490" s="21" t="s">
        <v>421</v>
      </c>
      <c r="R490" s="22">
        <v>41165</v>
      </c>
      <c r="S490" s="22"/>
      <c r="T490" s="2" t="s">
        <v>370</v>
      </c>
      <c r="U490" s="1" t="s">
        <v>369</v>
      </c>
      <c r="V490" s="1" t="s">
        <v>395</v>
      </c>
      <c r="W490" s="1"/>
      <c r="X490" s="1" t="s">
        <v>397</v>
      </c>
      <c r="Y490" s="343">
        <v>1</v>
      </c>
      <c r="Z490" s="343">
        <v>1</v>
      </c>
      <c r="AA490" s="340">
        <v>1</v>
      </c>
      <c r="AB490" s="340">
        <v>0</v>
      </c>
      <c r="AC490" s="340">
        <v>1</v>
      </c>
      <c r="AD490" s="340">
        <v>1</v>
      </c>
      <c r="AE490" s="340">
        <v>1</v>
      </c>
      <c r="AF490" s="340"/>
      <c r="AG490" s="340"/>
      <c r="AH490" s="340">
        <v>1</v>
      </c>
      <c r="AI490" s="340">
        <v>0</v>
      </c>
      <c r="AJ490" s="2">
        <v>0</v>
      </c>
      <c r="AK490" s="2"/>
      <c r="AL490" s="15"/>
      <c r="AM490" s="15"/>
      <c r="AN490" s="15"/>
    </row>
    <row r="491" spans="1:41" s="23" customFormat="1" ht="14.5" x14ac:dyDescent="0.35">
      <c r="A491" s="2" t="s">
        <v>34</v>
      </c>
      <c r="B491" s="2" t="s">
        <v>14</v>
      </c>
      <c r="C491" s="2" t="s">
        <v>287</v>
      </c>
      <c r="D491" s="15"/>
      <c r="E491" s="2" t="s">
        <v>338</v>
      </c>
      <c r="F491" s="16">
        <v>10.3423</v>
      </c>
      <c r="G491" s="16">
        <v>10.7974</v>
      </c>
      <c r="H491" s="17">
        <v>66.3</v>
      </c>
      <c r="I491" s="17">
        <v>2.8</v>
      </c>
      <c r="J491" s="17">
        <v>1014.7</v>
      </c>
      <c r="K491" s="17">
        <v>-23.1</v>
      </c>
      <c r="L491" s="18">
        <f t="shared" si="4"/>
        <v>57.912000000000006</v>
      </c>
      <c r="M491" s="343" t="s">
        <v>1210</v>
      </c>
      <c r="N491" s="343" t="s">
        <v>1210</v>
      </c>
      <c r="O491" s="19">
        <v>27.786133333333332</v>
      </c>
      <c r="P491" s="20">
        <v>-175.75016666666667</v>
      </c>
      <c r="Q491" s="21" t="s">
        <v>421</v>
      </c>
      <c r="R491" s="22">
        <v>41165</v>
      </c>
      <c r="S491" s="22"/>
      <c r="T491" s="2" t="s">
        <v>370</v>
      </c>
      <c r="U491" s="1" t="s">
        <v>369</v>
      </c>
      <c r="V491" s="1" t="s">
        <v>395</v>
      </c>
      <c r="W491" s="1"/>
      <c r="X491" s="1" t="s">
        <v>397</v>
      </c>
      <c r="Y491" s="343">
        <v>0</v>
      </c>
      <c r="Z491" s="343">
        <v>1</v>
      </c>
      <c r="AA491" s="340">
        <v>1</v>
      </c>
      <c r="AB491" s="340">
        <v>0</v>
      </c>
      <c r="AC491" s="340">
        <v>1</v>
      </c>
      <c r="AD491" s="340">
        <v>1</v>
      </c>
      <c r="AE491" s="340">
        <v>1</v>
      </c>
      <c r="AF491" s="340"/>
      <c r="AG491" s="340"/>
      <c r="AH491" s="340">
        <v>1</v>
      </c>
      <c r="AI491" s="340">
        <v>0</v>
      </c>
      <c r="AJ491" s="2">
        <v>0</v>
      </c>
      <c r="AK491" s="2"/>
      <c r="AL491" s="15"/>
      <c r="AM491" s="15"/>
      <c r="AN491" s="15"/>
    </row>
    <row r="492" spans="1:41" s="23" customFormat="1" ht="14.5" x14ac:dyDescent="0.35">
      <c r="A492" s="2" t="s">
        <v>35</v>
      </c>
      <c r="B492" s="2" t="s">
        <v>5</v>
      </c>
      <c r="C492" s="2" t="s">
        <v>287</v>
      </c>
      <c r="D492" s="15"/>
      <c r="E492" s="2" t="s">
        <v>338</v>
      </c>
      <c r="F492" s="16">
        <v>2.2355999999999998</v>
      </c>
      <c r="G492" s="16"/>
      <c r="H492" s="17">
        <v>79.900000000000006</v>
      </c>
      <c r="I492" s="17">
        <v>3.9</v>
      </c>
      <c r="J492" s="17">
        <v>670.2</v>
      </c>
      <c r="K492" s="17">
        <v>-33.9</v>
      </c>
      <c r="L492" s="18">
        <f t="shared" si="4"/>
        <v>57.912000000000006</v>
      </c>
      <c r="M492" s="343" t="s">
        <v>1210</v>
      </c>
      <c r="N492" s="343" t="s">
        <v>1210</v>
      </c>
      <c r="O492" s="19">
        <v>27.786133333333332</v>
      </c>
      <c r="P492" s="20">
        <v>-175.75016666666667</v>
      </c>
      <c r="Q492" s="21" t="s">
        <v>421</v>
      </c>
      <c r="R492" s="22">
        <v>41165</v>
      </c>
      <c r="S492" s="22"/>
      <c r="T492" s="2" t="s">
        <v>370</v>
      </c>
      <c r="U492" s="1" t="s">
        <v>369</v>
      </c>
      <c r="V492" s="1" t="s">
        <v>395</v>
      </c>
      <c r="W492" s="1"/>
      <c r="X492" s="1" t="s">
        <v>397</v>
      </c>
      <c r="Y492" s="343">
        <v>1</v>
      </c>
      <c r="Z492" s="343">
        <v>1</v>
      </c>
      <c r="AA492" s="340">
        <v>1</v>
      </c>
      <c r="AB492" s="340">
        <v>0</v>
      </c>
      <c r="AC492" s="340">
        <v>1</v>
      </c>
      <c r="AD492" s="340">
        <v>1</v>
      </c>
      <c r="AE492" s="340">
        <v>1</v>
      </c>
      <c r="AF492" s="340"/>
      <c r="AG492" s="340"/>
      <c r="AH492" s="340">
        <v>1</v>
      </c>
      <c r="AI492" s="340">
        <v>0</v>
      </c>
      <c r="AJ492" s="2">
        <v>0</v>
      </c>
      <c r="AK492" s="2"/>
      <c r="AL492" s="15"/>
      <c r="AM492" s="15"/>
      <c r="AN492" s="15"/>
    </row>
    <row r="493" spans="1:41" s="44" customFormat="1" ht="14.5" x14ac:dyDescent="0.35">
      <c r="A493" s="2" t="s">
        <v>36</v>
      </c>
      <c r="B493" s="2" t="s">
        <v>7</v>
      </c>
      <c r="C493" s="2" t="s">
        <v>303</v>
      </c>
      <c r="D493" s="15"/>
      <c r="E493" s="2" t="s">
        <v>339</v>
      </c>
      <c r="F493" s="16">
        <v>2.7753999999999999</v>
      </c>
      <c r="G493" s="16"/>
      <c r="H493" s="17">
        <v>31.1</v>
      </c>
      <c r="I493" s="17">
        <v>2.7</v>
      </c>
      <c r="J493" s="17">
        <v>608.79999999999995</v>
      </c>
      <c r="K493" s="17">
        <v>-16.899999999999999</v>
      </c>
      <c r="L493" s="18">
        <f t="shared" si="4"/>
        <v>57.912000000000006</v>
      </c>
      <c r="M493" s="343" t="s">
        <v>1210</v>
      </c>
      <c r="N493" s="343" t="s">
        <v>1210</v>
      </c>
      <c r="O493" s="19">
        <v>27.786133333333332</v>
      </c>
      <c r="P493" s="20">
        <v>-175.75016666666667</v>
      </c>
      <c r="Q493" s="21" t="s">
        <v>421</v>
      </c>
      <c r="R493" s="22">
        <v>41165</v>
      </c>
      <c r="S493" s="22"/>
      <c r="T493" s="2" t="s">
        <v>370</v>
      </c>
      <c r="U493" s="1" t="s">
        <v>369</v>
      </c>
      <c r="V493" s="1" t="s">
        <v>395</v>
      </c>
      <c r="W493" s="1"/>
      <c r="X493" s="1" t="s">
        <v>397</v>
      </c>
      <c r="Y493" s="343">
        <v>1</v>
      </c>
      <c r="Z493" s="343">
        <v>1</v>
      </c>
      <c r="AA493" s="340">
        <v>1</v>
      </c>
      <c r="AB493" s="340">
        <v>0</v>
      </c>
      <c r="AC493" s="340">
        <v>1</v>
      </c>
      <c r="AD493" s="340">
        <v>1</v>
      </c>
      <c r="AE493" s="340">
        <v>1</v>
      </c>
      <c r="AF493" s="340"/>
      <c r="AG493" s="340"/>
      <c r="AH493" s="340">
        <v>1</v>
      </c>
      <c r="AI493" s="340">
        <v>0</v>
      </c>
      <c r="AJ493" s="2">
        <v>0</v>
      </c>
      <c r="AK493" s="2"/>
      <c r="AL493" s="15"/>
      <c r="AM493" s="15"/>
      <c r="AN493" s="15"/>
      <c r="AO493" s="23"/>
    </row>
    <row r="494" spans="1:41" s="44" customFormat="1" ht="14.5" x14ac:dyDescent="0.35">
      <c r="A494" s="2" t="s">
        <v>37</v>
      </c>
      <c r="B494" s="2" t="s">
        <v>38</v>
      </c>
      <c r="C494" s="2" t="s">
        <v>304</v>
      </c>
      <c r="D494" s="15"/>
      <c r="E494" s="2" t="s">
        <v>338</v>
      </c>
      <c r="F494" s="16">
        <v>2.7441</v>
      </c>
      <c r="G494" s="16"/>
      <c r="H494" s="17">
        <v>51.7</v>
      </c>
      <c r="I494" s="17">
        <v>3.2</v>
      </c>
      <c r="J494" s="17">
        <v>677.4</v>
      </c>
      <c r="K494" s="17">
        <v>-31.4</v>
      </c>
      <c r="L494" s="18">
        <f t="shared" si="4"/>
        <v>57.912000000000006</v>
      </c>
      <c r="M494" s="343" t="s">
        <v>1210</v>
      </c>
      <c r="N494" s="343" t="s">
        <v>1210</v>
      </c>
      <c r="O494" s="19">
        <v>27.786133333333332</v>
      </c>
      <c r="P494" s="20">
        <v>-175.75016666666667</v>
      </c>
      <c r="Q494" s="21" t="s">
        <v>421</v>
      </c>
      <c r="R494" s="22">
        <v>41165</v>
      </c>
      <c r="S494" s="22"/>
      <c r="T494" s="2" t="s">
        <v>370</v>
      </c>
      <c r="U494" s="1" t="s">
        <v>369</v>
      </c>
      <c r="V494" s="1" t="s">
        <v>395</v>
      </c>
      <c r="W494" s="1"/>
      <c r="X494" s="1" t="s">
        <v>397</v>
      </c>
      <c r="Y494" s="343">
        <v>1</v>
      </c>
      <c r="Z494" s="343">
        <v>1</v>
      </c>
      <c r="AA494" s="340">
        <v>1</v>
      </c>
      <c r="AB494" s="340">
        <v>0</v>
      </c>
      <c r="AC494" s="340">
        <v>1</v>
      </c>
      <c r="AD494" s="340">
        <v>1</v>
      </c>
      <c r="AE494" s="340">
        <v>1</v>
      </c>
      <c r="AF494" s="340"/>
      <c r="AG494" s="340"/>
      <c r="AH494" s="340">
        <v>1</v>
      </c>
      <c r="AI494" s="340">
        <v>0</v>
      </c>
      <c r="AJ494" s="2">
        <v>0</v>
      </c>
      <c r="AK494" s="2"/>
      <c r="AL494" s="15"/>
      <c r="AM494" s="15"/>
      <c r="AN494" s="15"/>
      <c r="AO494" s="23"/>
    </row>
    <row r="495" spans="1:41" ht="14.5" x14ac:dyDescent="0.35">
      <c r="A495" s="2" t="s">
        <v>39</v>
      </c>
      <c r="B495" s="2" t="s">
        <v>32</v>
      </c>
      <c r="C495" s="2" t="s">
        <v>302</v>
      </c>
      <c r="E495" s="2" t="s">
        <v>337</v>
      </c>
      <c r="F495" s="16">
        <v>5.5589000000000004</v>
      </c>
      <c r="G495" s="16">
        <v>6.1963999999999997</v>
      </c>
      <c r="H495" s="17">
        <v>31.2</v>
      </c>
      <c r="I495" s="17">
        <v>2.7</v>
      </c>
      <c r="J495" s="17">
        <v>1312</v>
      </c>
      <c r="K495" s="17">
        <v>-20.6</v>
      </c>
      <c r="L495" s="18">
        <f t="shared" si="4"/>
        <v>57.912000000000006</v>
      </c>
      <c r="M495" s="343" t="s">
        <v>1210</v>
      </c>
      <c r="N495" s="343" t="s">
        <v>1210</v>
      </c>
      <c r="O495" s="19">
        <v>27.786133333333332</v>
      </c>
      <c r="P495" s="20">
        <v>-175.75016666666667</v>
      </c>
      <c r="Q495" s="21" t="s">
        <v>421</v>
      </c>
      <c r="R495" s="22">
        <v>41165</v>
      </c>
      <c r="S495" s="22"/>
      <c r="T495" s="2" t="s">
        <v>370</v>
      </c>
      <c r="U495" s="1" t="s">
        <v>369</v>
      </c>
      <c r="V495" s="1" t="s">
        <v>395</v>
      </c>
      <c r="W495" s="1"/>
      <c r="X495" s="1" t="s">
        <v>397</v>
      </c>
      <c r="Y495" s="343">
        <v>1</v>
      </c>
      <c r="Z495" s="343">
        <v>1</v>
      </c>
      <c r="AA495" s="340">
        <v>1</v>
      </c>
      <c r="AB495" s="340">
        <v>0</v>
      </c>
      <c r="AC495" s="340">
        <v>1</v>
      </c>
      <c r="AD495" s="340">
        <v>1</v>
      </c>
      <c r="AE495" s="340">
        <v>1</v>
      </c>
      <c r="AF495" s="340"/>
      <c r="AG495" s="340"/>
      <c r="AH495" s="340">
        <v>1</v>
      </c>
      <c r="AI495" s="340">
        <v>0</v>
      </c>
      <c r="AJ495" s="2">
        <v>0</v>
      </c>
      <c r="AK495" s="2"/>
      <c r="AO495" s="23"/>
    </row>
    <row r="496" spans="1:41" ht="14.5" x14ac:dyDescent="0.35">
      <c r="A496" s="2" t="s">
        <v>40</v>
      </c>
      <c r="B496" s="2" t="s">
        <v>32</v>
      </c>
      <c r="C496" s="2" t="s">
        <v>287</v>
      </c>
      <c r="E496" s="2" t="s">
        <v>337</v>
      </c>
      <c r="F496" s="16">
        <v>6.5856000000000003</v>
      </c>
      <c r="G496" s="16">
        <v>4.0244</v>
      </c>
      <c r="H496" s="17">
        <v>37.1</v>
      </c>
      <c r="I496" s="17">
        <v>3.8</v>
      </c>
      <c r="J496" s="17">
        <v>486</v>
      </c>
      <c r="K496" s="17">
        <v>-17.3</v>
      </c>
      <c r="L496" s="18">
        <f t="shared" si="4"/>
        <v>57.912000000000006</v>
      </c>
      <c r="M496" s="343" t="s">
        <v>1210</v>
      </c>
      <c r="N496" s="343" t="s">
        <v>1210</v>
      </c>
      <c r="O496" s="19">
        <v>27.786133333333332</v>
      </c>
      <c r="P496" s="20">
        <v>-175.75016666666667</v>
      </c>
      <c r="Q496" s="21" t="s">
        <v>421</v>
      </c>
      <c r="R496" s="22">
        <v>41165</v>
      </c>
      <c r="S496" s="22"/>
      <c r="T496" s="2" t="s">
        <v>370</v>
      </c>
      <c r="U496" s="1" t="s">
        <v>369</v>
      </c>
      <c r="V496" s="1" t="s">
        <v>395</v>
      </c>
      <c r="W496" s="1"/>
      <c r="X496" s="1" t="s">
        <v>397</v>
      </c>
      <c r="Y496" s="343">
        <v>0</v>
      </c>
      <c r="Z496" s="343">
        <v>1</v>
      </c>
      <c r="AA496" s="340">
        <v>1</v>
      </c>
      <c r="AB496" s="340">
        <v>0</v>
      </c>
      <c r="AC496" s="340">
        <v>1</v>
      </c>
      <c r="AD496" s="340">
        <v>1</v>
      </c>
      <c r="AE496" s="340">
        <v>1</v>
      </c>
      <c r="AF496" s="340"/>
      <c r="AG496" s="340"/>
      <c r="AH496" s="340">
        <v>1</v>
      </c>
      <c r="AI496" s="340">
        <v>0</v>
      </c>
      <c r="AJ496" s="2">
        <v>0</v>
      </c>
      <c r="AK496" s="2"/>
      <c r="AO496" s="23"/>
    </row>
    <row r="497" spans="1:41" s="23" customFormat="1" ht="14.5" x14ac:dyDescent="0.35">
      <c r="A497" s="2" t="s">
        <v>41</v>
      </c>
      <c r="B497" s="2" t="s">
        <v>19</v>
      </c>
      <c r="C497" s="2" t="s">
        <v>299</v>
      </c>
      <c r="D497" s="15"/>
      <c r="E497" s="2" t="s">
        <v>339</v>
      </c>
      <c r="F497" s="16">
        <v>9.6387999999999998</v>
      </c>
      <c r="G497" s="16">
        <v>10.9206</v>
      </c>
      <c r="H497" s="17">
        <v>22</v>
      </c>
      <c r="I497" s="17">
        <v>1.9</v>
      </c>
      <c r="J497" s="17">
        <v>263.60000000000002</v>
      </c>
      <c r="K497" s="17">
        <v>-20.2</v>
      </c>
      <c r="L497" s="18">
        <f t="shared" si="4"/>
        <v>57.912000000000006</v>
      </c>
      <c r="M497" s="343" t="s">
        <v>1210</v>
      </c>
      <c r="N497" s="343" t="s">
        <v>1210</v>
      </c>
      <c r="O497" s="19">
        <v>27.786133333333332</v>
      </c>
      <c r="P497" s="20">
        <v>-175.75016666666667</v>
      </c>
      <c r="Q497" s="21" t="s">
        <v>421</v>
      </c>
      <c r="R497" s="22">
        <v>41165</v>
      </c>
      <c r="S497" s="22"/>
      <c r="T497" s="2" t="s">
        <v>370</v>
      </c>
      <c r="U497" s="1" t="s">
        <v>369</v>
      </c>
      <c r="V497" s="1" t="s">
        <v>395</v>
      </c>
      <c r="W497" s="1"/>
      <c r="X497" s="1" t="s">
        <v>397</v>
      </c>
      <c r="Y497" s="343">
        <v>0</v>
      </c>
      <c r="Z497" s="343">
        <v>1</v>
      </c>
      <c r="AA497" s="340">
        <v>1</v>
      </c>
      <c r="AB497" s="340">
        <v>0</v>
      </c>
      <c r="AC497" s="340">
        <v>1</v>
      </c>
      <c r="AD497" s="340">
        <v>1</v>
      </c>
      <c r="AE497" s="340">
        <v>1</v>
      </c>
      <c r="AF497" s="340"/>
      <c r="AG497" s="340"/>
      <c r="AH497" s="340">
        <v>1</v>
      </c>
      <c r="AI497" s="340">
        <v>0</v>
      </c>
      <c r="AJ497" s="2">
        <v>0</v>
      </c>
      <c r="AK497" s="2"/>
      <c r="AL497" s="15"/>
      <c r="AM497" s="15"/>
      <c r="AN497" s="15"/>
    </row>
    <row r="498" spans="1:41" ht="14.5" x14ac:dyDescent="0.3">
      <c r="A498" s="105" t="s">
        <v>104</v>
      </c>
      <c r="B498" s="105" t="s">
        <v>13</v>
      </c>
      <c r="C498" s="1" t="s">
        <v>294</v>
      </c>
      <c r="E498" s="2" t="s">
        <v>337</v>
      </c>
      <c r="F498" s="106">
        <v>2.4956999999999998</v>
      </c>
      <c r="H498" s="107">
        <v>17.2</v>
      </c>
      <c r="I498" s="108">
        <v>3.5</v>
      </c>
      <c r="J498" s="107">
        <v>496.4</v>
      </c>
      <c r="K498" s="107">
        <v>-16.3</v>
      </c>
      <c r="L498" s="109">
        <v>58</v>
      </c>
      <c r="M498" s="110" t="s">
        <v>351</v>
      </c>
      <c r="N498" s="110" t="s">
        <v>351</v>
      </c>
      <c r="O498" s="111">
        <v>25.708731</v>
      </c>
      <c r="P498" s="112">
        <v>-171.80663000000001</v>
      </c>
      <c r="Q498" s="21" t="s">
        <v>421</v>
      </c>
      <c r="R498" s="113">
        <v>41417</v>
      </c>
      <c r="S498" s="113"/>
      <c r="T498" s="105" t="s">
        <v>376</v>
      </c>
      <c r="U498" s="1" t="s">
        <v>372</v>
      </c>
      <c r="V498" s="1" t="s">
        <v>395</v>
      </c>
      <c r="W498" s="1" t="s">
        <v>396</v>
      </c>
      <c r="X498" s="1" t="s">
        <v>397</v>
      </c>
      <c r="Y498" s="110">
        <v>2</v>
      </c>
      <c r="Z498" s="110">
        <v>3</v>
      </c>
      <c r="AA498" s="340">
        <v>1</v>
      </c>
      <c r="AB498" s="340">
        <v>0</v>
      </c>
      <c r="AC498" s="340">
        <v>1</v>
      </c>
      <c r="AD498" s="340">
        <v>1</v>
      </c>
      <c r="AE498" s="340">
        <v>1</v>
      </c>
      <c r="AF498" s="340"/>
      <c r="AG498" s="340"/>
      <c r="AH498" s="340">
        <v>1</v>
      </c>
      <c r="AI498" s="340">
        <v>0</v>
      </c>
      <c r="AJ498" s="2">
        <v>1</v>
      </c>
      <c r="AK498" s="105"/>
      <c r="AO498" s="23"/>
    </row>
    <row r="499" spans="1:41" ht="14.5" x14ac:dyDescent="0.3">
      <c r="A499" s="105" t="s">
        <v>105</v>
      </c>
      <c r="B499" s="114" t="s">
        <v>184</v>
      </c>
      <c r="C499" s="1" t="s">
        <v>296</v>
      </c>
      <c r="E499" s="2" t="s">
        <v>339</v>
      </c>
      <c r="F499" s="106">
        <v>1.5018</v>
      </c>
      <c r="H499" s="107">
        <v>26.5</v>
      </c>
      <c r="I499" s="108">
        <v>3.3</v>
      </c>
      <c r="J499" s="107">
        <v>468.2</v>
      </c>
      <c r="K499" s="107">
        <v>-17.5</v>
      </c>
      <c r="L499" s="109">
        <v>58</v>
      </c>
      <c r="M499" s="110" t="s">
        <v>351</v>
      </c>
      <c r="N499" s="110" t="s">
        <v>351</v>
      </c>
      <c r="O499" s="111">
        <v>25.708731</v>
      </c>
      <c r="P499" s="112">
        <v>-171.80663000000001</v>
      </c>
      <c r="Q499" s="21" t="s">
        <v>421</v>
      </c>
      <c r="R499" s="113">
        <v>41417</v>
      </c>
      <c r="S499" s="113"/>
      <c r="T499" s="105" t="s">
        <v>376</v>
      </c>
      <c r="U499" s="1" t="s">
        <v>372</v>
      </c>
      <c r="V499" s="1" t="s">
        <v>395</v>
      </c>
      <c r="W499" s="1"/>
      <c r="X499" s="1" t="s">
        <v>397</v>
      </c>
      <c r="Y499" s="110">
        <v>3</v>
      </c>
      <c r="Z499" s="110">
        <v>2</v>
      </c>
      <c r="AA499" s="340">
        <v>1</v>
      </c>
      <c r="AB499" s="340">
        <v>0</v>
      </c>
      <c r="AC499" s="340">
        <v>1</v>
      </c>
      <c r="AD499" s="340">
        <v>1</v>
      </c>
      <c r="AE499" s="340">
        <v>1</v>
      </c>
      <c r="AF499" s="340"/>
      <c r="AG499" s="340"/>
      <c r="AH499" s="340">
        <v>1</v>
      </c>
      <c r="AI499" s="340">
        <v>0</v>
      </c>
      <c r="AJ499" s="2">
        <v>1</v>
      </c>
      <c r="AK499" s="105"/>
      <c r="AO499" s="23"/>
    </row>
    <row r="500" spans="1:41" ht="14.5" x14ac:dyDescent="0.3">
      <c r="A500" s="105" t="s">
        <v>106</v>
      </c>
      <c r="B500" s="105" t="s">
        <v>13</v>
      </c>
      <c r="C500" s="1" t="s">
        <v>294</v>
      </c>
      <c r="E500" s="2" t="s">
        <v>337</v>
      </c>
      <c r="F500" s="106">
        <v>2.4885999999999999</v>
      </c>
      <c r="H500" s="107">
        <v>21.8</v>
      </c>
      <c r="I500" s="108">
        <v>3.5</v>
      </c>
      <c r="J500" s="107">
        <v>545.79999999999995</v>
      </c>
      <c r="K500" s="107">
        <v>-18.7</v>
      </c>
      <c r="L500" s="109">
        <v>58</v>
      </c>
      <c r="M500" s="110" t="s">
        <v>351</v>
      </c>
      <c r="N500" s="110" t="s">
        <v>351</v>
      </c>
      <c r="O500" s="111">
        <v>25.708731</v>
      </c>
      <c r="P500" s="112">
        <v>-171.80663000000001</v>
      </c>
      <c r="Q500" s="21" t="s">
        <v>421</v>
      </c>
      <c r="R500" s="113">
        <v>41417</v>
      </c>
      <c r="S500" s="113"/>
      <c r="T500" s="105" t="s">
        <v>376</v>
      </c>
      <c r="U500" s="1" t="s">
        <v>372</v>
      </c>
      <c r="V500" s="1" t="s">
        <v>395</v>
      </c>
      <c r="W500" s="1" t="s">
        <v>396</v>
      </c>
      <c r="X500" s="1" t="s">
        <v>397</v>
      </c>
      <c r="Y500" s="110">
        <v>0</v>
      </c>
      <c r="Z500" s="110">
        <v>2</v>
      </c>
      <c r="AA500" s="340">
        <v>1</v>
      </c>
      <c r="AB500" s="340">
        <v>0</v>
      </c>
      <c r="AC500" s="340">
        <v>1</v>
      </c>
      <c r="AD500" s="340">
        <v>1</v>
      </c>
      <c r="AE500" s="340">
        <v>1</v>
      </c>
      <c r="AF500" s="340"/>
      <c r="AG500" s="340"/>
      <c r="AH500" s="340">
        <v>1</v>
      </c>
      <c r="AI500" s="340">
        <v>0</v>
      </c>
      <c r="AJ500" s="2">
        <v>1</v>
      </c>
      <c r="AK500" s="105"/>
      <c r="AO500" s="23"/>
    </row>
    <row r="501" spans="1:41" ht="14.5" x14ac:dyDescent="0.3">
      <c r="A501" s="105" t="s">
        <v>107</v>
      </c>
      <c r="B501" s="114" t="s">
        <v>199</v>
      </c>
      <c r="C501" s="1" t="s">
        <v>303</v>
      </c>
      <c r="E501" s="2" t="s">
        <v>339</v>
      </c>
      <c r="F501" s="106">
        <v>2.0190999999999999</v>
      </c>
      <c r="H501" s="107">
        <v>15.3</v>
      </c>
      <c r="I501" s="108">
        <v>1.5</v>
      </c>
      <c r="J501" s="107">
        <v>365</v>
      </c>
      <c r="K501" s="107">
        <v>-16.100000000000001</v>
      </c>
      <c r="L501" s="109">
        <v>58</v>
      </c>
      <c r="M501" s="110" t="s">
        <v>351</v>
      </c>
      <c r="N501" s="110" t="s">
        <v>351</v>
      </c>
      <c r="O501" s="111">
        <v>25.708731</v>
      </c>
      <c r="P501" s="112">
        <v>-171.80663000000001</v>
      </c>
      <c r="Q501" s="21" t="s">
        <v>421</v>
      </c>
      <c r="R501" s="113">
        <v>41417</v>
      </c>
      <c r="S501" s="113"/>
      <c r="T501" s="105" t="s">
        <v>376</v>
      </c>
      <c r="U501" s="1" t="s">
        <v>372</v>
      </c>
      <c r="V501" s="1" t="s">
        <v>395</v>
      </c>
      <c r="W501" s="1"/>
      <c r="X501" s="1" t="s">
        <v>397</v>
      </c>
      <c r="Y501" s="110">
        <v>0</v>
      </c>
      <c r="Z501" s="110">
        <v>2</v>
      </c>
      <c r="AA501" s="340">
        <v>1</v>
      </c>
      <c r="AB501" s="340">
        <v>0</v>
      </c>
      <c r="AC501" s="340">
        <v>1</v>
      </c>
      <c r="AD501" s="340">
        <v>1</v>
      </c>
      <c r="AE501" s="340">
        <v>1</v>
      </c>
      <c r="AF501" s="340"/>
      <c r="AG501" s="340"/>
      <c r="AH501" s="340">
        <v>1</v>
      </c>
      <c r="AI501" s="340">
        <v>0</v>
      </c>
      <c r="AJ501" s="2">
        <v>1</v>
      </c>
      <c r="AK501" s="105"/>
    </row>
    <row r="502" spans="1:41" ht="14.5" x14ac:dyDescent="0.35">
      <c r="A502" s="1" t="s">
        <v>1352</v>
      </c>
      <c r="B502" s="1" t="s">
        <v>1349</v>
      </c>
      <c r="C502" s="1" t="s">
        <v>310</v>
      </c>
      <c r="D502" s="1"/>
      <c r="E502" s="1" t="s">
        <v>338</v>
      </c>
      <c r="F502" s="16">
        <v>2.5604</v>
      </c>
      <c r="G502" s="1"/>
      <c r="H502" s="17">
        <v>12.1</v>
      </c>
      <c r="I502" s="17">
        <v>3.6</v>
      </c>
      <c r="J502" s="17">
        <v>460.9</v>
      </c>
      <c r="K502" s="17">
        <v>-14.4</v>
      </c>
      <c r="L502" s="343">
        <v>58</v>
      </c>
      <c r="M502" s="343" t="s">
        <v>1210</v>
      </c>
      <c r="N502" s="343" t="s">
        <v>1210</v>
      </c>
      <c r="O502" s="343">
        <v>27.772760000000002</v>
      </c>
      <c r="P502" s="343">
        <v>-175.79776000000001</v>
      </c>
      <c r="Q502" s="1" t="s">
        <v>421</v>
      </c>
      <c r="R502" s="4">
        <v>43682</v>
      </c>
      <c r="S502" s="343"/>
      <c r="T502" s="1" t="s">
        <v>378</v>
      </c>
      <c r="U502" s="2" t="s">
        <v>1334</v>
      </c>
      <c r="V502" s="1"/>
      <c r="W502" s="1"/>
      <c r="X502" s="343" t="s">
        <v>397</v>
      </c>
      <c r="Y502" s="343">
        <v>0</v>
      </c>
      <c r="Z502" s="343">
        <v>1</v>
      </c>
      <c r="AA502" s="340">
        <v>1</v>
      </c>
      <c r="AB502" s="340">
        <v>0</v>
      </c>
      <c r="AC502" s="340">
        <v>0</v>
      </c>
      <c r="AD502" s="340">
        <v>0</v>
      </c>
      <c r="AE502" s="340">
        <v>1</v>
      </c>
      <c r="AF502" s="340">
        <v>1</v>
      </c>
      <c r="AG502" s="340">
        <v>0</v>
      </c>
      <c r="AH502" s="340">
        <v>1</v>
      </c>
      <c r="AI502" s="340">
        <v>0</v>
      </c>
      <c r="AJ502" s="343">
        <v>0</v>
      </c>
      <c r="AK502" s="1" t="s">
        <v>1350</v>
      </c>
      <c r="AL502" s="1"/>
      <c r="AM502" s="1"/>
      <c r="AN502" s="1"/>
      <c r="AO502" s="1"/>
    </row>
    <row r="503" spans="1:41" ht="14.5" x14ac:dyDescent="0.35">
      <c r="A503" s="1" t="s">
        <v>1353</v>
      </c>
      <c r="B503" s="1" t="s">
        <v>1349</v>
      </c>
      <c r="C503" s="1" t="s">
        <v>310</v>
      </c>
      <c r="D503" s="1"/>
      <c r="E503" s="1" t="s">
        <v>338</v>
      </c>
      <c r="F503" s="16">
        <v>2.5501</v>
      </c>
      <c r="G503" s="1"/>
      <c r="H503" s="17">
        <v>9.6999999999999993</v>
      </c>
      <c r="I503" s="17">
        <v>4.8</v>
      </c>
      <c r="J503" s="17">
        <v>467.1</v>
      </c>
      <c r="K503" s="17">
        <v>-15.1</v>
      </c>
      <c r="L503" s="343">
        <v>58</v>
      </c>
      <c r="M503" s="343" t="s">
        <v>1210</v>
      </c>
      <c r="N503" s="343" t="s">
        <v>1210</v>
      </c>
      <c r="O503" s="343">
        <v>27.772760000000002</v>
      </c>
      <c r="P503" s="343">
        <v>-175.79776000000001</v>
      </c>
      <c r="Q503" s="1" t="s">
        <v>421</v>
      </c>
      <c r="R503" s="4">
        <v>43682</v>
      </c>
      <c r="S503" s="343"/>
      <c r="T503" s="1" t="s">
        <v>378</v>
      </c>
      <c r="U503" s="2" t="s">
        <v>1334</v>
      </c>
      <c r="V503" s="1"/>
      <c r="W503" s="1"/>
      <c r="X503" s="343" t="s">
        <v>397</v>
      </c>
      <c r="Y503" s="343">
        <v>0</v>
      </c>
      <c r="Z503" s="343">
        <v>1</v>
      </c>
      <c r="AA503" s="340">
        <v>1</v>
      </c>
      <c r="AB503" s="340">
        <v>0</v>
      </c>
      <c r="AC503" s="340">
        <v>0</v>
      </c>
      <c r="AD503" s="340">
        <v>0</v>
      </c>
      <c r="AE503" s="340">
        <v>1</v>
      </c>
      <c r="AF503" s="340">
        <v>1</v>
      </c>
      <c r="AG503" s="340">
        <v>0</v>
      </c>
      <c r="AH503" s="340">
        <v>1</v>
      </c>
      <c r="AI503" s="340">
        <v>0</v>
      </c>
      <c r="AJ503" s="343">
        <v>0</v>
      </c>
      <c r="AK503" s="1" t="s">
        <v>1350</v>
      </c>
      <c r="AL503" s="1"/>
      <c r="AM503" s="1"/>
      <c r="AN503" s="1"/>
      <c r="AO503" s="1"/>
    </row>
    <row r="504" spans="1:41" ht="14.5" x14ac:dyDescent="0.35">
      <c r="A504" s="1" t="s">
        <v>1354</v>
      </c>
      <c r="B504" s="1" t="s">
        <v>1349</v>
      </c>
      <c r="C504" s="1" t="s">
        <v>310</v>
      </c>
      <c r="D504" s="1"/>
      <c r="E504" s="1" t="s">
        <v>338</v>
      </c>
      <c r="F504" s="16">
        <v>2.5112000000000001</v>
      </c>
      <c r="G504" s="1"/>
      <c r="H504" s="17">
        <v>10.3</v>
      </c>
      <c r="I504" s="17">
        <v>4.3</v>
      </c>
      <c r="J504" s="17">
        <v>451.6</v>
      </c>
      <c r="K504" s="17">
        <v>-15</v>
      </c>
      <c r="L504" s="343">
        <v>58</v>
      </c>
      <c r="M504" s="343" t="s">
        <v>1210</v>
      </c>
      <c r="N504" s="343" t="s">
        <v>1210</v>
      </c>
      <c r="O504" s="343">
        <v>27.772760000000002</v>
      </c>
      <c r="P504" s="343">
        <v>-175.79776000000001</v>
      </c>
      <c r="Q504" s="1" t="s">
        <v>421</v>
      </c>
      <c r="R504" s="4">
        <v>43682</v>
      </c>
      <c r="S504" s="343"/>
      <c r="T504" s="1" t="s">
        <v>378</v>
      </c>
      <c r="U504" s="2" t="s">
        <v>1334</v>
      </c>
      <c r="V504" s="1"/>
      <c r="W504" s="1"/>
      <c r="X504" s="343" t="s">
        <v>397</v>
      </c>
      <c r="Y504" s="343">
        <v>0</v>
      </c>
      <c r="Z504" s="343">
        <v>1</v>
      </c>
      <c r="AA504" s="340">
        <v>1</v>
      </c>
      <c r="AB504" s="340">
        <v>0</v>
      </c>
      <c r="AC504" s="340">
        <v>0</v>
      </c>
      <c r="AD504" s="340">
        <v>0</v>
      </c>
      <c r="AE504" s="340">
        <v>1</v>
      </c>
      <c r="AF504" s="340">
        <v>1</v>
      </c>
      <c r="AG504" s="340">
        <v>0</v>
      </c>
      <c r="AH504" s="340">
        <v>1</v>
      </c>
      <c r="AI504" s="340">
        <v>0</v>
      </c>
      <c r="AJ504" s="343">
        <v>0</v>
      </c>
      <c r="AK504" s="1" t="s">
        <v>1350</v>
      </c>
      <c r="AL504" s="1"/>
      <c r="AM504" s="1"/>
      <c r="AN504" s="1"/>
      <c r="AO504" s="1"/>
    </row>
    <row r="505" spans="1:41" ht="14.5" x14ac:dyDescent="0.3">
      <c r="A505" s="118" t="s">
        <v>140</v>
      </c>
      <c r="B505" s="119" t="s">
        <v>7</v>
      </c>
      <c r="C505" s="119" t="s">
        <v>303</v>
      </c>
      <c r="D505" s="44"/>
      <c r="E505" s="118" t="s">
        <v>339</v>
      </c>
      <c r="F505" s="120">
        <v>2.0179999999999998</v>
      </c>
      <c r="G505" s="45"/>
      <c r="H505" s="121">
        <v>27.2</v>
      </c>
      <c r="I505" s="122">
        <v>5.4</v>
      </c>
      <c r="J505" s="121">
        <v>466.7</v>
      </c>
      <c r="K505" s="121">
        <v>-33.200000000000003</v>
      </c>
      <c r="L505" s="123">
        <v>59</v>
      </c>
      <c r="M505" s="124" t="s">
        <v>349</v>
      </c>
      <c r="N505" s="124" t="s">
        <v>349</v>
      </c>
      <c r="O505" s="125">
        <f>26+2.22/60</f>
        <v>26.036999999999999</v>
      </c>
      <c r="P505" s="125">
        <f>-173-47.531/60</f>
        <v>-173.79218333333333</v>
      </c>
      <c r="Q505" s="21" t="s">
        <v>421</v>
      </c>
      <c r="R505" s="126">
        <v>41896</v>
      </c>
      <c r="S505" s="126"/>
      <c r="T505" s="118" t="s">
        <v>381</v>
      </c>
      <c r="U505" s="119" t="s">
        <v>379</v>
      </c>
      <c r="V505" s="119" t="s">
        <v>395</v>
      </c>
      <c r="W505" s="119"/>
      <c r="X505" s="119" t="s">
        <v>397</v>
      </c>
      <c r="Y505" s="124">
        <v>0</v>
      </c>
      <c r="Z505" s="124">
        <v>2</v>
      </c>
      <c r="AA505" s="124">
        <v>1</v>
      </c>
      <c r="AB505" s="124">
        <v>0</v>
      </c>
      <c r="AC505" s="124">
        <v>1</v>
      </c>
      <c r="AD505" s="124">
        <v>1</v>
      </c>
      <c r="AE505" s="124">
        <v>1</v>
      </c>
      <c r="AF505" s="124"/>
      <c r="AG505" s="124"/>
      <c r="AH505" s="124">
        <v>1</v>
      </c>
      <c r="AI505" s="124">
        <v>0</v>
      </c>
      <c r="AJ505" s="118">
        <v>0</v>
      </c>
      <c r="AK505" s="118"/>
      <c r="AL505" s="44"/>
      <c r="AM505" s="44"/>
      <c r="AN505" s="44"/>
      <c r="AO505" s="44"/>
    </row>
    <row r="506" spans="1:41" ht="14.5" x14ac:dyDescent="0.3">
      <c r="A506" s="118" t="s">
        <v>141</v>
      </c>
      <c r="B506" s="119" t="s">
        <v>19</v>
      </c>
      <c r="C506" s="119" t="s">
        <v>314</v>
      </c>
      <c r="D506" s="44"/>
      <c r="E506" s="118" t="s">
        <v>339</v>
      </c>
      <c r="F506" s="120">
        <v>2.0442999999999998</v>
      </c>
      <c r="G506" s="45"/>
      <c r="H506" s="121">
        <v>24.1</v>
      </c>
      <c r="I506" s="122">
        <v>2.9</v>
      </c>
      <c r="J506" s="121">
        <v>403.2</v>
      </c>
      <c r="K506" s="121">
        <v>-17.100000000000001</v>
      </c>
      <c r="L506" s="123">
        <v>59</v>
      </c>
      <c r="M506" s="124" t="s">
        <v>349</v>
      </c>
      <c r="N506" s="124" t="s">
        <v>349</v>
      </c>
      <c r="O506" s="125">
        <f>26+2.22/60</f>
        <v>26.036999999999999</v>
      </c>
      <c r="P506" s="125">
        <f>-173-47.531/60</f>
        <v>-173.79218333333333</v>
      </c>
      <c r="Q506" s="21" t="s">
        <v>421</v>
      </c>
      <c r="R506" s="126">
        <v>41896</v>
      </c>
      <c r="S506" s="126"/>
      <c r="T506" s="118" t="s">
        <v>381</v>
      </c>
      <c r="U506" s="119" t="s">
        <v>379</v>
      </c>
      <c r="V506" s="119" t="s">
        <v>395</v>
      </c>
      <c r="W506" s="119"/>
      <c r="X506" s="119" t="s">
        <v>397</v>
      </c>
      <c r="Y506" s="124">
        <v>0</v>
      </c>
      <c r="Z506" s="124">
        <v>2</v>
      </c>
      <c r="AA506" s="124">
        <v>1</v>
      </c>
      <c r="AB506" s="124">
        <v>0</v>
      </c>
      <c r="AC506" s="124">
        <v>1</v>
      </c>
      <c r="AD506" s="124">
        <v>1</v>
      </c>
      <c r="AE506" s="124">
        <v>1</v>
      </c>
      <c r="AF506" s="124"/>
      <c r="AG506" s="124"/>
      <c r="AH506" s="124">
        <v>1</v>
      </c>
      <c r="AI506" s="124">
        <v>0</v>
      </c>
      <c r="AJ506" s="118">
        <v>0</v>
      </c>
      <c r="AK506" s="118"/>
      <c r="AL506" s="44"/>
      <c r="AM506" s="44"/>
      <c r="AN506" s="44"/>
      <c r="AO506" s="44"/>
    </row>
    <row r="507" spans="1:41" ht="14.5" x14ac:dyDescent="0.3">
      <c r="A507" s="105" t="s">
        <v>142</v>
      </c>
      <c r="B507" s="55" t="s">
        <v>19</v>
      </c>
      <c r="C507" s="1" t="s">
        <v>305</v>
      </c>
      <c r="E507" s="2" t="s">
        <v>339</v>
      </c>
      <c r="F507" s="106">
        <v>10.3466</v>
      </c>
      <c r="H507" s="107">
        <v>142.6</v>
      </c>
      <c r="I507" s="108">
        <v>2.5</v>
      </c>
      <c r="J507" s="107">
        <v>1727.7</v>
      </c>
      <c r="K507" s="107">
        <v>-15.8</v>
      </c>
      <c r="L507" s="109">
        <v>59</v>
      </c>
      <c r="M507" s="110" t="s">
        <v>349</v>
      </c>
      <c r="N507" s="110" t="s">
        <v>349</v>
      </c>
      <c r="O507" s="111">
        <f>26+2.22/60</f>
        <v>26.036999999999999</v>
      </c>
      <c r="P507" s="112">
        <f>-173-47.531/60</f>
        <v>-173.79218333333333</v>
      </c>
      <c r="Q507" s="21" t="s">
        <v>421</v>
      </c>
      <c r="R507" s="113">
        <v>41896</v>
      </c>
      <c r="S507" s="113"/>
      <c r="T507" s="105" t="s">
        <v>381</v>
      </c>
      <c r="U507" s="1" t="s">
        <v>379</v>
      </c>
      <c r="V507" s="1" t="s">
        <v>395</v>
      </c>
      <c r="W507" s="1"/>
      <c r="X507" s="1" t="s">
        <v>397</v>
      </c>
      <c r="Y507" s="110">
        <v>0</v>
      </c>
      <c r="Z507" s="110">
        <v>2</v>
      </c>
      <c r="AA507" s="340">
        <v>1</v>
      </c>
      <c r="AB507" s="340">
        <v>0</v>
      </c>
      <c r="AC507" s="340">
        <v>1</v>
      </c>
      <c r="AD507" s="340">
        <v>1</v>
      </c>
      <c r="AE507" s="340">
        <v>1</v>
      </c>
      <c r="AF507" s="340"/>
      <c r="AG507" s="340"/>
      <c r="AH507" s="340">
        <v>1</v>
      </c>
      <c r="AI507" s="340">
        <v>0</v>
      </c>
      <c r="AJ507" s="2">
        <v>0</v>
      </c>
      <c r="AK507" s="2"/>
      <c r="AO507" s="23"/>
    </row>
    <row r="508" spans="1:41" ht="14.5" x14ac:dyDescent="0.3">
      <c r="A508" s="105" t="s">
        <v>144</v>
      </c>
      <c r="B508" s="55" t="s">
        <v>6</v>
      </c>
      <c r="C508" s="1" t="s">
        <v>288</v>
      </c>
      <c r="E508" s="2" t="s">
        <v>339</v>
      </c>
      <c r="F508" s="106">
        <v>3.1745000000000001</v>
      </c>
      <c r="H508" s="107">
        <v>31</v>
      </c>
      <c r="I508" s="108">
        <v>2.9</v>
      </c>
      <c r="J508" s="107">
        <v>473.5</v>
      </c>
      <c r="K508" s="107">
        <v>-15.7</v>
      </c>
      <c r="L508" s="109">
        <v>59</v>
      </c>
      <c r="M508" s="110" t="s">
        <v>349</v>
      </c>
      <c r="N508" s="110" t="s">
        <v>349</v>
      </c>
      <c r="O508" s="111">
        <f>26+2.22/60</f>
        <v>26.036999999999999</v>
      </c>
      <c r="P508" s="112">
        <f>-173-47.531/60</f>
        <v>-173.79218333333333</v>
      </c>
      <c r="Q508" s="21" t="s">
        <v>421</v>
      </c>
      <c r="R508" s="113">
        <v>41896</v>
      </c>
      <c r="S508" s="113"/>
      <c r="T508" s="105" t="s">
        <v>381</v>
      </c>
      <c r="U508" s="1" t="s">
        <v>379</v>
      </c>
      <c r="V508" s="1" t="s">
        <v>395</v>
      </c>
      <c r="W508" s="1"/>
      <c r="X508" s="1" t="s">
        <v>397</v>
      </c>
      <c r="Y508" s="110">
        <v>0</v>
      </c>
      <c r="Z508" s="110">
        <v>2</v>
      </c>
      <c r="AA508" s="340">
        <v>1</v>
      </c>
      <c r="AB508" s="340">
        <v>0</v>
      </c>
      <c r="AC508" s="340">
        <v>1</v>
      </c>
      <c r="AD508" s="340">
        <v>1</v>
      </c>
      <c r="AE508" s="340">
        <v>1</v>
      </c>
      <c r="AF508" s="340"/>
      <c r="AG508" s="340"/>
      <c r="AH508" s="340">
        <v>1</v>
      </c>
      <c r="AI508" s="340">
        <v>0</v>
      </c>
      <c r="AJ508" s="2">
        <v>0</v>
      </c>
      <c r="AK508" s="2"/>
      <c r="AO508" s="23"/>
    </row>
    <row r="509" spans="1:41" ht="14.5" x14ac:dyDescent="0.35">
      <c r="A509" s="2" t="s">
        <v>62</v>
      </c>
      <c r="B509" s="2" t="s">
        <v>11</v>
      </c>
      <c r="C509" s="2" t="s">
        <v>292</v>
      </c>
      <c r="E509" s="2" t="s">
        <v>339</v>
      </c>
      <c r="F509" s="16">
        <v>1.2090000000000001</v>
      </c>
      <c r="G509" s="16"/>
      <c r="H509" s="17">
        <v>30.9</v>
      </c>
      <c r="I509" s="17">
        <v>3.3</v>
      </c>
      <c r="J509" s="17">
        <v>478.7</v>
      </c>
      <c r="K509" s="17">
        <v>-18.399999999999999</v>
      </c>
      <c r="L509" s="18">
        <f>195*0.3048</f>
        <v>59.436</v>
      </c>
      <c r="M509" s="343" t="s">
        <v>350</v>
      </c>
      <c r="N509" s="343" t="s">
        <v>350</v>
      </c>
      <c r="O509" s="19">
        <v>24.832516666666667</v>
      </c>
      <c r="P509" s="20">
        <v>-168.15123333333332</v>
      </c>
      <c r="Q509" s="21" t="s">
        <v>421</v>
      </c>
      <c r="R509" s="22">
        <v>41174</v>
      </c>
      <c r="S509" s="22"/>
      <c r="T509" s="2" t="s">
        <v>370</v>
      </c>
      <c r="U509" s="1" t="s">
        <v>369</v>
      </c>
      <c r="V509" s="1" t="s">
        <v>395</v>
      </c>
      <c r="W509" s="1"/>
      <c r="X509" s="1" t="s">
        <v>397</v>
      </c>
      <c r="Y509" s="343">
        <v>1</v>
      </c>
      <c r="Z509" s="343">
        <v>1</v>
      </c>
      <c r="AA509" s="340">
        <v>1</v>
      </c>
      <c r="AB509" s="340">
        <v>0</v>
      </c>
      <c r="AC509" s="340">
        <v>1</v>
      </c>
      <c r="AD509" s="340">
        <v>1</v>
      </c>
      <c r="AE509" s="340">
        <v>1</v>
      </c>
      <c r="AF509" s="340"/>
      <c r="AG509" s="340"/>
      <c r="AH509" s="340">
        <v>1</v>
      </c>
      <c r="AI509" s="340">
        <v>0</v>
      </c>
      <c r="AJ509" s="2">
        <v>0</v>
      </c>
      <c r="AK509" s="2"/>
      <c r="AL509" s="23"/>
      <c r="AM509" s="23"/>
      <c r="AO509" s="23"/>
    </row>
    <row r="510" spans="1:41" ht="14.5" x14ac:dyDescent="0.35">
      <c r="A510" s="2" t="s">
        <v>63</v>
      </c>
      <c r="B510" s="2" t="s">
        <v>13</v>
      </c>
      <c r="C510" s="2" t="s">
        <v>294</v>
      </c>
      <c r="E510" s="2" t="s">
        <v>337</v>
      </c>
      <c r="F510" s="16">
        <v>0.93640000000000001</v>
      </c>
      <c r="G510" s="16"/>
      <c r="H510" s="17">
        <v>12.2</v>
      </c>
      <c r="I510" s="104"/>
      <c r="J510" s="17">
        <v>289.60000000000002</v>
      </c>
      <c r="K510" s="17">
        <v>-20.3</v>
      </c>
      <c r="L510" s="18">
        <f>195*0.3048</f>
        <v>59.436</v>
      </c>
      <c r="M510" s="343" t="s">
        <v>350</v>
      </c>
      <c r="N510" s="343" t="s">
        <v>350</v>
      </c>
      <c r="O510" s="19">
        <v>24.832516666666667</v>
      </c>
      <c r="P510" s="20">
        <v>-168.15123333333332</v>
      </c>
      <c r="Q510" s="21" t="s">
        <v>421</v>
      </c>
      <c r="R510" s="22">
        <v>41174</v>
      </c>
      <c r="S510" s="22"/>
      <c r="T510" s="2" t="s">
        <v>370</v>
      </c>
      <c r="U510" s="1" t="s">
        <v>369</v>
      </c>
      <c r="V510" s="1" t="s">
        <v>395</v>
      </c>
      <c r="W510" s="1" t="s">
        <v>396</v>
      </c>
      <c r="X510" s="1" t="s">
        <v>397</v>
      </c>
      <c r="Y510" s="343">
        <v>1</v>
      </c>
      <c r="Z510" s="343">
        <v>1</v>
      </c>
      <c r="AA510" s="340">
        <v>1</v>
      </c>
      <c r="AB510" s="340">
        <v>0</v>
      </c>
      <c r="AC510" s="340">
        <v>1</v>
      </c>
      <c r="AD510" s="340">
        <v>1</v>
      </c>
      <c r="AE510" s="340">
        <v>1</v>
      </c>
      <c r="AF510" s="340"/>
      <c r="AG510" s="340"/>
      <c r="AH510" s="340">
        <v>1</v>
      </c>
      <c r="AI510" s="340">
        <v>0</v>
      </c>
      <c r="AJ510" s="2">
        <v>0</v>
      </c>
      <c r="AK510" s="2"/>
      <c r="AL510" s="23"/>
      <c r="AM510" s="23"/>
      <c r="AO510" s="23"/>
    </row>
    <row r="511" spans="1:41" ht="14.5" x14ac:dyDescent="0.3">
      <c r="A511" s="105" t="s">
        <v>172</v>
      </c>
      <c r="B511" s="1" t="s">
        <v>32</v>
      </c>
      <c r="C511" s="1" t="s">
        <v>315</v>
      </c>
      <c r="E511" s="2" t="s">
        <v>337</v>
      </c>
      <c r="F511" s="106">
        <v>5.5197000000000003</v>
      </c>
      <c r="H511" s="107">
        <v>38.200000000000003</v>
      </c>
      <c r="I511" s="108">
        <v>4.4000000000000004</v>
      </c>
      <c r="J511" s="107">
        <v>831.8</v>
      </c>
      <c r="K511" s="107">
        <v>-21.4</v>
      </c>
      <c r="L511" s="116">
        <f>195*0.3048</f>
        <v>59.436</v>
      </c>
      <c r="M511" s="110" t="s">
        <v>1210</v>
      </c>
      <c r="N511" s="110" t="s">
        <v>1210</v>
      </c>
      <c r="O511" s="111">
        <f>27+47.145/60</f>
        <v>27.78575</v>
      </c>
      <c r="P511" s="112">
        <f>-175-45.307/60</f>
        <v>-175.75511666666668</v>
      </c>
      <c r="Q511" s="21" t="s">
        <v>421</v>
      </c>
      <c r="R511" s="113">
        <v>41899</v>
      </c>
      <c r="S511" s="113"/>
      <c r="T511" s="105" t="s">
        <v>380</v>
      </c>
      <c r="U511" s="1" t="s">
        <v>379</v>
      </c>
      <c r="V511" s="1" t="s">
        <v>395</v>
      </c>
      <c r="W511" s="1"/>
      <c r="X511" s="1" t="s">
        <v>397</v>
      </c>
      <c r="Y511" s="110">
        <v>1</v>
      </c>
      <c r="Z511" s="110">
        <v>3</v>
      </c>
      <c r="AA511" s="340">
        <v>1</v>
      </c>
      <c r="AB511" s="340">
        <v>0</v>
      </c>
      <c r="AC511" s="340">
        <v>1</v>
      </c>
      <c r="AD511" s="340">
        <v>1</v>
      </c>
      <c r="AE511" s="340">
        <v>1</v>
      </c>
      <c r="AF511" s="340"/>
      <c r="AG511" s="340"/>
      <c r="AH511" s="340">
        <v>1</v>
      </c>
      <c r="AI511" s="340">
        <v>0</v>
      </c>
      <c r="AJ511" s="2">
        <v>0</v>
      </c>
      <c r="AK511" s="2"/>
    </row>
    <row r="512" spans="1:41" x14ac:dyDescent="0.3">
      <c r="A512" s="1" t="s">
        <v>764</v>
      </c>
      <c r="B512" s="1" t="s">
        <v>1086</v>
      </c>
      <c r="E512" s="2" t="s">
        <v>339</v>
      </c>
      <c r="F512" s="34">
        <v>0.88149999999999995</v>
      </c>
      <c r="H512" s="26">
        <v>37.941535226077818</v>
      </c>
      <c r="I512" s="27">
        <v>2.7636520000000013</v>
      </c>
      <c r="J512" s="26">
        <v>286.29190751445083</v>
      </c>
      <c r="K512" s="27">
        <v>-24.071906499999997</v>
      </c>
      <c r="L512" s="343">
        <v>60</v>
      </c>
      <c r="M512" s="343" t="s">
        <v>1111</v>
      </c>
      <c r="N512" s="28" t="s">
        <v>1216</v>
      </c>
      <c r="O512" s="29"/>
      <c r="P512" s="30"/>
      <c r="Q512" s="21" t="s">
        <v>1202</v>
      </c>
      <c r="R512" s="31"/>
      <c r="S512" s="31"/>
      <c r="T512" s="28"/>
      <c r="AK512" s="1"/>
      <c r="AL512" s="1"/>
      <c r="AM512" s="1"/>
      <c r="AN512" s="1"/>
      <c r="AO512" s="1"/>
    </row>
    <row r="513" spans="1:41" x14ac:dyDescent="0.3">
      <c r="A513" s="1" t="s">
        <v>765</v>
      </c>
      <c r="B513" s="1" t="s">
        <v>1086</v>
      </c>
      <c r="E513" s="2" t="s">
        <v>339</v>
      </c>
      <c r="F513" s="34">
        <v>0.86780000000000002</v>
      </c>
      <c r="H513" s="26">
        <v>32.088748685594112</v>
      </c>
      <c r="I513" s="27">
        <v>3.0060860000000011</v>
      </c>
      <c r="J513" s="26">
        <v>263.19942196531792</v>
      </c>
      <c r="K513" s="27">
        <v>-22.8865844</v>
      </c>
      <c r="L513" s="343">
        <v>60</v>
      </c>
      <c r="M513" s="343" t="s">
        <v>1111</v>
      </c>
      <c r="N513" s="28" t="s">
        <v>1216</v>
      </c>
      <c r="O513" s="29"/>
      <c r="P513" s="30"/>
      <c r="Q513" s="21" t="s">
        <v>1202</v>
      </c>
      <c r="R513" s="31"/>
      <c r="S513" s="31"/>
      <c r="T513" s="28"/>
      <c r="AK513" s="1"/>
      <c r="AL513" s="1"/>
      <c r="AM513" s="1"/>
      <c r="AN513" s="1"/>
      <c r="AO513" s="1"/>
    </row>
    <row r="514" spans="1:41" x14ac:dyDescent="0.3">
      <c r="A514" s="1" t="s">
        <v>766</v>
      </c>
      <c r="B514" s="1" t="s">
        <v>1086</v>
      </c>
      <c r="E514" s="2" t="s">
        <v>339</v>
      </c>
      <c r="F514" s="34">
        <v>0.89690000000000003</v>
      </c>
      <c r="H514" s="26">
        <v>34.557728706624602</v>
      </c>
      <c r="I514" s="27">
        <v>2.2224340000000007</v>
      </c>
      <c r="J514" s="26">
        <v>268.9605009633911</v>
      </c>
      <c r="K514" s="27">
        <v>-23.542165799999999</v>
      </c>
      <c r="L514" s="343">
        <v>60</v>
      </c>
      <c r="M514" s="343" t="s">
        <v>1111</v>
      </c>
      <c r="N514" s="28" t="s">
        <v>1216</v>
      </c>
      <c r="O514" s="29"/>
      <c r="P514" s="30"/>
      <c r="Q514" s="21" t="s">
        <v>1202</v>
      </c>
      <c r="R514" s="31"/>
      <c r="S514" s="31"/>
      <c r="T514" s="28"/>
      <c r="AK514" s="1"/>
      <c r="AL514" s="1"/>
      <c r="AM514" s="1"/>
      <c r="AN514" s="1"/>
      <c r="AO514" s="1"/>
    </row>
    <row r="515" spans="1:41" x14ac:dyDescent="0.3">
      <c r="A515" s="1" t="s">
        <v>767</v>
      </c>
      <c r="B515" s="1" t="s">
        <v>1086</v>
      </c>
      <c r="E515" s="2" t="s">
        <v>339</v>
      </c>
      <c r="F515" s="34">
        <v>0.87970000000000004</v>
      </c>
      <c r="H515" s="26">
        <v>37.030914826498424</v>
      </c>
      <c r="I515" s="27">
        <v>2.1047860000000007</v>
      </c>
      <c r="J515" s="26">
        <v>291.397880539499</v>
      </c>
      <c r="K515" s="27">
        <v>-25.117535500000002</v>
      </c>
      <c r="L515" s="343">
        <v>60</v>
      </c>
      <c r="M515" s="343" t="s">
        <v>1111</v>
      </c>
      <c r="N515" s="28" t="s">
        <v>1216</v>
      </c>
      <c r="O515" s="29"/>
      <c r="P515" s="30"/>
      <c r="Q515" s="21" t="s">
        <v>1202</v>
      </c>
      <c r="R515" s="31"/>
      <c r="S515" s="31"/>
      <c r="T515" s="28"/>
      <c r="AK515" s="1" t="s">
        <v>1137</v>
      </c>
      <c r="AL515" s="1"/>
      <c r="AM515" s="1"/>
      <c r="AN515" s="1"/>
      <c r="AO515" s="1"/>
    </row>
    <row r="516" spans="1:41" x14ac:dyDescent="0.3">
      <c r="A516" s="1" t="s">
        <v>768</v>
      </c>
      <c r="B516" s="1" t="s">
        <v>1086</v>
      </c>
      <c r="E516" s="2" t="s">
        <v>339</v>
      </c>
      <c r="F516" s="34">
        <v>0.83020000000000005</v>
      </c>
      <c r="H516" s="26">
        <v>31.110830704521554</v>
      </c>
      <c r="I516" s="27">
        <v>2.7431560000000008</v>
      </c>
      <c r="J516" s="26">
        <v>244.41329479768785</v>
      </c>
      <c r="K516" s="27">
        <v>-24.001949399999997</v>
      </c>
      <c r="L516" s="343">
        <v>60</v>
      </c>
      <c r="M516" s="343" t="s">
        <v>1111</v>
      </c>
      <c r="N516" s="28" t="s">
        <v>1216</v>
      </c>
      <c r="O516" s="29"/>
      <c r="P516" s="30"/>
      <c r="Q516" s="21" t="s">
        <v>1202</v>
      </c>
      <c r="R516" s="31"/>
      <c r="S516" s="31"/>
      <c r="T516" s="28"/>
      <c r="AK516" s="1"/>
      <c r="AL516" s="1"/>
      <c r="AM516" s="1"/>
      <c r="AN516" s="1"/>
      <c r="AO516" s="1"/>
    </row>
    <row r="517" spans="1:41" x14ac:dyDescent="0.3">
      <c r="A517" s="1" t="s">
        <v>769</v>
      </c>
      <c r="B517" s="1" t="s">
        <v>1086</v>
      </c>
      <c r="E517" s="2" t="s">
        <v>339</v>
      </c>
      <c r="F517" s="34">
        <v>0.83889999999999998</v>
      </c>
      <c r="H517" s="26">
        <v>34.385278654048371</v>
      </c>
      <c r="I517" s="27">
        <v>1.6932700000000009</v>
      </c>
      <c r="J517" s="26">
        <v>259.13391136801539</v>
      </c>
      <c r="K517" s="27">
        <v>-25.075879800000003</v>
      </c>
      <c r="L517" s="343">
        <v>60</v>
      </c>
      <c r="M517" s="343" t="s">
        <v>1111</v>
      </c>
      <c r="N517" s="28" t="s">
        <v>1216</v>
      </c>
      <c r="O517" s="29"/>
      <c r="P517" s="30"/>
      <c r="Q517" s="21" t="s">
        <v>1202</v>
      </c>
      <c r="R517" s="31"/>
      <c r="S517" s="31"/>
      <c r="T517" s="28"/>
      <c r="AK517" s="1"/>
      <c r="AL517" s="1"/>
      <c r="AM517" s="1"/>
      <c r="AN517" s="1"/>
      <c r="AO517" s="1"/>
    </row>
    <row r="518" spans="1:41" x14ac:dyDescent="0.3">
      <c r="A518" s="1" t="s">
        <v>784</v>
      </c>
      <c r="B518" s="1" t="s">
        <v>1084</v>
      </c>
      <c r="E518" s="2" t="s">
        <v>339</v>
      </c>
      <c r="F518" s="34">
        <v>3.2099000000000002</v>
      </c>
      <c r="H518" s="26">
        <v>11.921144182450716</v>
      </c>
      <c r="I518" s="27">
        <v>3.2513942</v>
      </c>
      <c r="J518" s="26">
        <v>444.49778761061953</v>
      </c>
      <c r="K518" s="27">
        <v>-2.9665891000000046</v>
      </c>
      <c r="L518" s="343">
        <v>60</v>
      </c>
      <c r="M518" s="343" t="s">
        <v>1111</v>
      </c>
      <c r="N518" s="28" t="s">
        <v>1216</v>
      </c>
      <c r="O518" s="29"/>
      <c r="P518" s="30"/>
      <c r="Q518" s="21" t="s">
        <v>1202</v>
      </c>
      <c r="R518" s="31"/>
      <c r="S518" s="31"/>
      <c r="T518" s="28"/>
      <c r="AK518" s="1"/>
      <c r="AL518" s="1"/>
      <c r="AM518" s="1"/>
      <c r="AN518" s="1"/>
      <c r="AO518" s="1"/>
    </row>
    <row r="519" spans="1:41" x14ac:dyDescent="0.3">
      <c r="A519" s="56" t="s">
        <v>785</v>
      </c>
      <c r="B519" s="56" t="s">
        <v>1084</v>
      </c>
      <c r="C519" s="56"/>
      <c r="D519" s="56"/>
      <c r="E519" s="57" t="s">
        <v>339</v>
      </c>
      <c r="F519" s="58">
        <v>3.274</v>
      </c>
      <c r="G519" s="59"/>
      <c r="H519" s="60">
        <v>9.1789622308506882</v>
      </c>
      <c r="I519" s="61">
        <v>2.9032192000000001</v>
      </c>
      <c r="J519" s="60">
        <v>78.328454826906849</v>
      </c>
      <c r="K519" s="61">
        <v>-24.318413000000003</v>
      </c>
      <c r="L519" s="59">
        <v>60</v>
      </c>
      <c r="M519" s="59" t="s">
        <v>1111</v>
      </c>
      <c r="N519" s="62" t="s">
        <v>1216</v>
      </c>
      <c r="O519" s="66"/>
      <c r="P519" s="66"/>
      <c r="Q519" s="59" t="s">
        <v>1202</v>
      </c>
      <c r="R519" s="67"/>
      <c r="S519" s="67"/>
      <c r="T519" s="68"/>
      <c r="U519" s="68"/>
      <c r="V519" s="68"/>
      <c r="W519" s="69"/>
      <c r="X519" s="69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70"/>
      <c r="AK519" s="56"/>
      <c r="AL519" s="56"/>
      <c r="AM519" s="56"/>
      <c r="AN519" s="56"/>
      <c r="AO519" s="56"/>
    </row>
    <row r="520" spans="1:41" x14ac:dyDescent="0.3">
      <c r="A520" s="1" t="s">
        <v>790</v>
      </c>
      <c r="B520" s="1" t="s">
        <v>1084</v>
      </c>
      <c r="E520" s="2" t="s">
        <v>339</v>
      </c>
      <c r="F520" s="34">
        <v>3.1349</v>
      </c>
      <c r="H520" s="26">
        <v>17.011982991882491</v>
      </c>
      <c r="I520" s="27">
        <v>3.1892610000000001</v>
      </c>
      <c r="J520" s="26">
        <v>467.01991150442484</v>
      </c>
      <c r="K520" s="27">
        <v>-5.3401589000000014</v>
      </c>
      <c r="L520" s="343">
        <v>60</v>
      </c>
      <c r="M520" s="343" t="s">
        <v>1111</v>
      </c>
      <c r="N520" s="28" t="s">
        <v>1216</v>
      </c>
      <c r="O520" s="29"/>
      <c r="P520" s="30"/>
      <c r="Q520" s="21" t="s">
        <v>1202</v>
      </c>
      <c r="R520" s="31"/>
      <c r="S520" s="31"/>
      <c r="T520" s="28"/>
      <c r="AK520" s="1"/>
      <c r="AL520" s="1"/>
      <c r="AM520" s="1"/>
      <c r="AN520" s="1"/>
      <c r="AO520" s="1"/>
    </row>
    <row r="521" spans="1:41" ht="14.5" x14ac:dyDescent="0.35">
      <c r="A521" s="15" t="s">
        <v>17</v>
      </c>
      <c r="B521" s="24" t="s">
        <v>8</v>
      </c>
      <c r="C521" s="15" t="s">
        <v>291</v>
      </c>
      <c r="E521" s="15" t="s">
        <v>337</v>
      </c>
      <c r="F521" s="71">
        <v>3.5846</v>
      </c>
      <c r="G521" s="71"/>
      <c r="H521" s="135">
        <v>17.100000000000001</v>
      </c>
      <c r="I521" s="135">
        <v>0.8</v>
      </c>
      <c r="J521" s="135">
        <v>475.2</v>
      </c>
      <c r="K521" s="135">
        <v>-5.3</v>
      </c>
      <c r="L521" s="136">
        <f t="shared" ref="L521:L526" si="5">200*0.3048</f>
        <v>60.96</v>
      </c>
      <c r="M521" s="21" t="s">
        <v>346</v>
      </c>
      <c r="N521" s="21" t="s">
        <v>346</v>
      </c>
      <c r="O521" s="137">
        <v>23.025347</v>
      </c>
      <c r="P521" s="138">
        <v>-161.936261</v>
      </c>
      <c r="Q521" s="21" t="s">
        <v>421</v>
      </c>
      <c r="R521" s="139">
        <v>41158</v>
      </c>
      <c r="S521" s="139"/>
      <c r="T521" s="24" t="s">
        <v>370</v>
      </c>
      <c r="U521" s="15" t="s">
        <v>369</v>
      </c>
      <c r="V521" s="15" t="s">
        <v>395</v>
      </c>
      <c r="X521" s="15" t="s">
        <v>397</v>
      </c>
      <c r="Y521" s="21">
        <v>1</v>
      </c>
      <c r="Z521" s="21">
        <v>1</v>
      </c>
      <c r="AA521" s="21">
        <v>1</v>
      </c>
      <c r="AB521" s="21">
        <v>0</v>
      </c>
      <c r="AC521" s="21">
        <v>1</v>
      </c>
      <c r="AD521" s="21">
        <v>1</v>
      </c>
      <c r="AE521" s="21">
        <v>1</v>
      </c>
      <c r="AH521" s="21">
        <v>1</v>
      </c>
      <c r="AI521" s="21">
        <v>0</v>
      </c>
      <c r="AJ521" s="24">
        <v>0</v>
      </c>
      <c r="AO521" s="23"/>
    </row>
    <row r="522" spans="1:41" ht="14.5" x14ac:dyDescent="0.35">
      <c r="A522" s="1" t="s">
        <v>18</v>
      </c>
      <c r="B522" s="2" t="s">
        <v>19</v>
      </c>
      <c r="C522" s="1" t="s">
        <v>298</v>
      </c>
      <c r="E522" s="1" t="s">
        <v>338</v>
      </c>
      <c r="F522" s="16">
        <v>9.8587000000000007</v>
      </c>
      <c r="G522" s="16">
        <v>9.6498000000000008</v>
      </c>
      <c r="H522" s="17">
        <v>28.2</v>
      </c>
      <c r="I522" s="17">
        <v>2.8</v>
      </c>
      <c r="J522" s="17">
        <v>215.6</v>
      </c>
      <c r="K522" s="17">
        <v>-20.6</v>
      </c>
      <c r="L522" s="18">
        <f t="shared" si="5"/>
        <v>60.96</v>
      </c>
      <c r="M522" s="343" t="s">
        <v>346</v>
      </c>
      <c r="N522" s="343" t="s">
        <v>346</v>
      </c>
      <c r="O522" s="19">
        <v>23.025347</v>
      </c>
      <c r="P522" s="20">
        <v>-161.936261</v>
      </c>
      <c r="Q522" s="21" t="s">
        <v>421</v>
      </c>
      <c r="R522" s="22">
        <v>41158</v>
      </c>
      <c r="S522" s="22"/>
      <c r="T522" s="2" t="s">
        <v>370</v>
      </c>
      <c r="U522" s="1" t="s">
        <v>369</v>
      </c>
      <c r="V522" s="1" t="s">
        <v>395</v>
      </c>
      <c r="W522" s="1"/>
      <c r="X522" s="1" t="s">
        <v>397</v>
      </c>
      <c r="Y522" s="343">
        <v>1</v>
      </c>
      <c r="Z522" s="343">
        <v>1</v>
      </c>
      <c r="AA522" s="340">
        <v>1</v>
      </c>
      <c r="AB522" s="340">
        <v>0</v>
      </c>
      <c r="AC522" s="340">
        <v>1</v>
      </c>
      <c r="AD522" s="340">
        <v>1</v>
      </c>
      <c r="AE522" s="340">
        <v>1</v>
      </c>
      <c r="AF522" s="340"/>
      <c r="AG522" s="340"/>
      <c r="AH522" s="340">
        <v>1</v>
      </c>
      <c r="AI522" s="340">
        <v>0</v>
      </c>
      <c r="AJ522" s="2">
        <v>0</v>
      </c>
      <c r="AK522" s="2"/>
      <c r="AO522" s="23"/>
    </row>
    <row r="523" spans="1:41" ht="14.5" x14ac:dyDescent="0.35">
      <c r="A523" s="1" t="s">
        <v>21</v>
      </c>
      <c r="B523" s="2" t="s">
        <v>19</v>
      </c>
      <c r="C523" s="1" t="s">
        <v>299</v>
      </c>
      <c r="E523" s="1" t="s">
        <v>339</v>
      </c>
      <c r="F523" s="16">
        <v>10.412599999999999</v>
      </c>
      <c r="G523" s="16">
        <v>10.775399999999999</v>
      </c>
      <c r="H523" s="17">
        <v>19</v>
      </c>
      <c r="I523" s="17">
        <v>2.1</v>
      </c>
      <c r="J523" s="17">
        <v>168.8</v>
      </c>
      <c r="K523" s="17">
        <v>-19.600000000000001</v>
      </c>
      <c r="L523" s="18">
        <f t="shared" si="5"/>
        <v>60.96</v>
      </c>
      <c r="M523" s="343" t="s">
        <v>347</v>
      </c>
      <c r="N523" s="343" t="s">
        <v>347</v>
      </c>
      <c r="O523" s="19">
        <v>23.638466666666666</v>
      </c>
      <c r="P523" s="20">
        <v>-166.25138333333334</v>
      </c>
      <c r="Q523" s="21" t="s">
        <v>421</v>
      </c>
      <c r="R523" s="22">
        <v>41160</v>
      </c>
      <c r="S523" s="22"/>
      <c r="T523" s="2" t="s">
        <v>370</v>
      </c>
      <c r="U523" s="1" t="s">
        <v>369</v>
      </c>
      <c r="V523" s="1" t="s">
        <v>395</v>
      </c>
      <c r="W523" s="1"/>
      <c r="X523" s="1" t="s">
        <v>397</v>
      </c>
      <c r="Y523" s="343">
        <v>1</v>
      </c>
      <c r="Z523" s="343">
        <v>1</v>
      </c>
      <c r="AA523" s="340">
        <v>1</v>
      </c>
      <c r="AB523" s="340">
        <v>0</v>
      </c>
      <c r="AC523" s="340">
        <v>1</v>
      </c>
      <c r="AD523" s="340">
        <v>1</v>
      </c>
      <c r="AE523" s="340">
        <v>1</v>
      </c>
      <c r="AF523" s="340"/>
      <c r="AG523" s="340"/>
      <c r="AH523" s="340">
        <v>1</v>
      </c>
      <c r="AI523" s="340">
        <v>0</v>
      </c>
      <c r="AJ523" s="2">
        <v>0</v>
      </c>
      <c r="AK523" s="2"/>
      <c r="AO523" s="23"/>
    </row>
    <row r="524" spans="1:41" ht="14.5" x14ac:dyDescent="0.35">
      <c r="A524" s="1" t="s">
        <v>22</v>
      </c>
      <c r="B524" s="2" t="s">
        <v>23</v>
      </c>
      <c r="C524" s="1"/>
      <c r="E524" s="1" t="s">
        <v>338</v>
      </c>
      <c r="F524" s="16">
        <v>2.6257999999999999</v>
      </c>
      <c r="G524" s="16"/>
      <c r="H524" s="17">
        <v>92.5</v>
      </c>
      <c r="I524" s="17">
        <v>2.2000000000000002</v>
      </c>
      <c r="J524" s="17">
        <v>785.4</v>
      </c>
      <c r="K524" s="17">
        <v>-25.6</v>
      </c>
      <c r="L524" s="18">
        <f t="shared" si="5"/>
        <v>60.96</v>
      </c>
      <c r="M524" s="343" t="s">
        <v>347</v>
      </c>
      <c r="N524" s="343" t="s">
        <v>347</v>
      </c>
      <c r="O524" s="19">
        <v>23.638466666666666</v>
      </c>
      <c r="P524" s="20">
        <v>-166.25138333333334</v>
      </c>
      <c r="Q524" s="21" t="s">
        <v>421</v>
      </c>
      <c r="R524" s="22">
        <v>41160</v>
      </c>
      <c r="S524" s="22"/>
      <c r="T524" s="2" t="s">
        <v>370</v>
      </c>
      <c r="U524" s="1" t="s">
        <v>369</v>
      </c>
      <c r="V524" s="1" t="s">
        <v>395</v>
      </c>
      <c r="W524" s="1"/>
      <c r="X524" s="1" t="s">
        <v>397</v>
      </c>
      <c r="Y524" s="343">
        <v>1</v>
      </c>
      <c r="Z524" s="343">
        <v>1</v>
      </c>
      <c r="AA524" s="343">
        <v>1</v>
      </c>
      <c r="AB524" s="343">
        <v>0</v>
      </c>
      <c r="AC524" s="343">
        <v>1</v>
      </c>
      <c r="AD524" s="343">
        <v>1</v>
      </c>
      <c r="AE524" s="343">
        <v>1</v>
      </c>
      <c r="AF524" s="343"/>
      <c r="AG524" s="343"/>
      <c r="AH524" s="343">
        <v>1</v>
      </c>
      <c r="AI524" s="343">
        <v>0</v>
      </c>
      <c r="AJ524" s="2">
        <v>0</v>
      </c>
      <c r="AK524" s="2"/>
      <c r="AO524" s="23"/>
    </row>
    <row r="525" spans="1:41" ht="14.5" x14ac:dyDescent="0.35">
      <c r="A525" s="1" t="s">
        <v>24</v>
      </c>
      <c r="B525" s="2" t="s">
        <v>25</v>
      </c>
      <c r="C525" s="1"/>
      <c r="E525" s="1" t="s">
        <v>338</v>
      </c>
      <c r="F525" s="16">
        <v>8.5162999999999993</v>
      </c>
      <c r="G525" s="16">
        <v>7.8539000000000003</v>
      </c>
      <c r="H525" s="17">
        <v>35.299999999999997</v>
      </c>
      <c r="I525" s="17">
        <v>0.4</v>
      </c>
      <c r="J525" s="17">
        <v>99</v>
      </c>
      <c r="K525" s="17">
        <v>-20.6</v>
      </c>
      <c r="L525" s="18">
        <f t="shared" si="5"/>
        <v>60.96</v>
      </c>
      <c r="M525" s="343" t="s">
        <v>347</v>
      </c>
      <c r="N525" s="343" t="s">
        <v>347</v>
      </c>
      <c r="O525" s="19">
        <v>23.638466666666666</v>
      </c>
      <c r="P525" s="20">
        <v>-166.25138333333334</v>
      </c>
      <c r="Q525" s="21" t="s">
        <v>421</v>
      </c>
      <c r="R525" s="22">
        <v>41160</v>
      </c>
      <c r="S525" s="22"/>
      <c r="T525" s="2" t="s">
        <v>370</v>
      </c>
      <c r="U525" s="1" t="s">
        <v>369</v>
      </c>
      <c r="V525" s="1" t="s">
        <v>395</v>
      </c>
      <c r="W525" s="1"/>
      <c r="X525" s="1" t="s">
        <v>397</v>
      </c>
      <c r="Y525" s="343">
        <v>1</v>
      </c>
      <c r="Z525" s="343">
        <v>1</v>
      </c>
      <c r="AA525" s="340">
        <v>1</v>
      </c>
      <c r="AB525" s="340">
        <v>0</v>
      </c>
      <c r="AC525" s="340">
        <v>1</v>
      </c>
      <c r="AD525" s="340">
        <v>1</v>
      </c>
      <c r="AE525" s="340">
        <v>1</v>
      </c>
      <c r="AF525" s="340"/>
      <c r="AG525" s="340"/>
      <c r="AH525" s="340">
        <v>1</v>
      </c>
      <c r="AI525" s="340">
        <v>0</v>
      </c>
      <c r="AJ525" s="2">
        <v>0</v>
      </c>
      <c r="AK525" s="2"/>
      <c r="AO525" s="23"/>
    </row>
    <row r="526" spans="1:41" ht="14.5" x14ac:dyDescent="0.35">
      <c r="A526" s="1" t="s">
        <v>26</v>
      </c>
      <c r="B526" s="2" t="s">
        <v>27</v>
      </c>
      <c r="C526" s="1"/>
      <c r="E526" s="1" t="s">
        <v>339</v>
      </c>
      <c r="F526" s="16">
        <v>1.9242999999999999</v>
      </c>
      <c r="G526" s="16"/>
      <c r="H526" s="17">
        <v>36.6</v>
      </c>
      <c r="I526" s="17">
        <v>2.5</v>
      </c>
      <c r="J526" s="17">
        <v>467.9</v>
      </c>
      <c r="K526" s="17">
        <v>-15.2</v>
      </c>
      <c r="L526" s="18">
        <f t="shared" si="5"/>
        <v>60.96</v>
      </c>
      <c r="M526" s="343" t="s">
        <v>347</v>
      </c>
      <c r="N526" s="343" t="s">
        <v>347</v>
      </c>
      <c r="O526" s="19">
        <v>23.638466666666666</v>
      </c>
      <c r="P526" s="20">
        <v>-166.25138333333334</v>
      </c>
      <c r="Q526" s="21" t="s">
        <v>421</v>
      </c>
      <c r="R526" s="22">
        <v>41160</v>
      </c>
      <c r="S526" s="22"/>
      <c r="T526" s="2" t="s">
        <v>370</v>
      </c>
      <c r="U526" s="1" t="s">
        <v>369</v>
      </c>
      <c r="V526" s="1" t="s">
        <v>395</v>
      </c>
      <c r="W526" s="1"/>
      <c r="X526" s="1" t="s">
        <v>397</v>
      </c>
      <c r="Y526" s="343">
        <v>0</v>
      </c>
      <c r="Z526" s="343">
        <v>1</v>
      </c>
      <c r="AA526" s="340">
        <v>1</v>
      </c>
      <c r="AB526" s="340">
        <v>0</v>
      </c>
      <c r="AC526" s="340">
        <v>1</v>
      </c>
      <c r="AD526" s="340">
        <v>1</v>
      </c>
      <c r="AE526" s="340">
        <v>1</v>
      </c>
      <c r="AF526" s="340"/>
      <c r="AG526" s="340"/>
      <c r="AH526" s="340">
        <v>1</v>
      </c>
      <c r="AI526" s="340">
        <v>0</v>
      </c>
      <c r="AJ526" s="2">
        <v>0</v>
      </c>
      <c r="AK526" s="2"/>
      <c r="AO526" s="23"/>
    </row>
    <row r="527" spans="1:41" x14ac:dyDescent="0.3">
      <c r="A527" s="1" t="s">
        <v>429</v>
      </c>
      <c r="B527" s="1" t="s">
        <v>1086</v>
      </c>
      <c r="E527" s="2" t="s">
        <v>339</v>
      </c>
      <c r="F527" s="25">
        <v>0.90449999999999997</v>
      </c>
      <c r="H527" s="26">
        <v>40.888988019372931</v>
      </c>
      <c r="I527" s="27">
        <v>-8.3542400000000516E-2</v>
      </c>
      <c r="J527" s="26">
        <v>293.53576437587657</v>
      </c>
      <c r="K527" s="27">
        <v>-25.180261699999999</v>
      </c>
      <c r="L527" s="343">
        <v>61</v>
      </c>
      <c r="M527" s="343" t="s">
        <v>1097</v>
      </c>
      <c r="N527" s="21" t="s">
        <v>1216</v>
      </c>
      <c r="Q527" s="21" t="s">
        <v>1202</v>
      </c>
      <c r="R527" s="36"/>
      <c r="AK527" s="1"/>
      <c r="AL527" s="1" t="s">
        <v>1124</v>
      </c>
      <c r="AM527" s="1"/>
      <c r="AN527" s="1"/>
      <c r="AO527" s="1"/>
    </row>
    <row r="528" spans="1:41" x14ac:dyDescent="0.3">
      <c r="A528" s="1" t="s">
        <v>430</v>
      </c>
      <c r="B528" s="1" t="s">
        <v>1086</v>
      </c>
      <c r="E528" s="2" t="s">
        <v>339</v>
      </c>
      <c r="F528" s="25">
        <v>0.92879999999999996</v>
      </c>
      <c r="H528" s="26">
        <v>39.057481519245478</v>
      </c>
      <c r="I528" s="27">
        <v>0.62355999999999923</v>
      </c>
      <c r="J528" s="39"/>
      <c r="K528" s="38"/>
      <c r="L528" s="343">
        <v>61</v>
      </c>
      <c r="M528" s="343" t="s">
        <v>1097</v>
      </c>
      <c r="N528" s="40" t="s">
        <v>1216</v>
      </c>
      <c r="O528" s="30"/>
      <c r="P528" s="30"/>
      <c r="Q528" s="21" t="s">
        <v>1202</v>
      </c>
      <c r="R528" s="36"/>
      <c r="S528" s="36"/>
      <c r="T528" s="40"/>
      <c r="Y528" s="40"/>
      <c r="Z528" s="40"/>
      <c r="AK528" s="1"/>
      <c r="AL528" s="1" t="s">
        <v>1124</v>
      </c>
      <c r="AM528" s="1"/>
      <c r="AN528" s="1"/>
      <c r="AO528" s="1"/>
    </row>
    <row r="529" spans="1:41" x14ac:dyDescent="0.3">
      <c r="A529" s="1" t="s">
        <v>431</v>
      </c>
      <c r="B529" s="1" t="s">
        <v>1086</v>
      </c>
      <c r="E529" s="2" t="s">
        <v>339</v>
      </c>
      <c r="F529" s="25">
        <v>0.96279999999999999</v>
      </c>
      <c r="H529" s="26">
        <v>34.597884272240634</v>
      </c>
      <c r="I529" s="27">
        <v>1.3267648000000003</v>
      </c>
      <c r="J529" s="26">
        <v>276.60729312762976</v>
      </c>
      <c r="K529" s="27">
        <v>-24.1233468</v>
      </c>
      <c r="L529" s="343">
        <v>61</v>
      </c>
      <c r="M529" s="343" t="s">
        <v>1097</v>
      </c>
      <c r="N529" s="21" t="s">
        <v>1216</v>
      </c>
      <c r="O529" s="41"/>
      <c r="P529" s="42"/>
      <c r="Q529" s="21" t="s">
        <v>1202</v>
      </c>
      <c r="R529" s="43"/>
      <c r="S529" s="43"/>
      <c r="AK529" s="1"/>
      <c r="AL529" s="1" t="s">
        <v>1124</v>
      </c>
      <c r="AM529" s="1"/>
      <c r="AN529" s="1"/>
      <c r="AO529" s="1"/>
    </row>
    <row r="530" spans="1:41" x14ac:dyDescent="0.3">
      <c r="A530" s="1" t="s">
        <v>426</v>
      </c>
      <c r="B530" s="1" t="s">
        <v>1086</v>
      </c>
      <c r="E530" s="2" t="s">
        <v>339</v>
      </c>
      <c r="F530" s="25">
        <v>0.9345</v>
      </c>
      <c r="H530" s="26">
        <v>34.391409635483051</v>
      </c>
      <c r="I530" s="27">
        <v>1.6599871999999993</v>
      </c>
      <c r="J530" s="26">
        <v>260.2538569424965</v>
      </c>
      <c r="K530" s="27">
        <v>-22.7658706</v>
      </c>
      <c r="L530" s="343">
        <v>61</v>
      </c>
      <c r="M530" s="343" t="s">
        <v>1097</v>
      </c>
      <c r="N530" s="21" t="s">
        <v>1216</v>
      </c>
      <c r="O530" s="30"/>
      <c r="P530" s="30"/>
      <c r="Q530" s="21" t="s">
        <v>1202</v>
      </c>
      <c r="R530" s="36"/>
      <c r="S530" s="36"/>
      <c r="T530" s="40"/>
      <c r="Y530" s="40"/>
      <c r="Z530" s="40"/>
      <c r="AK530" s="1"/>
      <c r="AL530" s="1" t="s">
        <v>1124</v>
      </c>
      <c r="AM530" s="1"/>
      <c r="AN530" s="1"/>
      <c r="AO530" s="1"/>
    </row>
    <row r="531" spans="1:41" x14ac:dyDescent="0.3">
      <c r="A531" s="1" t="s">
        <v>427</v>
      </c>
      <c r="B531" s="1" t="s">
        <v>1086</v>
      </c>
      <c r="E531" s="2" t="s">
        <v>339</v>
      </c>
      <c r="F531" s="25">
        <v>0.96330000000000005</v>
      </c>
      <c r="H531" s="26">
        <v>40.063089472342597</v>
      </c>
      <c r="I531" s="27">
        <v>1.4953471999999988</v>
      </c>
      <c r="J531" s="26">
        <v>287.93969144460027</v>
      </c>
      <c r="K531" s="27">
        <v>-23.3779924</v>
      </c>
      <c r="L531" s="343">
        <v>61</v>
      </c>
      <c r="M531" s="343" t="s">
        <v>1097</v>
      </c>
      <c r="N531" s="21" t="s">
        <v>1216</v>
      </c>
      <c r="O531" s="30"/>
      <c r="P531" s="30"/>
      <c r="Q531" s="21" t="s">
        <v>1202</v>
      </c>
      <c r="R531" s="36"/>
      <c r="S531" s="36"/>
      <c r="T531" s="40"/>
      <c r="Y531" s="40"/>
      <c r="Z531" s="40"/>
      <c r="AK531" s="1"/>
      <c r="AL531" s="1" t="s">
        <v>1124</v>
      </c>
      <c r="AM531" s="1"/>
      <c r="AN531" s="1"/>
      <c r="AO531" s="1"/>
    </row>
    <row r="532" spans="1:41" x14ac:dyDescent="0.3">
      <c r="A532" s="1" t="s">
        <v>428</v>
      </c>
      <c r="B532" s="1" t="s">
        <v>1086</v>
      </c>
      <c r="E532" s="2" t="s">
        <v>339</v>
      </c>
      <c r="F532" s="25">
        <v>0.92359999999999998</v>
      </c>
      <c r="H532" s="26">
        <v>38.436783074177931</v>
      </c>
      <c r="I532" s="27">
        <v>1.7292224000000003</v>
      </c>
      <c r="J532" s="26">
        <v>295.38709677419354</v>
      </c>
      <c r="K532" s="27">
        <v>-24.978674100000006</v>
      </c>
      <c r="L532" s="343">
        <v>61</v>
      </c>
      <c r="M532" s="343" t="s">
        <v>1097</v>
      </c>
      <c r="N532" s="21" t="s">
        <v>1216</v>
      </c>
      <c r="O532" s="29"/>
      <c r="P532" s="30"/>
      <c r="Q532" s="21" t="s">
        <v>1202</v>
      </c>
      <c r="R532" s="31"/>
      <c r="S532" s="31"/>
      <c r="T532" s="28"/>
      <c r="Y532" s="28"/>
      <c r="Z532" s="28"/>
      <c r="AK532" s="1"/>
      <c r="AL532" s="1" t="s">
        <v>1124</v>
      </c>
      <c r="AM532" s="1"/>
      <c r="AN532" s="1"/>
      <c r="AO532" s="1"/>
    </row>
    <row r="533" spans="1:41" ht="14.5" x14ac:dyDescent="0.35">
      <c r="A533" s="1" t="s">
        <v>1245</v>
      </c>
      <c r="B533" s="1" t="s">
        <v>1246</v>
      </c>
      <c r="C533" s="1"/>
      <c r="D533" s="1"/>
      <c r="E533" s="1" t="s">
        <v>338</v>
      </c>
      <c r="F533" s="16">
        <v>0.6069</v>
      </c>
      <c r="G533" s="1"/>
      <c r="H533" s="17">
        <v>9.4</v>
      </c>
      <c r="I533" s="17">
        <v>3.2</v>
      </c>
      <c r="J533" s="17">
        <v>170.6</v>
      </c>
      <c r="K533" s="17">
        <v>-20.3</v>
      </c>
      <c r="L533" s="343">
        <v>61</v>
      </c>
      <c r="M533" s="343" t="s">
        <v>1243</v>
      </c>
      <c r="N533" s="343" t="s">
        <v>1243</v>
      </c>
      <c r="O533" s="145">
        <v>21.97</v>
      </c>
      <c r="P533" s="343">
        <v>-160.16833</v>
      </c>
      <c r="Q533" s="1" t="s">
        <v>1202</v>
      </c>
      <c r="R533" s="4">
        <v>43670</v>
      </c>
      <c r="S533" s="343"/>
      <c r="T533" s="1" t="s">
        <v>381</v>
      </c>
      <c r="U533" s="2" t="s">
        <v>1241</v>
      </c>
      <c r="V533" s="1"/>
      <c r="W533" s="1"/>
      <c r="X533" s="343" t="s">
        <v>397</v>
      </c>
      <c r="Y533" s="343">
        <v>0</v>
      </c>
      <c r="Z533" s="343">
        <v>1</v>
      </c>
      <c r="AA533" s="340">
        <v>0</v>
      </c>
      <c r="AB533" s="340">
        <v>0</v>
      </c>
      <c r="AC533" s="340">
        <v>1</v>
      </c>
      <c r="AD533" s="340">
        <v>0</v>
      </c>
      <c r="AE533" s="340">
        <v>1</v>
      </c>
      <c r="AF533" s="340">
        <v>0</v>
      </c>
      <c r="AG533" s="340">
        <v>0</v>
      </c>
      <c r="AH533" s="340">
        <v>1</v>
      </c>
      <c r="AI533" s="340">
        <v>0</v>
      </c>
      <c r="AJ533" s="343">
        <v>0</v>
      </c>
      <c r="AK533" s="1"/>
      <c r="AL533" s="1"/>
      <c r="AM533" s="1"/>
      <c r="AN533" s="1"/>
      <c r="AO533" s="1"/>
    </row>
    <row r="534" spans="1:41" ht="14.5" x14ac:dyDescent="0.35">
      <c r="A534" s="1" t="s">
        <v>1247</v>
      </c>
      <c r="B534" s="1" t="s">
        <v>13</v>
      </c>
      <c r="C534" s="1"/>
      <c r="D534" s="1"/>
      <c r="E534" s="1" t="s">
        <v>337</v>
      </c>
      <c r="F534" s="16">
        <v>1.8249</v>
      </c>
      <c r="G534" s="1"/>
      <c r="H534" s="17">
        <v>43.8</v>
      </c>
      <c r="I534" s="17">
        <v>3</v>
      </c>
      <c r="J534" s="17">
        <v>404</v>
      </c>
      <c r="K534" s="17">
        <v>-22.3</v>
      </c>
      <c r="L534" s="343">
        <v>61</v>
      </c>
      <c r="M534" s="343" t="s">
        <v>1243</v>
      </c>
      <c r="N534" s="343" t="s">
        <v>1243</v>
      </c>
      <c r="O534" s="145">
        <v>21.97</v>
      </c>
      <c r="P534" s="343">
        <v>-160.16833</v>
      </c>
      <c r="Q534" s="1" t="s">
        <v>1202</v>
      </c>
      <c r="R534" s="4">
        <v>43670</v>
      </c>
      <c r="S534" s="343"/>
      <c r="T534" s="1" t="s">
        <v>381</v>
      </c>
      <c r="U534" s="2" t="s">
        <v>1241</v>
      </c>
      <c r="V534" s="1"/>
      <c r="W534" s="1"/>
      <c r="X534" s="343" t="s">
        <v>397</v>
      </c>
      <c r="Y534" s="343">
        <v>0</v>
      </c>
      <c r="Z534" s="343">
        <v>1</v>
      </c>
      <c r="AA534" s="340">
        <v>0</v>
      </c>
      <c r="AB534" s="340">
        <v>0</v>
      </c>
      <c r="AC534" s="340">
        <v>1</v>
      </c>
      <c r="AD534" s="340">
        <v>0</v>
      </c>
      <c r="AE534" s="340">
        <v>1</v>
      </c>
      <c r="AF534" s="340">
        <v>1</v>
      </c>
      <c r="AG534" s="340">
        <v>0</v>
      </c>
      <c r="AH534" s="340">
        <v>1</v>
      </c>
      <c r="AI534" s="340">
        <v>0</v>
      </c>
      <c r="AJ534" s="343">
        <v>0</v>
      </c>
      <c r="AK534" s="1" t="s">
        <v>1248</v>
      </c>
      <c r="AL534" s="1"/>
      <c r="AM534" s="1"/>
      <c r="AN534" s="1"/>
      <c r="AO534" s="1"/>
    </row>
    <row r="535" spans="1:41" ht="14.5" x14ac:dyDescent="0.3">
      <c r="A535" s="105" t="s">
        <v>108</v>
      </c>
      <c r="B535" s="105" t="s">
        <v>13</v>
      </c>
      <c r="C535" s="1" t="s">
        <v>294</v>
      </c>
      <c r="E535" s="2" t="s">
        <v>337</v>
      </c>
      <c r="F535" s="106">
        <v>2.5493000000000001</v>
      </c>
      <c r="H535" s="107">
        <v>15.5</v>
      </c>
      <c r="I535" s="108">
        <v>4.0999999999999996</v>
      </c>
      <c r="J535" s="107">
        <v>505</v>
      </c>
      <c r="K535" s="107">
        <v>-16</v>
      </c>
      <c r="L535" s="109">
        <v>61</v>
      </c>
      <c r="M535" s="110" t="s">
        <v>351</v>
      </c>
      <c r="N535" s="110" t="s">
        <v>351</v>
      </c>
      <c r="O535" s="111">
        <v>25.710609999999999</v>
      </c>
      <c r="P535" s="112">
        <v>-171.81145000000001</v>
      </c>
      <c r="Q535" s="21" t="s">
        <v>421</v>
      </c>
      <c r="R535" s="113">
        <v>41418</v>
      </c>
      <c r="S535" s="113"/>
      <c r="T535" s="105" t="s">
        <v>368</v>
      </c>
      <c r="U535" s="1" t="s">
        <v>372</v>
      </c>
      <c r="V535" s="1" t="s">
        <v>395</v>
      </c>
      <c r="W535" s="1" t="s">
        <v>396</v>
      </c>
      <c r="X535" s="1" t="s">
        <v>397</v>
      </c>
      <c r="Y535" s="110">
        <v>1</v>
      </c>
      <c r="Z535" s="110">
        <v>3</v>
      </c>
      <c r="AA535" s="340">
        <v>1</v>
      </c>
      <c r="AB535" s="340">
        <v>0</v>
      </c>
      <c r="AC535" s="340">
        <v>1</v>
      </c>
      <c r="AD535" s="340">
        <v>1</v>
      </c>
      <c r="AE535" s="340">
        <v>1</v>
      </c>
      <c r="AF535" s="340"/>
      <c r="AG535" s="340"/>
      <c r="AH535" s="340">
        <v>1</v>
      </c>
      <c r="AI535" s="340">
        <v>0</v>
      </c>
      <c r="AJ535" s="2">
        <v>1</v>
      </c>
      <c r="AK535" s="105"/>
    </row>
    <row r="536" spans="1:41" ht="14.5" x14ac:dyDescent="0.3">
      <c r="A536" s="115" t="s">
        <v>109</v>
      </c>
      <c r="B536" s="32" t="s">
        <v>59</v>
      </c>
      <c r="C536" s="32" t="s">
        <v>310</v>
      </c>
      <c r="D536" s="23"/>
      <c r="E536" s="115" t="s">
        <v>338</v>
      </c>
      <c r="F536" s="106">
        <v>4.9736000000000002</v>
      </c>
      <c r="G536" s="40"/>
      <c r="H536" s="107">
        <v>23.2</v>
      </c>
      <c r="I536" s="108">
        <v>3.8</v>
      </c>
      <c r="J536" s="107">
        <v>373.1</v>
      </c>
      <c r="K536" s="107">
        <v>-19.899999999999999</v>
      </c>
      <c r="L536" s="116">
        <v>61</v>
      </c>
      <c r="M536" s="25" t="s">
        <v>351</v>
      </c>
      <c r="N536" s="25" t="s">
        <v>351</v>
      </c>
      <c r="O536" s="112">
        <v>25.710609999999999</v>
      </c>
      <c r="P536" s="112">
        <v>-171.81145000000001</v>
      </c>
      <c r="Q536" s="40" t="s">
        <v>421</v>
      </c>
      <c r="R536" s="117">
        <v>41418</v>
      </c>
      <c r="S536" s="117"/>
      <c r="T536" s="115" t="s">
        <v>368</v>
      </c>
      <c r="U536" s="32" t="s">
        <v>372</v>
      </c>
      <c r="V536" s="32" t="s">
        <v>395</v>
      </c>
      <c r="W536" s="32"/>
      <c r="X536" s="32" t="s">
        <v>397</v>
      </c>
      <c r="Y536" s="25">
        <v>2</v>
      </c>
      <c r="Z536" s="25">
        <v>2</v>
      </c>
      <c r="AA536" s="25">
        <v>1</v>
      </c>
      <c r="AB536" s="25">
        <v>0</v>
      </c>
      <c r="AC536" s="25">
        <v>1</v>
      </c>
      <c r="AD536" s="25">
        <v>1</v>
      </c>
      <c r="AE536" s="25">
        <v>1</v>
      </c>
      <c r="AF536" s="25"/>
      <c r="AG536" s="25"/>
      <c r="AH536" s="25">
        <v>1</v>
      </c>
      <c r="AI536" s="25">
        <v>0</v>
      </c>
      <c r="AJ536" s="115">
        <v>1</v>
      </c>
      <c r="AK536" s="115"/>
      <c r="AL536" s="23"/>
      <c r="AM536" s="23"/>
      <c r="AN536" s="23"/>
      <c r="AO536" s="23"/>
    </row>
    <row r="537" spans="1:41" ht="14.5" x14ac:dyDescent="0.3">
      <c r="A537" s="105" t="s">
        <v>110</v>
      </c>
      <c r="B537" s="55" t="s">
        <v>19</v>
      </c>
      <c r="C537" s="15" t="s">
        <v>310</v>
      </c>
      <c r="E537" s="2" t="s">
        <v>339</v>
      </c>
      <c r="F537" s="106">
        <v>10.272</v>
      </c>
      <c r="H537" s="107">
        <v>119.6</v>
      </c>
      <c r="I537" s="108">
        <v>2.6</v>
      </c>
      <c r="J537" s="107">
        <v>1119.9000000000001</v>
      </c>
      <c r="K537" s="107">
        <v>-19.2</v>
      </c>
      <c r="L537" s="109">
        <v>61</v>
      </c>
      <c r="M537" s="110" t="s">
        <v>351</v>
      </c>
      <c r="N537" s="110" t="s">
        <v>351</v>
      </c>
      <c r="O537" s="111">
        <v>25.710609999999999</v>
      </c>
      <c r="P537" s="112">
        <v>-171.81145000000001</v>
      </c>
      <c r="Q537" s="21" t="s">
        <v>421</v>
      </c>
      <c r="R537" s="113">
        <v>41418</v>
      </c>
      <c r="S537" s="113"/>
      <c r="T537" s="105" t="s">
        <v>368</v>
      </c>
      <c r="U537" s="1" t="s">
        <v>372</v>
      </c>
      <c r="V537" s="1" t="s">
        <v>395</v>
      </c>
      <c r="W537" s="1"/>
      <c r="X537" s="1" t="s">
        <v>397</v>
      </c>
      <c r="Y537" s="110">
        <v>1</v>
      </c>
      <c r="Z537" s="110">
        <v>2</v>
      </c>
      <c r="AA537" s="340">
        <v>1</v>
      </c>
      <c r="AB537" s="340">
        <v>0</v>
      </c>
      <c r="AC537" s="340">
        <v>1</v>
      </c>
      <c r="AD537" s="340">
        <v>1</v>
      </c>
      <c r="AE537" s="340">
        <v>1</v>
      </c>
      <c r="AF537" s="340"/>
      <c r="AG537" s="340"/>
      <c r="AH537" s="340">
        <v>1</v>
      </c>
      <c r="AI537" s="340">
        <v>0</v>
      </c>
      <c r="AJ537" s="2">
        <v>1</v>
      </c>
      <c r="AK537" s="105"/>
    </row>
    <row r="538" spans="1:41" ht="14.5" x14ac:dyDescent="0.3">
      <c r="A538" s="105" t="s">
        <v>111</v>
      </c>
      <c r="B538" s="55" t="s">
        <v>6</v>
      </c>
      <c r="C538" s="1" t="s">
        <v>288</v>
      </c>
      <c r="E538" s="2" t="s">
        <v>339</v>
      </c>
      <c r="F538" s="106">
        <v>2.4803000000000002</v>
      </c>
      <c r="H538" s="107">
        <v>14.3</v>
      </c>
      <c r="I538" s="108">
        <v>1.3</v>
      </c>
      <c r="J538" s="107">
        <v>307.60000000000002</v>
      </c>
      <c r="K538" s="107">
        <v>-14.9</v>
      </c>
      <c r="L538" s="109">
        <v>61</v>
      </c>
      <c r="M538" s="110" t="s">
        <v>351</v>
      </c>
      <c r="N538" s="110" t="s">
        <v>351</v>
      </c>
      <c r="O538" s="111">
        <v>25.710609999999999</v>
      </c>
      <c r="P538" s="112">
        <v>-171.81145000000001</v>
      </c>
      <c r="Q538" s="21" t="s">
        <v>421</v>
      </c>
      <c r="R538" s="113">
        <v>41418</v>
      </c>
      <c r="S538" s="113"/>
      <c r="T538" s="105" t="s">
        <v>377</v>
      </c>
      <c r="U538" s="1" t="s">
        <v>372</v>
      </c>
      <c r="V538" s="1" t="s">
        <v>395</v>
      </c>
      <c r="W538" s="1"/>
      <c r="X538" s="1" t="s">
        <v>397</v>
      </c>
      <c r="Y538" s="110">
        <v>2</v>
      </c>
      <c r="Z538" s="110">
        <v>3</v>
      </c>
      <c r="AA538" s="340">
        <v>1</v>
      </c>
      <c r="AB538" s="340">
        <v>0</v>
      </c>
      <c r="AC538" s="340">
        <v>1</v>
      </c>
      <c r="AD538" s="340">
        <v>1</v>
      </c>
      <c r="AE538" s="340">
        <v>1</v>
      </c>
      <c r="AF538" s="340"/>
      <c r="AG538" s="340"/>
      <c r="AH538" s="340">
        <v>1</v>
      </c>
      <c r="AI538" s="340">
        <v>0</v>
      </c>
      <c r="AJ538" s="2">
        <v>1</v>
      </c>
      <c r="AK538" s="105"/>
    </row>
    <row r="539" spans="1:41" ht="14.5" x14ac:dyDescent="0.3">
      <c r="A539" s="105" t="s">
        <v>112</v>
      </c>
      <c r="B539" s="105" t="s">
        <v>67</v>
      </c>
      <c r="C539" s="1"/>
      <c r="E539" s="2" t="s">
        <v>339</v>
      </c>
      <c r="F539" s="106">
        <v>2.4971000000000001</v>
      </c>
      <c r="H539" s="107">
        <v>31</v>
      </c>
      <c r="I539" s="108">
        <v>3</v>
      </c>
      <c r="J539" s="107">
        <v>542</v>
      </c>
      <c r="K539" s="107">
        <v>-30</v>
      </c>
      <c r="L539" s="109">
        <v>61</v>
      </c>
      <c r="M539" s="110" t="s">
        <v>351</v>
      </c>
      <c r="N539" s="110" t="s">
        <v>351</v>
      </c>
      <c r="O539" s="111">
        <v>25.710609999999999</v>
      </c>
      <c r="P539" s="112">
        <v>-171.81145000000001</v>
      </c>
      <c r="Q539" s="21" t="s">
        <v>421</v>
      </c>
      <c r="R539" s="113">
        <v>41418</v>
      </c>
      <c r="S539" s="113"/>
      <c r="T539" s="105" t="s">
        <v>377</v>
      </c>
      <c r="U539" s="1" t="s">
        <v>372</v>
      </c>
      <c r="V539" s="1" t="s">
        <v>395</v>
      </c>
      <c r="W539" s="1"/>
      <c r="X539" s="1" t="s">
        <v>397</v>
      </c>
      <c r="Y539" s="110">
        <v>2</v>
      </c>
      <c r="Z539" s="110">
        <v>2</v>
      </c>
      <c r="AA539" s="340">
        <v>1</v>
      </c>
      <c r="AB539" s="340">
        <v>0</v>
      </c>
      <c r="AC539" s="340">
        <v>1</v>
      </c>
      <c r="AD539" s="340">
        <v>1</v>
      </c>
      <c r="AE539" s="340">
        <v>1</v>
      </c>
      <c r="AF539" s="340"/>
      <c r="AG539" s="340"/>
      <c r="AH539" s="340">
        <v>1</v>
      </c>
      <c r="AI539" s="340">
        <v>0</v>
      </c>
      <c r="AJ539" s="2">
        <v>0</v>
      </c>
      <c r="AK539" s="105"/>
    </row>
    <row r="540" spans="1:41" ht="14.5" x14ac:dyDescent="0.3">
      <c r="A540" s="105" t="s">
        <v>113</v>
      </c>
      <c r="B540" s="105" t="s">
        <v>32</v>
      </c>
      <c r="C540" s="1" t="s">
        <v>310</v>
      </c>
      <c r="E540" s="2" t="s">
        <v>337</v>
      </c>
      <c r="F540" s="106">
        <v>5.5358999999999998</v>
      </c>
      <c r="H540" s="107">
        <v>24.7</v>
      </c>
      <c r="I540" s="108">
        <v>3.9</v>
      </c>
      <c r="J540" s="107">
        <v>573.20000000000005</v>
      </c>
      <c r="K540" s="107">
        <v>-22.1</v>
      </c>
      <c r="L540" s="109">
        <v>61</v>
      </c>
      <c r="M540" s="110" t="s">
        <v>351</v>
      </c>
      <c r="N540" s="110" t="s">
        <v>351</v>
      </c>
      <c r="O540" s="111">
        <v>25.710609999999999</v>
      </c>
      <c r="P540" s="112">
        <v>-171.81145000000001</v>
      </c>
      <c r="Q540" s="21" t="s">
        <v>421</v>
      </c>
      <c r="R540" s="113">
        <v>41418</v>
      </c>
      <c r="S540" s="113"/>
      <c r="T540" s="105" t="s">
        <v>375</v>
      </c>
      <c r="U540" s="1" t="s">
        <v>372</v>
      </c>
      <c r="V540" s="1" t="s">
        <v>395</v>
      </c>
      <c r="W540" s="1"/>
      <c r="X540" s="1" t="s">
        <v>397</v>
      </c>
      <c r="Y540" s="110">
        <v>1</v>
      </c>
      <c r="Z540" s="110">
        <v>2</v>
      </c>
      <c r="AA540" s="340">
        <v>1</v>
      </c>
      <c r="AB540" s="340">
        <v>0</v>
      </c>
      <c r="AC540" s="340">
        <v>1</v>
      </c>
      <c r="AD540" s="340">
        <v>1</v>
      </c>
      <c r="AE540" s="340">
        <v>1</v>
      </c>
      <c r="AF540" s="340"/>
      <c r="AG540" s="340"/>
      <c r="AH540" s="340">
        <v>1</v>
      </c>
      <c r="AI540" s="340">
        <v>0</v>
      </c>
      <c r="AJ540" s="2">
        <v>1</v>
      </c>
      <c r="AK540" s="105"/>
    </row>
    <row r="541" spans="1:41" s="44" customFormat="1" ht="14.5" x14ac:dyDescent="0.3">
      <c r="A541" s="105" t="s">
        <v>114</v>
      </c>
      <c r="B541" s="55" t="s">
        <v>19</v>
      </c>
      <c r="C541" s="15" t="s">
        <v>310</v>
      </c>
      <c r="D541" s="15"/>
      <c r="E541" s="2" t="s">
        <v>339</v>
      </c>
      <c r="F541" s="106">
        <v>9.9578000000000007</v>
      </c>
      <c r="G541" s="21"/>
      <c r="H541" s="107">
        <v>110.1</v>
      </c>
      <c r="I541" s="108">
        <v>3.4</v>
      </c>
      <c r="J541" s="107">
        <v>1012.4</v>
      </c>
      <c r="K541" s="107">
        <v>-20.3</v>
      </c>
      <c r="L541" s="109">
        <v>61</v>
      </c>
      <c r="M541" s="110" t="s">
        <v>351</v>
      </c>
      <c r="N541" s="110" t="s">
        <v>351</v>
      </c>
      <c r="O541" s="111">
        <v>25.71443</v>
      </c>
      <c r="P541" s="112">
        <v>-171.81477000000001</v>
      </c>
      <c r="Q541" s="21" t="s">
        <v>421</v>
      </c>
      <c r="R541" s="113">
        <v>41419</v>
      </c>
      <c r="S541" s="113"/>
      <c r="T541" s="105" t="s">
        <v>375</v>
      </c>
      <c r="U541" s="1" t="s">
        <v>372</v>
      </c>
      <c r="V541" s="1" t="s">
        <v>395</v>
      </c>
      <c r="W541" s="1"/>
      <c r="X541" s="1" t="s">
        <v>397</v>
      </c>
      <c r="Y541" s="110">
        <v>1</v>
      </c>
      <c r="Z541" s="110">
        <v>2</v>
      </c>
      <c r="AA541" s="340">
        <v>1</v>
      </c>
      <c r="AB541" s="340">
        <v>0</v>
      </c>
      <c r="AC541" s="340">
        <v>1</v>
      </c>
      <c r="AD541" s="340">
        <v>1</v>
      </c>
      <c r="AE541" s="340">
        <v>1</v>
      </c>
      <c r="AF541" s="340"/>
      <c r="AG541" s="340"/>
      <c r="AH541" s="340">
        <v>1</v>
      </c>
      <c r="AI541" s="340">
        <v>0</v>
      </c>
      <c r="AJ541" s="2">
        <v>1</v>
      </c>
      <c r="AK541" s="105"/>
      <c r="AL541" s="15"/>
      <c r="AM541" s="15"/>
      <c r="AN541" s="15"/>
      <c r="AO541" s="15"/>
    </row>
    <row r="542" spans="1:41" s="44" customFormat="1" ht="14.5" x14ac:dyDescent="0.3">
      <c r="A542" s="105" t="s">
        <v>115</v>
      </c>
      <c r="B542" s="105" t="s">
        <v>13</v>
      </c>
      <c r="C542" s="1" t="s">
        <v>294</v>
      </c>
      <c r="D542" s="15"/>
      <c r="E542" s="2" t="s">
        <v>337</v>
      </c>
      <c r="F542" s="106">
        <v>2.5001000000000002</v>
      </c>
      <c r="G542" s="21"/>
      <c r="H542" s="107">
        <v>46.4</v>
      </c>
      <c r="I542" s="108">
        <v>0.4</v>
      </c>
      <c r="J542" s="107">
        <v>673.3</v>
      </c>
      <c r="K542" s="107">
        <v>-18.8</v>
      </c>
      <c r="L542" s="109">
        <v>61</v>
      </c>
      <c r="M542" s="110" t="s">
        <v>351</v>
      </c>
      <c r="N542" s="110" t="s">
        <v>351</v>
      </c>
      <c r="O542" s="111">
        <v>25.71443</v>
      </c>
      <c r="P542" s="112">
        <v>-171.81477000000001</v>
      </c>
      <c r="Q542" s="21" t="s">
        <v>421</v>
      </c>
      <c r="R542" s="113">
        <v>41419</v>
      </c>
      <c r="S542" s="113"/>
      <c r="T542" s="105" t="s">
        <v>375</v>
      </c>
      <c r="U542" s="1" t="s">
        <v>372</v>
      </c>
      <c r="V542" s="1" t="s">
        <v>395</v>
      </c>
      <c r="W542" s="1" t="s">
        <v>396</v>
      </c>
      <c r="X542" s="1" t="s">
        <v>397</v>
      </c>
      <c r="Y542" s="110">
        <v>2</v>
      </c>
      <c r="Z542" s="110">
        <v>2</v>
      </c>
      <c r="AA542" s="340">
        <v>1</v>
      </c>
      <c r="AB542" s="340">
        <v>0</v>
      </c>
      <c r="AC542" s="340">
        <v>1</v>
      </c>
      <c r="AD542" s="340">
        <v>1</v>
      </c>
      <c r="AE542" s="340">
        <v>1</v>
      </c>
      <c r="AF542" s="340"/>
      <c r="AG542" s="340"/>
      <c r="AH542" s="340">
        <v>1</v>
      </c>
      <c r="AI542" s="340">
        <v>0</v>
      </c>
      <c r="AJ542" s="2">
        <v>1</v>
      </c>
      <c r="AK542" s="105"/>
      <c r="AL542" s="15"/>
      <c r="AM542" s="15"/>
      <c r="AN542" s="15"/>
      <c r="AO542" s="15"/>
    </row>
    <row r="543" spans="1:41" ht="14.5" x14ac:dyDescent="0.3">
      <c r="A543" s="115" t="s">
        <v>116</v>
      </c>
      <c r="B543" s="115" t="s">
        <v>117</v>
      </c>
      <c r="C543" s="32"/>
      <c r="D543" s="23"/>
      <c r="E543" s="115" t="s">
        <v>338</v>
      </c>
      <c r="F543" s="106">
        <v>9.9762000000000004</v>
      </c>
      <c r="G543" s="40"/>
      <c r="H543" s="107">
        <v>42.7</v>
      </c>
      <c r="I543" s="108">
        <v>6.7</v>
      </c>
      <c r="J543" s="107">
        <v>566.20000000000005</v>
      </c>
      <c r="K543" s="107">
        <v>-33.799999999999997</v>
      </c>
      <c r="L543" s="116">
        <v>61</v>
      </c>
      <c r="M543" s="25" t="s">
        <v>351</v>
      </c>
      <c r="N543" s="25" t="s">
        <v>351</v>
      </c>
      <c r="O543" s="112">
        <v>25.71443</v>
      </c>
      <c r="P543" s="112">
        <v>-171.81477000000001</v>
      </c>
      <c r="Q543" s="40" t="s">
        <v>421</v>
      </c>
      <c r="R543" s="117">
        <v>41419</v>
      </c>
      <c r="S543" s="117"/>
      <c r="T543" s="115" t="s">
        <v>375</v>
      </c>
      <c r="U543" s="32" t="s">
        <v>372</v>
      </c>
      <c r="V543" s="32" t="s">
        <v>395</v>
      </c>
      <c r="W543" s="32"/>
      <c r="X543" s="32" t="s">
        <v>397</v>
      </c>
      <c r="Y543" s="25">
        <v>0</v>
      </c>
      <c r="Z543" s="25">
        <v>2</v>
      </c>
      <c r="AA543" s="25">
        <v>1</v>
      </c>
      <c r="AB543" s="25">
        <v>0</v>
      </c>
      <c r="AC543" s="25">
        <v>1</v>
      </c>
      <c r="AD543" s="25">
        <v>1</v>
      </c>
      <c r="AE543" s="25">
        <v>1</v>
      </c>
      <c r="AF543" s="25"/>
      <c r="AG543" s="25"/>
      <c r="AH543" s="25">
        <v>1</v>
      </c>
      <c r="AI543" s="25">
        <v>0</v>
      </c>
      <c r="AJ543" s="115">
        <v>0</v>
      </c>
      <c r="AK543" s="115" t="s">
        <v>402</v>
      </c>
      <c r="AL543" s="23"/>
      <c r="AM543" s="23"/>
      <c r="AN543" s="23"/>
      <c r="AO543" s="23"/>
    </row>
    <row r="544" spans="1:41" ht="14.5" x14ac:dyDescent="0.3">
      <c r="A544" s="105" t="s">
        <v>118</v>
      </c>
      <c r="B544" s="55" t="s">
        <v>19</v>
      </c>
      <c r="C544" s="15" t="s">
        <v>310</v>
      </c>
      <c r="E544" s="2" t="s">
        <v>339</v>
      </c>
      <c r="F544" s="106">
        <v>10.0038</v>
      </c>
      <c r="H544" s="107">
        <v>33.1</v>
      </c>
      <c r="I544" s="108">
        <v>1.1000000000000001</v>
      </c>
      <c r="J544" s="107">
        <v>213.6</v>
      </c>
      <c r="K544" s="107">
        <v>-25.2</v>
      </c>
      <c r="L544" s="109">
        <v>61</v>
      </c>
      <c r="M544" s="110" t="s">
        <v>351</v>
      </c>
      <c r="N544" s="110" t="s">
        <v>351</v>
      </c>
      <c r="O544" s="111">
        <v>25.71443</v>
      </c>
      <c r="P544" s="112">
        <v>-171.81477000000001</v>
      </c>
      <c r="Q544" s="21" t="s">
        <v>421</v>
      </c>
      <c r="R544" s="113">
        <v>41419</v>
      </c>
      <c r="S544" s="113"/>
      <c r="T544" s="105" t="s">
        <v>368</v>
      </c>
      <c r="U544" s="1" t="s">
        <v>372</v>
      </c>
      <c r="V544" s="1" t="s">
        <v>395</v>
      </c>
      <c r="W544" s="1"/>
      <c r="X544" s="1" t="s">
        <v>397</v>
      </c>
      <c r="Y544" s="110">
        <v>0</v>
      </c>
      <c r="Z544" s="110">
        <v>2</v>
      </c>
      <c r="AA544" s="340">
        <v>1</v>
      </c>
      <c r="AB544" s="340">
        <v>0</v>
      </c>
      <c r="AC544" s="340">
        <v>1</v>
      </c>
      <c r="AD544" s="340">
        <v>1</v>
      </c>
      <c r="AE544" s="340">
        <v>1</v>
      </c>
      <c r="AF544" s="340"/>
      <c r="AG544" s="340"/>
      <c r="AH544" s="340">
        <v>1</v>
      </c>
      <c r="AI544" s="340">
        <v>0</v>
      </c>
      <c r="AJ544" s="2">
        <v>1</v>
      </c>
      <c r="AK544" s="105"/>
    </row>
    <row r="545" spans="1:41" ht="14.5" x14ac:dyDescent="0.3">
      <c r="A545" s="105" t="s">
        <v>119</v>
      </c>
      <c r="B545" s="105" t="s">
        <v>20</v>
      </c>
      <c r="C545" s="1"/>
      <c r="E545" s="2" t="s">
        <v>338</v>
      </c>
      <c r="F545" s="106">
        <v>4.4976000000000003</v>
      </c>
      <c r="H545" s="107">
        <v>26.8</v>
      </c>
      <c r="I545" s="108">
        <v>4.2</v>
      </c>
      <c r="J545" s="107">
        <v>270.7</v>
      </c>
      <c r="K545" s="107">
        <v>-33.700000000000003</v>
      </c>
      <c r="L545" s="109">
        <v>61</v>
      </c>
      <c r="M545" s="110" t="s">
        <v>351</v>
      </c>
      <c r="N545" s="110" t="s">
        <v>351</v>
      </c>
      <c r="O545" s="111">
        <v>25.71443</v>
      </c>
      <c r="P545" s="112">
        <v>-171.81477000000001</v>
      </c>
      <c r="Q545" s="21" t="s">
        <v>421</v>
      </c>
      <c r="R545" s="113">
        <v>41419</v>
      </c>
      <c r="S545" s="113"/>
      <c r="T545" s="105" t="s">
        <v>368</v>
      </c>
      <c r="U545" s="1" t="s">
        <v>372</v>
      </c>
      <c r="V545" s="1" t="s">
        <v>395</v>
      </c>
      <c r="W545" s="1"/>
      <c r="X545" s="1" t="s">
        <v>397</v>
      </c>
      <c r="Y545" s="110">
        <v>0</v>
      </c>
      <c r="Z545" s="110">
        <v>2</v>
      </c>
      <c r="AA545" s="340">
        <v>1</v>
      </c>
      <c r="AB545" s="340">
        <v>0</v>
      </c>
      <c r="AC545" s="340">
        <v>1</v>
      </c>
      <c r="AD545" s="340">
        <v>1</v>
      </c>
      <c r="AE545" s="340">
        <v>1</v>
      </c>
      <c r="AF545" s="340"/>
      <c r="AG545" s="340"/>
      <c r="AH545" s="340">
        <v>1</v>
      </c>
      <c r="AI545" s="340">
        <v>0</v>
      </c>
      <c r="AJ545" s="2">
        <v>0</v>
      </c>
      <c r="AK545" s="105"/>
    </row>
    <row r="546" spans="1:41" ht="14.5" x14ac:dyDescent="0.3">
      <c r="A546" s="105" t="s">
        <v>130</v>
      </c>
      <c r="B546" s="55" t="s">
        <v>8</v>
      </c>
      <c r="C546" s="1" t="s">
        <v>291</v>
      </c>
      <c r="E546" s="2" t="s">
        <v>337</v>
      </c>
      <c r="F546" s="106">
        <v>4.0372000000000003</v>
      </c>
      <c r="H546" s="107">
        <v>53.2</v>
      </c>
      <c r="I546" s="108">
        <v>4.9000000000000004</v>
      </c>
      <c r="J546" s="107">
        <v>931.2</v>
      </c>
      <c r="K546" s="107">
        <v>-17.899999999999999</v>
      </c>
      <c r="L546" s="109">
        <v>61</v>
      </c>
      <c r="M546" s="110" t="s">
        <v>352</v>
      </c>
      <c r="N546" s="110" t="s">
        <v>352</v>
      </c>
      <c r="O546" s="111">
        <v>16.661549999999998</v>
      </c>
      <c r="P546" s="112">
        <v>-169.57065</v>
      </c>
      <c r="Q546" s="21" t="s">
        <v>421</v>
      </c>
      <c r="R546" s="113">
        <v>41426</v>
      </c>
      <c r="S546" s="113"/>
      <c r="T546" s="105" t="s">
        <v>368</v>
      </c>
      <c r="U546" s="1" t="s">
        <v>372</v>
      </c>
      <c r="V546" s="1" t="s">
        <v>395</v>
      </c>
      <c r="W546" s="1" t="s">
        <v>396</v>
      </c>
      <c r="X546" s="1" t="s">
        <v>397</v>
      </c>
      <c r="Y546" s="110">
        <v>1</v>
      </c>
      <c r="Z546" s="110">
        <v>2</v>
      </c>
      <c r="AA546" s="340">
        <v>1</v>
      </c>
      <c r="AB546" s="340">
        <v>0</v>
      </c>
      <c r="AC546" s="340">
        <v>1</v>
      </c>
      <c r="AD546" s="340">
        <v>1</v>
      </c>
      <c r="AE546" s="340">
        <v>1</v>
      </c>
      <c r="AF546" s="340"/>
      <c r="AG546" s="340"/>
      <c r="AH546" s="340">
        <v>1</v>
      </c>
      <c r="AI546" s="340">
        <v>0</v>
      </c>
      <c r="AJ546" s="2">
        <v>1</v>
      </c>
      <c r="AK546" s="105"/>
      <c r="AO546" s="23"/>
    </row>
    <row r="547" spans="1:41" ht="14.5" x14ac:dyDescent="0.3">
      <c r="A547" s="105" t="s">
        <v>131</v>
      </c>
      <c r="B547" s="114" t="s">
        <v>184</v>
      </c>
      <c r="C547" s="15" t="s">
        <v>1193</v>
      </c>
      <c r="E547" s="2" t="s">
        <v>339</v>
      </c>
      <c r="F547" s="106">
        <v>1.4311</v>
      </c>
      <c r="H547" s="107">
        <v>12.6</v>
      </c>
      <c r="I547" s="108">
        <v>5.2</v>
      </c>
      <c r="J547" s="107">
        <v>227.7</v>
      </c>
      <c r="K547" s="107">
        <v>-20.2</v>
      </c>
      <c r="L547" s="109">
        <v>61</v>
      </c>
      <c r="M547" s="110" t="s">
        <v>352</v>
      </c>
      <c r="N547" s="110" t="s">
        <v>352</v>
      </c>
      <c r="O547" s="111">
        <v>16.661549999999998</v>
      </c>
      <c r="P547" s="112">
        <v>-169.57065</v>
      </c>
      <c r="Q547" s="21" t="s">
        <v>421</v>
      </c>
      <c r="R547" s="113">
        <v>41426</v>
      </c>
      <c r="S547" s="113"/>
      <c r="T547" s="105" t="s">
        <v>368</v>
      </c>
      <c r="U547" s="1" t="s">
        <v>372</v>
      </c>
      <c r="V547" s="1" t="s">
        <v>395</v>
      </c>
      <c r="W547" s="1"/>
      <c r="X547" s="1" t="s">
        <v>397</v>
      </c>
      <c r="Y547" s="110">
        <v>2</v>
      </c>
      <c r="Z547" s="110">
        <v>3</v>
      </c>
      <c r="AA547" s="340">
        <v>1</v>
      </c>
      <c r="AB547" s="340">
        <v>0</v>
      </c>
      <c r="AC547" s="340">
        <v>1</v>
      </c>
      <c r="AD547" s="340">
        <v>1</v>
      </c>
      <c r="AE547" s="340">
        <v>1</v>
      </c>
      <c r="AF547" s="340"/>
      <c r="AG547" s="340"/>
      <c r="AH547" s="340">
        <v>1</v>
      </c>
      <c r="AI547" s="340">
        <v>0</v>
      </c>
      <c r="AJ547" s="2">
        <v>1</v>
      </c>
      <c r="AK547" s="105"/>
      <c r="AO547" s="23"/>
    </row>
    <row r="548" spans="1:41" ht="14.5" x14ac:dyDescent="0.3">
      <c r="A548" s="105" t="s">
        <v>180</v>
      </c>
      <c r="B548" s="1" t="s">
        <v>7</v>
      </c>
      <c r="C548" s="1" t="s">
        <v>303</v>
      </c>
      <c r="E548" s="1" t="s">
        <v>339</v>
      </c>
      <c r="F548" s="106">
        <v>2.04</v>
      </c>
      <c r="H548" s="107">
        <v>18.899999999999999</v>
      </c>
      <c r="I548" s="108">
        <v>-0.6</v>
      </c>
      <c r="J548" s="107">
        <v>332</v>
      </c>
      <c r="K548" s="107">
        <v>-17.3</v>
      </c>
      <c r="L548" s="110">
        <v>61</v>
      </c>
      <c r="M548" s="110" t="s">
        <v>347</v>
      </c>
      <c r="N548" s="110" t="s">
        <v>347</v>
      </c>
      <c r="O548" s="105">
        <f>23+38.028/60</f>
        <v>23.633800000000001</v>
      </c>
      <c r="P548" s="105">
        <f>-166-10.376/60</f>
        <v>-166.17293333333333</v>
      </c>
      <c r="Q548" s="21" t="s">
        <v>421</v>
      </c>
      <c r="R548" s="113">
        <v>41909</v>
      </c>
      <c r="S548" s="113"/>
      <c r="T548" s="105" t="s">
        <v>382</v>
      </c>
      <c r="U548" s="1" t="s">
        <v>379</v>
      </c>
      <c r="V548" s="1" t="s">
        <v>395</v>
      </c>
      <c r="W548" s="1"/>
      <c r="X548" s="1" t="s">
        <v>397</v>
      </c>
      <c r="Y548" s="110">
        <v>0</v>
      </c>
      <c r="Z548" s="110">
        <v>2</v>
      </c>
      <c r="AA548" s="340">
        <v>1</v>
      </c>
      <c r="AB548" s="340">
        <v>0</v>
      </c>
      <c r="AC548" s="340">
        <v>1</v>
      </c>
      <c r="AD548" s="340">
        <v>1</v>
      </c>
      <c r="AE548" s="340">
        <v>1</v>
      </c>
      <c r="AF548" s="340"/>
      <c r="AG548" s="340"/>
      <c r="AH548" s="340">
        <v>1</v>
      </c>
      <c r="AI548" s="340">
        <v>0</v>
      </c>
      <c r="AJ548" s="2">
        <v>0</v>
      </c>
      <c r="AK548" s="1"/>
    </row>
    <row r="549" spans="1:41" x14ac:dyDescent="0.3">
      <c r="A549" s="1" t="s">
        <v>867</v>
      </c>
      <c r="B549" s="55" t="s">
        <v>19</v>
      </c>
      <c r="C549" s="1" t="s">
        <v>305</v>
      </c>
      <c r="E549" s="2" t="s">
        <v>339</v>
      </c>
      <c r="F549" s="34">
        <v>2.3176999999999999</v>
      </c>
      <c r="H549" s="26">
        <v>42.817077872012334</v>
      </c>
      <c r="I549" s="27">
        <v>1.2069719999999988</v>
      </c>
      <c r="J549" s="26">
        <v>424.44880174291933</v>
      </c>
      <c r="K549" s="27">
        <v>-17.732158800000001</v>
      </c>
      <c r="L549" s="343">
        <v>62</v>
      </c>
      <c r="M549" s="343" t="s">
        <v>1111</v>
      </c>
      <c r="N549" s="21" t="s">
        <v>1216</v>
      </c>
      <c r="Q549" s="21" t="s">
        <v>1202</v>
      </c>
      <c r="R549" s="36"/>
      <c r="AK549" s="1"/>
      <c r="AL549" s="1"/>
      <c r="AM549" s="1"/>
      <c r="AN549" s="1"/>
      <c r="AO549" s="1"/>
    </row>
    <row r="550" spans="1:41" x14ac:dyDescent="0.3">
      <c r="A550" s="1" t="s">
        <v>868</v>
      </c>
      <c r="B550" s="55" t="s">
        <v>19</v>
      </c>
      <c r="C550" s="1" t="s">
        <v>305</v>
      </c>
      <c r="E550" s="2" t="s">
        <v>339</v>
      </c>
      <c r="F550" s="34">
        <v>2.2736999999999998</v>
      </c>
      <c r="H550" s="26">
        <v>41.12856592135698</v>
      </c>
      <c r="I550" s="27">
        <v>1.4537</v>
      </c>
      <c r="J550" s="26">
        <v>383.42483660130716</v>
      </c>
      <c r="K550" s="27">
        <v>-16.001939400000005</v>
      </c>
      <c r="L550" s="343">
        <v>62</v>
      </c>
      <c r="M550" s="343" t="s">
        <v>1111</v>
      </c>
      <c r="N550" s="21" t="s">
        <v>1216</v>
      </c>
      <c r="Q550" s="21" t="s">
        <v>1202</v>
      </c>
      <c r="R550" s="36"/>
      <c r="AK550" s="1"/>
      <c r="AL550" s="1"/>
      <c r="AM550" s="1"/>
      <c r="AN550" s="1"/>
      <c r="AO550" s="1"/>
    </row>
    <row r="551" spans="1:41" x14ac:dyDescent="0.3">
      <c r="A551" s="1" t="s">
        <v>869</v>
      </c>
      <c r="B551" s="55" t="s">
        <v>19</v>
      </c>
      <c r="C551" s="1" t="s">
        <v>305</v>
      </c>
      <c r="E551" s="2" t="s">
        <v>339</v>
      </c>
      <c r="F551" s="34">
        <v>2.3454000000000002</v>
      </c>
      <c r="H551" s="26">
        <v>37.982845026985352</v>
      </c>
      <c r="I551" s="27">
        <v>1.4727959999999993</v>
      </c>
      <c r="J551" s="26">
        <v>441.9433551198257</v>
      </c>
      <c r="K551" s="27">
        <v>-17.383634200000003</v>
      </c>
      <c r="L551" s="343">
        <v>62</v>
      </c>
      <c r="M551" s="343" t="s">
        <v>1111</v>
      </c>
      <c r="N551" s="21" t="s">
        <v>1216</v>
      </c>
      <c r="Q551" s="21" t="s">
        <v>1202</v>
      </c>
      <c r="R551" s="36"/>
      <c r="AK551" s="1"/>
      <c r="AL551" s="1"/>
      <c r="AM551" s="1"/>
      <c r="AN551" s="1"/>
      <c r="AO551" s="1"/>
    </row>
    <row r="552" spans="1:41" x14ac:dyDescent="0.3">
      <c r="A552" s="1" t="s">
        <v>870</v>
      </c>
      <c r="B552" s="55" t="s">
        <v>19</v>
      </c>
      <c r="C552" s="1" t="s">
        <v>305</v>
      </c>
      <c r="E552" s="2" t="s">
        <v>339</v>
      </c>
      <c r="F552" s="34">
        <v>2.3220999999999998</v>
      </c>
      <c r="H552" s="26">
        <v>18.239940387481369</v>
      </c>
      <c r="I552" s="27">
        <v>2.0064605999999987</v>
      </c>
      <c r="J552" s="26">
        <v>161.02743614001889</v>
      </c>
      <c r="K552" s="27">
        <v>-8.5491328000000006</v>
      </c>
      <c r="L552" s="343">
        <v>62</v>
      </c>
      <c r="M552" s="343" t="s">
        <v>1111</v>
      </c>
      <c r="N552" s="21" t="s">
        <v>1216</v>
      </c>
      <c r="Q552" s="21" t="s">
        <v>1202</v>
      </c>
      <c r="R552" s="36"/>
      <c r="AK552" s="1"/>
      <c r="AL552" s="1"/>
      <c r="AM552" s="1"/>
      <c r="AN552" s="1"/>
      <c r="AO552" s="1"/>
    </row>
    <row r="553" spans="1:41" x14ac:dyDescent="0.3">
      <c r="A553" s="1" t="s">
        <v>871</v>
      </c>
      <c r="B553" s="55" t="s">
        <v>19</v>
      </c>
      <c r="C553" s="1" t="s">
        <v>305</v>
      </c>
      <c r="E553" s="2" t="s">
        <v>339</v>
      </c>
      <c r="F553" s="34">
        <v>2.2446999999999999</v>
      </c>
      <c r="H553" s="26">
        <v>18.931073025335319</v>
      </c>
      <c r="I553" s="27">
        <v>2.4538468999999994</v>
      </c>
      <c r="J553" s="26">
        <v>148.879848628193</v>
      </c>
      <c r="K553" s="27">
        <v>-10.315425600000003</v>
      </c>
      <c r="L553" s="343">
        <v>62</v>
      </c>
      <c r="M553" s="343" t="s">
        <v>1111</v>
      </c>
      <c r="N553" s="21" t="s">
        <v>1216</v>
      </c>
      <c r="Q553" s="21" t="s">
        <v>1202</v>
      </c>
      <c r="R553" s="36"/>
      <c r="AK553" s="1"/>
      <c r="AL553" s="1"/>
      <c r="AM553" s="1"/>
      <c r="AN553" s="1"/>
      <c r="AO553" s="1"/>
    </row>
    <row r="554" spans="1:41" x14ac:dyDescent="0.3">
      <c r="A554" s="1" t="s">
        <v>872</v>
      </c>
      <c r="B554" s="55" t="s">
        <v>19</v>
      </c>
      <c r="C554" s="1" t="s">
        <v>305</v>
      </c>
      <c r="E554" s="2" t="s">
        <v>339</v>
      </c>
      <c r="F554" s="34">
        <v>2.2650999999999999</v>
      </c>
      <c r="H554" s="26">
        <v>20.464232488822653</v>
      </c>
      <c r="I554" s="27">
        <v>2.4556687999999993</v>
      </c>
      <c r="J554" s="26">
        <v>156.14569536423841</v>
      </c>
      <c r="K554" s="27">
        <v>-10.477400000000001</v>
      </c>
      <c r="L554" s="343">
        <v>62</v>
      </c>
      <c r="M554" s="343" t="s">
        <v>1111</v>
      </c>
      <c r="N554" s="21" t="s">
        <v>1216</v>
      </c>
      <c r="Q554" s="21" t="s">
        <v>1202</v>
      </c>
      <c r="R554" s="36"/>
      <c r="AK554" s="1"/>
      <c r="AL554" s="1"/>
      <c r="AM554" s="1"/>
      <c r="AN554" s="1"/>
      <c r="AO554" s="1"/>
    </row>
    <row r="555" spans="1:41" s="23" customFormat="1" ht="14.5" x14ac:dyDescent="0.35">
      <c r="A555" s="1" t="s">
        <v>28</v>
      </c>
      <c r="B555" s="2" t="s">
        <v>23</v>
      </c>
      <c r="C555" s="1"/>
      <c r="D555" s="15"/>
      <c r="E555" s="1" t="s">
        <v>338</v>
      </c>
      <c r="F555" s="16">
        <v>2.3115999999999999</v>
      </c>
      <c r="G555" s="16"/>
      <c r="H555" s="17">
        <v>80.400000000000006</v>
      </c>
      <c r="I555" s="17">
        <v>2.6</v>
      </c>
      <c r="J555" s="17">
        <v>648.29999999999995</v>
      </c>
      <c r="K555" s="17">
        <v>-24.8</v>
      </c>
      <c r="L555" s="18">
        <f>205*0.3048</f>
        <v>62.484000000000002</v>
      </c>
      <c r="M555" s="343" t="s">
        <v>347</v>
      </c>
      <c r="N555" s="343" t="s">
        <v>347</v>
      </c>
      <c r="O555" s="19">
        <v>23.639800000000001</v>
      </c>
      <c r="P555" s="20">
        <v>-166.25454999999999</v>
      </c>
      <c r="Q555" s="21" t="s">
        <v>421</v>
      </c>
      <c r="R555" s="22">
        <v>41160</v>
      </c>
      <c r="S555" s="22"/>
      <c r="T555" s="2" t="s">
        <v>370</v>
      </c>
      <c r="U555" s="1" t="s">
        <v>369</v>
      </c>
      <c r="V555" s="1" t="s">
        <v>395</v>
      </c>
      <c r="W555" s="1"/>
      <c r="X555" s="1" t="s">
        <v>397</v>
      </c>
      <c r="Y555" s="343">
        <v>1</v>
      </c>
      <c r="Z555" s="343">
        <v>1</v>
      </c>
      <c r="AA555" s="340">
        <v>1</v>
      </c>
      <c r="AB555" s="340">
        <v>0</v>
      </c>
      <c r="AC555" s="340">
        <v>1</v>
      </c>
      <c r="AD555" s="340">
        <v>1</v>
      </c>
      <c r="AE555" s="340">
        <v>1</v>
      </c>
      <c r="AF555" s="340"/>
      <c r="AG555" s="340"/>
      <c r="AH555" s="340">
        <v>1</v>
      </c>
      <c r="AI555" s="340">
        <v>0</v>
      </c>
      <c r="AJ555" s="2">
        <v>0</v>
      </c>
      <c r="AK555" s="2"/>
      <c r="AL555" s="15"/>
      <c r="AM555" s="15"/>
      <c r="AN555" s="15"/>
    </row>
    <row r="556" spans="1:41" ht="14.5" x14ac:dyDescent="0.35">
      <c r="A556" s="1" t="s">
        <v>29</v>
      </c>
      <c r="B556" s="2" t="s">
        <v>30</v>
      </c>
      <c r="C556" s="2" t="s">
        <v>300</v>
      </c>
      <c r="E556" s="1" t="s">
        <v>339</v>
      </c>
      <c r="F556" s="16">
        <v>5.327</v>
      </c>
      <c r="G556" s="16"/>
      <c r="H556" s="17">
        <v>32.299999999999997</v>
      </c>
      <c r="I556" s="17">
        <v>2.9</v>
      </c>
      <c r="J556" s="17">
        <v>800.2</v>
      </c>
      <c r="K556" s="17">
        <v>-14.4</v>
      </c>
      <c r="L556" s="18">
        <f>205*0.3048</f>
        <v>62.484000000000002</v>
      </c>
      <c r="M556" s="343" t="s">
        <v>347</v>
      </c>
      <c r="N556" s="343" t="s">
        <v>347</v>
      </c>
      <c r="O556" s="19">
        <v>23.639800000000001</v>
      </c>
      <c r="P556" s="20">
        <v>-166.25454999999999</v>
      </c>
      <c r="Q556" s="21" t="s">
        <v>421</v>
      </c>
      <c r="R556" s="22">
        <v>41160</v>
      </c>
      <c r="S556" s="22"/>
      <c r="T556" s="2" t="s">
        <v>370</v>
      </c>
      <c r="U556" s="1" t="s">
        <v>369</v>
      </c>
      <c r="V556" s="1" t="s">
        <v>395</v>
      </c>
      <c r="W556" s="1"/>
      <c r="X556" s="1" t="s">
        <v>397</v>
      </c>
      <c r="Y556" s="343">
        <v>0</v>
      </c>
      <c r="Z556" s="343">
        <v>1</v>
      </c>
      <c r="AA556" s="340">
        <v>1</v>
      </c>
      <c r="AB556" s="340">
        <v>0</v>
      </c>
      <c r="AC556" s="340">
        <v>1</v>
      </c>
      <c r="AD556" s="340">
        <v>1</v>
      </c>
      <c r="AE556" s="340">
        <v>1</v>
      </c>
      <c r="AF556" s="340"/>
      <c r="AG556" s="340"/>
      <c r="AH556" s="340">
        <v>1</v>
      </c>
      <c r="AI556" s="340">
        <v>0</v>
      </c>
      <c r="AJ556" s="2">
        <v>0</v>
      </c>
      <c r="AK556" s="2"/>
      <c r="AO556" s="23"/>
    </row>
    <row r="557" spans="1:41" ht="14.5" x14ac:dyDescent="0.3">
      <c r="A557" s="105" t="s">
        <v>68</v>
      </c>
      <c r="B557" s="105" t="s">
        <v>67</v>
      </c>
      <c r="C557" s="1"/>
      <c r="E557" s="2" t="s">
        <v>339</v>
      </c>
      <c r="F557" s="106">
        <v>2.4493</v>
      </c>
      <c r="H557" s="107">
        <v>18.600000000000001</v>
      </c>
      <c r="I557" s="108">
        <v>2.9</v>
      </c>
      <c r="J557" s="107">
        <v>627.1</v>
      </c>
      <c r="K557" s="107">
        <v>-19.3</v>
      </c>
      <c r="L557" s="109">
        <v>63</v>
      </c>
      <c r="M557" s="110" t="s">
        <v>346</v>
      </c>
      <c r="N557" s="110" t="s">
        <v>346</v>
      </c>
      <c r="O557" s="111">
        <v>22.955950000000001</v>
      </c>
      <c r="P557" s="112">
        <v>-162.155779</v>
      </c>
      <c r="Q557" s="21" t="s">
        <v>421</v>
      </c>
      <c r="R557" s="113">
        <v>41411</v>
      </c>
      <c r="S557" s="113"/>
      <c r="T557" s="105" t="s">
        <v>373</v>
      </c>
      <c r="U557" s="1" t="s">
        <v>372</v>
      </c>
      <c r="V557" s="1" t="s">
        <v>395</v>
      </c>
      <c r="W557" s="1"/>
      <c r="X557" s="1" t="s">
        <v>397</v>
      </c>
      <c r="Y557" s="110">
        <v>1</v>
      </c>
      <c r="Z557" s="110">
        <v>2</v>
      </c>
      <c r="AA557" s="340">
        <v>1</v>
      </c>
      <c r="AB557" s="340">
        <v>0</v>
      </c>
      <c r="AC557" s="340">
        <v>1</v>
      </c>
      <c r="AD557" s="340">
        <v>1</v>
      </c>
      <c r="AE557" s="340">
        <v>1</v>
      </c>
      <c r="AF557" s="340"/>
      <c r="AG557" s="340"/>
      <c r="AH557" s="340">
        <v>1</v>
      </c>
      <c r="AI557" s="340">
        <v>0</v>
      </c>
      <c r="AJ557" s="2">
        <v>1</v>
      </c>
      <c r="AK557" s="105"/>
    </row>
    <row r="558" spans="1:41" ht="14.5" x14ac:dyDescent="0.3">
      <c r="A558" s="105" t="s">
        <v>82</v>
      </c>
      <c r="B558" s="105" t="s">
        <v>83</v>
      </c>
      <c r="C558" s="1"/>
      <c r="E558" s="2" t="s">
        <v>340</v>
      </c>
      <c r="F558" s="106">
        <v>2.5226999999999999</v>
      </c>
      <c r="H558" s="107">
        <v>75.8</v>
      </c>
      <c r="I558" s="108">
        <v>2.5</v>
      </c>
      <c r="J558" s="107">
        <v>566.20000000000005</v>
      </c>
      <c r="K558" s="107">
        <v>-22.1</v>
      </c>
      <c r="L558" s="109">
        <v>63</v>
      </c>
      <c r="M558" s="110" t="s">
        <v>347</v>
      </c>
      <c r="N558" s="110" t="s">
        <v>347</v>
      </c>
      <c r="O558" s="111">
        <v>23.629100000000001</v>
      </c>
      <c r="P558" s="112">
        <v>-166.19397000000001</v>
      </c>
      <c r="Q558" s="21" t="s">
        <v>421</v>
      </c>
      <c r="R558" s="113">
        <v>41414</v>
      </c>
      <c r="S558" s="113"/>
      <c r="T558" s="105" t="s">
        <v>368</v>
      </c>
      <c r="U558" s="1" t="s">
        <v>372</v>
      </c>
      <c r="V558" s="1" t="s">
        <v>395</v>
      </c>
      <c r="W558" s="1"/>
      <c r="X558" s="1" t="s">
        <v>397</v>
      </c>
      <c r="Y558" s="110">
        <v>2</v>
      </c>
      <c r="Z558" s="110">
        <v>2</v>
      </c>
      <c r="AA558" s="343">
        <v>1</v>
      </c>
      <c r="AB558" s="343">
        <v>0</v>
      </c>
      <c r="AC558" s="343">
        <v>1</v>
      </c>
      <c r="AD558" s="343">
        <v>1</v>
      </c>
      <c r="AE558" s="343">
        <v>1</v>
      </c>
      <c r="AF558" s="343"/>
      <c r="AG558" s="343"/>
      <c r="AH558" s="343">
        <v>1</v>
      </c>
      <c r="AI558" s="343">
        <v>0</v>
      </c>
      <c r="AJ558" s="2">
        <v>1</v>
      </c>
      <c r="AK558" s="105"/>
    </row>
    <row r="559" spans="1:41" ht="14.5" x14ac:dyDescent="0.3">
      <c r="A559" s="105" t="s">
        <v>84</v>
      </c>
      <c r="B559" s="114" t="s">
        <v>184</v>
      </c>
      <c r="C559" s="15" t="s">
        <v>292</v>
      </c>
      <c r="E559" s="2" t="s">
        <v>339</v>
      </c>
      <c r="F559" s="106">
        <v>2.5754999999999999</v>
      </c>
      <c r="H559" s="107">
        <v>45.7</v>
      </c>
      <c r="I559" s="108">
        <v>4.3</v>
      </c>
      <c r="J559" s="107">
        <v>740.9</v>
      </c>
      <c r="K559" s="107">
        <v>-17</v>
      </c>
      <c r="L559" s="109">
        <v>63</v>
      </c>
      <c r="M559" s="110" t="s">
        <v>347</v>
      </c>
      <c r="N559" s="110" t="s">
        <v>347</v>
      </c>
      <c r="O559" s="111">
        <v>23.629100000000001</v>
      </c>
      <c r="P559" s="112">
        <v>-166.19397000000001</v>
      </c>
      <c r="Q559" s="21" t="s">
        <v>421</v>
      </c>
      <c r="R559" s="113">
        <v>41414</v>
      </c>
      <c r="S559" s="113"/>
      <c r="T559" s="105" t="s">
        <v>368</v>
      </c>
      <c r="U559" s="1" t="s">
        <v>372</v>
      </c>
      <c r="V559" s="1" t="s">
        <v>395</v>
      </c>
      <c r="W559" s="1"/>
      <c r="X559" s="1" t="s">
        <v>397</v>
      </c>
      <c r="Y559" s="110">
        <v>2</v>
      </c>
      <c r="Z559" s="110">
        <v>2</v>
      </c>
      <c r="AA559" s="340">
        <v>1</v>
      </c>
      <c r="AB559" s="340">
        <v>0</v>
      </c>
      <c r="AC559" s="340">
        <v>1</v>
      </c>
      <c r="AD559" s="340">
        <v>1</v>
      </c>
      <c r="AE559" s="340">
        <v>1</v>
      </c>
      <c r="AF559" s="340"/>
      <c r="AG559" s="340"/>
      <c r="AH559" s="340">
        <v>1</v>
      </c>
      <c r="AI559" s="340">
        <v>0</v>
      </c>
      <c r="AJ559" s="2">
        <v>1</v>
      </c>
      <c r="AK559" s="105"/>
    </row>
    <row r="560" spans="1:41" ht="14.5" x14ac:dyDescent="0.3">
      <c r="A560" s="105" t="s">
        <v>85</v>
      </c>
      <c r="B560" s="105" t="s">
        <v>86</v>
      </c>
      <c r="C560" s="1"/>
      <c r="E560" s="2" t="s">
        <v>338</v>
      </c>
      <c r="F560" s="106">
        <v>2.6049000000000002</v>
      </c>
      <c r="H560" s="107">
        <v>12.6</v>
      </c>
      <c r="I560" s="108">
        <v>3.7</v>
      </c>
      <c r="J560" s="107">
        <v>181.3</v>
      </c>
      <c r="K560" s="107">
        <v>-30</v>
      </c>
      <c r="L560" s="109">
        <v>63</v>
      </c>
      <c r="M560" s="110" t="s">
        <v>347</v>
      </c>
      <c r="N560" s="110" t="s">
        <v>347</v>
      </c>
      <c r="O560" s="111">
        <v>23.629100000000001</v>
      </c>
      <c r="P560" s="112">
        <v>-166.19397000000001</v>
      </c>
      <c r="Q560" s="21" t="s">
        <v>421</v>
      </c>
      <c r="R560" s="113">
        <v>41414</v>
      </c>
      <c r="S560" s="113"/>
      <c r="T560" s="105" t="s">
        <v>368</v>
      </c>
      <c r="U560" s="1" t="s">
        <v>372</v>
      </c>
      <c r="V560" s="1" t="s">
        <v>395</v>
      </c>
      <c r="W560" s="1"/>
      <c r="X560" s="1" t="s">
        <v>397</v>
      </c>
      <c r="Y560" s="110">
        <v>0</v>
      </c>
      <c r="Z560" s="110">
        <v>2</v>
      </c>
      <c r="AA560" s="340">
        <v>1</v>
      </c>
      <c r="AB560" s="340">
        <v>0</v>
      </c>
      <c r="AC560" s="340">
        <v>1</v>
      </c>
      <c r="AD560" s="340">
        <v>1</v>
      </c>
      <c r="AE560" s="340">
        <v>1</v>
      </c>
      <c r="AF560" s="340"/>
      <c r="AG560" s="340"/>
      <c r="AH560" s="340">
        <v>1</v>
      </c>
      <c r="AI560" s="340">
        <v>0</v>
      </c>
      <c r="AJ560" s="2">
        <v>0</v>
      </c>
      <c r="AK560" s="105"/>
    </row>
    <row r="561" spans="1:41" ht="14.5" x14ac:dyDescent="0.3">
      <c r="A561" s="105" t="s">
        <v>87</v>
      </c>
      <c r="B561" s="105" t="s">
        <v>86</v>
      </c>
      <c r="C561" s="1"/>
      <c r="E561" s="2" t="s">
        <v>338</v>
      </c>
      <c r="F561" s="106">
        <v>2.4994000000000001</v>
      </c>
      <c r="H561" s="107">
        <v>14.8</v>
      </c>
      <c r="I561" s="108">
        <v>2</v>
      </c>
      <c r="J561" s="107">
        <v>225.5</v>
      </c>
      <c r="K561" s="107">
        <v>-27.8</v>
      </c>
      <c r="L561" s="109">
        <v>63</v>
      </c>
      <c r="M561" s="110" t="s">
        <v>347</v>
      </c>
      <c r="N561" s="110" t="s">
        <v>347</v>
      </c>
      <c r="O561" s="111">
        <v>23.629100000000001</v>
      </c>
      <c r="P561" s="112">
        <v>-166.19397000000001</v>
      </c>
      <c r="Q561" s="21" t="s">
        <v>421</v>
      </c>
      <c r="R561" s="113">
        <v>41414</v>
      </c>
      <c r="S561" s="113"/>
      <c r="T561" s="105" t="s">
        <v>375</v>
      </c>
      <c r="U561" s="1" t="s">
        <v>372</v>
      </c>
      <c r="V561" s="1" t="s">
        <v>395</v>
      </c>
      <c r="W561" s="1"/>
      <c r="X561" s="1" t="s">
        <v>397</v>
      </c>
      <c r="Y561" s="110">
        <v>2</v>
      </c>
      <c r="Z561" s="110">
        <v>2</v>
      </c>
      <c r="AA561" s="340">
        <v>1</v>
      </c>
      <c r="AB561" s="340">
        <v>0</v>
      </c>
      <c r="AC561" s="340">
        <v>1</v>
      </c>
      <c r="AD561" s="340">
        <v>1</v>
      </c>
      <c r="AE561" s="340">
        <v>1</v>
      </c>
      <c r="AF561" s="340"/>
      <c r="AG561" s="340"/>
      <c r="AH561" s="340">
        <v>1</v>
      </c>
      <c r="AI561" s="340">
        <v>0</v>
      </c>
      <c r="AJ561" s="2">
        <v>0</v>
      </c>
      <c r="AK561" s="105" t="s">
        <v>399</v>
      </c>
      <c r="AO561" s="23"/>
    </row>
    <row r="562" spans="1:41" ht="14.5" x14ac:dyDescent="0.3">
      <c r="A562" s="105" t="s">
        <v>88</v>
      </c>
      <c r="B562" s="105" t="s">
        <v>73</v>
      </c>
      <c r="C562" s="1"/>
      <c r="E562" s="2" t="s">
        <v>338</v>
      </c>
      <c r="F562" s="106">
        <v>3.94</v>
      </c>
      <c r="H562" s="107">
        <v>21.3</v>
      </c>
      <c r="I562" s="108">
        <v>2.7</v>
      </c>
      <c r="J562" s="107">
        <v>198.3</v>
      </c>
      <c r="K562" s="107">
        <v>-32.1</v>
      </c>
      <c r="L562" s="109">
        <v>63</v>
      </c>
      <c r="M562" s="110" t="s">
        <v>347</v>
      </c>
      <c r="N562" s="110" t="s">
        <v>347</v>
      </c>
      <c r="O562" s="111">
        <v>23.629100000000001</v>
      </c>
      <c r="P562" s="112">
        <v>-166.19397000000001</v>
      </c>
      <c r="Q562" s="21" t="s">
        <v>421</v>
      </c>
      <c r="R562" s="113">
        <v>41414</v>
      </c>
      <c r="S562" s="113"/>
      <c r="T562" s="105" t="s">
        <v>375</v>
      </c>
      <c r="U562" s="1" t="s">
        <v>372</v>
      </c>
      <c r="V562" s="1" t="s">
        <v>395</v>
      </c>
      <c r="W562" s="1"/>
      <c r="X562" s="1" t="s">
        <v>397</v>
      </c>
      <c r="Y562" s="110">
        <v>0</v>
      </c>
      <c r="Z562" s="110">
        <v>2</v>
      </c>
      <c r="AA562" s="340">
        <v>1</v>
      </c>
      <c r="AB562" s="340">
        <v>0</v>
      </c>
      <c r="AC562" s="340">
        <v>1</v>
      </c>
      <c r="AD562" s="340">
        <v>1</v>
      </c>
      <c r="AE562" s="340">
        <v>1</v>
      </c>
      <c r="AF562" s="340"/>
      <c r="AG562" s="340"/>
      <c r="AH562" s="340">
        <v>1</v>
      </c>
      <c r="AI562" s="340">
        <v>0</v>
      </c>
      <c r="AJ562" s="2">
        <v>0</v>
      </c>
      <c r="AK562" s="105"/>
      <c r="AO562" s="23"/>
    </row>
    <row r="563" spans="1:41" ht="14.5" x14ac:dyDescent="0.3">
      <c r="A563" s="105" t="s">
        <v>212</v>
      </c>
      <c r="B563" s="32" t="s">
        <v>150</v>
      </c>
      <c r="C563" s="1" t="s">
        <v>327</v>
      </c>
      <c r="E563" s="1" t="s">
        <v>339</v>
      </c>
      <c r="F563" s="106">
        <v>9.9887999999999995</v>
      </c>
      <c r="H563" s="107">
        <v>196.6</v>
      </c>
      <c r="I563" s="108">
        <v>5.3</v>
      </c>
      <c r="J563" s="107">
        <v>2379.3000000000002</v>
      </c>
      <c r="K563" s="107">
        <v>-17.600000000000001</v>
      </c>
      <c r="L563" s="116">
        <v>63</v>
      </c>
      <c r="M563" s="110" t="s">
        <v>1210</v>
      </c>
      <c r="N563" s="110" t="s">
        <v>1210</v>
      </c>
      <c r="O563" s="127">
        <f>27+45.67/60</f>
        <v>27.761166666666668</v>
      </c>
      <c r="P563" s="128">
        <f>-175-58.944/60</f>
        <v>-175.98240000000001</v>
      </c>
      <c r="Q563" s="21" t="s">
        <v>421</v>
      </c>
      <c r="R563" s="129">
        <v>42260</v>
      </c>
      <c r="S563" s="129"/>
      <c r="T563" s="105" t="s">
        <v>380</v>
      </c>
      <c r="U563" s="1" t="s">
        <v>384</v>
      </c>
      <c r="V563" s="1"/>
      <c r="W563" s="1"/>
      <c r="X563" s="1"/>
      <c r="Y563" s="343"/>
      <c r="Z563" s="343"/>
      <c r="AA563" s="340"/>
      <c r="AB563" s="340"/>
      <c r="AC563" s="340">
        <v>1</v>
      </c>
      <c r="AD563" s="340"/>
      <c r="AE563" s="340"/>
      <c r="AF563" s="340"/>
      <c r="AG563" s="340"/>
      <c r="AH563" s="340"/>
      <c r="AI563" s="340">
        <v>0</v>
      </c>
      <c r="AJ563" s="2"/>
      <c r="AK563" s="2"/>
    </row>
    <row r="564" spans="1:41" ht="14.5" x14ac:dyDescent="0.3">
      <c r="A564" s="105" t="s">
        <v>213</v>
      </c>
      <c r="B564" s="114" t="s">
        <v>199</v>
      </c>
      <c r="C564" s="1" t="s">
        <v>303</v>
      </c>
      <c r="E564" s="1" t="s">
        <v>339</v>
      </c>
      <c r="F564" s="106">
        <v>1.9341999999999999</v>
      </c>
      <c r="H564" s="107">
        <v>22.1</v>
      </c>
      <c r="I564" s="108">
        <v>2.6</v>
      </c>
      <c r="J564" s="107">
        <v>354.9</v>
      </c>
      <c r="K564" s="107">
        <v>-17.3</v>
      </c>
      <c r="L564" s="116">
        <v>63</v>
      </c>
      <c r="M564" s="110" t="s">
        <v>1210</v>
      </c>
      <c r="N564" s="110" t="s">
        <v>1210</v>
      </c>
      <c r="O564" s="127">
        <f>27+45.67/60</f>
        <v>27.761166666666668</v>
      </c>
      <c r="P564" s="128">
        <f>-175-58.944/60</f>
        <v>-175.98240000000001</v>
      </c>
      <c r="Q564" s="21" t="s">
        <v>421</v>
      </c>
      <c r="R564" s="129">
        <v>42260</v>
      </c>
      <c r="S564" s="129"/>
      <c r="T564" s="105" t="s">
        <v>380</v>
      </c>
      <c r="U564" s="1" t="s">
        <v>384</v>
      </c>
      <c r="V564" s="1"/>
      <c r="W564" s="1"/>
      <c r="X564" s="1"/>
      <c r="Y564" s="343"/>
      <c r="Z564" s="343"/>
      <c r="AA564" s="340"/>
      <c r="AB564" s="340"/>
      <c r="AC564" s="340">
        <v>1</v>
      </c>
      <c r="AD564" s="340"/>
      <c r="AE564" s="340"/>
      <c r="AF564" s="340"/>
      <c r="AG564" s="340"/>
      <c r="AH564" s="340"/>
      <c r="AI564" s="340">
        <v>0</v>
      </c>
      <c r="AJ564" s="2"/>
      <c r="AK564" s="2"/>
    </row>
    <row r="565" spans="1:41" ht="14.5" x14ac:dyDescent="0.3">
      <c r="A565" s="105" t="s">
        <v>66</v>
      </c>
      <c r="B565" s="105" t="s">
        <v>67</v>
      </c>
      <c r="C565" s="1"/>
      <c r="E565" s="2" t="s">
        <v>339</v>
      </c>
      <c r="F565" s="106">
        <v>2.6011000000000002</v>
      </c>
      <c r="H565" s="107">
        <v>71.3</v>
      </c>
      <c r="I565" s="108">
        <v>3.3</v>
      </c>
      <c r="J565" s="107">
        <v>755.7</v>
      </c>
      <c r="K565" s="107">
        <v>-21.9</v>
      </c>
      <c r="L565" s="109">
        <v>64</v>
      </c>
      <c r="M565" s="110" t="s">
        <v>346</v>
      </c>
      <c r="N565" s="110" t="s">
        <v>346</v>
      </c>
      <c r="O565" s="111">
        <v>23.956209999999999</v>
      </c>
      <c r="P565" s="112">
        <v>-162.15671</v>
      </c>
      <c r="Q565" s="21" t="s">
        <v>421</v>
      </c>
      <c r="R565" s="113">
        <v>41411</v>
      </c>
      <c r="S565" s="113"/>
      <c r="T565" s="105" t="s">
        <v>368</v>
      </c>
      <c r="U565" s="1" t="s">
        <v>372</v>
      </c>
      <c r="V565" s="1" t="s">
        <v>395</v>
      </c>
      <c r="W565" s="1"/>
      <c r="X565" s="1" t="s">
        <v>397</v>
      </c>
      <c r="Y565" s="110">
        <v>6</v>
      </c>
      <c r="Z565" s="110">
        <v>2</v>
      </c>
      <c r="AA565" s="340">
        <v>1</v>
      </c>
      <c r="AB565" s="340">
        <v>0</v>
      </c>
      <c r="AC565" s="340">
        <v>1</v>
      </c>
      <c r="AD565" s="340">
        <v>1</v>
      </c>
      <c r="AE565" s="340">
        <v>1</v>
      </c>
      <c r="AF565" s="340"/>
      <c r="AG565" s="340"/>
      <c r="AH565" s="340">
        <v>1</v>
      </c>
      <c r="AI565" s="340">
        <v>0</v>
      </c>
      <c r="AJ565" s="2">
        <v>1</v>
      </c>
      <c r="AK565" s="105"/>
    </row>
    <row r="566" spans="1:41" ht="14.5" x14ac:dyDescent="0.3">
      <c r="A566" s="105" t="s">
        <v>69</v>
      </c>
      <c r="B566" s="105" t="s">
        <v>70</v>
      </c>
      <c r="C566" s="1"/>
      <c r="E566" s="2" t="s">
        <v>339</v>
      </c>
      <c r="F566" s="106">
        <v>2.3538999999999999</v>
      </c>
      <c r="H566" s="107">
        <v>26</v>
      </c>
      <c r="I566" s="108">
        <v>4.2</v>
      </c>
      <c r="J566" s="107">
        <v>302.10000000000002</v>
      </c>
      <c r="K566" s="107">
        <v>-21.7</v>
      </c>
      <c r="L566" s="109">
        <v>64</v>
      </c>
      <c r="M566" s="110" t="s">
        <v>346</v>
      </c>
      <c r="N566" s="110" t="s">
        <v>346</v>
      </c>
      <c r="O566" s="111">
        <v>23.049589999999998</v>
      </c>
      <c r="P566" s="112">
        <v>-162.26033000000001</v>
      </c>
      <c r="Q566" s="21" t="s">
        <v>421</v>
      </c>
      <c r="R566" s="113">
        <v>41412</v>
      </c>
      <c r="S566" s="113"/>
      <c r="T566" s="105" t="s">
        <v>368</v>
      </c>
      <c r="U566" s="1" t="s">
        <v>372</v>
      </c>
      <c r="V566" s="1" t="s">
        <v>395</v>
      </c>
      <c r="W566" s="1"/>
      <c r="X566" s="1" t="s">
        <v>397</v>
      </c>
      <c r="Y566" s="110">
        <v>2</v>
      </c>
      <c r="Z566" s="110">
        <v>2</v>
      </c>
      <c r="AA566" s="340">
        <v>1</v>
      </c>
      <c r="AB566" s="340">
        <v>0</v>
      </c>
      <c r="AC566" s="340">
        <v>1</v>
      </c>
      <c r="AD566" s="340">
        <v>1</v>
      </c>
      <c r="AE566" s="340">
        <v>1</v>
      </c>
      <c r="AF566" s="340"/>
      <c r="AG566" s="340"/>
      <c r="AH566" s="340">
        <v>1</v>
      </c>
      <c r="AI566" s="340">
        <v>0</v>
      </c>
      <c r="AJ566" s="2">
        <v>1</v>
      </c>
      <c r="AK566" s="105"/>
    </row>
    <row r="567" spans="1:41" ht="14.5" x14ac:dyDescent="0.3">
      <c r="A567" s="105" t="s">
        <v>72</v>
      </c>
      <c r="B567" s="105" t="s">
        <v>73</v>
      </c>
      <c r="C567" s="1"/>
      <c r="E567" s="2" t="s">
        <v>338</v>
      </c>
      <c r="F567" s="106">
        <v>2.4918</v>
      </c>
      <c r="H567" s="107">
        <v>78.7</v>
      </c>
      <c r="I567" s="108">
        <v>3.1</v>
      </c>
      <c r="J567" s="107">
        <v>731.5</v>
      </c>
      <c r="K567" s="107">
        <v>-34.1</v>
      </c>
      <c r="L567" s="109">
        <v>64</v>
      </c>
      <c r="M567" s="110" t="s">
        <v>346</v>
      </c>
      <c r="N567" s="110" t="s">
        <v>346</v>
      </c>
      <c r="O567" s="111">
        <v>23.049589999999998</v>
      </c>
      <c r="P567" s="112">
        <v>-162.26033000000001</v>
      </c>
      <c r="Q567" s="21" t="s">
        <v>421</v>
      </c>
      <c r="R567" s="113">
        <v>41412</v>
      </c>
      <c r="S567" s="113"/>
      <c r="T567" s="105" t="s">
        <v>368</v>
      </c>
      <c r="U567" s="1" t="s">
        <v>372</v>
      </c>
      <c r="V567" s="1" t="s">
        <v>395</v>
      </c>
      <c r="W567" s="1"/>
      <c r="X567" s="1" t="s">
        <v>397</v>
      </c>
      <c r="Y567" s="110">
        <v>0</v>
      </c>
      <c r="Z567" s="110">
        <v>2</v>
      </c>
      <c r="AA567" s="340">
        <v>1</v>
      </c>
      <c r="AB567" s="340">
        <v>0</v>
      </c>
      <c r="AC567" s="340">
        <v>1</v>
      </c>
      <c r="AD567" s="340">
        <v>1</v>
      </c>
      <c r="AE567" s="340">
        <v>1</v>
      </c>
      <c r="AF567" s="340"/>
      <c r="AG567" s="340"/>
      <c r="AH567" s="340">
        <v>1</v>
      </c>
      <c r="AI567" s="340">
        <v>0</v>
      </c>
      <c r="AJ567" s="2">
        <v>0</v>
      </c>
      <c r="AK567" s="105"/>
    </row>
    <row r="568" spans="1:41" ht="14.5" x14ac:dyDescent="0.3">
      <c r="A568" s="105" t="s">
        <v>74</v>
      </c>
      <c r="B568" s="55" t="s">
        <v>1490</v>
      </c>
      <c r="C568" s="1"/>
      <c r="E568" s="2" t="s">
        <v>338</v>
      </c>
      <c r="F568" s="106">
        <v>2.5489000000000002</v>
      </c>
      <c r="H568" s="107">
        <v>17.100000000000001</v>
      </c>
      <c r="I568" s="108">
        <v>4.9000000000000004</v>
      </c>
      <c r="J568" s="107">
        <v>200.6</v>
      </c>
      <c r="K568" s="107">
        <v>-25.2</v>
      </c>
      <c r="L568" s="109">
        <v>64</v>
      </c>
      <c r="M568" s="110" t="s">
        <v>346</v>
      </c>
      <c r="N568" s="110" t="s">
        <v>346</v>
      </c>
      <c r="O568" s="111">
        <v>23.049589999999998</v>
      </c>
      <c r="P568" s="112">
        <v>-162.26033000000001</v>
      </c>
      <c r="Q568" s="21" t="s">
        <v>421</v>
      </c>
      <c r="R568" s="113">
        <v>41412</v>
      </c>
      <c r="S568" s="113"/>
      <c r="T568" s="105" t="s">
        <v>368</v>
      </c>
      <c r="U568" s="1" t="s">
        <v>372</v>
      </c>
      <c r="V568" s="1" t="s">
        <v>395</v>
      </c>
      <c r="W568" s="1"/>
      <c r="X568" s="1" t="s">
        <v>397</v>
      </c>
      <c r="Y568" s="110">
        <v>2</v>
      </c>
      <c r="Z568" s="110">
        <v>2</v>
      </c>
      <c r="AA568" s="340">
        <v>1</v>
      </c>
      <c r="AB568" s="340">
        <v>0</v>
      </c>
      <c r="AC568" s="340">
        <v>1</v>
      </c>
      <c r="AD568" s="340">
        <v>1</v>
      </c>
      <c r="AE568" s="340">
        <v>1</v>
      </c>
      <c r="AF568" s="340"/>
      <c r="AG568" s="340"/>
      <c r="AH568" s="340">
        <v>1</v>
      </c>
      <c r="AI568" s="340">
        <v>0</v>
      </c>
      <c r="AJ568" s="2">
        <v>0</v>
      </c>
      <c r="AK568" s="105"/>
    </row>
    <row r="569" spans="1:41" ht="14.5" x14ac:dyDescent="0.3">
      <c r="A569" s="105" t="s">
        <v>75</v>
      </c>
      <c r="B569" s="105" t="s">
        <v>76</v>
      </c>
      <c r="C569" s="1"/>
      <c r="E569" s="2" t="s">
        <v>338</v>
      </c>
      <c r="F569" s="106">
        <v>2.4253</v>
      </c>
      <c r="H569" s="107">
        <v>35.9</v>
      </c>
      <c r="I569" s="108">
        <v>3</v>
      </c>
      <c r="J569" s="107">
        <v>522</v>
      </c>
      <c r="K569" s="107">
        <v>-23.5</v>
      </c>
      <c r="L569" s="109">
        <v>64</v>
      </c>
      <c r="M569" s="110" t="s">
        <v>346</v>
      </c>
      <c r="N569" s="110" t="s">
        <v>346</v>
      </c>
      <c r="O569" s="111">
        <v>23.049589999999998</v>
      </c>
      <c r="P569" s="112">
        <v>-162.26033000000001</v>
      </c>
      <c r="Q569" s="21" t="s">
        <v>421</v>
      </c>
      <c r="R569" s="113">
        <v>41412</v>
      </c>
      <c r="S569" s="113"/>
      <c r="T569" s="105" t="s">
        <v>368</v>
      </c>
      <c r="U569" s="1" t="s">
        <v>372</v>
      </c>
      <c r="V569" s="1" t="s">
        <v>395</v>
      </c>
      <c r="W569" s="1"/>
      <c r="X569" s="1" t="s">
        <v>397</v>
      </c>
      <c r="Y569" s="110">
        <v>0</v>
      </c>
      <c r="Z569" s="110">
        <v>2</v>
      </c>
      <c r="AA569" s="340">
        <v>1</v>
      </c>
      <c r="AB569" s="340">
        <v>0</v>
      </c>
      <c r="AC569" s="340">
        <v>1</v>
      </c>
      <c r="AD569" s="340">
        <v>1</v>
      </c>
      <c r="AE569" s="340">
        <v>1</v>
      </c>
      <c r="AF569" s="340"/>
      <c r="AG569" s="340"/>
      <c r="AH569" s="340">
        <v>1</v>
      </c>
      <c r="AI569" s="340">
        <v>0</v>
      </c>
      <c r="AJ569" s="2">
        <v>1</v>
      </c>
      <c r="AK569" s="105"/>
    </row>
    <row r="570" spans="1:41" ht="14.5" x14ac:dyDescent="0.3">
      <c r="A570" s="105" t="s">
        <v>77</v>
      </c>
      <c r="B570" s="105" t="s">
        <v>20</v>
      </c>
      <c r="C570" s="1"/>
      <c r="E570" s="2" t="s">
        <v>338</v>
      </c>
      <c r="F570" s="106">
        <v>13.045999999999999</v>
      </c>
      <c r="H570" s="107">
        <v>23.1</v>
      </c>
      <c r="I570" s="108">
        <v>2.2999999999999998</v>
      </c>
      <c r="J570" s="107">
        <v>402.8</v>
      </c>
      <c r="K570" s="107">
        <v>-33.200000000000003</v>
      </c>
      <c r="L570" s="109">
        <v>64</v>
      </c>
      <c r="M570" s="110" t="s">
        <v>346</v>
      </c>
      <c r="N570" s="110" t="s">
        <v>346</v>
      </c>
      <c r="O570" s="111">
        <v>23.049589999999998</v>
      </c>
      <c r="P570" s="112">
        <v>-162.26033000000001</v>
      </c>
      <c r="Q570" s="21" t="s">
        <v>421</v>
      </c>
      <c r="R570" s="113">
        <v>41412</v>
      </c>
      <c r="S570" s="113"/>
      <c r="T570" s="105" t="s">
        <v>368</v>
      </c>
      <c r="U570" s="1" t="s">
        <v>372</v>
      </c>
      <c r="V570" s="1" t="s">
        <v>395</v>
      </c>
      <c r="W570" s="1"/>
      <c r="X570" s="1" t="s">
        <v>397</v>
      </c>
      <c r="Y570" s="110">
        <v>1</v>
      </c>
      <c r="Z570" s="110">
        <v>3</v>
      </c>
      <c r="AA570" s="340">
        <v>1</v>
      </c>
      <c r="AB570" s="340">
        <v>0</v>
      </c>
      <c r="AC570" s="340">
        <v>1</v>
      </c>
      <c r="AD570" s="340">
        <v>1</v>
      </c>
      <c r="AE570" s="340">
        <v>1</v>
      </c>
      <c r="AF570" s="340"/>
      <c r="AG570" s="340"/>
      <c r="AH570" s="340">
        <v>1</v>
      </c>
      <c r="AI570" s="340">
        <v>0</v>
      </c>
      <c r="AJ570" s="2">
        <v>1</v>
      </c>
      <c r="AK570" s="105"/>
    </row>
    <row r="571" spans="1:41" ht="14.5" x14ac:dyDescent="0.3">
      <c r="A571" s="105" t="s">
        <v>78</v>
      </c>
      <c r="B571" s="105" t="s">
        <v>79</v>
      </c>
      <c r="C571" s="1"/>
      <c r="E571" s="2" t="s">
        <v>338</v>
      </c>
      <c r="F571" s="106">
        <v>2.4182000000000001</v>
      </c>
      <c r="H571" s="107">
        <v>21.4</v>
      </c>
      <c r="I571" s="108">
        <v>3.2</v>
      </c>
      <c r="J571" s="107">
        <v>357.8</v>
      </c>
      <c r="K571" s="107">
        <v>-34.1</v>
      </c>
      <c r="L571" s="109">
        <v>64</v>
      </c>
      <c r="M571" s="110" t="s">
        <v>346</v>
      </c>
      <c r="N571" s="110" t="s">
        <v>346</v>
      </c>
      <c r="O571" s="111">
        <v>23.049589999999998</v>
      </c>
      <c r="P571" s="112">
        <v>-162.26033000000001</v>
      </c>
      <c r="Q571" s="21" t="s">
        <v>421</v>
      </c>
      <c r="R571" s="113">
        <v>41412</v>
      </c>
      <c r="S571" s="113"/>
      <c r="T571" s="105" t="s">
        <v>368</v>
      </c>
      <c r="U571" s="1" t="s">
        <v>372</v>
      </c>
      <c r="V571" s="1" t="s">
        <v>395</v>
      </c>
      <c r="W571" s="1"/>
      <c r="X571" s="1" t="s">
        <v>397</v>
      </c>
      <c r="Y571" s="110">
        <v>0</v>
      </c>
      <c r="Z571" s="110">
        <v>2</v>
      </c>
      <c r="AA571" s="340">
        <v>1</v>
      </c>
      <c r="AB571" s="340">
        <v>0</v>
      </c>
      <c r="AC571" s="340">
        <v>1</v>
      </c>
      <c r="AD571" s="340">
        <v>1</v>
      </c>
      <c r="AE571" s="340">
        <v>1</v>
      </c>
      <c r="AF571" s="340"/>
      <c r="AG571" s="340"/>
      <c r="AH571" s="340">
        <v>1</v>
      </c>
      <c r="AI571" s="340">
        <v>0</v>
      </c>
      <c r="AJ571" s="2">
        <v>0</v>
      </c>
      <c r="AK571" s="105" t="s">
        <v>398</v>
      </c>
    </row>
    <row r="572" spans="1:41" ht="14.5" x14ac:dyDescent="0.3">
      <c r="A572" s="105" t="s">
        <v>89</v>
      </c>
      <c r="B572" s="105" t="s">
        <v>73</v>
      </c>
      <c r="C572" s="1"/>
      <c r="E572" s="2" t="s">
        <v>338</v>
      </c>
      <c r="F572" s="106">
        <v>2.5215000000000001</v>
      </c>
      <c r="H572" s="107">
        <v>25.4</v>
      </c>
      <c r="I572" s="108">
        <v>1.6</v>
      </c>
      <c r="J572" s="107">
        <v>463.8</v>
      </c>
      <c r="K572" s="107">
        <v>-23.4</v>
      </c>
      <c r="L572" s="109">
        <v>64</v>
      </c>
      <c r="M572" s="110" t="s">
        <v>347</v>
      </c>
      <c r="N572" s="110" t="s">
        <v>347</v>
      </c>
      <c r="O572" s="111">
        <v>23.628720000000001</v>
      </c>
      <c r="P572" s="112">
        <v>-166.19597999999999</v>
      </c>
      <c r="Q572" s="21" t="s">
        <v>421</v>
      </c>
      <c r="R572" s="113">
        <v>41414</v>
      </c>
      <c r="S572" s="113"/>
      <c r="T572" s="105" t="s">
        <v>374</v>
      </c>
      <c r="U572" s="1" t="s">
        <v>372</v>
      </c>
      <c r="V572" s="1" t="s">
        <v>395</v>
      </c>
      <c r="W572" s="1"/>
      <c r="X572" s="1" t="s">
        <v>397</v>
      </c>
      <c r="Y572" s="110">
        <v>0</v>
      </c>
      <c r="Z572" s="110">
        <v>3</v>
      </c>
      <c r="AA572" s="340">
        <v>1</v>
      </c>
      <c r="AB572" s="340">
        <v>0</v>
      </c>
      <c r="AC572" s="340">
        <v>1</v>
      </c>
      <c r="AD572" s="340">
        <v>1</v>
      </c>
      <c r="AE572" s="340">
        <v>1</v>
      </c>
      <c r="AF572" s="340"/>
      <c r="AG572" s="340"/>
      <c r="AH572" s="340">
        <v>1</v>
      </c>
      <c r="AI572" s="340">
        <v>0</v>
      </c>
      <c r="AJ572" s="2">
        <v>1</v>
      </c>
      <c r="AK572" s="105" t="s">
        <v>400</v>
      </c>
      <c r="AO572" s="23"/>
    </row>
    <row r="573" spans="1:41" ht="14.5" x14ac:dyDescent="0.3">
      <c r="A573" s="105" t="s">
        <v>90</v>
      </c>
      <c r="B573" s="105" t="s">
        <v>73</v>
      </c>
      <c r="C573" s="1"/>
      <c r="E573" s="2" t="s">
        <v>338</v>
      </c>
      <c r="F573" s="106">
        <v>2.4975000000000001</v>
      </c>
      <c r="H573" s="107">
        <v>57.1</v>
      </c>
      <c r="I573" s="108">
        <v>2.6</v>
      </c>
      <c r="J573" s="107">
        <v>569.29999999999995</v>
      </c>
      <c r="K573" s="107">
        <v>-33.299999999999997</v>
      </c>
      <c r="L573" s="109">
        <v>64</v>
      </c>
      <c r="M573" s="110" t="s">
        <v>347</v>
      </c>
      <c r="N573" s="110" t="s">
        <v>347</v>
      </c>
      <c r="O573" s="111">
        <v>23.628720000000001</v>
      </c>
      <c r="P573" s="112">
        <v>-166.19597999999999</v>
      </c>
      <c r="Q573" s="21" t="s">
        <v>421</v>
      </c>
      <c r="R573" s="113">
        <v>41414</v>
      </c>
      <c r="S573" s="113"/>
      <c r="T573" s="105" t="s">
        <v>374</v>
      </c>
      <c r="U573" s="1" t="s">
        <v>372</v>
      </c>
      <c r="V573" s="1" t="s">
        <v>395</v>
      </c>
      <c r="W573" s="1"/>
      <c r="X573" s="1" t="s">
        <v>397</v>
      </c>
      <c r="Y573" s="110">
        <v>0</v>
      </c>
      <c r="Z573" s="110">
        <v>3</v>
      </c>
      <c r="AA573" s="340">
        <v>1</v>
      </c>
      <c r="AB573" s="340">
        <v>0</v>
      </c>
      <c r="AC573" s="340">
        <v>1</v>
      </c>
      <c r="AD573" s="340">
        <v>1</v>
      </c>
      <c r="AE573" s="340">
        <v>1</v>
      </c>
      <c r="AF573" s="340"/>
      <c r="AG573" s="340"/>
      <c r="AH573" s="340">
        <v>1</v>
      </c>
      <c r="AI573" s="340">
        <v>0</v>
      </c>
      <c r="AJ573" s="2">
        <v>0</v>
      </c>
      <c r="AK573" s="105"/>
      <c r="AO573" s="23"/>
    </row>
    <row r="574" spans="1:41" ht="14.5" x14ac:dyDescent="0.3">
      <c r="A574" s="105" t="s">
        <v>91</v>
      </c>
      <c r="B574" s="105" t="s">
        <v>1085</v>
      </c>
      <c r="C574" s="1" t="s">
        <v>310</v>
      </c>
      <c r="E574" s="2" t="s">
        <v>339</v>
      </c>
      <c r="F574" s="106">
        <v>6.5094000000000003</v>
      </c>
      <c r="H574" s="107">
        <v>22</v>
      </c>
      <c r="I574" s="108">
        <v>3.5</v>
      </c>
      <c r="J574" s="107">
        <v>1034.2</v>
      </c>
      <c r="K574" s="107">
        <v>-22.8</v>
      </c>
      <c r="L574" s="109">
        <v>64</v>
      </c>
      <c r="M574" s="110" t="s">
        <v>347</v>
      </c>
      <c r="N574" s="110" t="s">
        <v>347</v>
      </c>
      <c r="O574" s="111">
        <v>23.628720000000001</v>
      </c>
      <c r="P574" s="112">
        <v>-166.19597999999999</v>
      </c>
      <c r="Q574" s="21" t="s">
        <v>421</v>
      </c>
      <c r="R574" s="113">
        <v>41414</v>
      </c>
      <c r="S574" s="113"/>
      <c r="T574" s="105" t="s">
        <v>374</v>
      </c>
      <c r="U574" s="1" t="s">
        <v>372</v>
      </c>
      <c r="V574" s="1" t="s">
        <v>395</v>
      </c>
      <c r="W574" s="1"/>
      <c r="X574" s="1" t="s">
        <v>397</v>
      </c>
      <c r="Y574" s="110">
        <v>0</v>
      </c>
      <c r="Z574" s="110">
        <v>2</v>
      </c>
      <c r="AA574" s="340">
        <v>1</v>
      </c>
      <c r="AB574" s="340">
        <v>0</v>
      </c>
      <c r="AC574" s="340">
        <v>1</v>
      </c>
      <c r="AD574" s="340">
        <v>1</v>
      </c>
      <c r="AE574" s="340">
        <v>1</v>
      </c>
      <c r="AF574" s="340"/>
      <c r="AG574" s="340"/>
      <c r="AH574" s="340">
        <v>1</v>
      </c>
      <c r="AI574" s="340">
        <v>0</v>
      </c>
      <c r="AJ574" s="2">
        <v>1</v>
      </c>
      <c r="AK574" s="105"/>
      <c r="AO574" s="23"/>
    </row>
    <row r="575" spans="1:41" ht="14.5" x14ac:dyDescent="0.3">
      <c r="A575" s="105" t="s">
        <v>123</v>
      </c>
      <c r="B575" s="55" t="s">
        <v>19</v>
      </c>
      <c r="C575" s="1" t="s">
        <v>305</v>
      </c>
      <c r="E575" s="2" t="s">
        <v>339</v>
      </c>
      <c r="F575" s="106">
        <v>10.1671</v>
      </c>
      <c r="H575" s="107">
        <v>60.5</v>
      </c>
      <c r="I575" s="108">
        <v>4.3</v>
      </c>
      <c r="J575" s="107">
        <v>738.4</v>
      </c>
      <c r="K575" s="107">
        <v>-19.899999999999999</v>
      </c>
      <c r="L575" s="109">
        <v>64</v>
      </c>
      <c r="M575" s="110" t="s">
        <v>352</v>
      </c>
      <c r="N575" s="110" t="s">
        <v>352</v>
      </c>
      <c r="O575" s="111">
        <v>16.78923</v>
      </c>
      <c r="P575" s="112">
        <v>-169.47554</v>
      </c>
      <c r="Q575" s="21" t="s">
        <v>421</v>
      </c>
      <c r="R575" s="113">
        <v>41424</v>
      </c>
      <c r="S575" s="113"/>
      <c r="T575" s="105" t="s">
        <v>368</v>
      </c>
      <c r="U575" s="1" t="s">
        <v>372</v>
      </c>
      <c r="V575" s="1" t="s">
        <v>395</v>
      </c>
      <c r="W575" s="1"/>
      <c r="X575" s="1" t="s">
        <v>397</v>
      </c>
      <c r="Y575" s="110">
        <v>3</v>
      </c>
      <c r="Z575" s="110">
        <v>2</v>
      </c>
      <c r="AA575" s="340">
        <v>1</v>
      </c>
      <c r="AB575" s="340">
        <v>0</v>
      </c>
      <c r="AC575" s="340">
        <v>1</v>
      </c>
      <c r="AD575" s="340">
        <v>1</v>
      </c>
      <c r="AE575" s="340">
        <v>1</v>
      </c>
      <c r="AF575" s="340"/>
      <c r="AG575" s="340"/>
      <c r="AH575" s="340">
        <v>1</v>
      </c>
      <c r="AI575" s="340">
        <v>0</v>
      </c>
      <c r="AJ575" s="2">
        <v>1</v>
      </c>
      <c r="AK575" s="105"/>
    </row>
    <row r="576" spans="1:41" ht="14.5" x14ac:dyDescent="0.3">
      <c r="A576" s="105" t="s">
        <v>161</v>
      </c>
      <c r="B576" s="1" t="s">
        <v>6</v>
      </c>
      <c r="C576" s="1" t="s">
        <v>311</v>
      </c>
      <c r="E576" s="2" t="s">
        <v>339</v>
      </c>
      <c r="F576" s="106">
        <v>3.0941999999999998</v>
      </c>
      <c r="H576" s="107">
        <v>31.4</v>
      </c>
      <c r="I576" s="108">
        <v>2.4</v>
      </c>
      <c r="J576" s="107">
        <v>343.8</v>
      </c>
      <c r="K576" s="107">
        <v>-18.399999999999999</v>
      </c>
      <c r="L576" s="109">
        <v>64</v>
      </c>
      <c r="M576" s="110" t="s">
        <v>349</v>
      </c>
      <c r="N576" s="110" t="s">
        <v>349</v>
      </c>
      <c r="O576" s="111">
        <f>26+1.902/60</f>
        <v>26.031700000000001</v>
      </c>
      <c r="P576" s="112">
        <f>-174-9.494/60</f>
        <v>-174.15823333333333</v>
      </c>
      <c r="Q576" s="21" t="s">
        <v>421</v>
      </c>
      <c r="R576" s="113">
        <v>41898</v>
      </c>
      <c r="S576" s="113"/>
      <c r="T576" s="105" t="s">
        <v>380</v>
      </c>
      <c r="U576" s="1" t="s">
        <v>379</v>
      </c>
      <c r="V576" s="1" t="s">
        <v>395</v>
      </c>
      <c r="W576" s="1"/>
      <c r="X576" s="1" t="s">
        <v>397</v>
      </c>
      <c r="Y576" s="110">
        <v>1</v>
      </c>
      <c r="Z576" s="110">
        <v>4</v>
      </c>
      <c r="AA576" s="3">
        <v>1</v>
      </c>
      <c r="AB576" s="3">
        <v>0</v>
      </c>
      <c r="AC576" s="3">
        <v>1</v>
      </c>
      <c r="AD576" s="3">
        <v>1</v>
      </c>
      <c r="AE576" s="3">
        <v>1</v>
      </c>
      <c r="AF576" s="3"/>
      <c r="AG576" s="3"/>
      <c r="AH576" s="3">
        <v>1</v>
      </c>
      <c r="AI576" s="3">
        <v>0</v>
      </c>
      <c r="AJ576" s="2">
        <v>0</v>
      </c>
      <c r="AK576" s="2"/>
    </row>
    <row r="577" spans="1:41" ht="14.5" x14ac:dyDescent="0.3">
      <c r="A577" s="105" t="s">
        <v>162</v>
      </c>
      <c r="B577" s="1" t="s">
        <v>160</v>
      </c>
      <c r="C577" s="1" t="s">
        <v>314</v>
      </c>
      <c r="E577" s="2" t="s">
        <v>339</v>
      </c>
      <c r="F577" s="106">
        <v>2.4539</v>
      </c>
      <c r="H577" s="107">
        <v>27.2</v>
      </c>
      <c r="I577" s="108">
        <v>4.2</v>
      </c>
      <c r="J577" s="107">
        <v>674.6</v>
      </c>
      <c r="K577" s="107">
        <v>-18.5</v>
      </c>
      <c r="L577" s="109">
        <v>64</v>
      </c>
      <c r="M577" s="110" t="s">
        <v>349</v>
      </c>
      <c r="N577" s="110" t="s">
        <v>349</v>
      </c>
      <c r="O577" s="111">
        <f>26+1.902/60</f>
        <v>26.031700000000001</v>
      </c>
      <c r="P577" s="112">
        <f>-174-9.494/60</f>
        <v>-174.15823333333333</v>
      </c>
      <c r="Q577" s="21" t="s">
        <v>421</v>
      </c>
      <c r="R577" s="113">
        <v>41898</v>
      </c>
      <c r="S577" s="113"/>
      <c r="T577" s="105" t="s">
        <v>380</v>
      </c>
      <c r="U577" s="1" t="s">
        <v>379</v>
      </c>
      <c r="V577" s="1" t="s">
        <v>395</v>
      </c>
      <c r="W577" s="1"/>
      <c r="X577" s="1" t="s">
        <v>397</v>
      </c>
      <c r="Y577" s="110">
        <v>1</v>
      </c>
      <c r="Z577" s="110">
        <v>3</v>
      </c>
      <c r="AA577" s="3">
        <v>1</v>
      </c>
      <c r="AB577" s="3">
        <v>0</v>
      </c>
      <c r="AC577" s="3">
        <v>1</v>
      </c>
      <c r="AD577" s="3">
        <v>1</v>
      </c>
      <c r="AE577" s="3">
        <v>1</v>
      </c>
      <c r="AF577" s="3"/>
      <c r="AG577" s="3"/>
      <c r="AH577" s="3">
        <v>1</v>
      </c>
      <c r="AI577" s="3">
        <v>0</v>
      </c>
      <c r="AJ577" s="2">
        <v>0</v>
      </c>
      <c r="AK577" s="2"/>
    </row>
    <row r="578" spans="1:41" ht="14.5" x14ac:dyDescent="0.3">
      <c r="A578" s="105" t="s">
        <v>163</v>
      </c>
      <c r="B578" s="1" t="s">
        <v>7</v>
      </c>
      <c r="C578" s="1" t="s">
        <v>303</v>
      </c>
      <c r="E578" s="2" t="s">
        <v>339</v>
      </c>
      <c r="F578" s="106">
        <v>2.0889000000000002</v>
      </c>
      <c r="H578" s="107">
        <v>15.5</v>
      </c>
      <c r="I578" s="108">
        <v>1.5</v>
      </c>
      <c r="J578" s="107">
        <v>423.9</v>
      </c>
      <c r="K578" s="107">
        <v>-15</v>
      </c>
      <c r="L578" s="109">
        <v>64</v>
      </c>
      <c r="M578" s="110" t="s">
        <v>349</v>
      </c>
      <c r="N578" s="110" t="s">
        <v>349</v>
      </c>
      <c r="O578" s="111">
        <f>26+1.902/60</f>
        <v>26.031700000000001</v>
      </c>
      <c r="P578" s="112">
        <f>-174-9.494/60</f>
        <v>-174.15823333333333</v>
      </c>
      <c r="Q578" s="21" t="s">
        <v>421</v>
      </c>
      <c r="R578" s="113">
        <v>41898</v>
      </c>
      <c r="S578" s="113"/>
      <c r="T578" s="105" t="s">
        <v>380</v>
      </c>
      <c r="U578" s="1" t="s">
        <v>379</v>
      </c>
      <c r="V578" s="1" t="s">
        <v>395</v>
      </c>
      <c r="W578" s="1"/>
      <c r="X578" s="1" t="s">
        <v>397</v>
      </c>
      <c r="Y578" s="110">
        <v>1</v>
      </c>
      <c r="Z578" s="110">
        <v>3</v>
      </c>
      <c r="AA578" s="340">
        <v>1</v>
      </c>
      <c r="AB578" s="340">
        <v>0</v>
      </c>
      <c r="AC578" s="340">
        <v>1</v>
      </c>
      <c r="AD578" s="340">
        <v>1</v>
      </c>
      <c r="AE578" s="340">
        <v>1</v>
      </c>
      <c r="AF578" s="340"/>
      <c r="AG578" s="340"/>
      <c r="AH578" s="340">
        <v>1</v>
      </c>
      <c r="AI578" s="340">
        <v>0</v>
      </c>
      <c r="AJ578" s="2">
        <v>0</v>
      </c>
      <c r="AK578" s="2"/>
    </row>
    <row r="579" spans="1:41" x14ac:dyDescent="0.3">
      <c r="A579" s="1" t="s">
        <v>1506</v>
      </c>
      <c r="B579" s="1" t="s">
        <v>7</v>
      </c>
      <c r="C579" s="1" t="s">
        <v>310</v>
      </c>
      <c r="D579" s="1"/>
      <c r="E579" s="1" t="s">
        <v>339</v>
      </c>
      <c r="F579" s="319">
        <v>1.3523000000000001</v>
      </c>
      <c r="G579" s="1"/>
      <c r="H579" s="320">
        <v>14.8</v>
      </c>
      <c r="I579" s="320">
        <v>-0.3</v>
      </c>
      <c r="J579" s="320">
        <v>297.2</v>
      </c>
      <c r="K579" s="320">
        <v>-18.2</v>
      </c>
      <c r="L579" s="343">
        <v>64</v>
      </c>
      <c r="M579" s="343" t="s">
        <v>347</v>
      </c>
      <c r="N579" s="1" t="s">
        <v>347</v>
      </c>
      <c r="O579" s="343">
        <v>23.63833</v>
      </c>
      <c r="P579" s="343">
        <v>-166.21693999999999</v>
      </c>
      <c r="Q579" s="1"/>
      <c r="R579" s="4">
        <v>43673</v>
      </c>
      <c r="S579" s="343"/>
      <c r="T579" s="1" t="s">
        <v>1284</v>
      </c>
      <c r="U579" s="2" t="s">
        <v>1241</v>
      </c>
      <c r="V579" s="1"/>
      <c r="W579" s="1"/>
      <c r="X579" s="343" t="s">
        <v>397</v>
      </c>
      <c r="Y579" s="340">
        <v>0</v>
      </c>
      <c r="Z579" s="340">
        <v>1</v>
      </c>
      <c r="AA579" s="340">
        <v>1</v>
      </c>
      <c r="AB579" s="340">
        <v>0</v>
      </c>
      <c r="AC579" s="340">
        <v>0</v>
      </c>
      <c r="AD579" s="340">
        <v>0</v>
      </c>
      <c r="AE579" s="340">
        <v>1</v>
      </c>
      <c r="AF579" s="340">
        <v>0</v>
      </c>
      <c r="AG579" s="340">
        <v>0</v>
      </c>
      <c r="AH579" s="340">
        <v>1</v>
      </c>
      <c r="AI579" s="340">
        <v>0</v>
      </c>
      <c r="AJ579" s="343">
        <v>0</v>
      </c>
      <c r="AK579" s="1" t="s">
        <v>1451</v>
      </c>
      <c r="AL579" s="1"/>
      <c r="AM579" s="1"/>
      <c r="AN579" s="1"/>
      <c r="AO579" s="1"/>
    </row>
    <row r="580" spans="1:41" ht="14.5" x14ac:dyDescent="0.35">
      <c r="A580" s="1" t="s">
        <v>1452</v>
      </c>
      <c r="B580" s="1" t="s">
        <v>7</v>
      </c>
      <c r="C580" s="1" t="s">
        <v>310</v>
      </c>
      <c r="D580" s="1"/>
      <c r="E580" s="1" t="s">
        <v>339</v>
      </c>
      <c r="F580" s="16">
        <v>2.2928999999999999</v>
      </c>
      <c r="G580" s="1"/>
      <c r="H580" s="17">
        <v>27.4</v>
      </c>
      <c r="I580" s="17">
        <v>2.5</v>
      </c>
      <c r="J580" s="17">
        <v>495.4</v>
      </c>
      <c r="K580" s="17">
        <v>-19.3</v>
      </c>
      <c r="L580" s="343">
        <v>64</v>
      </c>
      <c r="M580" s="1"/>
      <c r="N580" s="1" t="s">
        <v>347</v>
      </c>
      <c r="O580" s="343">
        <v>23.63833</v>
      </c>
      <c r="P580" s="343">
        <v>-166.21693999999999</v>
      </c>
      <c r="Q580" s="1" t="s">
        <v>421</v>
      </c>
      <c r="R580" s="4">
        <v>43673</v>
      </c>
      <c r="S580" s="343"/>
      <c r="T580" s="1" t="s">
        <v>1284</v>
      </c>
      <c r="U580" s="2" t="s">
        <v>1241</v>
      </c>
      <c r="V580" s="1"/>
      <c r="W580" s="1"/>
      <c r="X580" s="343" t="s">
        <v>397</v>
      </c>
      <c r="Y580" s="340">
        <v>0</v>
      </c>
      <c r="Z580" s="340">
        <v>1</v>
      </c>
      <c r="AA580" s="340">
        <v>1</v>
      </c>
      <c r="AB580" s="340">
        <v>0</v>
      </c>
      <c r="AC580" s="340">
        <v>0</v>
      </c>
      <c r="AD580" s="340">
        <v>0</v>
      </c>
      <c r="AE580" s="340">
        <v>1</v>
      </c>
      <c r="AF580" s="340">
        <v>0</v>
      </c>
      <c r="AG580" s="340">
        <v>0</v>
      </c>
      <c r="AH580" s="340">
        <v>1</v>
      </c>
      <c r="AI580" s="340">
        <v>0</v>
      </c>
      <c r="AJ580" s="343">
        <v>0</v>
      </c>
      <c r="AK580" s="1" t="s">
        <v>1451</v>
      </c>
      <c r="AL580" s="1"/>
      <c r="AM580" s="1"/>
      <c r="AN580" s="1"/>
      <c r="AO580" s="1"/>
    </row>
    <row r="581" spans="1:41" ht="14.5" x14ac:dyDescent="0.35">
      <c r="A581" s="1" t="s">
        <v>1453</v>
      </c>
      <c r="B581" s="1" t="s">
        <v>7</v>
      </c>
      <c r="C581" s="1" t="s">
        <v>310</v>
      </c>
      <c r="D581" s="1"/>
      <c r="E581" s="1" t="s">
        <v>339</v>
      </c>
      <c r="F581" s="16">
        <v>2.4864000000000002</v>
      </c>
      <c r="G581" s="1"/>
      <c r="H581" s="17">
        <v>29.9</v>
      </c>
      <c r="I581" s="17">
        <v>0.3</v>
      </c>
      <c r="J581" s="17">
        <v>553.1</v>
      </c>
      <c r="K581" s="17">
        <v>-19.2</v>
      </c>
      <c r="L581" s="343">
        <v>64</v>
      </c>
      <c r="M581" s="1"/>
      <c r="N581" s="1" t="s">
        <v>347</v>
      </c>
      <c r="O581" s="343">
        <v>23.63833</v>
      </c>
      <c r="P581" s="343">
        <v>-166.21693999999999</v>
      </c>
      <c r="Q581" s="1" t="s">
        <v>421</v>
      </c>
      <c r="R581" s="4">
        <v>43673</v>
      </c>
      <c r="S581" s="343"/>
      <c r="T581" s="1" t="s">
        <v>1284</v>
      </c>
      <c r="U581" s="2" t="s">
        <v>1241</v>
      </c>
      <c r="V581" s="1"/>
      <c r="W581" s="1"/>
      <c r="X581" s="343" t="s">
        <v>397</v>
      </c>
      <c r="Y581" s="340">
        <v>0</v>
      </c>
      <c r="Z581" s="340">
        <v>1</v>
      </c>
      <c r="AA581" s="340">
        <v>1</v>
      </c>
      <c r="AB581" s="340">
        <v>0</v>
      </c>
      <c r="AC581" s="340">
        <v>0</v>
      </c>
      <c r="AD581" s="340">
        <v>0</v>
      </c>
      <c r="AE581" s="340">
        <v>1</v>
      </c>
      <c r="AF581" s="340">
        <v>0</v>
      </c>
      <c r="AG581" s="340">
        <v>0</v>
      </c>
      <c r="AH581" s="340">
        <v>1</v>
      </c>
      <c r="AI581" s="340">
        <v>0</v>
      </c>
      <c r="AJ581" s="343">
        <v>0</v>
      </c>
      <c r="AK581" s="1" t="s">
        <v>1451</v>
      </c>
      <c r="AL581" s="1"/>
      <c r="AM581" s="1"/>
      <c r="AN581" s="1"/>
      <c r="AO581" s="1"/>
    </row>
    <row r="582" spans="1:41" ht="14.5" x14ac:dyDescent="0.35">
      <c r="A582" s="1" t="s">
        <v>1283</v>
      </c>
      <c r="B582" s="1" t="s">
        <v>160</v>
      </c>
      <c r="C582" s="1" t="s">
        <v>310</v>
      </c>
      <c r="D582" s="1"/>
      <c r="E582" s="1" t="s">
        <v>339</v>
      </c>
      <c r="F582" s="16">
        <v>1.0098</v>
      </c>
      <c r="G582" s="1"/>
      <c r="H582" s="17">
        <v>11.4</v>
      </c>
      <c r="I582" s="17">
        <v>2.5</v>
      </c>
      <c r="J582" s="17">
        <v>256.89999999999998</v>
      </c>
      <c r="K582" s="17">
        <v>-18.899999999999999</v>
      </c>
      <c r="L582" s="343">
        <v>64</v>
      </c>
      <c r="M582" s="343" t="s">
        <v>347</v>
      </c>
      <c r="N582" s="343" t="s">
        <v>347</v>
      </c>
      <c r="O582" s="343">
        <v>23.63833</v>
      </c>
      <c r="P582" s="343">
        <v>-166.21693999999999</v>
      </c>
      <c r="Q582" s="1" t="s">
        <v>421</v>
      </c>
      <c r="R582" s="4">
        <v>43673</v>
      </c>
      <c r="S582" s="343"/>
      <c r="T582" s="1" t="s">
        <v>1284</v>
      </c>
      <c r="U582" s="2" t="s">
        <v>1241</v>
      </c>
      <c r="V582" s="1"/>
      <c r="W582" s="1"/>
      <c r="X582" s="343" t="s">
        <v>397</v>
      </c>
      <c r="Y582" s="340">
        <v>0</v>
      </c>
      <c r="Z582" s="340">
        <v>1</v>
      </c>
      <c r="AA582" s="340">
        <v>1</v>
      </c>
      <c r="AB582" s="340">
        <v>0</v>
      </c>
      <c r="AC582" s="340">
        <v>0</v>
      </c>
      <c r="AD582" s="340">
        <v>0</v>
      </c>
      <c r="AE582" s="340">
        <v>1</v>
      </c>
      <c r="AF582" s="340">
        <v>0</v>
      </c>
      <c r="AG582" s="340">
        <v>0</v>
      </c>
      <c r="AH582" s="340">
        <v>1</v>
      </c>
      <c r="AI582" s="340">
        <v>0</v>
      </c>
      <c r="AJ582" s="343">
        <v>0</v>
      </c>
      <c r="AK582" s="1" t="s">
        <v>1285</v>
      </c>
      <c r="AL582" s="1"/>
      <c r="AM582" s="1"/>
      <c r="AN582" s="1"/>
      <c r="AO582" s="1"/>
    </row>
    <row r="583" spans="1:41" ht="14.5" x14ac:dyDescent="0.35">
      <c r="A583" s="2" t="s">
        <v>60</v>
      </c>
      <c r="B583" s="2" t="s">
        <v>19</v>
      </c>
      <c r="C583" s="2" t="s">
        <v>305</v>
      </c>
      <c r="E583" s="2" t="s">
        <v>339</v>
      </c>
      <c r="F583" s="16">
        <v>5.2645</v>
      </c>
      <c r="G583" s="16">
        <v>6.4478999999999997</v>
      </c>
      <c r="H583" s="17">
        <v>120.2</v>
      </c>
      <c r="I583" s="17">
        <v>4.4000000000000004</v>
      </c>
      <c r="J583" s="17">
        <v>1242.5999999999999</v>
      </c>
      <c r="K583" s="17">
        <v>-19.399999999999999</v>
      </c>
      <c r="L583" s="18">
        <f>210*0.3048</f>
        <v>64.00800000000001</v>
      </c>
      <c r="M583" s="343" t="s">
        <v>349</v>
      </c>
      <c r="N583" s="343" t="s">
        <v>349</v>
      </c>
      <c r="O583" s="19">
        <v>26.080783333333333</v>
      </c>
      <c r="P583" s="20">
        <v>-174.16046666666668</v>
      </c>
      <c r="Q583" s="21" t="s">
        <v>421</v>
      </c>
      <c r="R583" s="22">
        <v>41171</v>
      </c>
      <c r="S583" s="22"/>
      <c r="T583" s="2" t="s">
        <v>371</v>
      </c>
      <c r="U583" s="1" t="s">
        <v>369</v>
      </c>
      <c r="V583" s="1" t="s">
        <v>395</v>
      </c>
      <c r="W583" s="1"/>
      <c r="X583" s="1" t="s">
        <v>397</v>
      </c>
      <c r="Y583" s="340">
        <v>0</v>
      </c>
      <c r="Z583" s="340">
        <v>1</v>
      </c>
      <c r="AA583" s="3">
        <v>1</v>
      </c>
      <c r="AB583" s="3">
        <v>0</v>
      </c>
      <c r="AC583" s="3">
        <v>1</v>
      </c>
      <c r="AD583" s="3">
        <v>1</v>
      </c>
      <c r="AE583" s="3">
        <v>1</v>
      </c>
      <c r="AF583" s="3"/>
      <c r="AG583" s="3"/>
      <c r="AH583" s="3">
        <v>1</v>
      </c>
      <c r="AI583" s="3">
        <v>0</v>
      </c>
      <c r="AJ583" s="2">
        <v>0</v>
      </c>
      <c r="AK583" s="2"/>
    </row>
    <row r="584" spans="1:41" ht="14.5" x14ac:dyDescent="0.35">
      <c r="A584" s="2" t="s">
        <v>55</v>
      </c>
      <c r="B584" s="2" t="s">
        <v>56</v>
      </c>
      <c r="C584" s="2" t="s">
        <v>309</v>
      </c>
      <c r="E584" s="2" t="s">
        <v>338</v>
      </c>
      <c r="F584" s="16">
        <v>1.9674</v>
      </c>
      <c r="G584" s="16"/>
      <c r="H584" s="17">
        <v>76.5</v>
      </c>
      <c r="I584" s="17">
        <v>0.9</v>
      </c>
      <c r="J584" s="17">
        <v>567.4</v>
      </c>
      <c r="K584" s="17">
        <v>-33</v>
      </c>
      <c r="L584" s="18">
        <f>210*0.3048</f>
        <v>64.00800000000001</v>
      </c>
      <c r="M584" s="343" t="s">
        <v>1210</v>
      </c>
      <c r="N584" s="343" t="s">
        <v>1210</v>
      </c>
      <c r="O584" s="19">
        <v>27.761733333333332</v>
      </c>
      <c r="P584" s="19">
        <v>-175.85003333333333</v>
      </c>
      <c r="Q584" s="21" t="s">
        <v>421</v>
      </c>
      <c r="R584" s="22">
        <v>41170</v>
      </c>
      <c r="S584" s="22"/>
      <c r="T584" s="2" t="s">
        <v>370</v>
      </c>
      <c r="U584" s="1" t="s">
        <v>369</v>
      </c>
      <c r="V584" s="1" t="s">
        <v>395</v>
      </c>
      <c r="W584" s="1"/>
      <c r="X584" s="1" t="s">
        <v>397</v>
      </c>
      <c r="Y584" s="340">
        <v>0</v>
      </c>
      <c r="Z584" s="340">
        <v>1</v>
      </c>
      <c r="AA584" s="318">
        <v>1</v>
      </c>
      <c r="AB584" s="318">
        <v>0</v>
      </c>
      <c r="AC584" s="318">
        <v>1</v>
      </c>
      <c r="AD584" s="318">
        <v>1</v>
      </c>
      <c r="AE584" s="318">
        <v>1</v>
      </c>
      <c r="AF584" s="318"/>
      <c r="AG584" s="318"/>
      <c r="AH584" s="318">
        <v>1</v>
      </c>
      <c r="AI584" s="318">
        <v>0</v>
      </c>
      <c r="AJ584" s="2">
        <v>0</v>
      </c>
      <c r="AK584" s="2"/>
      <c r="AO584" s="23"/>
    </row>
    <row r="585" spans="1:41" x14ac:dyDescent="0.3">
      <c r="A585" s="1" t="s">
        <v>774</v>
      </c>
      <c r="B585" s="55" t="s">
        <v>19</v>
      </c>
      <c r="C585" s="15" t="s">
        <v>310</v>
      </c>
      <c r="E585" s="2" t="s">
        <v>339</v>
      </c>
      <c r="F585" s="34">
        <v>9.5268999999999995</v>
      </c>
      <c r="H585" s="26">
        <v>19.724107142857143</v>
      </c>
      <c r="I585" s="27">
        <v>3.0204241999999986</v>
      </c>
      <c r="J585" s="26">
        <v>1188.2582781456954</v>
      </c>
      <c r="K585" s="27">
        <v>-1.0363407999999983</v>
      </c>
      <c r="L585" s="343">
        <v>65</v>
      </c>
      <c r="M585" s="343" t="s">
        <v>1111</v>
      </c>
      <c r="N585" s="28" t="s">
        <v>1216</v>
      </c>
      <c r="O585" s="47"/>
      <c r="P585" s="47"/>
      <c r="Q585" s="21" t="s">
        <v>1202</v>
      </c>
      <c r="R585" s="48"/>
      <c r="S585" s="48"/>
      <c r="T585" s="45"/>
      <c r="U585" s="45"/>
      <c r="V585" s="45"/>
      <c r="W585" s="44"/>
      <c r="X585" s="44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9"/>
      <c r="AK585" s="1"/>
      <c r="AL585" s="1"/>
      <c r="AM585" s="1"/>
      <c r="AN585" s="1"/>
      <c r="AO585" s="1"/>
    </row>
    <row r="586" spans="1:41" x14ac:dyDescent="0.3">
      <c r="A586" s="1" t="s">
        <v>775</v>
      </c>
      <c r="B586" s="55" t="s">
        <v>19</v>
      </c>
      <c r="C586" s="15" t="s">
        <v>310</v>
      </c>
      <c r="E586" s="2" t="s">
        <v>339</v>
      </c>
      <c r="F586" s="34">
        <v>9.4640000000000004</v>
      </c>
      <c r="H586" s="26">
        <v>50.909821428571419</v>
      </c>
      <c r="I586" s="27">
        <v>2.0665338000000002</v>
      </c>
      <c r="J586" s="26">
        <v>1316.8454746136865</v>
      </c>
      <c r="K586" s="27">
        <v>-6.1931058000000041</v>
      </c>
      <c r="L586" s="343">
        <v>65</v>
      </c>
      <c r="M586" s="343" t="s">
        <v>1111</v>
      </c>
      <c r="N586" s="28" t="s">
        <v>1216</v>
      </c>
      <c r="O586" s="29"/>
      <c r="P586" s="30"/>
      <c r="Q586" s="21" t="s">
        <v>1202</v>
      </c>
      <c r="R586" s="31"/>
      <c r="S586" s="31"/>
      <c r="T586" s="28"/>
      <c r="AK586" s="1"/>
      <c r="AL586" s="1"/>
      <c r="AM586" s="1"/>
      <c r="AN586" s="1"/>
      <c r="AO586" s="1"/>
    </row>
    <row r="587" spans="1:41" x14ac:dyDescent="0.3">
      <c r="A587" s="1" t="s">
        <v>776</v>
      </c>
      <c r="B587" s="55" t="s">
        <v>19</v>
      </c>
      <c r="C587" s="15" t="s">
        <v>310</v>
      </c>
      <c r="E587" s="2" t="s">
        <v>339</v>
      </c>
      <c r="F587" s="34">
        <v>9.5868000000000002</v>
      </c>
      <c r="H587" s="26">
        <v>41.145535714285707</v>
      </c>
      <c r="I587" s="27">
        <v>2.7982085999999988</v>
      </c>
      <c r="J587" s="26">
        <v>1314.2185430463576</v>
      </c>
      <c r="K587" s="27">
        <v>-4.1021300000000043</v>
      </c>
      <c r="L587" s="343">
        <v>65</v>
      </c>
      <c r="M587" s="343" t="s">
        <v>1111</v>
      </c>
      <c r="N587" s="28" t="s">
        <v>1216</v>
      </c>
      <c r="O587" s="29"/>
      <c r="P587" s="30"/>
      <c r="Q587" s="21" t="s">
        <v>1202</v>
      </c>
      <c r="R587" s="31"/>
      <c r="S587" s="31"/>
      <c r="T587" s="28"/>
      <c r="AK587" s="1"/>
      <c r="AL587" s="1"/>
      <c r="AM587" s="1"/>
      <c r="AN587" s="1"/>
      <c r="AO587" s="1"/>
    </row>
    <row r="588" spans="1:41" x14ac:dyDescent="0.3">
      <c r="A588" s="1" t="s">
        <v>777</v>
      </c>
      <c r="B588" s="55" t="s">
        <v>19</v>
      </c>
      <c r="C588" s="15" t="s">
        <v>310</v>
      </c>
      <c r="E588" s="2" t="s">
        <v>339</v>
      </c>
      <c r="F588" s="34">
        <v>9.4581</v>
      </c>
      <c r="H588" s="26">
        <v>24.558035714285715</v>
      </c>
      <c r="I588" s="27">
        <v>2.8639814999999991</v>
      </c>
      <c r="J588" s="26">
        <v>1219.185430463576</v>
      </c>
      <c r="K588" s="27">
        <v>-1.9038290000000004</v>
      </c>
      <c r="L588" s="343">
        <v>65</v>
      </c>
      <c r="M588" s="343" t="s">
        <v>1111</v>
      </c>
      <c r="N588" s="28" t="s">
        <v>1216</v>
      </c>
      <c r="O588" s="29"/>
      <c r="P588" s="30"/>
      <c r="Q588" s="21" t="s">
        <v>1202</v>
      </c>
      <c r="R588" s="31"/>
      <c r="S588" s="31"/>
      <c r="T588" s="28"/>
      <c r="AK588" s="1"/>
      <c r="AL588" s="1"/>
      <c r="AM588" s="1"/>
      <c r="AN588" s="1"/>
      <c r="AO588" s="1"/>
    </row>
    <row r="589" spans="1:41" x14ac:dyDescent="0.3">
      <c r="A589" s="1" t="s">
        <v>778</v>
      </c>
      <c r="B589" s="55" t="s">
        <v>19</v>
      </c>
      <c r="C589" s="15" t="s">
        <v>310</v>
      </c>
      <c r="E589" s="2" t="s">
        <v>339</v>
      </c>
      <c r="F589" s="34">
        <v>9.4777000000000005</v>
      </c>
      <c r="H589" s="26">
        <v>46.054464285714282</v>
      </c>
      <c r="I589" s="27">
        <v>2.1449297000000001</v>
      </c>
      <c r="J589" s="26">
        <v>1278.1920529801323</v>
      </c>
      <c r="K589" s="27">
        <v>-5.6597476000000002</v>
      </c>
      <c r="L589" s="343">
        <v>65</v>
      </c>
      <c r="M589" s="343" t="s">
        <v>1111</v>
      </c>
      <c r="N589" s="28" t="s">
        <v>1216</v>
      </c>
      <c r="O589" s="29"/>
      <c r="P589" s="30"/>
      <c r="Q589" s="21" t="s">
        <v>1202</v>
      </c>
      <c r="R589" s="31"/>
      <c r="S589" s="31"/>
      <c r="T589" s="28"/>
      <c r="AK589" s="1"/>
      <c r="AL589" s="1"/>
      <c r="AM589" s="1"/>
      <c r="AN589" s="1"/>
      <c r="AO589" s="1"/>
    </row>
    <row r="590" spans="1:41" ht="14.5" x14ac:dyDescent="0.3">
      <c r="A590" s="105" t="s">
        <v>80</v>
      </c>
      <c r="B590" s="55" t="s">
        <v>59</v>
      </c>
      <c r="C590" s="1" t="s">
        <v>310</v>
      </c>
      <c r="E590" s="2" t="s">
        <v>337</v>
      </c>
      <c r="F590" s="106">
        <v>4.9981999999999998</v>
      </c>
      <c r="H590" s="107">
        <v>23.1</v>
      </c>
      <c r="I590" s="108">
        <v>3.2</v>
      </c>
      <c r="J590" s="107">
        <v>513.70000000000005</v>
      </c>
      <c r="K590" s="107">
        <v>-21.7</v>
      </c>
      <c r="L590" s="109">
        <v>65</v>
      </c>
      <c r="M590" s="110" t="s">
        <v>346</v>
      </c>
      <c r="N590" s="110" t="s">
        <v>346</v>
      </c>
      <c r="O590" s="111">
        <v>23.04917</v>
      </c>
      <c r="P590" s="112">
        <v>-162.26320999999999</v>
      </c>
      <c r="Q590" s="21" t="s">
        <v>421</v>
      </c>
      <c r="R590" s="113">
        <v>41412</v>
      </c>
      <c r="S590" s="113"/>
      <c r="T590" s="105" t="s">
        <v>374</v>
      </c>
      <c r="U590" s="1" t="s">
        <v>372</v>
      </c>
      <c r="V590" s="1" t="s">
        <v>395</v>
      </c>
      <c r="W590" s="1"/>
      <c r="X590" s="1" t="s">
        <v>397</v>
      </c>
      <c r="Y590" s="110">
        <v>0</v>
      </c>
      <c r="Z590" s="110">
        <v>3</v>
      </c>
      <c r="AA590" s="340">
        <v>1</v>
      </c>
      <c r="AB590" s="340">
        <v>0</v>
      </c>
      <c r="AC590" s="340">
        <v>1</v>
      </c>
      <c r="AD590" s="340">
        <v>1</v>
      </c>
      <c r="AE590" s="340">
        <v>1</v>
      </c>
      <c r="AF590" s="340"/>
      <c r="AG590" s="340"/>
      <c r="AH590" s="340">
        <v>1</v>
      </c>
      <c r="AI590" s="340">
        <v>0</v>
      </c>
      <c r="AJ590" s="2">
        <v>1</v>
      </c>
      <c r="AK590" s="105"/>
    </row>
    <row r="591" spans="1:41" ht="14.5" x14ac:dyDescent="0.3">
      <c r="A591" s="105" t="s">
        <v>174</v>
      </c>
      <c r="B591" s="1" t="s">
        <v>6</v>
      </c>
      <c r="C591" s="1" t="s">
        <v>295</v>
      </c>
      <c r="E591" s="2" t="s">
        <v>339</v>
      </c>
      <c r="F591" s="106">
        <v>2.4977999999999998</v>
      </c>
      <c r="H591" s="107">
        <v>21</v>
      </c>
      <c r="I591" s="108">
        <v>4.7</v>
      </c>
      <c r="J591" s="107">
        <v>445.2</v>
      </c>
      <c r="K591" s="107">
        <v>-18.3</v>
      </c>
      <c r="L591" s="110">
        <v>65</v>
      </c>
      <c r="M591" s="110" t="s">
        <v>345</v>
      </c>
      <c r="N591" s="110" t="s">
        <v>345</v>
      </c>
      <c r="O591" s="111">
        <f>28+14.131/60</f>
        <v>28.235516666666665</v>
      </c>
      <c r="P591" s="112">
        <f>-177-27.004/60</f>
        <v>-177.45006666666666</v>
      </c>
      <c r="Q591" s="21" t="s">
        <v>421</v>
      </c>
      <c r="R591" s="113">
        <v>41902</v>
      </c>
      <c r="S591" s="113"/>
      <c r="T591" s="105" t="s">
        <v>382</v>
      </c>
      <c r="U591" s="1" t="s">
        <v>379</v>
      </c>
      <c r="V591" s="1" t="s">
        <v>395</v>
      </c>
      <c r="W591" s="1"/>
      <c r="X591" s="1" t="s">
        <v>397</v>
      </c>
      <c r="Y591" s="110">
        <v>0</v>
      </c>
      <c r="Z591" s="110">
        <v>2</v>
      </c>
      <c r="AA591" s="340">
        <v>1</v>
      </c>
      <c r="AB591" s="340">
        <v>0</v>
      </c>
      <c r="AC591" s="340">
        <v>1</v>
      </c>
      <c r="AD591" s="340">
        <v>1</v>
      </c>
      <c r="AE591" s="340">
        <v>1</v>
      </c>
      <c r="AF591" s="340"/>
      <c r="AG591" s="340"/>
      <c r="AH591" s="340">
        <v>1</v>
      </c>
      <c r="AI591" s="340">
        <v>0</v>
      </c>
      <c r="AJ591" s="2">
        <v>0</v>
      </c>
      <c r="AK591" s="2"/>
    </row>
    <row r="592" spans="1:41" x14ac:dyDescent="0.3">
      <c r="A592" s="1" t="s">
        <v>780</v>
      </c>
      <c r="B592" s="1" t="s">
        <v>1084</v>
      </c>
      <c r="E592" s="2" t="s">
        <v>339</v>
      </c>
      <c r="F592" s="34">
        <v>3.1861999999999999</v>
      </c>
      <c r="H592" s="26">
        <v>9.1283339775802084</v>
      </c>
      <c r="I592" s="27">
        <v>3.7386552000000011</v>
      </c>
      <c r="J592" s="26">
        <v>422.70575221238943</v>
      </c>
      <c r="K592" s="27">
        <v>-1.7958806000000043</v>
      </c>
      <c r="L592" s="343">
        <v>66</v>
      </c>
      <c r="M592" s="343" t="s">
        <v>1111</v>
      </c>
      <c r="N592" s="28" t="s">
        <v>1216</v>
      </c>
      <c r="O592" s="29"/>
      <c r="P592" s="30"/>
      <c r="Q592" s="21" t="s">
        <v>1202</v>
      </c>
      <c r="R592" s="31"/>
      <c r="S592" s="31"/>
      <c r="T592" s="28"/>
      <c r="AK592" s="1"/>
      <c r="AL592" s="1"/>
      <c r="AM592" s="1"/>
      <c r="AN592" s="1"/>
      <c r="AO592" s="1"/>
    </row>
    <row r="593" spans="1:41" x14ac:dyDescent="0.3">
      <c r="A593" s="56" t="s">
        <v>781</v>
      </c>
      <c r="B593" s="56" t="s">
        <v>1084</v>
      </c>
      <c r="C593" s="56"/>
      <c r="D593" s="56"/>
      <c r="E593" s="57" t="s">
        <v>339</v>
      </c>
      <c r="F593" s="58">
        <v>3.2061999999999999</v>
      </c>
      <c r="G593" s="59"/>
      <c r="H593" s="60">
        <v>5.9994866529774127</v>
      </c>
      <c r="I593" s="61">
        <v>3.5163199999999994</v>
      </c>
      <c r="J593" s="60">
        <v>47.52823529411765</v>
      </c>
      <c r="K593" s="61">
        <v>-23.250909800000006</v>
      </c>
      <c r="L593" s="59">
        <v>66</v>
      </c>
      <c r="M593" s="59" t="s">
        <v>1111</v>
      </c>
      <c r="N593" s="62" t="s">
        <v>1216</v>
      </c>
      <c r="O593" s="63"/>
      <c r="P593" s="64"/>
      <c r="Q593" s="59" t="s">
        <v>1202</v>
      </c>
      <c r="R593" s="65"/>
      <c r="S593" s="65"/>
      <c r="T593" s="62"/>
      <c r="U593" s="59"/>
      <c r="V593" s="59"/>
      <c r="W593" s="56"/>
      <c r="X593" s="56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7"/>
      <c r="AK593" s="56"/>
      <c r="AL593" s="56"/>
      <c r="AM593" s="56"/>
      <c r="AN593" s="56"/>
      <c r="AO593" s="56"/>
    </row>
    <row r="594" spans="1:41" x14ac:dyDescent="0.3">
      <c r="A594" s="1" t="s">
        <v>782</v>
      </c>
      <c r="B594" s="1" t="s">
        <v>1084</v>
      </c>
      <c r="E594" s="2" t="s">
        <v>339</v>
      </c>
      <c r="F594" s="34">
        <v>3.3300999999999998</v>
      </c>
      <c r="H594" s="26">
        <v>12.122149207576344</v>
      </c>
      <c r="I594" s="27">
        <v>3.2734550000000011</v>
      </c>
      <c r="J594" s="26">
        <v>464.5420353982301</v>
      </c>
      <c r="K594" s="27">
        <v>-3.0192357000000039</v>
      </c>
      <c r="L594" s="343">
        <v>66</v>
      </c>
      <c r="M594" s="343" t="s">
        <v>1111</v>
      </c>
      <c r="N594" s="28" t="s">
        <v>1216</v>
      </c>
      <c r="O594" s="29"/>
      <c r="P594" s="30"/>
      <c r="Q594" s="21" t="s">
        <v>1202</v>
      </c>
      <c r="R594" s="31"/>
      <c r="S594" s="31"/>
      <c r="T594" s="28"/>
      <c r="AK594" s="1"/>
      <c r="AL594" s="1"/>
      <c r="AM594" s="1"/>
      <c r="AN594" s="1"/>
      <c r="AO594" s="1"/>
    </row>
    <row r="595" spans="1:41" x14ac:dyDescent="0.3">
      <c r="A595" s="56" t="s">
        <v>783</v>
      </c>
      <c r="B595" s="56" t="s">
        <v>1084</v>
      </c>
      <c r="C595" s="56"/>
      <c r="D595" s="56"/>
      <c r="E595" s="57" t="s">
        <v>339</v>
      </c>
      <c r="F595" s="58">
        <v>3.2174</v>
      </c>
      <c r="G595" s="59"/>
      <c r="H595" s="60">
        <v>7.9470525944228729</v>
      </c>
      <c r="I595" s="61">
        <v>3.4433360000000004</v>
      </c>
      <c r="J595" s="60">
        <v>77.35462989023361</v>
      </c>
      <c r="K595" s="61">
        <v>-23.525070400000004</v>
      </c>
      <c r="L595" s="59">
        <v>66</v>
      </c>
      <c r="M595" s="59" t="s">
        <v>1111</v>
      </c>
      <c r="N595" s="62" t="s">
        <v>1216</v>
      </c>
      <c r="O595" s="63"/>
      <c r="P595" s="63"/>
      <c r="Q595" s="59" t="s">
        <v>1202</v>
      </c>
      <c r="R595" s="65"/>
      <c r="S595" s="65"/>
      <c r="T595" s="62"/>
      <c r="U595" s="59"/>
      <c r="V595" s="59"/>
      <c r="W595" s="56"/>
      <c r="X595" s="56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7"/>
      <c r="AK595" s="56"/>
      <c r="AL595" s="56"/>
      <c r="AM595" s="56"/>
      <c r="AN595" s="56"/>
      <c r="AO595" s="56"/>
    </row>
    <row r="596" spans="1:41" x14ac:dyDescent="0.3">
      <c r="A596" s="1" t="s">
        <v>788</v>
      </c>
      <c r="B596" s="1" t="s">
        <v>1084</v>
      </c>
      <c r="E596" s="2" t="s">
        <v>339</v>
      </c>
      <c r="F596" s="34">
        <v>3.2462</v>
      </c>
      <c r="H596" s="26">
        <v>16.294936219559336</v>
      </c>
      <c r="I596" s="27">
        <v>3.6164768</v>
      </c>
      <c r="J596" s="26">
        <v>474.23230088495581</v>
      </c>
      <c r="K596" s="27">
        <v>-3.8456675000000011</v>
      </c>
      <c r="L596" s="343">
        <v>66</v>
      </c>
      <c r="M596" s="343" t="s">
        <v>1111</v>
      </c>
      <c r="N596" s="28" t="s">
        <v>1216</v>
      </c>
      <c r="O596" s="29"/>
      <c r="P596" s="30"/>
      <c r="Q596" s="21" t="s">
        <v>1202</v>
      </c>
      <c r="R596" s="31"/>
      <c r="S596" s="31"/>
      <c r="T596" s="28"/>
      <c r="AK596" s="1"/>
      <c r="AL596" s="1"/>
      <c r="AM596" s="1"/>
      <c r="AN596" s="1"/>
      <c r="AO596" s="1"/>
    </row>
    <row r="597" spans="1:41" x14ac:dyDescent="0.3">
      <c r="A597" s="56" t="s">
        <v>789</v>
      </c>
      <c r="B597" s="56" t="s">
        <v>1084</v>
      </c>
      <c r="C597" s="56"/>
      <c r="D597" s="56"/>
      <c r="E597" s="57" t="s">
        <v>339</v>
      </c>
      <c r="F597" s="58">
        <v>3.1905999999999999</v>
      </c>
      <c r="G597" s="59"/>
      <c r="H597" s="60">
        <v>9.9308153900458862</v>
      </c>
      <c r="I597" s="61">
        <v>3.7755375999999998</v>
      </c>
      <c r="J597" s="60">
        <v>78.806923726428366</v>
      </c>
      <c r="K597" s="61">
        <v>-22.321090000000002</v>
      </c>
      <c r="L597" s="59">
        <v>66</v>
      </c>
      <c r="M597" s="59" t="s">
        <v>1111</v>
      </c>
      <c r="N597" s="62" t="s">
        <v>1216</v>
      </c>
      <c r="O597" s="63"/>
      <c r="P597" s="64"/>
      <c r="Q597" s="59" t="s">
        <v>1202</v>
      </c>
      <c r="R597" s="65"/>
      <c r="S597" s="65"/>
      <c r="T597" s="62"/>
      <c r="U597" s="59"/>
      <c r="V597" s="59"/>
      <c r="W597" s="56"/>
      <c r="X597" s="56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7"/>
      <c r="AK597" s="56"/>
      <c r="AL597" s="56"/>
      <c r="AM597" s="56"/>
      <c r="AN597" s="56"/>
      <c r="AO597" s="56"/>
    </row>
    <row r="598" spans="1:41" s="23" customFormat="1" x14ac:dyDescent="0.3">
      <c r="A598" s="1" t="s">
        <v>435</v>
      </c>
      <c r="B598" s="1" t="s">
        <v>1086</v>
      </c>
      <c r="C598" s="15"/>
      <c r="D598" s="15"/>
      <c r="E598" s="2" t="s">
        <v>339</v>
      </c>
      <c r="F598" s="34">
        <v>0.50490000000000002</v>
      </c>
      <c r="G598" s="21"/>
      <c r="H598" s="26">
        <v>16.567868268802847</v>
      </c>
      <c r="I598" s="35"/>
      <c r="J598" s="26">
        <v>145.48850574712642</v>
      </c>
      <c r="K598" s="27">
        <v>-23.586688600000002</v>
      </c>
      <c r="L598" s="343">
        <v>67</v>
      </c>
      <c r="M598" s="343" t="s">
        <v>1097</v>
      </c>
      <c r="N598" s="21" t="s">
        <v>1216</v>
      </c>
      <c r="O598" s="28"/>
      <c r="P598" s="28"/>
      <c r="Q598" s="21" t="s">
        <v>1202</v>
      </c>
      <c r="R598" s="31"/>
      <c r="S598" s="31"/>
      <c r="T598" s="28"/>
      <c r="U598" s="21"/>
      <c r="V598" s="21"/>
      <c r="W598" s="15"/>
      <c r="X598" s="15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4"/>
      <c r="AK598" s="1" t="s">
        <v>1128</v>
      </c>
      <c r="AL598" s="1" t="s">
        <v>1124</v>
      </c>
      <c r="AM598" s="1"/>
      <c r="AN598" s="1"/>
      <c r="AO598" s="1"/>
    </row>
    <row r="599" spans="1:41" s="23" customFormat="1" x14ac:dyDescent="0.3">
      <c r="A599" s="1" t="s">
        <v>432</v>
      </c>
      <c r="B599" s="1" t="s">
        <v>1086</v>
      </c>
      <c r="C599" s="15"/>
      <c r="D599" s="15"/>
      <c r="E599" s="2" t="s">
        <v>339</v>
      </c>
      <c r="F599" s="25">
        <v>0.93230000000000002</v>
      </c>
      <c r="G599" s="21"/>
      <c r="H599" s="26">
        <v>42.069207239357638</v>
      </c>
      <c r="I599" s="27">
        <v>0.7509023999999993</v>
      </c>
      <c r="J599" s="26">
        <v>316.28471248246848</v>
      </c>
      <c r="K599" s="27">
        <v>-25.981617100000005</v>
      </c>
      <c r="L599" s="343">
        <v>67</v>
      </c>
      <c r="M599" s="343" t="s">
        <v>1097</v>
      </c>
      <c r="N599" s="28" t="s">
        <v>1216</v>
      </c>
      <c r="O599" s="41"/>
      <c r="P599" s="42"/>
      <c r="Q599" s="21" t="s">
        <v>1202</v>
      </c>
      <c r="R599" s="43"/>
      <c r="S599" s="43"/>
      <c r="T599" s="21"/>
      <c r="U599" s="21"/>
      <c r="V599" s="21"/>
      <c r="W599" s="15"/>
      <c r="X599" s="15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4"/>
      <c r="AK599" s="1"/>
      <c r="AL599" s="1" t="s">
        <v>1126</v>
      </c>
      <c r="AM599" s="1"/>
      <c r="AN599" s="1"/>
      <c r="AO599" s="1"/>
    </row>
    <row r="600" spans="1:41" x14ac:dyDescent="0.3">
      <c r="A600" s="1" t="s">
        <v>433</v>
      </c>
      <c r="B600" s="1" t="s">
        <v>1086</v>
      </c>
      <c r="E600" s="2" t="s">
        <v>339</v>
      </c>
      <c r="F600" s="25">
        <v>0.97670000000000001</v>
      </c>
      <c r="H600" s="26">
        <v>42.231073158297221</v>
      </c>
      <c r="I600" s="27">
        <v>1.5285120000000001</v>
      </c>
      <c r="J600" s="26">
        <v>350.21178120617111</v>
      </c>
      <c r="K600" s="27">
        <v>-24.619500400000003</v>
      </c>
      <c r="L600" s="343">
        <v>67</v>
      </c>
      <c r="M600" s="343" t="s">
        <v>1097</v>
      </c>
      <c r="N600" s="28" t="s">
        <v>1216</v>
      </c>
      <c r="O600" s="29"/>
      <c r="P600" s="30"/>
      <c r="Q600" s="21" t="s">
        <v>1202</v>
      </c>
      <c r="R600" s="31"/>
      <c r="S600" s="31"/>
      <c r="T600" s="28"/>
      <c r="Y600" s="28"/>
      <c r="Z600" s="28"/>
      <c r="AK600" s="1"/>
      <c r="AL600" s="1" t="s">
        <v>1126</v>
      </c>
      <c r="AM600" s="1"/>
      <c r="AN600" s="1"/>
      <c r="AO600" s="1"/>
    </row>
    <row r="601" spans="1:41" x14ac:dyDescent="0.3">
      <c r="A601" s="1" t="s">
        <v>434</v>
      </c>
      <c r="B601" s="1" t="s">
        <v>1086</v>
      </c>
      <c r="E601" s="2" t="s">
        <v>339</v>
      </c>
      <c r="F601" s="25">
        <v>0.91600000000000004</v>
      </c>
      <c r="H601" s="26">
        <v>38.67129747642111</v>
      </c>
      <c r="I601" s="27">
        <v>1.000105599999999</v>
      </c>
      <c r="J601" s="26">
        <v>299.32819074333804</v>
      </c>
      <c r="K601" s="27">
        <v>-24.873680799999999</v>
      </c>
      <c r="L601" s="343">
        <v>67</v>
      </c>
      <c r="M601" s="343" t="s">
        <v>1097</v>
      </c>
      <c r="N601" s="28" t="s">
        <v>1216</v>
      </c>
      <c r="Q601" s="21" t="s">
        <v>1202</v>
      </c>
      <c r="R601" s="36"/>
      <c r="AK601" s="1"/>
      <c r="AL601" s="1" t="s">
        <v>1124</v>
      </c>
      <c r="AM601" s="1"/>
      <c r="AN601" s="1"/>
      <c r="AO601" s="1"/>
    </row>
    <row r="602" spans="1:41" ht="14.5" x14ac:dyDescent="0.3">
      <c r="A602" s="105" t="s">
        <v>120</v>
      </c>
      <c r="B602" s="55" t="s">
        <v>19</v>
      </c>
      <c r="C602" s="15" t="s">
        <v>310</v>
      </c>
      <c r="E602" s="2" t="s">
        <v>339</v>
      </c>
      <c r="F602" s="106">
        <v>9.9817999999999998</v>
      </c>
      <c r="H602" s="107">
        <v>103.1</v>
      </c>
      <c r="I602" s="108">
        <v>3.6</v>
      </c>
      <c r="J602" s="107">
        <v>1033.5999999999999</v>
      </c>
      <c r="K602" s="107">
        <v>-20.7</v>
      </c>
      <c r="L602" s="25">
        <v>67</v>
      </c>
      <c r="M602" s="25" t="s">
        <v>347</v>
      </c>
      <c r="N602" s="25" t="s">
        <v>347</v>
      </c>
      <c r="O602" s="112">
        <v>23.6633</v>
      </c>
      <c r="P602" s="112">
        <v>-166.25529</v>
      </c>
      <c r="Q602" s="21" t="s">
        <v>421</v>
      </c>
      <c r="R602" s="117">
        <v>41421</v>
      </c>
      <c r="S602" s="117"/>
      <c r="T602" s="115" t="s">
        <v>374</v>
      </c>
      <c r="U602" s="1" t="s">
        <v>372</v>
      </c>
      <c r="V602" s="1" t="s">
        <v>395</v>
      </c>
      <c r="W602" s="1"/>
      <c r="X602" s="1" t="s">
        <v>397</v>
      </c>
      <c r="Y602" s="25">
        <v>0</v>
      </c>
      <c r="Z602" s="25">
        <v>2</v>
      </c>
      <c r="AA602" s="340">
        <v>1</v>
      </c>
      <c r="AB602" s="340">
        <v>0</v>
      </c>
      <c r="AC602" s="340">
        <v>1</v>
      </c>
      <c r="AD602" s="340">
        <v>0</v>
      </c>
      <c r="AE602" s="340">
        <v>1</v>
      </c>
      <c r="AF602" s="340"/>
      <c r="AG602" s="340"/>
      <c r="AH602" s="340">
        <v>1</v>
      </c>
      <c r="AI602" s="340">
        <v>0</v>
      </c>
      <c r="AJ602" s="2">
        <v>0</v>
      </c>
      <c r="AK602" s="115"/>
    </row>
    <row r="603" spans="1:41" ht="14.5" x14ac:dyDescent="0.3">
      <c r="A603" s="105" t="s">
        <v>121</v>
      </c>
      <c r="B603" s="115" t="s">
        <v>70</v>
      </c>
      <c r="C603" s="1"/>
      <c r="E603" s="2" t="s">
        <v>339</v>
      </c>
      <c r="F603" s="106">
        <v>2.4872000000000001</v>
      </c>
      <c r="H603" s="107">
        <v>21.4</v>
      </c>
      <c r="I603" s="108">
        <v>3.5</v>
      </c>
      <c r="J603" s="107">
        <v>352.9</v>
      </c>
      <c r="K603" s="107">
        <v>-20.9</v>
      </c>
      <c r="L603" s="25">
        <v>67</v>
      </c>
      <c r="M603" s="25" t="s">
        <v>347</v>
      </c>
      <c r="N603" s="25" t="s">
        <v>347</v>
      </c>
      <c r="O603" s="112">
        <v>23.6633</v>
      </c>
      <c r="P603" s="112">
        <v>-166.25529</v>
      </c>
      <c r="Q603" s="21" t="s">
        <v>421</v>
      </c>
      <c r="R603" s="117">
        <v>41421</v>
      </c>
      <c r="S603" s="117"/>
      <c r="T603" s="115" t="s">
        <v>374</v>
      </c>
      <c r="U603" s="1" t="s">
        <v>372</v>
      </c>
      <c r="V603" s="1" t="s">
        <v>395</v>
      </c>
      <c r="W603" s="1"/>
      <c r="X603" s="1" t="s">
        <v>397</v>
      </c>
      <c r="Y603" s="25">
        <v>0</v>
      </c>
      <c r="Z603" s="25">
        <v>2</v>
      </c>
      <c r="AA603" s="340">
        <v>1</v>
      </c>
      <c r="AB603" s="340">
        <v>0</v>
      </c>
      <c r="AC603" s="340">
        <v>1</v>
      </c>
      <c r="AD603" s="340">
        <v>0</v>
      </c>
      <c r="AE603" s="340">
        <v>1</v>
      </c>
      <c r="AF603" s="340"/>
      <c r="AG603" s="340"/>
      <c r="AH603" s="340">
        <v>1</v>
      </c>
      <c r="AI603" s="340">
        <v>0</v>
      </c>
      <c r="AJ603" s="2">
        <v>0</v>
      </c>
      <c r="AK603" s="115"/>
    </row>
    <row r="604" spans="1:41" ht="14.5" x14ac:dyDescent="0.3">
      <c r="A604" s="105" t="s">
        <v>129</v>
      </c>
      <c r="B604" s="55" t="s">
        <v>19</v>
      </c>
      <c r="C604" s="1" t="s">
        <v>305</v>
      </c>
      <c r="E604" s="2" t="s">
        <v>339</v>
      </c>
      <c r="F604" s="106">
        <v>10.069000000000001</v>
      </c>
      <c r="H604" s="107">
        <v>71.3</v>
      </c>
      <c r="I604" s="108">
        <v>3.8</v>
      </c>
      <c r="J604" s="107">
        <v>803.9</v>
      </c>
      <c r="K604" s="107">
        <v>-21.5</v>
      </c>
      <c r="L604" s="109">
        <v>67</v>
      </c>
      <c r="M604" s="110" t="s">
        <v>352</v>
      </c>
      <c r="N604" s="110" t="s">
        <v>352</v>
      </c>
      <c r="O604" s="111">
        <v>16.764769999999999</v>
      </c>
      <c r="P604" s="112">
        <v>-169.52786</v>
      </c>
      <c r="Q604" s="21" t="s">
        <v>421</v>
      </c>
      <c r="R604" s="113">
        <v>41425</v>
      </c>
      <c r="S604" s="113"/>
      <c r="T604" s="105" t="s">
        <v>374</v>
      </c>
      <c r="U604" s="1" t="s">
        <v>372</v>
      </c>
      <c r="V604" s="1" t="s">
        <v>395</v>
      </c>
      <c r="W604" s="1"/>
      <c r="X604" s="1" t="s">
        <v>397</v>
      </c>
      <c r="Y604" s="110">
        <v>0</v>
      </c>
      <c r="Z604" s="110">
        <v>4</v>
      </c>
      <c r="AA604" s="340">
        <v>1</v>
      </c>
      <c r="AB604" s="340">
        <v>0</v>
      </c>
      <c r="AC604" s="340">
        <v>1</v>
      </c>
      <c r="AD604" s="340">
        <v>1</v>
      </c>
      <c r="AE604" s="340">
        <v>1</v>
      </c>
      <c r="AF604" s="340"/>
      <c r="AG604" s="340"/>
      <c r="AH604" s="340">
        <v>1</v>
      </c>
      <c r="AI604" s="340">
        <v>0</v>
      </c>
      <c r="AJ604" s="2">
        <v>1</v>
      </c>
      <c r="AK604" s="105"/>
    </row>
    <row r="605" spans="1:41" ht="14.5" x14ac:dyDescent="0.35">
      <c r="A605" s="1" t="s">
        <v>31</v>
      </c>
      <c r="B605" s="2" t="s">
        <v>15</v>
      </c>
      <c r="C605" s="1" t="s">
        <v>301</v>
      </c>
      <c r="E605" s="1" t="s">
        <v>337</v>
      </c>
      <c r="F605" s="16">
        <v>2.2669999999999999</v>
      </c>
      <c r="G605" s="16"/>
      <c r="H605" s="17">
        <v>15.2</v>
      </c>
      <c r="I605" s="17">
        <v>2.6</v>
      </c>
      <c r="J605" s="17">
        <v>454.8</v>
      </c>
      <c r="K605" s="17">
        <v>-18.899999999999999</v>
      </c>
      <c r="L605" s="18">
        <f>220*0.3048</f>
        <v>67.055999999999997</v>
      </c>
      <c r="M605" s="343" t="s">
        <v>348</v>
      </c>
      <c r="N605" s="343" t="s">
        <v>348</v>
      </c>
      <c r="O605" s="19">
        <v>25.355647000000001</v>
      </c>
      <c r="P605" s="20">
        <v>-170.81003699999999</v>
      </c>
      <c r="Q605" s="21" t="s">
        <v>421</v>
      </c>
      <c r="R605" s="22">
        <v>41162</v>
      </c>
      <c r="S605" s="22"/>
      <c r="T605" s="2" t="s">
        <v>370</v>
      </c>
      <c r="U605" s="1" t="s">
        <v>369</v>
      </c>
      <c r="V605" s="1" t="s">
        <v>395</v>
      </c>
      <c r="W605" s="1" t="s">
        <v>396</v>
      </c>
      <c r="X605" s="1" t="s">
        <v>397</v>
      </c>
      <c r="Y605" s="340">
        <v>1</v>
      </c>
      <c r="Z605" s="340">
        <v>1</v>
      </c>
      <c r="AA605" s="340">
        <v>1</v>
      </c>
      <c r="AB605" s="340">
        <v>0</v>
      </c>
      <c r="AC605" s="340">
        <v>1</v>
      </c>
      <c r="AD605" s="340">
        <v>1</v>
      </c>
      <c r="AE605" s="340">
        <v>1</v>
      </c>
      <c r="AF605" s="340"/>
      <c r="AG605" s="340"/>
      <c r="AH605" s="340">
        <v>1</v>
      </c>
      <c r="AI605" s="340">
        <v>0</v>
      </c>
      <c r="AJ605" s="2">
        <v>0</v>
      </c>
      <c r="AK605" s="2"/>
      <c r="AO605" s="23"/>
    </row>
    <row r="606" spans="1:41" ht="14.5" x14ac:dyDescent="0.35">
      <c r="A606" s="1" t="s">
        <v>1267</v>
      </c>
      <c r="B606" s="1" t="s">
        <v>19</v>
      </c>
      <c r="C606" s="1" t="s">
        <v>310</v>
      </c>
      <c r="D606" s="1"/>
      <c r="E606" s="1" t="s">
        <v>339</v>
      </c>
      <c r="F606" s="16">
        <v>3.0263</v>
      </c>
      <c r="G606" s="1"/>
      <c r="H606" s="17">
        <v>25.3</v>
      </c>
      <c r="I606" s="17">
        <v>0.3</v>
      </c>
      <c r="J606" s="17">
        <v>442.2</v>
      </c>
      <c r="K606" s="17">
        <v>-10.6</v>
      </c>
      <c r="L606" s="343">
        <v>68</v>
      </c>
      <c r="M606" s="343" t="s">
        <v>347</v>
      </c>
      <c r="N606" s="343" t="s">
        <v>347</v>
      </c>
      <c r="O606" s="343">
        <v>23.629166000000001</v>
      </c>
      <c r="P606" s="343">
        <v>-166.19721999999999</v>
      </c>
      <c r="Q606" s="1" t="s">
        <v>421</v>
      </c>
      <c r="R606" s="4">
        <v>43672</v>
      </c>
      <c r="S606" s="343"/>
      <c r="T606" s="1" t="s">
        <v>1265</v>
      </c>
      <c r="U606" s="2" t="s">
        <v>1241</v>
      </c>
      <c r="V606" s="1"/>
      <c r="W606" s="1"/>
      <c r="X606" s="343" t="s">
        <v>397</v>
      </c>
      <c r="Y606" s="340">
        <v>0</v>
      </c>
      <c r="Z606" s="340">
        <v>1</v>
      </c>
      <c r="AA606" s="340">
        <v>1</v>
      </c>
      <c r="AB606" s="340">
        <v>0</v>
      </c>
      <c r="AC606" s="340">
        <v>0</v>
      </c>
      <c r="AD606" s="340">
        <v>0</v>
      </c>
      <c r="AE606" s="340">
        <v>1</v>
      </c>
      <c r="AF606" s="340">
        <v>0</v>
      </c>
      <c r="AG606" s="340">
        <v>0</v>
      </c>
      <c r="AH606" s="340">
        <v>1</v>
      </c>
      <c r="AI606" s="340">
        <v>0</v>
      </c>
      <c r="AJ606" s="343">
        <v>0</v>
      </c>
      <c r="AK606" s="1" t="s">
        <v>1266</v>
      </c>
      <c r="AL606" s="1"/>
      <c r="AM606" s="1"/>
      <c r="AN606" s="1"/>
      <c r="AO606" s="1"/>
    </row>
    <row r="607" spans="1:41" s="23" customFormat="1" ht="14.5" x14ac:dyDescent="0.35">
      <c r="A607" s="1" t="s">
        <v>1268</v>
      </c>
      <c r="B607" s="1" t="s">
        <v>19</v>
      </c>
      <c r="C607" s="1" t="s">
        <v>310</v>
      </c>
      <c r="D607" s="1"/>
      <c r="E607" s="1" t="s">
        <v>339</v>
      </c>
      <c r="F607" s="16">
        <v>3.0266000000000002</v>
      </c>
      <c r="G607" s="1"/>
      <c r="H607" s="17">
        <v>30.3</v>
      </c>
      <c r="I607" s="17">
        <v>1.6</v>
      </c>
      <c r="J607" s="17">
        <v>448.6</v>
      </c>
      <c r="K607" s="17">
        <v>-12.6</v>
      </c>
      <c r="L607" s="343">
        <v>68</v>
      </c>
      <c r="M607" s="343" t="s">
        <v>347</v>
      </c>
      <c r="N607" s="343" t="s">
        <v>347</v>
      </c>
      <c r="O607" s="343">
        <v>23.629166000000001</v>
      </c>
      <c r="P607" s="343">
        <v>-166.19721999999999</v>
      </c>
      <c r="Q607" s="1" t="s">
        <v>421</v>
      </c>
      <c r="R607" s="4">
        <v>43672</v>
      </c>
      <c r="S607" s="343"/>
      <c r="T607" s="1" t="s">
        <v>1265</v>
      </c>
      <c r="U607" s="2" t="s">
        <v>1241</v>
      </c>
      <c r="V607" s="1"/>
      <c r="W607" s="1"/>
      <c r="X607" s="343" t="s">
        <v>397</v>
      </c>
      <c r="Y607" s="340">
        <v>0</v>
      </c>
      <c r="Z607" s="340">
        <v>1</v>
      </c>
      <c r="AA607" s="340">
        <v>1</v>
      </c>
      <c r="AB607" s="340">
        <v>0</v>
      </c>
      <c r="AC607" s="340">
        <v>0</v>
      </c>
      <c r="AD607" s="340">
        <v>0</v>
      </c>
      <c r="AE607" s="340">
        <v>1</v>
      </c>
      <c r="AF607" s="340">
        <v>0</v>
      </c>
      <c r="AG607" s="340">
        <v>0</v>
      </c>
      <c r="AH607" s="340">
        <v>1</v>
      </c>
      <c r="AI607" s="340">
        <v>0</v>
      </c>
      <c r="AJ607" s="343">
        <v>0</v>
      </c>
      <c r="AK607" s="1" t="s">
        <v>1266</v>
      </c>
      <c r="AL607" s="1"/>
      <c r="AM607" s="1"/>
      <c r="AN607" s="1"/>
      <c r="AO607" s="1"/>
    </row>
    <row r="608" spans="1:41" s="23" customFormat="1" ht="14.5" x14ac:dyDescent="0.35">
      <c r="A608" s="1" t="s">
        <v>1269</v>
      </c>
      <c r="B608" s="1" t="s">
        <v>19</v>
      </c>
      <c r="C608" s="1" t="s">
        <v>310</v>
      </c>
      <c r="D608" s="1"/>
      <c r="E608" s="1" t="s">
        <v>339</v>
      </c>
      <c r="F608" s="16">
        <v>3.01</v>
      </c>
      <c r="G608" s="1"/>
      <c r="H608" s="17">
        <v>17.399999999999999</v>
      </c>
      <c r="I608" s="17">
        <v>0.8</v>
      </c>
      <c r="J608" s="17">
        <v>406.3</v>
      </c>
      <c r="K608" s="17">
        <v>-8.1</v>
      </c>
      <c r="L608" s="343">
        <v>68</v>
      </c>
      <c r="M608" s="343" t="s">
        <v>347</v>
      </c>
      <c r="N608" s="343" t="s">
        <v>347</v>
      </c>
      <c r="O608" s="343">
        <v>23.629166000000001</v>
      </c>
      <c r="P608" s="343">
        <v>-166.19721999999999</v>
      </c>
      <c r="Q608" s="1" t="s">
        <v>421</v>
      </c>
      <c r="R608" s="4">
        <v>43672</v>
      </c>
      <c r="S608" s="343"/>
      <c r="T608" s="1" t="s">
        <v>1265</v>
      </c>
      <c r="U608" s="2" t="s">
        <v>1241</v>
      </c>
      <c r="V608" s="1"/>
      <c r="W608" s="1"/>
      <c r="X608" s="343" t="s">
        <v>397</v>
      </c>
      <c r="Y608" s="340">
        <v>0</v>
      </c>
      <c r="Z608" s="340">
        <v>1</v>
      </c>
      <c r="AA608" s="340">
        <v>1</v>
      </c>
      <c r="AB608" s="340">
        <v>0</v>
      </c>
      <c r="AC608" s="340">
        <v>0</v>
      </c>
      <c r="AD608" s="340">
        <v>0</v>
      </c>
      <c r="AE608" s="340">
        <v>1</v>
      </c>
      <c r="AF608" s="340">
        <v>0</v>
      </c>
      <c r="AG608" s="340">
        <v>0</v>
      </c>
      <c r="AH608" s="340">
        <v>1</v>
      </c>
      <c r="AI608" s="340">
        <v>0</v>
      </c>
      <c r="AJ608" s="343">
        <v>0</v>
      </c>
      <c r="AK608" s="1" t="s">
        <v>1266</v>
      </c>
      <c r="AL608" s="1"/>
      <c r="AM608" s="1"/>
      <c r="AN608" s="1"/>
      <c r="AO608" s="1"/>
    </row>
    <row r="609" spans="1:41" x14ac:dyDescent="0.3">
      <c r="A609" s="1" t="s">
        <v>1505</v>
      </c>
      <c r="B609" s="1" t="s">
        <v>1477</v>
      </c>
      <c r="C609" s="1"/>
      <c r="D609" s="1"/>
      <c r="E609" s="1" t="s">
        <v>339</v>
      </c>
      <c r="F609" s="319">
        <v>0.21740000000000001</v>
      </c>
      <c r="G609" s="1"/>
      <c r="H609" s="321"/>
      <c r="I609" s="321"/>
      <c r="J609" s="320">
        <v>32</v>
      </c>
      <c r="K609" s="320">
        <v>-25</v>
      </c>
      <c r="L609" s="343">
        <v>68</v>
      </c>
      <c r="M609" s="343" t="s">
        <v>347</v>
      </c>
      <c r="N609" s="1" t="s">
        <v>347</v>
      </c>
      <c r="O609" s="343">
        <v>23.629166000000001</v>
      </c>
      <c r="P609" s="343">
        <v>-166.19721999999999</v>
      </c>
      <c r="Q609" s="1"/>
      <c r="R609" s="4">
        <v>43672</v>
      </c>
      <c r="S609" s="343"/>
      <c r="T609" s="1" t="s">
        <v>1265</v>
      </c>
      <c r="U609" s="2" t="s">
        <v>1241</v>
      </c>
      <c r="V609" s="1"/>
      <c r="W609" s="1"/>
      <c r="X609" s="343" t="s">
        <v>397</v>
      </c>
      <c r="Y609" s="340">
        <v>0</v>
      </c>
      <c r="Z609" s="340">
        <v>1</v>
      </c>
      <c r="AA609" s="340">
        <v>1</v>
      </c>
      <c r="AB609" s="340">
        <v>0</v>
      </c>
      <c r="AC609" s="340">
        <v>0</v>
      </c>
      <c r="AD609" s="340">
        <v>0</v>
      </c>
      <c r="AE609" s="340">
        <v>1</v>
      </c>
      <c r="AF609" s="340">
        <v>0</v>
      </c>
      <c r="AG609" s="340">
        <v>0</v>
      </c>
      <c r="AH609" s="340">
        <v>1</v>
      </c>
      <c r="AI609" s="340">
        <v>0</v>
      </c>
      <c r="AJ609" s="343">
        <v>0</v>
      </c>
      <c r="AK609" s="1" t="s">
        <v>1504</v>
      </c>
      <c r="AL609" s="1"/>
      <c r="AM609" s="1"/>
      <c r="AN609" s="1"/>
      <c r="AO609" s="1"/>
    </row>
    <row r="610" spans="1:41" x14ac:dyDescent="0.3">
      <c r="A610" s="15" t="s">
        <v>1507</v>
      </c>
      <c r="B610" s="1" t="s">
        <v>1477</v>
      </c>
      <c r="C610" s="1"/>
      <c r="D610" s="1"/>
      <c r="E610" s="1" t="s">
        <v>339</v>
      </c>
      <c r="F610" s="319">
        <v>1.3340000000000001</v>
      </c>
      <c r="G610" s="1"/>
      <c r="H610" s="320">
        <v>4.4000000000000004</v>
      </c>
      <c r="I610" s="321"/>
      <c r="J610" s="320">
        <v>167.6</v>
      </c>
      <c r="K610" s="320">
        <v>-24.7</v>
      </c>
      <c r="L610" s="343">
        <v>68</v>
      </c>
      <c r="M610" s="343" t="s">
        <v>347</v>
      </c>
      <c r="N610" s="1" t="s">
        <v>347</v>
      </c>
      <c r="O610" s="343">
        <v>23.629166000000001</v>
      </c>
      <c r="P610" s="343">
        <v>-166.19721999999999</v>
      </c>
      <c r="Q610" s="1"/>
      <c r="R610" s="4">
        <v>43672</v>
      </c>
      <c r="S610" s="343"/>
      <c r="T610" s="1" t="s">
        <v>1265</v>
      </c>
      <c r="U610" s="2" t="s">
        <v>1241</v>
      </c>
      <c r="V610" s="1"/>
      <c r="W610" s="1"/>
      <c r="X610" s="343" t="s">
        <v>397</v>
      </c>
      <c r="Y610" s="340">
        <v>0</v>
      </c>
      <c r="Z610" s="340">
        <v>1</v>
      </c>
      <c r="AA610" s="340">
        <v>1</v>
      </c>
      <c r="AB610" s="340">
        <v>0</v>
      </c>
      <c r="AC610" s="340">
        <v>0</v>
      </c>
      <c r="AD610" s="340">
        <v>0</v>
      </c>
      <c r="AE610" s="340">
        <v>1</v>
      </c>
      <c r="AF610" s="340">
        <v>0</v>
      </c>
      <c r="AG610" s="340">
        <v>0</v>
      </c>
      <c r="AH610" s="340">
        <v>1</v>
      </c>
      <c r="AI610" s="340">
        <v>0</v>
      </c>
      <c r="AJ610" s="343">
        <v>0</v>
      </c>
      <c r="AK610" s="1" t="s">
        <v>1504</v>
      </c>
      <c r="AL610" s="1"/>
      <c r="AM610" s="1"/>
      <c r="AN610" s="1"/>
      <c r="AO610" s="1"/>
    </row>
    <row r="611" spans="1:41" ht="14.5" x14ac:dyDescent="0.35">
      <c r="A611" s="1" t="s">
        <v>1271</v>
      </c>
      <c r="B611" s="1" t="s">
        <v>160</v>
      </c>
      <c r="C611" s="1" t="s">
        <v>310</v>
      </c>
      <c r="D611" s="1"/>
      <c r="E611" s="1" t="s">
        <v>339</v>
      </c>
      <c r="F611" s="16">
        <v>1.9719</v>
      </c>
      <c r="G611" s="1"/>
      <c r="H611" s="17">
        <v>24.7</v>
      </c>
      <c r="I611" s="17">
        <v>3.1</v>
      </c>
      <c r="J611" s="17">
        <v>510.6</v>
      </c>
      <c r="K611" s="17">
        <v>-21.1</v>
      </c>
      <c r="L611" s="343">
        <v>68</v>
      </c>
      <c r="M611" s="343" t="s">
        <v>347</v>
      </c>
      <c r="N611" s="343" t="s">
        <v>347</v>
      </c>
      <c r="O611" s="343">
        <v>23.629166000000001</v>
      </c>
      <c r="P611" s="343">
        <v>-166.19721999999999</v>
      </c>
      <c r="Q611" s="1" t="s">
        <v>421</v>
      </c>
      <c r="R611" s="4">
        <v>43672</v>
      </c>
      <c r="S611" s="343"/>
      <c r="T611" s="1" t="s">
        <v>1265</v>
      </c>
      <c r="U611" s="2" t="s">
        <v>1241</v>
      </c>
      <c r="V611" s="1"/>
      <c r="W611" s="1"/>
      <c r="X611" s="343" t="s">
        <v>397</v>
      </c>
      <c r="Y611" s="340">
        <v>0</v>
      </c>
      <c r="Z611" s="340">
        <v>1</v>
      </c>
      <c r="AA611" s="340">
        <v>1</v>
      </c>
      <c r="AB611" s="340">
        <v>0</v>
      </c>
      <c r="AC611" s="340">
        <v>0</v>
      </c>
      <c r="AD611" s="340">
        <v>0</v>
      </c>
      <c r="AE611" s="340">
        <v>1</v>
      </c>
      <c r="AF611" s="340">
        <v>0</v>
      </c>
      <c r="AG611" s="340">
        <v>0</v>
      </c>
      <c r="AH611" s="340">
        <v>1</v>
      </c>
      <c r="AI611" s="340">
        <v>0</v>
      </c>
      <c r="AJ611" s="343">
        <v>0</v>
      </c>
      <c r="AK611" s="1" t="s">
        <v>1270</v>
      </c>
      <c r="AL611" s="1"/>
      <c r="AM611" s="1"/>
      <c r="AN611" s="1"/>
      <c r="AO611" s="1"/>
    </row>
    <row r="612" spans="1:41" s="23" customFormat="1" ht="14.5" x14ac:dyDescent="0.35">
      <c r="A612" s="1" t="s">
        <v>1272</v>
      </c>
      <c r="B612" s="1" t="s">
        <v>160</v>
      </c>
      <c r="C612" s="1" t="s">
        <v>310</v>
      </c>
      <c r="D612" s="1"/>
      <c r="E612" s="1" t="s">
        <v>339</v>
      </c>
      <c r="F612" s="16">
        <v>1.9945999999999999</v>
      </c>
      <c r="G612" s="1"/>
      <c r="H612" s="17">
        <v>19.5</v>
      </c>
      <c r="I612" s="17">
        <v>3</v>
      </c>
      <c r="J612" s="17">
        <v>507.6</v>
      </c>
      <c r="K612" s="17">
        <v>-20.6</v>
      </c>
      <c r="L612" s="343">
        <v>68</v>
      </c>
      <c r="M612" s="343" t="s">
        <v>347</v>
      </c>
      <c r="N612" s="343" t="s">
        <v>347</v>
      </c>
      <c r="O612" s="343">
        <v>23.629166000000001</v>
      </c>
      <c r="P612" s="343">
        <v>-166.19721999999999</v>
      </c>
      <c r="Q612" s="1" t="s">
        <v>421</v>
      </c>
      <c r="R612" s="4">
        <v>43672</v>
      </c>
      <c r="S612" s="343"/>
      <c r="T612" s="1" t="s">
        <v>1265</v>
      </c>
      <c r="U612" s="2" t="s">
        <v>1241</v>
      </c>
      <c r="V612" s="1"/>
      <c r="W612" s="1"/>
      <c r="X612" s="343" t="s">
        <v>397</v>
      </c>
      <c r="Y612" s="340">
        <v>0</v>
      </c>
      <c r="Z612" s="340">
        <v>1</v>
      </c>
      <c r="AA612" s="340">
        <v>1</v>
      </c>
      <c r="AB612" s="340">
        <v>0</v>
      </c>
      <c r="AC612" s="340">
        <v>0</v>
      </c>
      <c r="AD612" s="340">
        <v>0</v>
      </c>
      <c r="AE612" s="340">
        <v>1</v>
      </c>
      <c r="AF612" s="340">
        <v>0</v>
      </c>
      <c r="AG612" s="340">
        <v>0</v>
      </c>
      <c r="AH612" s="340">
        <v>1</v>
      </c>
      <c r="AI612" s="340">
        <v>0</v>
      </c>
      <c r="AJ612" s="343">
        <v>0</v>
      </c>
      <c r="AK612" s="1" t="s">
        <v>1270</v>
      </c>
      <c r="AL612" s="1"/>
      <c r="AM612" s="1"/>
      <c r="AN612" s="1"/>
      <c r="AO612" s="1"/>
    </row>
    <row r="613" spans="1:41" s="23" customFormat="1" ht="14.5" x14ac:dyDescent="0.35">
      <c r="A613" s="1" t="s">
        <v>1273</v>
      </c>
      <c r="B613" s="1" t="s">
        <v>160</v>
      </c>
      <c r="C613" s="1" t="s">
        <v>310</v>
      </c>
      <c r="D613" s="1"/>
      <c r="E613" s="1" t="s">
        <v>339</v>
      </c>
      <c r="F613" s="16">
        <v>1.0758000000000001</v>
      </c>
      <c r="G613" s="1"/>
      <c r="H613" s="17">
        <v>9.8000000000000007</v>
      </c>
      <c r="I613" s="17">
        <v>3.2</v>
      </c>
      <c r="J613" s="17">
        <v>277.39999999999998</v>
      </c>
      <c r="K613" s="17">
        <v>-19.100000000000001</v>
      </c>
      <c r="L613" s="343">
        <v>68</v>
      </c>
      <c r="M613" s="343" t="s">
        <v>347</v>
      </c>
      <c r="N613" s="343" t="s">
        <v>347</v>
      </c>
      <c r="O613" s="343">
        <v>23.629166000000001</v>
      </c>
      <c r="P613" s="343">
        <v>-166.19721999999999</v>
      </c>
      <c r="Q613" s="1" t="s">
        <v>421</v>
      </c>
      <c r="R613" s="4">
        <v>43672</v>
      </c>
      <c r="S613" s="343"/>
      <c r="T613" s="1" t="s">
        <v>1265</v>
      </c>
      <c r="U613" s="2" t="s">
        <v>1241</v>
      </c>
      <c r="V613" s="1"/>
      <c r="W613" s="1"/>
      <c r="X613" s="343" t="s">
        <v>397</v>
      </c>
      <c r="Y613" s="343">
        <v>0</v>
      </c>
      <c r="Z613" s="343">
        <v>1</v>
      </c>
      <c r="AA613" s="343">
        <v>1</v>
      </c>
      <c r="AB613" s="343">
        <v>0</v>
      </c>
      <c r="AC613" s="343">
        <v>0</v>
      </c>
      <c r="AD613" s="343">
        <v>0</v>
      </c>
      <c r="AE613" s="343">
        <v>1</v>
      </c>
      <c r="AF613" s="343">
        <v>0</v>
      </c>
      <c r="AG613" s="343">
        <v>0</v>
      </c>
      <c r="AH613" s="343">
        <v>1</v>
      </c>
      <c r="AI613" s="343">
        <v>0</v>
      </c>
      <c r="AJ613" s="343">
        <v>0</v>
      </c>
      <c r="AK613" s="1" t="s">
        <v>1270</v>
      </c>
      <c r="AL613" s="1"/>
      <c r="AM613" s="1"/>
      <c r="AN613" s="1"/>
      <c r="AO613" s="1"/>
    </row>
    <row r="614" spans="1:41" ht="14.5" x14ac:dyDescent="0.35">
      <c r="A614" s="1" t="s">
        <v>1483</v>
      </c>
      <c r="B614" s="1" t="s">
        <v>1477</v>
      </c>
      <c r="C614" s="1"/>
      <c r="D614" s="1"/>
      <c r="E614" s="1" t="s">
        <v>339</v>
      </c>
      <c r="F614" s="16">
        <v>2.4935999999999998</v>
      </c>
      <c r="G614" s="2"/>
      <c r="H614" s="17">
        <v>13.8</v>
      </c>
      <c r="I614" s="17">
        <v>4.8</v>
      </c>
      <c r="J614" s="17">
        <v>465.3</v>
      </c>
      <c r="K614" s="17">
        <v>-23.4</v>
      </c>
      <c r="L614" s="343">
        <v>68</v>
      </c>
      <c r="M614" s="343" t="s">
        <v>347</v>
      </c>
      <c r="N614" s="1" t="s">
        <v>347</v>
      </c>
      <c r="O614" s="343">
        <v>23.629166000000001</v>
      </c>
      <c r="P614" s="343">
        <v>-166.19721999999999</v>
      </c>
      <c r="Q614" s="1"/>
      <c r="R614" s="4">
        <v>43672</v>
      </c>
      <c r="S614" s="343"/>
      <c r="T614" s="1" t="s">
        <v>1265</v>
      </c>
      <c r="U614" s="2" t="s">
        <v>1241</v>
      </c>
      <c r="V614" s="1"/>
      <c r="W614" s="1"/>
      <c r="X614" s="343" t="s">
        <v>397</v>
      </c>
      <c r="Y614" s="340">
        <v>0</v>
      </c>
      <c r="Z614" s="340">
        <v>1</v>
      </c>
      <c r="AA614" s="340">
        <v>1</v>
      </c>
      <c r="AB614" s="340">
        <v>0</v>
      </c>
      <c r="AC614" s="340">
        <v>0</v>
      </c>
      <c r="AD614" s="340">
        <v>0</v>
      </c>
      <c r="AE614" s="340">
        <v>1</v>
      </c>
      <c r="AF614" s="340">
        <v>0</v>
      </c>
      <c r="AG614" s="340">
        <v>0</v>
      </c>
      <c r="AH614" s="340">
        <v>1</v>
      </c>
      <c r="AI614" s="340">
        <v>0</v>
      </c>
      <c r="AJ614" s="343">
        <v>0</v>
      </c>
      <c r="AK614" s="1" t="s">
        <v>1482</v>
      </c>
      <c r="AL614" s="1"/>
      <c r="AM614" s="1"/>
      <c r="AN614" s="1"/>
      <c r="AO614" s="1"/>
    </row>
    <row r="615" spans="1:41" ht="14.5" x14ac:dyDescent="0.35">
      <c r="A615" s="1" t="s">
        <v>1473</v>
      </c>
      <c r="B615" s="1" t="s">
        <v>1470</v>
      </c>
      <c r="C615" s="1" t="s">
        <v>310</v>
      </c>
      <c r="D615" s="1"/>
      <c r="E615" s="1" t="s">
        <v>337</v>
      </c>
      <c r="F615" s="16">
        <v>2.5350000000000001</v>
      </c>
      <c r="G615" s="1"/>
      <c r="H615" s="17">
        <v>13.1</v>
      </c>
      <c r="I615" s="17">
        <v>5.2</v>
      </c>
      <c r="J615" s="17">
        <v>198.1</v>
      </c>
      <c r="K615" s="17">
        <v>-23.7</v>
      </c>
      <c r="L615" s="343">
        <v>68</v>
      </c>
      <c r="M615" s="343" t="s">
        <v>347</v>
      </c>
      <c r="N615" s="1" t="s">
        <v>347</v>
      </c>
      <c r="O615" s="343">
        <v>23.629166000000001</v>
      </c>
      <c r="P615" s="343">
        <v>-166.19721999999999</v>
      </c>
      <c r="Q615" s="1"/>
      <c r="R615" s="4">
        <v>43672</v>
      </c>
      <c r="S615" s="343"/>
      <c r="T615" s="1" t="s">
        <v>1265</v>
      </c>
      <c r="U615" s="2" t="s">
        <v>1241</v>
      </c>
      <c r="V615" s="1"/>
      <c r="W615" s="1"/>
      <c r="X615" s="343" t="s">
        <v>397</v>
      </c>
      <c r="Y615" s="340">
        <v>0</v>
      </c>
      <c r="Z615" s="340">
        <v>1</v>
      </c>
      <c r="AA615" s="340">
        <v>1</v>
      </c>
      <c r="AB615" s="340">
        <v>0</v>
      </c>
      <c r="AC615" s="340">
        <v>0</v>
      </c>
      <c r="AD615" s="340">
        <v>0</v>
      </c>
      <c r="AE615" s="340">
        <v>1</v>
      </c>
      <c r="AF615" s="340">
        <v>0</v>
      </c>
      <c r="AG615" s="340">
        <v>0</v>
      </c>
      <c r="AH615" s="340">
        <v>1</v>
      </c>
      <c r="AI615" s="340">
        <v>0</v>
      </c>
      <c r="AJ615" s="343">
        <v>0</v>
      </c>
      <c r="AK615" s="1" t="s">
        <v>1472</v>
      </c>
      <c r="AL615" s="1"/>
      <c r="AM615" s="1"/>
      <c r="AN615" s="1"/>
      <c r="AO615" s="1"/>
    </row>
    <row r="616" spans="1:41" x14ac:dyDescent="0.3">
      <c r="A616" s="1" t="s">
        <v>1524</v>
      </c>
      <c r="B616" s="1" t="s">
        <v>1470</v>
      </c>
      <c r="C616" s="1" t="s">
        <v>310</v>
      </c>
      <c r="D616" s="1"/>
      <c r="E616" s="1" t="s">
        <v>337</v>
      </c>
      <c r="F616" s="319">
        <v>0.60599999999999998</v>
      </c>
      <c r="G616" s="1"/>
      <c r="H616" s="320">
        <v>3.3</v>
      </c>
      <c r="I616" s="321"/>
      <c r="J616" s="320">
        <v>58.4</v>
      </c>
      <c r="K616" s="320">
        <v>-25.2</v>
      </c>
      <c r="L616" s="343">
        <v>68</v>
      </c>
      <c r="M616" s="343" t="s">
        <v>347</v>
      </c>
      <c r="N616" s="1" t="s">
        <v>347</v>
      </c>
      <c r="O616" s="343">
        <v>23.629166000000001</v>
      </c>
      <c r="P616" s="343">
        <v>-166.19721999999999</v>
      </c>
      <c r="Q616" s="1"/>
      <c r="R616" s="4">
        <v>43672</v>
      </c>
      <c r="S616" s="343"/>
      <c r="T616" s="1" t="s">
        <v>1265</v>
      </c>
      <c r="U616" s="2" t="s">
        <v>1241</v>
      </c>
      <c r="V616" s="1"/>
      <c r="W616" s="1"/>
      <c r="X616" s="343" t="s">
        <v>397</v>
      </c>
      <c r="Y616" s="340">
        <v>0</v>
      </c>
      <c r="Z616" s="340">
        <v>1</v>
      </c>
      <c r="AA616" s="340">
        <v>1</v>
      </c>
      <c r="AB616" s="340">
        <v>0</v>
      </c>
      <c r="AC616" s="340">
        <v>0</v>
      </c>
      <c r="AD616" s="340">
        <v>0</v>
      </c>
      <c r="AE616" s="340">
        <v>1</v>
      </c>
      <c r="AF616" s="340">
        <v>0</v>
      </c>
      <c r="AG616" s="340">
        <v>0</v>
      </c>
      <c r="AH616" s="340">
        <v>1</v>
      </c>
      <c r="AI616" s="340">
        <v>0</v>
      </c>
      <c r="AJ616" s="343">
        <v>0</v>
      </c>
      <c r="AK616" s="1" t="s">
        <v>1472</v>
      </c>
      <c r="AL616" s="1"/>
      <c r="AM616" s="1"/>
      <c r="AN616" s="1"/>
      <c r="AO616" s="1"/>
    </row>
    <row r="617" spans="1:41" x14ac:dyDescent="0.3">
      <c r="A617" s="1" t="s">
        <v>1525</v>
      </c>
      <c r="B617" s="1" t="s">
        <v>1470</v>
      </c>
      <c r="C617" s="1" t="s">
        <v>310</v>
      </c>
      <c r="D617" s="1"/>
      <c r="E617" s="1" t="s">
        <v>337</v>
      </c>
      <c r="F617" s="319">
        <v>0.39429999999999998</v>
      </c>
      <c r="G617" s="1"/>
      <c r="H617" s="320">
        <v>3.5</v>
      </c>
      <c r="I617" s="321"/>
      <c r="J617" s="320">
        <v>55</v>
      </c>
      <c r="K617" s="320">
        <v>-24</v>
      </c>
      <c r="L617" s="343">
        <v>68</v>
      </c>
      <c r="M617" s="343" t="s">
        <v>347</v>
      </c>
      <c r="N617" s="1" t="s">
        <v>347</v>
      </c>
      <c r="O617" s="343">
        <v>23.629166000000001</v>
      </c>
      <c r="P617" s="343">
        <v>-166.19721999999999</v>
      </c>
      <c r="Q617" s="1"/>
      <c r="R617" s="4">
        <v>43672</v>
      </c>
      <c r="S617" s="343"/>
      <c r="T617" s="1" t="s">
        <v>1265</v>
      </c>
      <c r="U617" s="2" t="s">
        <v>1241</v>
      </c>
      <c r="V617" s="1"/>
      <c r="W617" s="1"/>
      <c r="X617" s="343" t="s">
        <v>397</v>
      </c>
      <c r="Y617" s="340">
        <v>0</v>
      </c>
      <c r="Z617" s="340">
        <v>1</v>
      </c>
      <c r="AA617" s="340">
        <v>1</v>
      </c>
      <c r="AB617" s="340">
        <v>0</v>
      </c>
      <c r="AC617" s="340">
        <v>0</v>
      </c>
      <c r="AD617" s="340">
        <v>0</v>
      </c>
      <c r="AE617" s="340">
        <v>1</v>
      </c>
      <c r="AF617" s="340">
        <v>0</v>
      </c>
      <c r="AG617" s="340">
        <v>0</v>
      </c>
      <c r="AH617" s="340">
        <v>1</v>
      </c>
      <c r="AI617" s="340">
        <v>0</v>
      </c>
      <c r="AJ617" s="343">
        <v>0</v>
      </c>
      <c r="AK617" s="1" t="s">
        <v>1472</v>
      </c>
      <c r="AL617" s="1"/>
      <c r="AM617" s="1"/>
      <c r="AN617" s="1"/>
      <c r="AO617" s="1"/>
    </row>
    <row r="618" spans="1:41" ht="14.5" x14ac:dyDescent="0.3">
      <c r="A618" s="105" t="s">
        <v>178</v>
      </c>
      <c r="B618" s="1" t="s">
        <v>6</v>
      </c>
      <c r="C618" s="1" t="s">
        <v>311</v>
      </c>
      <c r="E618" s="2" t="s">
        <v>339</v>
      </c>
      <c r="F618" s="106">
        <v>3.5430000000000001</v>
      </c>
      <c r="H618" s="107">
        <v>38.200000000000003</v>
      </c>
      <c r="I618" s="108">
        <v>1.8</v>
      </c>
      <c r="J618" s="107">
        <v>428.5</v>
      </c>
      <c r="K618" s="107">
        <v>-17.7</v>
      </c>
      <c r="L618" s="110">
        <v>69</v>
      </c>
      <c r="M618" s="110" t="s">
        <v>1210</v>
      </c>
      <c r="N618" s="110" t="s">
        <v>1210</v>
      </c>
      <c r="O618" s="111">
        <f>27+56.4/60</f>
        <v>27.94</v>
      </c>
      <c r="P618" s="112">
        <f>-175-52.745/60</f>
        <v>-175.87908333333334</v>
      </c>
      <c r="Q618" s="21" t="s">
        <v>421</v>
      </c>
      <c r="R618" s="113">
        <v>41905</v>
      </c>
      <c r="S618" s="113"/>
      <c r="T618" s="105" t="s">
        <v>380</v>
      </c>
      <c r="U618" s="1" t="s">
        <v>379</v>
      </c>
      <c r="V618" s="1" t="s">
        <v>395</v>
      </c>
      <c r="W618" s="1"/>
      <c r="X618" s="1" t="s">
        <v>397</v>
      </c>
      <c r="Y618" s="110">
        <v>1</v>
      </c>
      <c r="Z618" s="110">
        <v>2</v>
      </c>
      <c r="AA618" s="340">
        <v>1</v>
      </c>
      <c r="AB618" s="340">
        <v>0</v>
      </c>
      <c r="AC618" s="340">
        <v>1</v>
      </c>
      <c r="AD618" s="340">
        <v>1</v>
      </c>
      <c r="AE618" s="340">
        <v>1</v>
      </c>
      <c r="AF618" s="340"/>
      <c r="AG618" s="340"/>
      <c r="AH618" s="340">
        <v>1</v>
      </c>
      <c r="AI618" s="340">
        <v>0</v>
      </c>
      <c r="AJ618" s="2">
        <v>0</v>
      </c>
      <c r="AK618" s="2"/>
    </row>
    <row r="619" spans="1:41" ht="14.5" x14ac:dyDescent="0.3">
      <c r="A619" s="105" t="s">
        <v>183</v>
      </c>
      <c r="B619" s="130" t="s">
        <v>184</v>
      </c>
      <c r="C619" s="1" t="s">
        <v>296</v>
      </c>
      <c r="E619" s="1" t="s">
        <v>339</v>
      </c>
      <c r="F619" s="106">
        <v>1.1273</v>
      </c>
      <c r="H619" s="107">
        <v>32.9</v>
      </c>
      <c r="I619" s="108">
        <v>4</v>
      </c>
      <c r="J619" s="107">
        <v>441.3</v>
      </c>
      <c r="K619" s="107">
        <v>-21.7</v>
      </c>
      <c r="L619" s="110">
        <v>69</v>
      </c>
      <c r="M619" s="110" t="s">
        <v>347</v>
      </c>
      <c r="N619" s="110" t="s">
        <v>347</v>
      </c>
      <c r="O619" s="110">
        <f>23+39.2857/60</f>
        <v>23.654761666666666</v>
      </c>
      <c r="P619" s="110">
        <f>-166-17.8585/60</f>
        <v>-166.29764166666666</v>
      </c>
      <c r="Q619" s="21" t="s">
        <v>421</v>
      </c>
      <c r="R619" s="129">
        <v>42254</v>
      </c>
      <c r="S619" s="129"/>
      <c r="T619" s="105" t="s">
        <v>380</v>
      </c>
      <c r="U619" s="1" t="s">
        <v>384</v>
      </c>
      <c r="V619" s="1"/>
      <c r="W619" s="1"/>
      <c r="X619" s="1"/>
      <c r="Y619" s="343"/>
      <c r="Z619" s="343"/>
      <c r="AA619" s="343"/>
      <c r="AB619" s="343"/>
      <c r="AC619" s="343">
        <v>1</v>
      </c>
      <c r="AD619" s="343"/>
      <c r="AE619" s="343"/>
      <c r="AF619" s="343"/>
      <c r="AG619" s="343"/>
      <c r="AH619" s="343"/>
      <c r="AI619" s="343">
        <v>0</v>
      </c>
      <c r="AJ619" s="2"/>
      <c r="AK619" s="2"/>
    </row>
    <row r="620" spans="1:41" x14ac:dyDescent="0.3">
      <c r="A620" s="1" t="s">
        <v>902</v>
      </c>
      <c r="B620" s="55" t="s">
        <v>19</v>
      </c>
      <c r="C620" s="1" t="s">
        <v>305</v>
      </c>
      <c r="E620" s="2" t="s">
        <v>339</v>
      </c>
      <c r="F620" s="34">
        <v>2.3090999999999999</v>
      </c>
      <c r="H620" s="26">
        <v>16.8805997440117</v>
      </c>
      <c r="I620" s="27">
        <v>4.8897155000000003</v>
      </c>
      <c r="J620" s="26">
        <v>297.97950819672133</v>
      </c>
      <c r="K620" s="27">
        <v>-10.813795000000001</v>
      </c>
      <c r="L620" s="343">
        <v>69</v>
      </c>
      <c r="M620" s="343" t="s">
        <v>1115</v>
      </c>
      <c r="N620" s="40" t="s">
        <v>1217</v>
      </c>
      <c r="Q620" s="21" t="s">
        <v>1202</v>
      </c>
      <c r="R620" s="36"/>
      <c r="AK620" s="1"/>
      <c r="AL620" s="1"/>
      <c r="AM620" s="1"/>
      <c r="AN620" s="1"/>
      <c r="AO620" s="1"/>
    </row>
    <row r="621" spans="1:41" x14ac:dyDescent="0.3">
      <c r="A621" s="1" t="s">
        <v>903</v>
      </c>
      <c r="B621" s="55" t="s">
        <v>19</v>
      </c>
      <c r="C621" s="1" t="s">
        <v>305</v>
      </c>
      <c r="E621" s="2" t="s">
        <v>339</v>
      </c>
      <c r="F621" s="34">
        <v>2.2488999999999999</v>
      </c>
      <c r="H621" s="26">
        <v>34.211007496800143</v>
      </c>
      <c r="I621" s="27">
        <v>3.6792285000000007</v>
      </c>
      <c r="J621" s="26">
        <v>317.11885245901641</v>
      </c>
      <c r="K621" s="27">
        <v>-16.966858599999998</v>
      </c>
      <c r="L621" s="343">
        <v>69</v>
      </c>
      <c r="M621" s="343" t="s">
        <v>1115</v>
      </c>
      <c r="N621" s="40" t="s">
        <v>1217</v>
      </c>
      <c r="Q621" s="21" t="s">
        <v>1202</v>
      </c>
      <c r="R621" s="36"/>
      <c r="AK621" s="1"/>
      <c r="AL621" s="1"/>
      <c r="AM621" s="1"/>
      <c r="AN621" s="1"/>
      <c r="AO621" s="1"/>
    </row>
    <row r="622" spans="1:41" x14ac:dyDescent="0.3">
      <c r="A622" s="1" t="s">
        <v>904</v>
      </c>
      <c r="B622" s="55" t="s">
        <v>19</v>
      </c>
      <c r="C622" s="1" t="s">
        <v>305</v>
      </c>
      <c r="E622" s="2" t="s">
        <v>339</v>
      </c>
      <c r="F622" s="34">
        <v>2.2372000000000001</v>
      </c>
      <c r="H622" s="26">
        <v>26.057780215761561</v>
      </c>
      <c r="I622" s="27">
        <v>4.2388519999999996</v>
      </c>
      <c r="J622" s="26">
        <v>304.45491803278685</v>
      </c>
      <c r="K622" s="27">
        <v>-15.4479814</v>
      </c>
      <c r="L622" s="343">
        <v>69</v>
      </c>
      <c r="M622" s="343" t="s">
        <v>1115</v>
      </c>
      <c r="N622" s="40" t="s">
        <v>1217</v>
      </c>
      <c r="Q622" s="21" t="s">
        <v>1202</v>
      </c>
      <c r="R622" s="36"/>
      <c r="AK622" s="1"/>
      <c r="AL622" s="1"/>
      <c r="AM622" s="1"/>
      <c r="AN622" s="1"/>
      <c r="AO622" s="1"/>
    </row>
    <row r="623" spans="1:41" x14ac:dyDescent="0.3">
      <c r="A623" s="1" t="s">
        <v>899</v>
      </c>
      <c r="B623" s="55" t="s">
        <v>19</v>
      </c>
      <c r="C623" s="1" t="s">
        <v>305</v>
      </c>
      <c r="E623" s="2" t="s">
        <v>339</v>
      </c>
      <c r="F623" s="34">
        <v>2.3243</v>
      </c>
      <c r="H623" s="26">
        <v>31.203144999085755</v>
      </c>
      <c r="I623" s="27">
        <v>4.3481209999999999</v>
      </c>
      <c r="J623" s="26">
        <v>320.78688524590166</v>
      </c>
      <c r="K623" s="27">
        <v>-15.215195199999997</v>
      </c>
      <c r="L623" s="343">
        <v>69</v>
      </c>
      <c r="M623" s="343" t="s">
        <v>1115</v>
      </c>
      <c r="N623" s="40" t="s">
        <v>1217</v>
      </c>
      <c r="Q623" s="21" t="s">
        <v>1202</v>
      </c>
      <c r="R623" s="36"/>
      <c r="AK623" s="1"/>
      <c r="AL623" s="1"/>
      <c r="AM623" s="1"/>
      <c r="AN623" s="1"/>
      <c r="AO623" s="1"/>
    </row>
    <row r="624" spans="1:41" x14ac:dyDescent="0.3">
      <c r="A624" s="1" t="s">
        <v>900</v>
      </c>
      <c r="B624" s="55" t="s">
        <v>19</v>
      </c>
      <c r="C624" s="1" t="s">
        <v>305</v>
      </c>
      <c r="E624" s="2" t="s">
        <v>339</v>
      </c>
      <c r="F624" s="34">
        <v>2.3479000000000001</v>
      </c>
      <c r="H624" s="26">
        <v>25.54946059608703</v>
      </c>
      <c r="I624" s="27">
        <v>4.0685390000000012</v>
      </c>
      <c r="J624" s="26">
        <v>298.40983606557376</v>
      </c>
      <c r="K624" s="27">
        <v>-11.945538399999998</v>
      </c>
      <c r="L624" s="343">
        <v>69</v>
      </c>
      <c r="M624" s="343" t="s">
        <v>1115</v>
      </c>
      <c r="N624" s="40" t="s">
        <v>1217</v>
      </c>
      <c r="Q624" s="21" t="s">
        <v>1202</v>
      </c>
      <c r="R624" s="36"/>
      <c r="AK624" s="1"/>
      <c r="AL624" s="1"/>
      <c r="AM624" s="1"/>
      <c r="AN624" s="1"/>
      <c r="AO624" s="1"/>
    </row>
    <row r="625" spans="1:41" x14ac:dyDescent="0.3">
      <c r="A625" s="1" t="s">
        <v>901</v>
      </c>
      <c r="B625" s="55" t="s">
        <v>19</v>
      </c>
      <c r="C625" s="1" t="s">
        <v>305</v>
      </c>
      <c r="E625" s="2" t="s">
        <v>339</v>
      </c>
      <c r="F625" s="34">
        <v>2.2806999999999999</v>
      </c>
      <c r="H625" s="26">
        <v>44.763210824648013</v>
      </c>
      <c r="I625" s="27">
        <v>3.8865569999999998</v>
      </c>
      <c r="J625" s="26">
        <v>374.45491803278685</v>
      </c>
      <c r="K625" s="27">
        <v>-19.821907800000002</v>
      </c>
      <c r="L625" s="343">
        <v>69</v>
      </c>
      <c r="M625" s="343" t="s">
        <v>1115</v>
      </c>
      <c r="N625" s="40" t="s">
        <v>1217</v>
      </c>
      <c r="Q625" s="21" t="s">
        <v>1202</v>
      </c>
      <c r="R625" s="36"/>
      <c r="AK625" s="1"/>
      <c r="AL625" s="1"/>
      <c r="AM625" s="1"/>
      <c r="AN625" s="1"/>
      <c r="AO625" s="1"/>
    </row>
    <row r="626" spans="1:41" ht="14.5" x14ac:dyDescent="0.35">
      <c r="A626" s="1" t="s">
        <v>1249</v>
      </c>
      <c r="B626" s="1" t="s">
        <v>13</v>
      </c>
      <c r="C626" s="1" t="s">
        <v>310</v>
      </c>
      <c r="D626" s="1"/>
      <c r="E626" s="1" t="s">
        <v>337</v>
      </c>
      <c r="F626" s="16">
        <v>1.1633</v>
      </c>
      <c r="G626" s="1"/>
      <c r="H626" s="17">
        <v>15.5</v>
      </c>
      <c r="I626" s="17">
        <v>3.3</v>
      </c>
      <c r="J626" s="17">
        <v>345.5</v>
      </c>
      <c r="K626" s="17">
        <v>-20.3</v>
      </c>
      <c r="L626" s="343">
        <v>70</v>
      </c>
      <c r="M626" s="343" t="s">
        <v>1250</v>
      </c>
      <c r="N626" s="343" t="s">
        <v>1243</v>
      </c>
      <c r="O626" s="343">
        <v>21.942769999999999</v>
      </c>
      <c r="P626" s="343">
        <v>-160.212222</v>
      </c>
      <c r="Q626" s="1" t="s">
        <v>1202</v>
      </c>
      <c r="R626" s="4">
        <v>43670</v>
      </c>
      <c r="S626" s="343"/>
      <c r="T626" s="1" t="s">
        <v>378</v>
      </c>
      <c r="U626" s="2" t="s">
        <v>1241</v>
      </c>
      <c r="V626" s="1"/>
      <c r="W626" s="1"/>
      <c r="X626" s="343" t="s">
        <v>397</v>
      </c>
      <c r="Y626" s="340">
        <v>0</v>
      </c>
      <c r="Z626" s="340">
        <v>1</v>
      </c>
      <c r="AA626" s="340">
        <v>0</v>
      </c>
      <c r="AB626" s="340">
        <v>0</v>
      </c>
      <c r="AC626" s="340">
        <v>1</v>
      </c>
      <c r="AD626" s="340">
        <v>0</v>
      </c>
      <c r="AE626" s="340">
        <v>1</v>
      </c>
      <c r="AF626" s="340">
        <v>1</v>
      </c>
      <c r="AG626" s="340">
        <v>0</v>
      </c>
      <c r="AH626" s="340">
        <v>1</v>
      </c>
      <c r="AI626" s="340">
        <v>0</v>
      </c>
      <c r="AJ626" s="343">
        <v>0</v>
      </c>
      <c r="AK626" s="1" t="s">
        <v>1251</v>
      </c>
      <c r="AL626" s="1"/>
      <c r="AM626" s="1"/>
      <c r="AN626" s="1"/>
      <c r="AO626" s="1"/>
    </row>
    <row r="627" spans="1:41" x14ac:dyDescent="0.3">
      <c r="A627" s="1" t="s">
        <v>886</v>
      </c>
      <c r="B627" s="1" t="s">
        <v>1084</v>
      </c>
      <c r="E627" s="2" t="s">
        <v>339</v>
      </c>
      <c r="F627" s="34">
        <v>3.3096000000000001</v>
      </c>
      <c r="H627" s="26">
        <v>10.600223546944857</v>
      </c>
      <c r="I627" s="27">
        <v>3.9727052999999994</v>
      </c>
      <c r="J627" s="26">
        <v>207.0728476821192</v>
      </c>
      <c r="K627" s="27">
        <v>-2.7743664000000008</v>
      </c>
      <c r="L627" s="343">
        <v>70</v>
      </c>
      <c r="M627" s="343" t="s">
        <v>1111</v>
      </c>
      <c r="N627" s="21" t="s">
        <v>1216</v>
      </c>
      <c r="Q627" s="21" t="s">
        <v>1202</v>
      </c>
      <c r="R627" s="36"/>
      <c r="AK627" s="1"/>
      <c r="AL627" s="1"/>
      <c r="AM627" s="1"/>
      <c r="AN627" s="1"/>
      <c r="AO627" s="1"/>
    </row>
    <row r="628" spans="1:41" x14ac:dyDescent="0.3">
      <c r="A628" s="1" t="s">
        <v>883</v>
      </c>
      <c r="B628" s="1" t="s">
        <v>1084</v>
      </c>
      <c r="E628" s="2" t="s">
        <v>339</v>
      </c>
      <c r="F628" s="34">
        <v>3.1371000000000002</v>
      </c>
      <c r="H628" s="26">
        <v>14.195603576751116</v>
      </c>
      <c r="I628" s="27">
        <v>2.8585342999999988</v>
      </c>
      <c r="J628" s="26">
        <v>200.80037842951748</v>
      </c>
      <c r="K628" s="27">
        <v>-4.7335760000000029</v>
      </c>
      <c r="L628" s="343">
        <v>70</v>
      </c>
      <c r="M628" s="343" t="s">
        <v>1111</v>
      </c>
      <c r="N628" s="21" t="s">
        <v>1216</v>
      </c>
      <c r="Q628" s="21" t="s">
        <v>1202</v>
      </c>
      <c r="R628" s="36"/>
      <c r="AK628" s="1"/>
      <c r="AL628" s="1"/>
      <c r="AM628" s="1"/>
      <c r="AN628" s="1"/>
      <c r="AO628" s="1"/>
    </row>
    <row r="629" spans="1:41" x14ac:dyDescent="0.3">
      <c r="A629" s="1" t="s">
        <v>884</v>
      </c>
      <c r="B629" s="1" t="s">
        <v>1084</v>
      </c>
      <c r="E629" s="2" t="s">
        <v>339</v>
      </c>
      <c r="F629" s="34">
        <v>3.1814</v>
      </c>
      <c r="H629" s="26">
        <v>29.445230998509686</v>
      </c>
      <c r="I629" s="27">
        <v>2.1286400999999993</v>
      </c>
      <c r="J629" s="26">
        <v>242.42762535477769</v>
      </c>
      <c r="K629" s="27">
        <v>-10.411095999999999</v>
      </c>
      <c r="L629" s="343">
        <v>70</v>
      </c>
      <c r="M629" s="343" t="s">
        <v>1111</v>
      </c>
      <c r="N629" s="21" t="s">
        <v>1216</v>
      </c>
      <c r="Q629" s="21" t="s">
        <v>1202</v>
      </c>
      <c r="R629" s="36"/>
      <c r="AK629" s="1"/>
      <c r="AL629" s="1"/>
      <c r="AM629" s="1"/>
      <c r="AN629" s="1"/>
      <c r="AO629" s="1"/>
    </row>
    <row r="630" spans="1:41" x14ac:dyDescent="0.3">
      <c r="A630" s="1" t="s">
        <v>885</v>
      </c>
      <c r="B630" s="1" t="s">
        <v>1084</v>
      </c>
      <c r="E630" s="2" t="s">
        <v>339</v>
      </c>
      <c r="F630" s="34">
        <v>3.3050999999999999</v>
      </c>
      <c r="H630" s="26">
        <v>54.871833084947838</v>
      </c>
      <c r="I630" s="27">
        <v>1.2869597999999987</v>
      </c>
      <c r="J630" s="26">
        <v>304.24408703878902</v>
      </c>
      <c r="K630" s="27">
        <v>-15.672003200000002</v>
      </c>
      <c r="L630" s="343">
        <v>70</v>
      </c>
      <c r="M630" s="343" t="s">
        <v>1111</v>
      </c>
      <c r="N630" s="21" t="s">
        <v>1216</v>
      </c>
      <c r="Q630" s="21" t="s">
        <v>1202</v>
      </c>
      <c r="R630" s="36"/>
      <c r="AK630" s="1"/>
      <c r="AL630" s="1"/>
      <c r="AM630" s="1"/>
      <c r="AN630" s="1"/>
      <c r="AO630" s="1"/>
    </row>
    <row r="631" spans="1:41" x14ac:dyDescent="0.3">
      <c r="A631" s="1" t="s">
        <v>935</v>
      </c>
      <c r="B631" s="1" t="s">
        <v>1089</v>
      </c>
      <c r="E631" s="2" t="s">
        <v>339</v>
      </c>
      <c r="F631" s="34">
        <v>1.8640000000000001</v>
      </c>
      <c r="H631" s="26">
        <v>42.408412197686644</v>
      </c>
      <c r="I631" s="27">
        <v>2.6378999999999997</v>
      </c>
      <c r="J631" s="26">
        <v>456.01252408477842</v>
      </c>
      <c r="K631" s="27">
        <v>-17.0845746</v>
      </c>
      <c r="L631" s="343">
        <v>70</v>
      </c>
      <c r="M631" s="343" t="s">
        <v>1116</v>
      </c>
      <c r="N631" s="40" t="s">
        <v>1215</v>
      </c>
      <c r="Q631" s="21" t="s">
        <v>1202</v>
      </c>
      <c r="R631" s="36"/>
      <c r="AK631" s="1"/>
      <c r="AL631" s="1"/>
      <c r="AM631" s="1"/>
      <c r="AN631" s="34"/>
      <c r="AO631" s="1"/>
    </row>
    <row r="632" spans="1:41" x14ac:dyDescent="0.3">
      <c r="A632" s="72" t="s">
        <v>936</v>
      </c>
      <c r="B632" s="72" t="s">
        <v>1089</v>
      </c>
      <c r="C632" s="72"/>
      <c r="D632" s="72"/>
      <c r="E632" s="73" t="s">
        <v>339</v>
      </c>
      <c r="F632" s="74">
        <v>1.4518</v>
      </c>
      <c r="G632" s="75"/>
      <c r="H632" s="76">
        <v>32.428449328449332</v>
      </c>
      <c r="I632" s="77">
        <v>2.5665539999999987</v>
      </c>
      <c r="J632" s="76">
        <v>350.84475524475533</v>
      </c>
      <c r="K632" s="77">
        <v>-17.018332900000001</v>
      </c>
      <c r="L632" s="75">
        <v>70</v>
      </c>
      <c r="M632" s="75" t="s">
        <v>1116</v>
      </c>
      <c r="N632" s="91" t="s">
        <v>1215</v>
      </c>
      <c r="O632" s="75"/>
      <c r="P632" s="75"/>
      <c r="Q632" s="75" t="s">
        <v>1202</v>
      </c>
      <c r="R632" s="142"/>
      <c r="S632" s="75"/>
      <c r="T632" s="75"/>
      <c r="U632" s="75"/>
      <c r="V632" s="75"/>
      <c r="W632" s="72"/>
      <c r="X632" s="72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3"/>
      <c r="AK632" s="72"/>
      <c r="AL632" s="72"/>
      <c r="AM632" s="72"/>
      <c r="AN632" s="74"/>
      <c r="AO632" s="72"/>
    </row>
    <row r="633" spans="1:41" x14ac:dyDescent="0.3">
      <c r="A633" s="1" t="s">
        <v>937</v>
      </c>
      <c r="B633" s="1" t="s">
        <v>1089</v>
      </c>
      <c r="E633" s="2" t="s">
        <v>339</v>
      </c>
      <c r="F633" s="34">
        <v>1.6511</v>
      </c>
      <c r="H633" s="26">
        <v>34.868980021030488</v>
      </c>
      <c r="I633" s="27">
        <v>2.9017300000000015</v>
      </c>
      <c r="J633" s="26">
        <v>363.66184971098261</v>
      </c>
      <c r="K633" s="27">
        <v>-16.342284799999998</v>
      </c>
      <c r="L633" s="343">
        <v>70</v>
      </c>
      <c r="M633" s="343" t="s">
        <v>1116</v>
      </c>
      <c r="N633" s="40" t="s">
        <v>1215</v>
      </c>
      <c r="Q633" s="21" t="s">
        <v>1202</v>
      </c>
      <c r="R633" s="36"/>
      <c r="AK633" s="1"/>
      <c r="AL633" s="1"/>
      <c r="AM633" s="1"/>
      <c r="AN633" s="34"/>
      <c r="AO633" s="1"/>
    </row>
    <row r="634" spans="1:41" x14ac:dyDescent="0.3">
      <c r="A634" s="72" t="s">
        <v>938</v>
      </c>
      <c r="B634" s="72" t="s">
        <v>1089</v>
      </c>
      <c r="C634" s="72"/>
      <c r="D634" s="72"/>
      <c r="E634" s="73" t="s">
        <v>339</v>
      </c>
      <c r="F634" s="74">
        <v>1.4693000000000001</v>
      </c>
      <c r="G634" s="75"/>
      <c r="H634" s="76">
        <v>31.46019536019536</v>
      </c>
      <c r="I634" s="77">
        <v>2.9131615999999991</v>
      </c>
      <c r="J634" s="76">
        <v>327.32027972027976</v>
      </c>
      <c r="K634" s="77">
        <v>-16.190708699999998</v>
      </c>
      <c r="L634" s="75">
        <v>70</v>
      </c>
      <c r="M634" s="75" t="s">
        <v>1116</v>
      </c>
      <c r="N634" s="91" t="s">
        <v>1215</v>
      </c>
      <c r="O634" s="75"/>
      <c r="P634" s="75"/>
      <c r="Q634" s="75" t="s">
        <v>1202</v>
      </c>
      <c r="R634" s="142"/>
      <c r="S634" s="75"/>
      <c r="T634" s="75"/>
      <c r="U634" s="75"/>
      <c r="V634" s="75"/>
      <c r="W634" s="72"/>
      <c r="X634" s="72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3"/>
      <c r="AK634" s="72"/>
      <c r="AL634" s="72"/>
      <c r="AM634" s="72"/>
      <c r="AN634" s="74"/>
      <c r="AO634" s="72"/>
    </row>
    <row r="635" spans="1:41" x14ac:dyDescent="0.3">
      <c r="A635" s="1" t="s">
        <v>939</v>
      </c>
      <c r="B635" s="1" t="s">
        <v>1089</v>
      </c>
      <c r="E635" s="2" t="s">
        <v>339</v>
      </c>
      <c r="F635" s="34">
        <v>1.8186</v>
      </c>
      <c r="H635" s="26">
        <v>31.291692954784438</v>
      </c>
      <c r="I635" s="27">
        <v>2.8593280000000001</v>
      </c>
      <c r="J635" s="26">
        <v>385.21290944123308</v>
      </c>
      <c r="K635" s="27">
        <v>-15.1807189</v>
      </c>
      <c r="L635" s="343">
        <v>70</v>
      </c>
      <c r="M635" s="343" t="s">
        <v>1116</v>
      </c>
      <c r="N635" s="40" t="s">
        <v>1215</v>
      </c>
      <c r="Q635" s="21" t="s">
        <v>1202</v>
      </c>
      <c r="R635" s="36"/>
      <c r="AK635" s="1"/>
      <c r="AL635" s="1"/>
      <c r="AM635" s="1"/>
      <c r="AN635" s="34"/>
      <c r="AO635" s="1"/>
    </row>
    <row r="636" spans="1:41" x14ac:dyDescent="0.3">
      <c r="A636" s="72" t="s">
        <v>940</v>
      </c>
      <c r="B636" s="72" t="s">
        <v>1089</v>
      </c>
      <c r="C636" s="72"/>
      <c r="D636" s="72"/>
      <c r="E636" s="73" t="s">
        <v>339</v>
      </c>
      <c r="F636" s="74">
        <v>1.4758</v>
      </c>
      <c r="G636" s="75"/>
      <c r="H636" s="76">
        <v>26.032844932844938</v>
      </c>
      <c r="I636" s="77">
        <v>2.9339355999999999</v>
      </c>
      <c r="J636" s="76">
        <v>314.99860139860147</v>
      </c>
      <c r="K636" s="77">
        <v>-15.032572600000002</v>
      </c>
      <c r="L636" s="75">
        <v>70</v>
      </c>
      <c r="M636" s="75" t="s">
        <v>1116</v>
      </c>
      <c r="N636" s="91" t="s">
        <v>1215</v>
      </c>
      <c r="O636" s="75"/>
      <c r="P636" s="75"/>
      <c r="Q636" s="75" t="s">
        <v>1202</v>
      </c>
      <c r="R636" s="142"/>
      <c r="S636" s="75"/>
      <c r="T636" s="75"/>
      <c r="U636" s="75"/>
      <c r="V636" s="75"/>
      <c r="W636" s="72"/>
      <c r="X636" s="72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3"/>
      <c r="AK636" s="72"/>
      <c r="AL636" s="72"/>
      <c r="AM636" s="72"/>
      <c r="AN636" s="74"/>
      <c r="AO636" s="72"/>
    </row>
    <row r="637" spans="1:41" x14ac:dyDescent="0.3">
      <c r="A637" s="1" t="s">
        <v>941</v>
      </c>
      <c r="B637" s="1" t="s">
        <v>1089</v>
      </c>
      <c r="E637" s="2" t="s">
        <v>339</v>
      </c>
      <c r="F637" s="34">
        <v>1.7270000000000001</v>
      </c>
      <c r="H637" s="26">
        <v>29.304311251314406</v>
      </c>
      <c r="I637" s="27">
        <v>2.9724380000000004</v>
      </c>
      <c r="J637" s="26">
        <v>353.97976878612712</v>
      </c>
      <c r="K637" s="27">
        <v>-14.107988299999999</v>
      </c>
      <c r="L637" s="343">
        <v>70</v>
      </c>
      <c r="M637" s="343" t="s">
        <v>1116</v>
      </c>
      <c r="N637" s="40" t="s">
        <v>1215</v>
      </c>
      <c r="Q637" s="21" t="s">
        <v>1202</v>
      </c>
      <c r="R637" s="36"/>
      <c r="AK637" s="1"/>
      <c r="AL637" s="1"/>
      <c r="AM637" s="1"/>
      <c r="AN637" s="34"/>
      <c r="AO637" s="1"/>
    </row>
    <row r="638" spans="1:41" x14ac:dyDescent="0.3">
      <c r="A638" s="72" t="s">
        <v>942</v>
      </c>
      <c r="B638" s="72" t="s">
        <v>1089</v>
      </c>
      <c r="C638" s="72"/>
      <c r="D638" s="72"/>
      <c r="E638" s="73" t="s">
        <v>339</v>
      </c>
      <c r="F638" s="74">
        <v>1.4014</v>
      </c>
      <c r="G638" s="75"/>
      <c r="H638" s="76">
        <v>23.408913308913313</v>
      </c>
      <c r="I638" s="77">
        <v>3.0813223999999986</v>
      </c>
      <c r="J638" s="76">
        <v>284.03356643356648</v>
      </c>
      <c r="K638" s="77">
        <v>-14.363639199999998</v>
      </c>
      <c r="L638" s="75">
        <v>70</v>
      </c>
      <c r="M638" s="75" t="s">
        <v>1116</v>
      </c>
      <c r="N638" s="91" t="s">
        <v>1215</v>
      </c>
      <c r="O638" s="75"/>
      <c r="P638" s="75"/>
      <c r="Q638" s="75" t="s">
        <v>1202</v>
      </c>
      <c r="R638" s="142"/>
      <c r="S638" s="75"/>
      <c r="T638" s="75"/>
      <c r="U638" s="75"/>
      <c r="V638" s="75"/>
      <c r="W638" s="72"/>
      <c r="X638" s="72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3"/>
      <c r="AK638" s="72"/>
      <c r="AL638" s="72"/>
      <c r="AM638" s="72"/>
      <c r="AN638" s="74"/>
      <c r="AO638" s="72"/>
    </row>
    <row r="639" spans="1:41" x14ac:dyDescent="0.3">
      <c r="A639" s="1" t="s">
        <v>943</v>
      </c>
      <c r="B639" s="1" t="s">
        <v>1089</v>
      </c>
      <c r="E639" s="2" t="s">
        <v>339</v>
      </c>
      <c r="F639" s="34">
        <v>1.8506</v>
      </c>
      <c r="H639" s="26">
        <v>25.79011566771819</v>
      </c>
      <c r="I639" s="27">
        <v>3.7310960000000009</v>
      </c>
      <c r="J639" s="26">
        <v>341.32080924855489</v>
      </c>
      <c r="K639" s="27">
        <v>-12.617908100000001</v>
      </c>
      <c r="L639" s="343">
        <v>70</v>
      </c>
      <c r="M639" s="343" t="s">
        <v>1116</v>
      </c>
      <c r="N639" s="40" t="s">
        <v>1215</v>
      </c>
      <c r="Q639" s="21" t="s">
        <v>1202</v>
      </c>
      <c r="R639" s="36"/>
      <c r="AK639" s="1" t="s">
        <v>1124</v>
      </c>
      <c r="AL639" s="1"/>
      <c r="AM639" s="1"/>
      <c r="AN639" s="1"/>
      <c r="AO639" s="1"/>
    </row>
    <row r="640" spans="1:41" x14ac:dyDescent="0.3">
      <c r="A640" s="1" t="s">
        <v>944</v>
      </c>
      <c r="B640" s="1" t="s">
        <v>1089</v>
      </c>
      <c r="E640" s="2" t="s">
        <v>339</v>
      </c>
      <c r="F640" s="34">
        <v>1.6859</v>
      </c>
      <c r="H640" s="26">
        <v>33.266456361724501</v>
      </c>
      <c r="I640" s="27">
        <v>3.0242059999999995</v>
      </c>
      <c r="J640" s="26">
        <v>357.10115606936409</v>
      </c>
      <c r="K640" s="27">
        <v>-15.391761499999999</v>
      </c>
      <c r="L640" s="343">
        <v>70</v>
      </c>
      <c r="M640" s="343" t="s">
        <v>1116</v>
      </c>
      <c r="N640" s="40" t="s">
        <v>1215</v>
      </c>
      <c r="Q640" s="21" t="s">
        <v>1202</v>
      </c>
      <c r="R640" s="36"/>
      <c r="AK640" s="1" t="s">
        <v>1124</v>
      </c>
      <c r="AL640" s="1"/>
      <c r="AM640" s="1"/>
      <c r="AN640" s="1"/>
      <c r="AO640" s="1"/>
    </row>
    <row r="641" spans="1:41" ht="14.5" x14ac:dyDescent="0.3">
      <c r="A641" s="105" t="s">
        <v>214</v>
      </c>
      <c r="B641" s="55" t="s">
        <v>215</v>
      </c>
      <c r="C641" s="1"/>
      <c r="E641" s="1" t="s">
        <v>341</v>
      </c>
      <c r="F641" s="106">
        <v>2.4902000000000002</v>
      </c>
      <c r="H641" s="107">
        <v>16</v>
      </c>
      <c r="I641" s="108">
        <v>4.7</v>
      </c>
      <c r="J641" s="107">
        <v>348.5</v>
      </c>
      <c r="K641" s="107">
        <v>-12.4</v>
      </c>
      <c r="L641" s="116">
        <f t="shared" ref="L641:L647" si="6">231*0.3048</f>
        <v>70.408799999999999</v>
      </c>
      <c r="M641" s="110" t="s">
        <v>1210</v>
      </c>
      <c r="N641" s="110" t="s">
        <v>1210</v>
      </c>
      <c r="O641" s="127">
        <f t="shared" ref="O641:O647" si="7">27+45.844/60</f>
        <v>27.764066666666668</v>
      </c>
      <c r="P641" s="128">
        <f t="shared" ref="P641:P647" si="8">-175-59.155/60</f>
        <v>-175.98591666666667</v>
      </c>
      <c r="Q641" s="21" t="s">
        <v>421</v>
      </c>
      <c r="R641" s="129">
        <v>42260</v>
      </c>
      <c r="S641" s="129"/>
      <c r="T641" s="105" t="s">
        <v>386</v>
      </c>
      <c r="U641" s="1" t="s">
        <v>384</v>
      </c>
      <c r="V641" s="1"/>
      <c r="W641" s="1"/>
      <c r="X641" s="1"/>
      <c r="Y641" s="340"/>
      <c r="Z641" s="340"/>
      <c r="AA641" s="340"/>
      <c r="AB641" s="340"/>
      <c r="AC641" s="340"/>
      <c r="AD641" s="340"/>
      <c r="AE641" s="340"/>
      <c r="AF641" s="340"/>
      <c r="AG641" s="340"/>
      <c r="AH641" s="340"/>
      <c r="AI641" s="340"/>
      <c r="AJ641" s="2"/>
      <c r="AK641" s="2"/>
    </row>
    <row r="642" spans="1:41" ht="14.5" x14ac:dyDescent="0.3">
      <c r="A642" s="105" t="s">
        <v>216</v>
      </c>
      <c r="B642" s="55" t="s">
        <v>19</v>
      </c>
      <c r="C642" s="1" t="s">
        <v>333</v>
      </c>
      <c r="E642" s="1" t="s">
        <v>339</v>
      </c>
      <c r="F642" s="106">
        <v>9.9582999999999995</v>
      </c>
      <c r="H642" s="107">
        <v>142.6</v>
      </c>
      <c r="I642" s="108">
        <v>5.3</v>
      </c>
      <c r="J642" s="107">
        <v>1361</v>
      </c>
      <c r="K642" s="107">
        <v>-21.4</v>
      </c>
      <c r="L642" s="116">
        <f t="shared" si="6"/>
        <v>70.408799999999999</v>
      </c>
      <c r="M642" s="110" t="s">
        <v>1210</v>
      </c>
      <c r="N642" s="110" t="s">
        <v>1210</v>
      </c>
      <c r="O642" s="127">
        <f t="shared" si="7"/>
        <v>27.764066666666668</v>
      </c>
      <c r="P642" s="128">
        <f t="shared" si="8"/>
        <v>-175.98591666666667</v>
      </c>
      <c r="Q642" s="21" t="s">
        <v>421</v>
      </c>
      <c r="R642" s="129">
        <v>42260</v>
      </c>
      <c r="S642" s="129"/>
      <c r="T642" s="105" t="s">
        <v>386</v>
      </c>
      <c r="U642" s="1" t="s">
        <v>384</v>
      </c>
      <c r="V642" s="1"/>
      <c r="W642" s="1"/>
      <c r="X642" s="1"/>
      <c r="Y642" s="340"/>
      <c r="Z642" s="340"/>
      <c r="AA642" s="340"/>
      <c r="AB642" s="340"/>
      <c r="AC642" s="340">
        <v>1</v>
      </c>
      <c r="AD642" s="340"/>
      <c r="AE642" s="340"/>
      <c r="AF642" s="340"/>
      <c r="AG642" s="340"/>
      <c r="AH642" s="340"/>
      <c r="AI642" s="340">
        <v>0</v>
      </c>
      <c r="AJ642" s="2"/>
      <c r="AK642" s="2"/>
    </row>
    <row r="643" spans="1:41" ht="14.5" x14ac:dyDescent="0.3">
      <c r="A643" s="105" t="s">
        <v>217</v>
      </c>
      <c r="B643" s="114" t="s">
        <v>184</v>
      </c>
      <c r="C643" s="1" t="s">
        <v>296</v>
      </c>
      <c r="E643" s="1" t="s">
        <v>339</v>
      </c>
      <c r="F643" s="106">
        <v>1.0907</v>
      </c>
      <c r="H643" s="107">
        <v>24.1</v>
      </c>
      <c r="I643" s="108">
        <v>4.8</v>
      </c>
      <c r="J643" s="107">
        <v>346.6</v>
      </c>
      <c r="K643" s="107">
        <v>-18.899999999999999</v>
      </c>
      <c r="L643" s="116">
        <f t="shared" si="6"/>
        <v>70.408799999999999</v>
      </c>
      <c r="M643" s="110" t="s">
        <v>1210</v>
      </c>
      <c r="N643" s="110" t="s">
        <v>1210</v>
      </c>
      <c r="O643" s="127">
        <f t="shared" si="7"/>
        <v>27.764066666666668</v>
      </c>
      <c r="P643" s="128">
        <f t="shared" si="8"/>
        <v>-175.98591666666667</v>
      </c>
      <c r="Q643" s="21" t="s">
        <v>421</v>
      </c>
      <c r="R643" s="129">
        <v>42260</v>
      </c>
      <c r="S643" s="129"/>
      <c r="T643" s="105" t="s">
        <v>386</v>
      </c>
      <c r="U643" s="1" t="s">
        <v>384</v>
      </c>
      <c r="V643" s="1"/>
      <c r="W643" s="1"/>
      <c r="X643" s="1"/>
      <c r="Y643" s="340"/>
      <c r="Z643" s="340"/>
      <c r="AA643" s="340"/>
      <c r="AB643" s="340"/>
      <c r="AC643" s="340">
        <v>1</v>
      </c>
      <c r="AD643" s="340"/>
      <c r="AE643" s="340"/>
      <c r="AF643" s="340"/>
      <c r="AG643" s="340"/>
      <c r="AH643" s="340"/>
      <c r="AI643" s="340">
        <v>0</v>
      </c>
      <c r="AJ643" s="2"/>
      <c r="AK643" s="2"/>
    </row>
    <row r="644" spans="1:41" ht="14.5" x14ac:dyDescent="0.3">
      <c r="A644" s="105" t="s">
        <v>218</v>
      </c>
      <c r="B644" s="114" t="s">
        <v>6</v>
      </c>
      <c r="C644" s="1" t="s">
        <v>288</v>
      </c>
      <c r="E644" s="1" t="s">
        <v>339</v>
      </c>
      <c r="F644" s="106">
        <v>3.4994999999999998</v>
      </c>
      <c r="H644" s="107">
        <v>22.7</v>
      </c>
      <c r="I644" s="108">
        <v>4.2</v>
      </c>
      <c r="J644" s="107">
        <v>435.7</v>
      </c>
      <c r="K644" s="107">
        <v>-16.8</v>
      </c>
      <c r="L644" s="116">
        <f t="shared" si="6"/>
        <v>70.408799999999999</v>
      </c>
      <c r="M644" s="110" t="s">
        <v>1210</v>
      </c>
      <c r="N644" s="110" t="s">
        <v>1210</v>
      </c>
      <c r="O644" s="127">
        <f t="shared" si="7"/>
        <v>27.764066666666668</v>
      </c>
      <c r="P644" s="128">
        <f t="shared" si="8"/>
        <v>-175.98591666666667</v>
      </c>
      <c r="Q644" s="21" t="s">
        <v>421</v>
      </c>
      <c r="R644" s="129">
        <v>42260</v>
      </c>
      <c r="S644" s="129"/>
      <c r="T644" s="105" t="s">
        <v>386</v>
      </c>
      <c r="U644" s="1" t="s">
        <v>384</v>
      </c>
      <c r="V644" s="1"/>
      <c r="W644" s="1"/>
      <c r="X644" s="1"/>
      <c r="Y644" s="340"/>
      <c r="Z644" s="340"/>
      <c r="AA644" s="340"/>
      <c r="AB644" s="340"/>
      <c r="AC644" s="340">
        <v>1</v>
      </c>
      <c r="AD644" s="340"/>
      <c r="AE644" s="340"/>
      <c r="AF644" s="340"/>
      <c r="AG644" s="340"/>
      <c r="AH644" s="340"/>
      <c r="AI644" s="343">
        <v>0</v>
      </c>
      <c r="AJ644" s="2"/>
      <c r="AK644" s="2"/>
    </row>
    <row r="645" spans="1:41" ht="14.5" x14ac:dyDescent="0.3">
      <c r="A645" s="105" t="s">
        <v>219</v>
      </c>
      <c r="B645" s="114" t="s">
        <v>5</v>
      </c>
      <c r="C645" s="1" t="s">
        <v>320</v>
      </c>
      <c r="E645" s="1" t="s">
        <v>338</v>
      </c>
      <c r="F645" s="106">
        <v>2.0049000000000001</v>
      </c>
      <c r="H645" s="107">
        <v>38.200000000000003</v>
      </c>
      <c r="I645" s="108">
        <v>5.4</v>
      </c>
      <c r="J645" s="107">
        <v>376.1</v>
      </c>
      <c r="K645" s="107">
        <v>-34.4</v>
      </c>
      <c r="L645" s="116">
        <f t="shared" si="6"/>
        <v>70.408799999999999</v>
      </c>
      <c r="M645" s="110" t="s">
        <v>1210</v>
      </c>
      <c r="N645" s="110" t="s">
        <v>1210</v>
      </c>
      <c r="O645" s="127">
        <f t="shared" si="7"/>
        <v>27.764066666666668</v>
      </c>
      <c r="P645" s="128">
        <f t="shared" si="8"/>
        <v>-175.98591666666667</v>
      </c>
      <c r="Q645" s="21" t="s">
        <v>421</v>
      </c>
      <c r="R645" s="129">
        <v>42260</v>
      </c>
      <c r="S645" s="129"/>
      <c r="T645" s="105" t="s">
        <v>386</v>
      </c>
      <c r="U645" s="1" t="s">
        <v>384</v>
      </c>
      <c r="V645" s="1"/>
      <c r="W645" s="1"/>
      <c r="X645" s="1"/>
      <c r="Y645" s="340"/>
      <c r="Z645" s="340"/>
      <c r="AA645" s="340"/>
      <c r="AB645" s="340"/>
      <c r="AC645" s="340">
        <v>1</v>
      </c>
      <c r="AD645" s="340"/>
      <c r="AE645" s="340"/>
      <c r="AF645" s="340"/>
      <c r="AG645" s="340"/>
      <c r="AH645" s="340"/>
      <c r="AI645" s="340">
        <v>0</v>
      </c>
      <c r="AJ645" s="2"/>
      <c r="AK645" s="2"/>
    </row>
    <row r="646" spans="1:41" ht="14.5" x14ac:dyDescent="0.3">
      <c r="A646" s="105" t="s">
        <v>220</v>
      </c>
      <c r="B646" s="114" t="s">
        <v>199</v>
      </c>
      <c r="C646" s="1" t="s">
        <v>303</v>
      </c>
      <c r="E646" s="1" t="s">
        <v>339</v>
      </c>
      <c r="F646" s="106">
        <v>2.0769000000000002</v>
      </c>
      <c r="H646" s="107">
        <v>19.899999999999999</v>
      </c>
      <c r="I646" s="108">
        <v>3.3</v>
      </c>
      <c r="J646" s="107">
        <v>367.9</v>
      </c>
      <c r="K646" s="107">
        <v>-18</v>
      </c>
      <c r="L646" s="116">
        <f t="shared" si="6"/>
        <v>70.408799999999999</v>
      </c>
      <c r="M646" s="110" t="s">
        <v>1210</v>
      </c>
      <c r="N646" s="110" t="s">
        <v>1210</v>
      </c>
      <c r="O646" s="127">
        <f t="shared" si="7"/>
        <v>27.764066666666668</v>
      </c>
      <c r="P646" s="128">
        <f t="shared" si="8"/>
        <v>-175.98591666666667</v>
      </c>
      <c r="Q646" s="21" t="s">
        <v>421</v>
      </c>
      <c r="R646" s="129">
        <v>42260</v>
      </c>
      <c r="S646" s="129"/>
      <c r="T646" s="105" t="s">
        <v>386</v>
      </c>
      <c r="U646" s="1" t="s">
        <v>384</v>
      </c>
      <c r="V646" s="1"/>
      <c r="W646" s="1"/>
      <c r="X646" s="1"/>
      <c r="Y646" s="340"/>
      <c r="Z646" s="340"/>
      <c r="AA646" s="340"/>
      <c r="AB646" s="340"/>
      <c r="AC646" s="340">
        <v>1</v>
      </c>
      <c r="AD646" s="340"/>
      <c r="AE646" s="340"/>
      <c r="AF646" s="340"/>
      <c r="AG646" s="340"/>
      <c r="AH646" s="340"/>
      <c r="AI646" s="340">
        <v>0</v>
      </c>
      <c r="AJ646" s="2"/>
      <c r="AK646" s="2"/>
    </row>
    <row r="647" spans="1:41" s="44" customFormat="1" ht="14.5" x14ac:dyDescent="0.3">
      <c r="A647" s="105" t="s">
        <v>221</v>
      </c>
      <c r="B647" s="114" t="s">
        <v>150</v>
      </c>
      <c r="C647" s="1" t="s">
        <v>327</v>
      </c>
      <c r="D647" s="15"/>
      <c r="E647" s="1" t="s">
        <v>339</v>
      </c>
      <c r="F647" s="106">
        <v>9.9995999999999992</v>
      </c>
      <c r="G647" s="21"/>
      <c r="H647" s="107">
        <v>60.9</v>
      </c>
      <c r="I647" s="108">
        <v>5.3</v>
      </c>
      <c r="J647" s="107">
        <v>1202.5999999999999</v>
      </c>
      <c r="K647" s="107">
        <v>-20</v>
      </c>
      <c r="L647" s="116">
        <f t="shared" si="6"/>
        <v>70.408799999999999</v>
      </c>
      <c r="M647" s="110" t="s">
        <v>1210</v>
      </c>
      <c r="N647" s="110" t="s">
        <v>1210</v>
      </c>
      <c r="O647" s="127">
        <f t="shared" si="7"/>
        <v>27.764066666666668</v>
      </c>
      <c r="P647" s="128">
        <f t="shared" si="8"/>
        <v>-175.98591666666667</v>
      </c>
      <c r="Q647" s="21" t="s">
        <v>421</v>
      </c>
      <c r="R647" s="129">
        <v>42260</v>
      </c>
      <c r="S647" s="129"/>
      <c r="T647" s="105" t="s">
        <v>386</v>
      </c>
      <c r="U647" s="1" t="s">
        <v>384</v>
      </c>
      <c r="V647" s="1"/>
      <c r="W647" s="1"/>
      <c r="X647" s="1"/>
      <c r="Y647" s="340"/>
      <c r="Z647" s="340"/>
      <c r="AA647" s="340"/>
      <c r="AB647" s="340"/>
      <c r="AC647" s="340">
        <v>1</v>
      </c>
      <c r="AD647" s="340"/>
      <c r="AE647" s="340"/>
      <c r="AF647" s="340"/>
      <c r="AG647" s="340"/>
      <c r="AH647" s="340"/>
      <c r="AI647" s="340">
        <v>0</v>
      </c>
      <c r="AJ647" s="2"/>
      <c r="AK647" s="2"/>
      <c r="AL647" s="15"/>
      <c r="AM647" s="15"/>
      <c r="AN647" s="15"/>
      <c r="AO647" s="15"/>
    </row>
    <row r="648" spans="1:41" s="44" customFormat="1" x14ac:dyDescent="0.3">
      <c r="A648" s="1" t="s">
        <v>951</v>
      </c>
      <c r="B648" s="1" t="s">
        <v>1085</v>
      </c>
      <c r="C648" s="15"/>
      <c r="D648" s="15"/>
      <c r="E648" s="2" t="s">
        <v>339</v>
      </c>
      <c r="F648" s="34">
        <v>1.5782</v>
      </c>
      <c r="G648" s="21"/>
      <c r="H648" s="26">
        <v>13.983032620384755</v>
      </c>
      <c r="I648" s="27">
        <v>4.7024720000000011</v>
      </c>
      <c r="J648" s="26">
        <v>183.42406015037594</v>
      </c>
      <c r="K648" s="27">
        <v>-20.9645476</v>
      </c>
      <c r="L648" s="343">
        <v>71</v>
      </c>
      <c r="M648" s="343" t="s">
        <v>1116</v>
      </c>
      <c r="N648" s="21" t="s">
        <v>1215</v>
      </c>
      <c r="O648" s="21"/>
      <c r="P648" s="21"/>
      <c r="Q648" s="21" t="s">
        <v>1202</v>
      </c>
      <c r="R648" s="36"/>
      <c r="S648" s="21"/>
      <c r="T648" s="21"/>
      <c r="U648" s="21"/>
      <c r="V648" s="21"/>
      <c r="W648" s="15"/>
      <c r="X648" s="15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4"/>
      <c r="AK648" s="1" t="s">
        <v>1142</v>
      </c>
      <c r="AL648" s="1"/>
      <c r="AM648" s="1"/>
      <c r="AN648" s="1"/>
      <c r="AO648" s="1"/>
    </row>
    <row r="649" spans="1:41" x14ac:dyDescent="0.3">
      <c r="A649" s="1" t="s">
        <v>952</v>
      </c>
      <c r="B649" s="1" t="s">
        <v>1085</v>
      </c>
      <c r="E649" s="2" t="s">
        <v>339</v>
      </c>
      <c r="F649" s="34">
        <v>1.5136000000000001</v>
      </c>
      <c r="H649" s="26">
        <v>14.91265384155813</v>
      </c>
      <c r="I649" s="27">
        <v>4.6227416000000012</v>
      </c>
      <c r="J649" s="26">
        <v>202.07067669172932</v>
      </c>
      <c r="K649" s="27">
        <v>-20.585835599999999</v>
      </c>
      <c r="L649" s="343">
        <v>71</v>
      </c>
      <c r="M649" s="343" t="s">
        <v>1116</v>
      </c>
      <c r="N649" s="21" t="s">
        <v>1215</v>
      </c>
      <c r="Q649" s="21" t="s">
        <v>1202</v>
      </c>
      <c r="R649" s="36"/>
      <c r="AK649" s="1" t="s">
        <v>1142</v>
      </c>
      <c r="AL649" s="1"/>
      <c r="AM649" s="1"/>
      <c r="AN649" s="1"/>
      <c r="AO649" s="1"/>
    </row>
    <row r="650" spans="1:41" x14ac:dyDescent="0.3">
      <c r="A650" s="1" t="s">
        <v>953</v>
      </c>
      <c r="B650" s="1" t="s">
        <v>1085</v>
      </c>
      <c r="E650" s="2" t="s">
        <v>339</v>
      </c>
      <c r="F650" s="34">
        <v>1.5091000000000001</v>
      </c>
      <c r="H650" s="26">
        <v>15.494563269207791</v>
      </c>
      <c r="I650" s="27">
        <v>4.9361700000000006</v>
      </c>
      <c r="J650" s="26">
        <v>187.31879699248123</v>
      </c>
      <c r="K650" s="27">
        <v>-20.8095134</v>
      </c>
      <c r="L650" s="343">
        <v>71</v>
      </c>
      <c r="M650" s="343" t="s">
        <v>1116</v>
      </c>
      <c r="N650" s="21" t="s">
        <v>1215</v>
      </c>
      <c r="Q650" s="21" t="s">
        <v>1202</v>
      </c>
      <c r="R650" s="36"/>
      <c r="AK650" s="1"/>
      <c r="AL650" s="1"/>
      <c r="AM650" s="1"/>
      <c r="AN650" s="1"/>
      <c r="AO650" s="1"/>
    </row>
    <row r="651" spans="1:41" x14ac:dyDescent="0.3">
      <c r="A651" s="1" t="s">
        <v>954</v>
      </c>
      <c r="B651" s="1" t="s">
        <v>1085</v>
      </c>
      <c r="E651" s="2" t="s">
        <v>339</v>
      </c>
      <c r="F651" s="34">
        <v>1.4877</v>
      </c>
      <c r="H651" s="26">
        <v>16.095590871071813</v>
      </c>
      <c r="I651" s="27">
        <v>5.3978096000000004</v>
      </c>
      <c r="J651" s="26">
        <v>184.52180451127822</v>
      </c>
      <c r="K651" s="27">
        <v>-20.821920199999997</v>
      </c>
      <c r="L651" s="343">
        <v>71</v>
      </c>
      <c r="M651" s="343" t="s">
        <v>1116</v>
      </c>
      <c r="N651" s="21" t="s">
        <v>1215</v>
      </c>
      <c r="Q651" s="21" t="s">
        <v>1202</v>
      </c>
      <c r="R651" s="36"/>
      <c r="AK651" s="1" t="s">
        <v>1144</v>
      </c>
      <c r="AL651" s="1"/>
      <c r="AM651" s="1"/>
      <c r="AN651" s="1"/>
      <c r="AO651" s="1"/>
    </row>
    <row r="652" spans="1:41" x14ac:dyDescent="0.3">
      <c r="A652" s="1" t="s">
        <v>955</v>
      </c>
      <c r="B652" s="1" t="s">
        <v>1085</v>
      </c>
      <c r="E652" s="2" t="s">
        <v>339</v>
      </c>
      <c r="F652" s="34">
        <v>1.5186999999999999</v>
      </c>
      <c r="H652" s="26">
        <v>16.531724220336958</v>
      </c>
      <c r="I652" s="27">
        <v>4.9556276000000006</v>
      </c>
      <c r="J652" s="26">
        <v>206.56691729323308</v>
      </c>
      <c r="K652" s="27">
        <v>-20.727649400000001</v>
      </c>
      <c r="L652" s="343">
        <v>71</v>
      </c>
      <c r="M652" s="343" t="s">
        <v>1116</v>
      </c>
      <c r="N652" s="21" t="s">
        <v>1215</v>
      </c>
      <c r="Q652" s="21" t="s">
        <v>1202</v>
      </c>
      <c r="R652" s="36"/>
      <c r="AK652" s="1"/>
      <c r="AL652" s="1"/>
      <c r="AM652" s="1"/>
      <c r="AN652" s="1"/>
      <c r="AO652" s="1"/>
    </row>
    <row r="653" spans="1:41" x14ac:dyDescent="0.3">
      <c r="A653" s="1" t="s">
        <v>956</v>
      </c>
      <c r="B653" s="1" t="s">
        <v>1085</v>
      </c>
      <c r="E653" s="2" t="s">
        <v>339</v>
      </c>
      <c r="F653" s="34">
        <v>1.4541999999999999</v>
      </c>
      <c r="H653" s="26">
        <v>15.8984346994862</v>
      </c>
      <c r="I653" s="27">
        <v>4.835631600000001</v>
      </c>
      <c r="J653" s="26">
        <v>187.1533834586466</v>
      </c>
      <c r="K653" s="27">
        <v>-20.9850052</v>
      </c>
      <c r="L653" s="343">
        <v>71</v>
      </c>
      <c r="M653" s="343" t="s">
        <v>1116</v>
      </c>
      <c r="N653" s="21" t="s">
        <v>1215</v>
      </c>
      <c r="Q653" s="21" t="s">
        <v>1202</v>
      </c>
      <c r="R653" s="36"/>
      <c r="AK653" s="1"/>
      <c r="AL653" s="1"/>
      <c r="AM653" s="1"/>
      <c r="AN653" s="1"/>
      <c r="AO653" s="1"/>
    </row>
    <row r="654" spans="1:41" ht="14.5" x14ac:dyDescent="0.3">
      <c r="A654" s="105" t="s">
        <v>158</v>
      </c>
      <c r="B654" s="1" t="s">
        <v>159</v>
      </c>
      <c r="C654" s="1" t="s">
        <v>310</v>
      </c>
      <c r="E654" s="2" t="s">
        <v>338</v>
      </c>
      <c r="F654" s="106">
        <v>4.8061999999999996</v>
      </c>
      <c r="H654" s="107">
        <v>50.1</v>
      </c>
      <c r="I654" s="108">
        <v>3.3</v>
      </c>
      <c r="J654" s="107">
        <v>800.2</v>
      </c>
      <c r="K654" s="107">
        <v>-11.6</v>
      </c>
      <c r="L654" s="109">
        <f>240*0.3048</f>
        <v>73.152000000000001</v>
      </c>
      <c r="M654" s="110" t="s">
        <v>349</v>
      </c>
      <c r="N654" s="110" t="s">
        <v>349</v>
      </c>
      <c r="O654" s="111">
        <f>25+55.247/60</f>
        <v>25.920783333333333</v>
      </c>
      <c r="P654" s="112">
        <f>-174-2.05/60</f>
        <v>-174.03416666666666</v>
      </c>
      <c r="Q654" s="40" t="s">
        <v>421</v>
      </c>
      <c r="R654" s="113">
        <v>41898</v>
      </c>
      <c r="S654" s="113"/>
      <c r="T654" s="105" t="s">
        <v>378</v>
      </c>
      <c r="U654" s="1" t="s">
        <v>379</v>
      </c>
      <c r="V654" s="1" t="s">
        <v>395</v>
      </c>
      <c r="W654" s="1"/>
      <c r="X654" s="1" t="s">
        <v>397</v>
      </c>
      <c r="Y654" s="110">
        <v>1</v>
      </c>
      <c r="Z654" s="110">
        <v>2</v>
      </c>
      <c r="AA654" s="340">
        <v>1</v>
      </c>
      <c r="AB654" s="340">
        <v>0</v>
      </c>
      <c r="AC654" s="340">
        <v>1</v>
      </c>
      <c r="AD654" s="340">
        <v>1</v>
      </c>
      <c r="AE654" s="340">
        <v>1</v>
      </c>
      <c r="AF654" s="340"/>
      <c r="AG654" s="340"/>
      <c r="AH654" s="340">
        <v>1</v>
      </c>
      <c r="AI654" s="340">
        <v>0</v>
      </c>
      <c r="AJ654" s="2">
        <v>0</v>
      </c>
      <c r="AK654" s="2"/>
    </row>
    <row r="655" spans="1:41" x14ac:dyDescent="0.3">
      <c r="A655" s="1" t="s">
        <v>1519</v>
      </c>
      <c r="B655" s="1" t="s">
        <v>1470</v>
      </c>
      <c r="C655" s="1"/>
      <c r="D655" s="1"/>
      <c r="E655" s="1" t="s">
        <v>338</v>
      </c>
      <c r="F655" s="319">
        <v>0.36520000000000002</v>
      </c>
      <c r="G655" s="1"/>
      <c r="H655" s="320">
        <v>3.7</v>
      </c>
      <c r="I655" s="321"/>
      <c r="J655" s="320">
        <v>47.1</v>
      </c>
      <c r="K655" s="320">
        <v>-25.1</v>
      </c>
      <c r="L655" s="343">
        <v>75</v>
      </c>
      <c r="M655" s="343" t="s">
        <v>1210</v>
      </c>
      <c r="N655" s="1" t="s">
        <v>1210</v>
      </c>
      <c r="O655" s="343">
        <v>27.741289999999999</v>
      </c>
      <c r="P655" s="343">
        <v>-175.95840000000001</v>
      </c>
      <c r="Q655" s="1"/>
      <c r="R655" s="4">
        <v>43683</v>
      </c>
      <c r="S655" s="343"/>
      <c r="T655" s="1" t="s">
        <v>378</v>
      </c>
      <c r="U655" s="2" t="s">
        <v>1241</v>
      </c>
      <c r="V655" s="1"/>
      <c r="W655" s="1"/>
      <c r="X655" s="343" t="s">
        <v>397</v>
      </c>
      <c r="Y655" s="340">
        <v>0</v>
      </c>
      <c r="Z655" s="340">
        <v>1</v>
      </c>
      <c r="AA655" s="340">
        <v>1</v>
      </c>
      <c r="AB655" s="340">
        <v>0</v>
      </c>
      <c r="AC655" s="340">
        <v>0</v>
      </c>
      <c r="AD655" s="340">
        <v>0</v>
      </c>
      <c r="AE655" s="340">
        <v>1</v>
      </c>
      <c r="AF655" s="340">
        <v>0</v>
      </c>
      <c r="AG655" s="340">
        <v>0</v>
      </c>
      <c r="AH655" s="340">
        <v>1</v>
      </c>
      <c r="AI655" s="340">
        <v>0</v>
      </c>
      <c r="AJ655" s="343">
        <v>0</v>
      </c>
      <c r="AK655" s="1"/>
      <c r="AL655" s="1"/>
      <c r="AM655" s="1"/>
      <c r="AN655" s="1"/>
      <c r="AO655" s="1"/>
    </row>
    <row r="656" spans="1:41" ht="14.5" x14ac:dyDescent="0.35">
      <c r="A656" s="1" t="s">
        <v>1471</v>
      </c>
      <c r="B656" s="1" t="s">
        <v>1470</v>
      </c>
      <c r="C656" s="1"/>
      <c r="D656" s="1"/>
      <c r="E656" s="1" t="s">
        <v>338</v>
      </c>
      <c r="F656" s="16">
        <v>2.5102000000000002</v>
      </c>
      <c r="G656" s="1"/>
      <c r="H656" s="17">
        <v>31.7</v>
      </c>
      <c r="I656" s="17">
        <v>4.2</v>
      </c>
      <c r="J656" s="17">
        <v>344.9</v>
      </c>
      <c r="K656" s="17">
        <v>-26.2</v>
      </c>
      <c r="L656" s="343">
        <v>75</v>
      </c>
      <c r="M656" s="343" t="s">
        <v>1210</v>
      </c>
      <c r="N656" s="1" t="s">
        <v>1210</v>
      </c>
      <c r="O656" s="343">
        <v>27.741289999999999</v>
      </c>
      <c r="P656" s="343">
        <v>-175.95840000000001</v>
      </c>
      <c r="Q656" s="1"/>
      <c r="R656" s="4">
        <v>43683</v>
      </c>
      <c r="S656" s="343"/>
      <c r="T656" s="1" t="s">
        <v>378</v>
      </c>
      <c r="U656" s="2" t="s">
        <v>1241</v>
      </c>
      <c r="V656" s="1"/>
      <c r="W656" s="1"/>
      <c r="X656" s="343" t="s">
        <v>397</v>
      </c>
      <c r="Y656" s="340">
        <v>0</v>
      </c>
      <c r="Z656" s="340">
        <v>1</v>
      </c>
      <c r="AA656" s="340">
        <v>1</v>
      </c>
      <c r="AB656" s="340">
        <v>0</v>
      </c>
      <c r="AC656" s="340">
        <v>0</v>
      </c>
      <c r="AD656" s="340">
        <v>0</v>
      </c>
      <c r="AE656" s="340">
        <v>1</v>
      </c>
      <c r="AF656" s="340">
        <v>0</v>
      </c>
      <c r="AG656" s="340">
        <v>0</v>
      </c>
      <c r="AH656" s="340">
        <v>1</v>
      </c>
      <c r="AI656" s="340">
        <v>0</v>
      </c>
      <c r="AJ656" s="343">
        <v>0</v>
      </c>
      <c r="AK656" s="1"/>
      <c r="AL656" s="1"/>
      <c r="AM656" s="1"/>
      <c r="AN656" s="1"/>
      <c r="AO656" s="1"/>
    </row>
    <row r="657" spans="1:41" x14ac:dyDescent="0.3">
      <c r="A657" s="1" t="s">
        <v>1520</v>
      </c>
      <c r="B657" s="1" t="s">
        <v>1470</v>
      </c>
      <c r="C657" s="1"/>
      <c r="D657" s="1"/>
      <c r="E657" s="1" t="s">
        <v>338</v>
      </c>
      <c r="F657" s="319">
        <v>0.91339999999999999</v>
      </c>
      <c r="G657" s="1"/>
      <c r="H657" s="320">
        <v>7</v>
      </c>
      <c r="I657" s="321"/>
      <c r="J657" s="320">
        <v>97.5</v>
      </c>
      <c r="K657" s="320">
        <v>-24.8</v>
      </c>
      <c r="L657" s="343">
        <v>75</v>
      </c>
      <c r="M657" s="343" t="s">
        <v>1210</v>
      </c>
      <c r="N657" s="1" t="s">
        <v>1210</v>
      </c>
      <c r="O657" s="343">
        <v>27.741289999999999</v>
      </c>
      <c r="P657" s="343">
        <v>-175.95840000000001</v>
      </c>
      <c r="Q657" s="1"/>
      <c r="R657" s="4">
        <v>43683</v>
      </c>
      <c r="S657" s="343"/>
      <c r="T657" s="1" t="s">
        <v>378</v>
      </c>
      <c r="U657" s="2" t="s">
        <v>1241</v>
      </c>
      <c r="V657" s="1"/>
      <c r="W657" s="1"/>
      <c r="X657" s="343" t="s">
        <v>397</v>
      </c>
      <c r="Y657" s="340">
        <v>0</v>
      </c>
      <c r="Z657" s="340">
        <v>1</v>
      </c>
      <c r="AA657" s="340">
        <v>1</v>
      </c>
      <c r="AB657" s="340">
        <v>0</v>
      </c>
      <c r="AC657" s="340">
        <v>0</v>
      </c>
      <c r="AD657" s="340">
        <v>0</v>
      </c>
      <c r="AE657" s="340">
        <v>1</v>
      </c>
      <c r="AF657" s="340">
        <v>0</v>
      </c>
      <c r="AG657" s="340">
        <v>0</v>
      </c>
      <c r="AH657" s="340">
        <v>1</v>
      </c>
      <c r="AI657" s="340">
        <v>0</v>
      </c>
      <c r="AJ657" s="343">
        <v>0</v>
      </c>
      <c r="AK657" s="1"/>
      <c r="AL657" s="1"/>
      <c r="AM657" s="1"/>
      <c r="AN657" s="1"/>
      <c r="AO657" s="1"/>
    </row>
    <row r="658" spans="1:41" x14ac:dyDescent="0.3">
      <c r="A658" s="1" t="s">
        <v>1521</v>
      </c>
      <c r="B658" s="1" t="s">
        <v>4</v>
      </c>
      <c r="C658" s="1" t="s">
        <v>310</v>
      </c>
      <c r="D658" s="1"/>
      <c r="E658" s="1" t="s">
        <v>337</v>
      </c>
      <c r="F658" s="319">
        <v>0.61880000000000002</v>
      </c>
      <c r="G658" s="1"/>
      <c r="H658" s="320">
        <v>3.1</v>
      </c>
      <c r="I658" s="321"/>
      <c r="J658" s="320">
        <v>171</v>
      </c>
      <c r="K658" s="320">
        <v>-24.6</v>
      </c>
      <c r="L658" s="343">
        <v>75</v>
      </c>
      <c r="M658" s="343" t="s">
        <v>1210</v>
      </c>
      <c r="N658" s="1" t="s">
        <v>1210</v>
      </c>
      <c r="O658" s="343">
        <v>27.741289999999999</v>
      </c>
      <c r="P658" s="343">
        <v>-175.95840000000001</v>
      </c>
      <c r="Q658" s="1"/>
      <c r="R658" s="4">
        <v>43683</v>
      </c>
      <c r="S658" s="343"/>
      <c r="T658" s="1" t="s">
        <v>378</v>
      </c>
      <c r="U658" s="2" t="s">
        <v>1241</v>
      </c>
      <c r="V658" s="1"/>
      <c r="W658" s="1"/>
      <c r="X658" s="343" t="s">
        <v>397</v>
      </c>
      <c r="Y658" s="340">
        <v>0</v>
      </c>
      <c r="Z658" s="340">
        <v>1</v>
      </c>
      <c r="AA658" s="340">
        <v>1</v>
      </c>
      <c r="AB658" s="340">
        <v>0</v>
      </c>
      <c r="AC658" s="340">
        <v>0</v>
      </c>
      <c r="AD658" s="340">
        <v>0</v>
      </c>
      <c r="AE658" s="340">
        <v>1</v>
      </c>
      <c r="AF658" s="340">
        <v>1</v>
      </c>
      <c r="AG658" s="340">
        <v>0</v>
      </c>
      <c r="AH658" s="340">
        <v>1</v>
      </c>
      <c r="AI658" s="340">
        <v>0</v>
      </c>
      <c r="AJ658" s="343">
        <v>0</v>
      </c>
      <c r="AK658" s="1"/>
      <c r="AL658" s="1"/>
      <c r="AM658" s="1"/>
      <c r="AN658" s="1"/>
      <c r="AO658" s="1"/>
    </row>
    <row r="659" spans="1:41" ht="14.5" x14ac:dyDescent="0.35">
      <c r="A659" s="1" t="s">
        <v>1466</v>
      </c>
      <c r="B659" s="1" t="s">
        <v>4</v>
      </c>
      <c r="C659" s="1" t="s">
        <v>310</v>
      </c>
      <c r="D659" s="1"/>
      <c r="E659" s="1" t="s">
        <v>337</v>
      </c>
      <c r="F659" s="16">
        <v>2.5373000000000001</v>
      </c>
      <c r="G659" s="2"/>
      <c r="H659" s="17">
        <v>26.8</v>
      </c>
      <c r="I659" s="17">
        <v>4.5</v>
      </c>
      <c r="J659" s="17">
        <v>632.79999999999995</v>
      </c>
      <c r="K659" s="17">
        <v>-23.2</v>
      </c>
      <c r="L659" s="343">
        <v>75</v>
      </c>
      <c r="M659" s="343" t="s">
        <v>1210</v>
      </c>
      <c r="N659" s="1" t="s">
        <v>1210</v>
      </c>
      <c r="O659" s="343">
        <v>27.741289999999999</v>
      </c>
      <c r="P659" s="343">
        <v>-175.95840000000001</v>
      </c>
      <c r="Q659" s="1" t="s">
        <v>421</v>
      </c>
      <c r="R659" s="4">
        <v>43683</v>
      </c>
      <c r="S659" s="343"/>
      <c r="T659" s="1" t="s">
        <v>378</v>
      </c>
      <c r="U659" s="1" t="s">
        <v>1241</v>
      </c>
      <c r="V659" s="1"/>
      <c r="W659" s="1"/>
      <c r="X659" s="343" t="s">
        <v>397</v>
      </c>
      <c r="Y659" s="340">
        <v>0</v>
      </c>
      <c r="Z659" s="340">
        <v>1</v>
      </c>
      <c r="AA659" s="340">
        <v>1</v>
      </c>
      <c r="AB659" s="340">
        <v>0</v>
      </c>
      <c r="AC659" s="340">
        <v>0</v>
      </c>
      <c r="AD659" s="340">
        <v>0</v>
      </c>
      <c r="AE659" s="340">
        <v>1</v>
      </c>
      <c r="AF659" s="340">
        <v>1</v>
      </c>
      <c r="AG659" s="340">
        <v>0</v>
      </c>
      <c r="AH659" s="340">
        <v>1</v>
      </c>
      <c r="AI659" s="340">
        <v>0</v>
      </c>
      <c r="AJ659" s="343">
        <v>0</v>
      </c>
      <c r="AK659" s="1"/>
      <c r="AL659" s="1"/>
      <c r="AM659" s="1"/>
      <c r="AN659" s="1"/>
      <c r="AO659" s="1"/>
    </row>
    <row r="660" spans="1:41" x14ac:dyDescent="0.3">
      <c r="A660" s="1" t="s">
        <v>1522</v>
      </c>
      <c r="B660" s="1" t="s">
        <v>4</v>
      </c>
      <c r="C660" s="1" t="s">
        <v>310</v>
      </c>
      <c r="D660" s="1"/>
      <c r="E660" s="1" t="s">
        <v>337</v>
      </c>
      <c r="F660" s="319">
        <v>0.19500000000000001</v>
      </c>
      <c r="G660" s="1"/>
      <c r="H660" s="321"/>
      <c r="I660" s="321"/>
      <c r="J660" s="320">
        <v>51.6</v>
      </c>
      <c r="K660" s="320">
        <v>-24.7</v>
      </c>
      <c r="L660" s="343">
        <v>75</v>
      </c>
      <c r="M660" s="343" t="s">
        <v>1210</v>
      </c>
      <c r="N660" s="1" t="s">
        <v>1210</v>
      </c>
      <c r="O660" s="343">
        <v>27.741289999999999</v>
      </c>
      <c r="P660" s="343">
        <v>-175.95840000000001</v>
      </c>
      <c r="Q660" s="1"/>
      <c r="R660" s="4">
        <v>43683</v>
      </c>
      <c r="S660" s="343"/>
      <c r="T660" s="1" t="s">
        <v>378</v>
      </c>
      <c r="U660" s="2" t="s">
        <v>1241</v>
      </c>
      <c r="V660" s="1"/>
      <c r="W660" s="1"/>
      <c r="X660" s="343" t="s">
        <v>397</v>
      </c>
      <c r="Y660" s="340">
        <v>0</v>
      </c>
      <c r="Z660" s="340">
        <v>1</v>
      </c>
      <c r="AA660" s="340">
        <v>1</v>
      </c>
      <c r="AB660" s="340">
        <v>0</v>
      </c>
      <c r="AC660" s="340">
        <v>0</v>
      </c>
      <c r="AD660" s="340">
        <v>0</v>
      </c>
      <c r="AE660" s="340">
        <v>1</v>
      </c>
      <c r="AF660" s="340">
        <v>1</v>
      </c>
      <c r="AG660" s="340">
        <v>0</v>
      </c>
      <c r="AH660" s="340">
        <v>1</v>
      </c>
      <c r="AI660" s="340">
        <v>0</v>
      </c>
      <c r="AJ660" s="343">
        <v>0</v>
      </c>
      <c r="AK660" s="1"/>
      <c r="AL660" s="1"/>
      <c r="AM660" s="1"/>
      <c r="AN660" s="1"/>
      <c r="AO660" s="1"/>
    </row>
    <row r="661" spans="1:41" ht="14.5" x14ac:dyDescent="0.35">
      <c r="A661" s="1" t="s">
        <v>1355</v>
      </c>
      <c r="B661" s="1" t="s">
        <v>11</v>
      </c>
      <c r="C661" s="1" t="s">
        <v>1351</v>
      </c>
      <c r="D661" s="1"/>
      <c r="E661" s="1" t="s">
        <v>339</v>
      </c>
      <c r="F661" s="16">
        <v>1.6115999999999999</v>
      </c>
      <c r="G661" s="1"/>
      <c r="H661" s="17">
        <v>30.8</v>
      </c>
      <c r="I661" s="17">
        <v>3.9</v>
      </c>
      <c r="J661" s="17">
        <v>474.2</v>
      </c>
      <c r="K661" s="17">
        <v>-20.3</v>
      </c>
      <c r="L661" s="343">
        <v>75</v>
      </c>
      <c r="M661" s="343" t="s">
        <v>1210</v>
      </c>
      <c r="N661" s="343" t="s">
        <v>1210</v>
      </c>
      <c r="O661" s="343">
        <v>27.741289999999999</v>
      </c>
      <c r="P661" s="343">
        <v>-175.95840000000001</v>
      </c>
      <c r="Q661" s="1" t="s">
        <v>421</v>
      </c>
      <c r="R661" s="4">
        <v>43683</v>
      </c>
      <c r="S661" s="343"/>
      <c r="T661" s="1" t="s">
        <v>378</v>
      </c>
      <c r="U661" s="2" t="s">
        <v>1241</v>
      </c>
      <c r="V661" s="1"/>
      <c r="W661" s="1"/>
      <c r="X661" s="343" t="s">
        <v>397</v>
      </c>
      <c r="Y661" s="340">
        <v>0</v>
      </c>
      <c r="Z661" s="340">
        <v>1</v>
      </c>
      <c r="AA661" s="340">
        <v>1</v>
      </c>
      <c r="AB661" s="340">
        <v>0</v>
      </c>
      <c r="AC661" s="340">
        <v>0</v>
      </c>
      <c r="AD661" s="340">
        <v>0</v>
      </c>
      <c r="AE661" s="340">
        <v>1</v>
      </c>
      <c r="AF661" s="340">
        <v>0</v>
      </c>
      <c r="AG661" s="340">
        <v>0</v>
      </c>
      <c r="AH661" s="340">
        <v>1</v>
      </c>
      <c r="AI661" s="340">
        <v>0</v>
      </c>
      <c r="AJ661" s="343">
        <v>0</v>
      </c>
      <c r="AK661" s="1"/>
      <c r="AL661" s="1"/>
      <c r="AM661" s="1"/>
      <c r="AN661" s="1"/>
      <c r="AO661" s="1"/>
    </row>
    <row r="662" spans="1:41" ht="14.5" x14ac:dyDescent="0.35">
      <c r="A662" s="1" t="s">
        <v>1356</v>
      </c>
      <c r="B662" s="1" t="s">
        <v>11</v>
      </c>
      <c r="C662" s="1" t="s">
        <v>1351</v>
      </c>
      <c r="D662" s="1"/>
      <c r="E662" s="1" t="s">
        <v>339</v>
      </c>
      <c r="F662" s="16">
        <v>1.5294000000000001</v>
      </c>
      <c r="G662" s="1"/>
      <c r="H662" s="17">
        <v>32.5</v>
      </c>
      <c r="I662" s="17">
        <v>5.2</v>
      </c>
      <c r="J662" s="17">
        <v>452.2</v>
      </c>
      <c r="K662" s="17">
        <v>-20.5</v>
      </c>
      <c r="L662" s="343">
        <v>75</v>
      </c>
      <c r="M662" s="343" t="s">
        <v>1210</v>
      </c>
      <c r="N662" s="343" t="s">
        <v>1210</v>
      </c>
      <c r="O662" s="343">
        <v>27.741289999999999</v>
      </c>
      <c r="P662" s="343">
        <v>-175.95840000000001</v>
      </c>
      <c r="Q662" s="1" t="s">
        <v>421</v>
      </c>
      <c r="R662" s="4">
        <v>43683</v>
      </c>
      <c r="S662" s="343"/>
      <c r="T662" s="1" t="s">
        <v>378</v>
      </c>
      <c r="U662" s="2" t="s">
        <v>1241</v>
      </c>
      <c r="V662" s="1"/>
      <c r="W662" s="1"/>
      <c r="X662" s="343" t="s">
        <v>397</v>
      </c>
      <c r="Y662" s="340">
        <v>0</v>
      </c>
      <c r="Z662" s="340">
        <v>1</v>
      </c>
      <c r="AA662" s="340">
        <v>1</v>
      </c>
      <c r="AB662" s="340">
        <v>0</v>
      </c>
      <c r="AC662" s="340">
        <v>0</v>
      </c>
      <c r="AD662" s="340">
        <v>0</v>
      </c>
      <c r="AE662" s="340">
        <v>1</v>
      </c>
      <c r="AF662" s="340">
        <v>0</v>
      </c>
      <c r="AG662" s="340">
        <v>0</v>
      </c>
      <c r="AH662" s="340">
        <v>1</v>
      </c>
      <c r="AI662" s="340">
        <v>0</v>
      </c>
      <c r="AJ662" s="343">
        <v>0</v>
      </c>
      <c r="AK662" s="1"/>
      <c r="AL662" s="1"/>
      <c r="AM662" s="1"/>
      <c r="AN662" s="1"/>
      <c r="AO662" s="1"/>
    </row>
    <row r="663" spans="1:41" ht="14.5" x14ac:dyDescent="0.35">
      <c r="A663" s="1" t="s">
        <v>1357</v>
      </c>
      <c r="B663" s="1" t="s">
        <v>11</v>
      </c>
      <c r="C663" s="1" t="s">
        <v>1351</v>
      </c>
      <c r="D663" s="1"/>
      <c r="E663" s="1" t="s">
        <v>339</v>
      </c>
      <c r="F663" s="16">
        <v>1.4905999999999999</v>
      </c>
      <c r="G663" s="1"/>
      <c r="H663" s="17">
        <v>36.299999999999997</v>
      </c>
      <c r="I663" s="17">
        <v>5.2</v>
      </c>
      <c r="J663" s="17">
        <v>476.3</v>
      </c>
      <c r="K663" s="17">
        <v>-21.4</v>
      </c>
      <c r="L663" s="343">
        <v>75</v>
      </c>
      <c r="M663" s="343" t="s">
        <v>1210</v>
      </c>
      <c r="N663" s="343" t="s">
        <v>1210</v>
      </c>
      <c r="O663" s="343">
        <v>27.741289999999999</v>
      </c>
      <c r="P663" s="343">
        <v>-175.95840000000001</v>
      </c>
      <c r="Q663" s="1" t="s">
        <v>421</v>
      </c>
      <c r="R663" s="4">
        <v>43683</v>
      </c>
      <c r="S663" s="343"/>
      <c r="T663" s="1" t="s">
        <v>378</v>
      </c>
      <c r="U663" s="2" t="s">
        <v>1241</v>
      </c>
      <c r="V663" s="1"/>
      <c r="W663" s="1"/>
      <c r="X663" s="343" t="s">
        <v>397</v>
      </c>
      <c r="Y663" s="340">
        <v>0</v>
      </c>
      <c r="Z663" s="340">
        <v>1</v>
      </c>
      <c r="AA663" s="340">
        <v>1</v>
      </c>
      <c r="AB663" s="340">
        <v>0</v>
      </c>
      <c r="AC663" s="340">
        <v>0</v>
      </c>
      <c r="AD663" s="340">
        <v>0</v>
      </c>
      <c r="AE663" s="340">
        <v>1</v>
      </c>
      <c r="AF663" s="340">
        <v>0</v>
      </c>
      <c r="AG663" s="340">
        <v>0</v>
      </c>
      <c r="AH663" s="340">
        <v>1</v>
      </c>
      <c r="AI663" s="340">
        <v>0</v>
      </c>
      <c r="AJ663" s="343">
        <v>0</v>
      </c>
      <c r="AK663" s="1"/>
      <c r="AL663" s="1"/>
      <c r="AM663" s="1"/>
      <c r="AN663" s="1"/>
      <c r="AO663" s="1"/>
    </row>
    <row r="664" spans="1:41" s="44" customFormat="1" ht="14.5" x14ac:dyDescent="0.35">
      <c r="A664" s="1" t="s">
        <v>1475</v>
      </c>
      <c r="B664" s="1" t="s">
        <v>1085</v>
      </c>
      <c r="C664" s="1" t="s">
        <v>310</v>
      </c>
      <c r="D664" s="1"/>
      <c r="E664" s="1" t="s">
        <v>339</v>
      </c>
      <c r="F664" s="16">
        <v>2.4771999999999998</v>
      </c>
      <c r="G664" s="2"/>
      <c r="H664" s="17">
        <v>18.100000000000001</v>
      </c>
      <c r="I664" s="17">
        <v>5.3</v>
      </c>
      <c r="J664" s="17">
        <v>470.9</v>
      </c>
      <c r="K664" s="17">
        <v>-19.399999999999999</v>
      </c>
      <c r="L664" s="343">
        <v>75</v>
      </c>
      <c r="M664" s="343" t="s">
        <v>1210</v>
      </c>
      <c r="N664" s="1" t="s">
        <v>1210</v>
      </c>
      <c r="O664" s="343">
        <v>27.741289999999999</v>
      </c>
      <c r="P664" s="343">
        <v>-175.95840000000001</v>
      </c>
      <c r="Q664" s="1"/>
      <c r="R664" s="4">
        <v>43683</v>
      </c>
      <c r="S664" s="343"/>
      <c r="T664" s="1" t="s">
        <v>378</v>
      </c>
      <c r="U664" s="2" t="s">
        <v>1241</v>
      </c>
      <c r="V664" s="1"/>
      <c r="W664" s="1"/>
      <c r="X664" s="343" t="s">
        <v>397</v>
      </c>
      <c r="Y664" s="340">
        <v>0</v>
      </c>
      <c r="Z664" s="340">
        <v>1</v>
      </c>
      <c r="AA664" s="340">
        <v>1</v>
      </c>
      <c r="AB664" s="340">
        <v>0</v>
      </c>
      <c r="AC664" s="340">
        <v>0</v>
      </c>
      <c r="AD664" s="340">
        <v>0</v>
      </c>
      <c r="AE664" s="340">
        <v>1</v>
      </c>
      <c r="AF664" s="340">
        <v>0</v>
      </c>
      <c r="AG664" s="340">
        <v>0</v>
      </c>
      <c r="AH664" s="340">
        <v>1</v>
      </c>
      <c r="AI664" s="340">
        <v>0</v>
      </c>
      <c r="AJ664" s="343">
        <v>0</v>
      </c>
      <c r="AK664" s="1" t="s">
        <v>1474</v>
      </c>
      <c r="AL664" s="1"/>
      <c r="AM664" s="1"/>
      <c r="AN664" s="1"/>
      <c r="AO664" s="1"/>
    </row>
    <row r="665" spans="1:41" s="44" customFormat="1" x14ac:dyDescent="0.3">
      <c r="A665" s="1" t="s">
        <v>1523</v>
      </c>
      <c r="B665" s="1" t="s">
        <v>1085</v>
      </c>
      <c r="C665" s="1" t="s">
        <v>310</v>
      </c>
      <c r="D665" s="1"/>
      <c r="E665" s="1" t="s">
        <v>339</v>
      </c>
      <c r="F665" s="319">
        <v>0.25159999999999999</v>
      </c>
      <c r="G665" s="1"/>
      <c r="H665" s="321"/>
      <c r="I665" s="321"/>
      <c r="J665" s="320">
        <v>52.2</v>
      </c>
      <c r="K665" s="320">
        <v>-19.3</v>
      </c>
      <c r="L665" s="343">
        <v>75</v>
      </c>
      <c r="M665" s="343" t="s">
        <v>1210</v>
      </c>
      <c r="N665" s="1" t="s">
        <v>1210</v>
      </c>
      <c r="O665" s="343">
        <v>27.741289999999999</v>
      </c>
      <c r="P665" s="343">
        <v>-175.95840000000001</v>
      </c>
      <c r="Q665" s="1"/>
      <c r="R665" s="4">
        <v>43683</v>
      </c>
      <c r="S665" s="343"/>
      <c r="T665" s="1" t="s">
        <v>378</v>
      </c>
      <c r="U665" s="2" t="s">
        <v>1241</v>
      </c>
      <c r="V665" s="1"/>
      <c r="W665" s="1"/>
      <c r="X665" s="343" t="s">
        <v>397</v>
      </c>
      <c r="Y665" s="340">
        <v>0</v>
      </c>
      <c r="Z665" s="340">
        <v>1</v>
      </c>
      <c r="AA665" s="340">
        <v>1</v>
      </c>
      <c r="AB665" s="340">
        <v>0</v>
      </c>
      <c r="AC665" s="340">
        <v>0</v>
      </c>
      <c r="AD665" s="340">
        <v>0</v>
      </c>
      <c r="AE665" s="340">
        <v>1</v>
      </c>
      <c r="AF665" s="340">
        <v>0</v>
      </c>
      <c r="AG665" s="340">
        <v>0</v>
      </c>
      <c r="AH665" s="340">
        <v>1</v>
      </c>
      <c r="AI665" s="340">
        <v>0</v>
      </c>
      <c r="AJ665" s="343">
        <v>0</v>
      </c>
      <c r="AK665" s="1" t="s">
        <v>1474</v>
      </c>
      <c r="AL665" s="1"/>
      <c r="AM665" s="1"/>
      <c r="AN665" s="1"/>
      <c r="AO665" s="1"/>
    </row>
    <row r="666" spans="1:41" s="44" customFormat="1" ht="14.5" x14ac:dyDescent="0.35">
      <c r="A666" s="1" t="s">
        <v>1476</v>
      </c>
      <c r="B666" s="1" t="s">
        <v>1085</v>
      </c>
      <c r="C666" s="1" t="s">
        <v>310</v>
      </c>
      <c r="D666" s="1"/>
      <c r="E666" s="1" t="s">
        <v>339</v>
      </c>
      <c r="F666" s="16">
        <v>2.6427</v>
      </c>
      <c r="G666" s="2"/>
      <c r="H666" s="17">
        <v>14.9</v>
      </c>
      <c r="I666" s="17">
        <v>5.2</v>
      </c>
      <c r="J666" s="17">
        <v>422.3</v>
      </c>
      <c r="K666" s="17">
        <v>-20</v>
      </c>
      <c r="L666" s="343">
        <v>75</v>
      </c>
      <c r="M666" s="343" t="s">
        <v>1210</v>
      </c>
      <c r="N666" s="1" t="s">
        <v>1210</v>
      </c>
      <c r="O666" s="343">
        <v>27.741289999999999</v>
      </c>
      <c r="P666" s="343">
        <v>-175.95840000000001</v>
      </c>
      <c r="Q666" s="1"/>
      <c r="R666" s="4">
        <v>43683</v>
      </c>
      <c r="S666" s="343"/>
      <c r="T666" s="1" t="s">
        <v>378</v>
      </c>
      <c r="U666" s="2" t="s">
        <v>1241</v>
      </c>
      <c r="V666" s="1"/>
      <c r="W666" s="1"/>
      <c r="X666" s="343" t="s">
        <v>397</v>
      </c>
      <c r="Y666" s="340">
        <v>0</v>
      </c>
      <c r="Z666" s="340">
        <v>1</v>
      </c>
      <c r="AA666" s="340">
        <v>1</v>
      </c>
      <c r="AB666" s="340">
        <v>0</v>
      </c>
      <c r="AC666" s="340">
        <v>0</v>
      </c>
      <c r="AD666" s="340">
        <v>0</v>
      </c>
      <c r="AE666" s="340">
        <v>1</v>
      </c>
      <c r="AF666" s="340">
        <v>0</v>
      </c>
      <c r="AG666" s="340">
        <v>0</v>
      </c>
      <c r="AH666" s="340">
        <v>1</v>
      </c>
      <c r="AI666" s="340">
        <v>0</v>
      </c>
      <c r="AJ666" s="343">
        <v>0</v>
      </c>
      <c r="AK666" s="1" t="s">
        <v>1474</v>
      </c>
      <c r="AL666" s="1"/>
      <c r="AM666" s="1"/>
      <c r="AN666" s="1"/>
      <c r="AO666" s="1"/>
    </row>
    <row r="667" spans="1:41" s="44" customFormat="1" x14ac:dyDescent="0.3">
      <c r="A667" s="1" t="s">
        <v>425</v>
      </c>
      <c r="B667" s="1" t="s">
        <v>1084</v>
      </c>
      <c r="C667" s="15"/>
      <c r="D667" s="15"/>
      <c r="E667" s="2" t="s">
        <v>339</v>
      </c>
      <c r="F667" s="34">
        <v>0.59099999999999997</v>
      </c>
      <c r="G667" s="21"/>
      <c r="H667" s="26">
        <v>5.5427978044800472</v>
      </c>
      <c r="I667" s="25"/>
      <c r="J667" s="26">
        <v>94.618773946360164</v>
      </c>
      <c r="K667" s="27">
        <v>-8.8564519999999973</v>
      </c>
      <c r="L667" s="343">
        <v>76</v>
      </c>
      <c r="M667" s="343" t="s">
        <v>1097</v>
      </c>
      <c r="N667" s="21" t="s">
        <v>1216</v>
      </c>
      <c r="O667" s="21"/>
      <c r="P667" s="21"/>
      <c r="Q667" s="21" t="s">
        <v>1202</v>
      </c>
      <c r="R667" s="36"/>
      <c r="S667" s="21"/>
      <c r="T667" s="21"/>
      <c r="U667" s="21"/>
      <c r="V667" s="21"/>
      <c r="W667" s="15"/>
      <c r="X667" s="15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4"/>
      <c r="AK667" s="1" t="s">
        <v>1125</v>
      </c>
      <c r="AL667" s="1" t="s">
        <v>1124</v>
      </c>
      <c r="AM667" s="1"/>
      <c r="AN667" s="1"/>
      <c r="AO667" s="1"/>
    </row>
    <row r="668" spans="1:41" s="44" customFormat="1" ht="14.5" x14ac:dyDescent="0.35">
      <c r="A668" s="1" t="s">
        <v>1289</v>
      </c>
      <c r="B668" s="1" t="s">
        <v>160</v>
      </c>
      <c r="C668" s="1" t="s">
        <v>310</v>
      </c>
      <c r="D668" s="1"/>
      <c r="E668" s="1" t="s">
        <v>339</v>
      </c>
      <c r="F668" s="16">
        <v>2.0402</v>
      </c>
      <c r="G668" s="1"/>
      <c r="H668" s="17">
        <v>32.299999999999997</v>
      </c>
      <c r="I668" s="17">
        <v>4.0999999999999996</v>
      </c>
      <c r="J668" s="17">
        <v>687.5</v>
      </c>
      <c r="K668" s="17">
        <v>-18.8</v>
      </c>
      <c r="L668" s="343">
        <v>77</v>
      </c>
      <c r="M668" s="343" t="s">
        <v>1286</v>
      </c>
      <c r="N668" s="343" t="s">
        <v>347</v>
      </c>
      <c r="O668" s="343">
        <v>23.636388</v>
      </c>
      <c r="P668" s="343">
        <v>-166.21444</v>
      </c>
      <c r="Q668" s="1" t="s">
        <v>421</v>
      </c>
      <c r="R668" s="4">
        <v>43672</v>
      </c>
      <c r="S668" s="343"/>
      <c r="T668" s="1" t="s">
        <v>1287</v>
      </c>
      <c r="U668" s="2" t="s">
        <v>1241</v>
      </c>
      <c r="V668" s="1"/>
      <c r="W668" s="1"/>
      <c r="X668" s="343" t="s">
        <v>397</v>
      </c>
      <c r="Y668" s="340">
        <v>0</v>
      </c>
      <c r="Z668" s="340">
        <v>1</v>
      </c>
      <c r="AA668" s="340">
        <v>1</v>
      </c>
      <c r="AB668" s="340">
        <v>0</v>
      </c>
      <c r="AC668" s="340">
        <v>0</v>
      </c>
      <c r="AD668" s="340">
        <v>0</v>
      </c>
      <c r="AE668" s="340">
        <v>1</v>
      </c>
      <c r="AF668" s="340">
        <v>0</v>
      </c>
      <c r="AG668" s="340">
        <v>0</v>
      </c>
      <c r="AH668" s="340">
        <v>1</v>
      </c>
      <c r="AI668" s="340">
        <v>0</v>
      </c>
      <c r="AJ668" s="343">
        <v>0</v>
      </c>
      <c r="AK668" s="1" t="s">
        <v>1288</v>
      </c>
      <c r="AL668" s="1"/>
      <c r="AM668" s="1"/>
      <c r="AN668" s="1"/>
      <c r="AO668" s="1"/>
    </row>
    <row r="669" spans="1:41" ht="14.5" x14ac:dyDescent="0.35">
      <c r="A669" s="1" t="s">
        <v>1290</v>
      </c>
      <c r="B669" s="1" t="s">
        <v>160</v>
      </c>
      <c r="C669" s="1" t="s">
        <v>310</v>
      </c>
      <c r="D669" s="1"/>
      <c r="E669" s="1" t="s">
        <v>339</v>
      </c>
      <c r="F669" s="16">
        <v>0.43469999999999998</v>
      </c>
      <c r="G669" s="1"/>
      <c r="H669" s="17">
        <v>7.3</v>
      </c>
      <c r="I669" s="17">
        <v>3.5</v>
      </c>
      <c r="J669" s="17">
        <v>147.19999999999999</v>
      </c>
      <c r="K669" s="17">
        <v>-18.100000000000001</v>
      </c>
      <c r="L669" s="343">
        <v>77</v>
      </c>
      <c r="M669" s="343" t="s">
        <v>1286</v>
      </c>
      <c r="N669" s="343" t="s">
        <v>347</v>
      </c>
      <c r="O669" s="343">
        <v>23.636388</v>
      </c>
      <c r="P669" s="343">
        <v>-166.21444</v>
      </c>
      <c r="Q669" s="1" t="s">
        <v>421</v>
      </c>
      <c r="R669" s="4">
        <v>43672</v>
      </c>
      <c r="S669" s="343"/>
      <c r="T669" s="1" t="s">
        <v>1287</v>
      </c>
      <c r="U669" s="2" t="s">
        <v>1241</v>
      </c>
      <c r="V669" s="1"/>
      <c r="W669" s="1"/>
      <c r="X669" s="343" t="s">
        <v>397</v>
      </c>
      <c r="Y669" s="340">
        <v>0</v>
      </c>
      <c r="Z669" s="340">
        <v>1</v>
      </c>
      <c r="AA669" s="340">
        <v>1</v>
      </c>
      <c r="AB669" s="340">
        <v>0</v>
      </c>
      <c r="AC669" s="340">
        <v>0</v>
      </c>
      <c r="AD669" s="340">
        <v>0</v>
      </c>
      <c r="AE669" s="340">
        <v>1</v>
      </c>
      <c r="AF669" s="340">
        <v>0</v>
      </c>
      <c r="AG669" s="340">
        <v>0</v>
      </c>
      <c r="AH669" s="340">
        <v>1</v>
      </c>
      <c r="AI669" s="340">
        <v>0</v>
      </c>
      <c r="AJ669" s="343">
        <v>0</v>
      </c>
      <c r="AK669" s="1" t="s">
        <v>1288</v>
      </c>
      <c r="AL669" s="1"/>
      <c r="AM669" s="1"/>
      <c r="AN669" s="1"/>
      <c r="AO669" s="1"/>
    </row>
    <row r="670" spans="1:41" ht="14.5" x14ac:dyDescent="0.35">
      <c r="A670" s="1" t="s">
        <v>1291</v>
      </c>
      <c r="B670" s="1" t="s">
        <v>160</v>
      </c>
      <c r="C670" s="1" t="s">
        <v>310</v>
      </c>
      <c r="D670" s="1"/>
      <c r="E670" s="1" t="s">
        <v>339</v>
      </c>
      <c r="F670" s="16">
        <v>1.4655</v>
      </c>
      <c r="G670" s="1"/>
      <c r="H670" s="17">
        <v>24.7</v>
      </c>
      <c r="I670" s="17">
        <v>3.5</v>
      </c>
      <c r="J670" s="17">
        <v>483</v>
      </c>
      <c r="K670" s="17">
        <v>-18.899999999999999</v>
      </c>
      <c r="L670" s="343">
        <v>77</v>
      </c>
      <c r="M670" s="343" t="s">
        <v>1286</v>
      </c>
      <c r="N670" s="343" t="s">
        <v>347</v>
      </c>
      <c r="O670" s="343">
        <v>23.636388</v>
      </c>
      <c r="P670" s="343">
        <v>-166.21444</v>
      </c>
      <c r="Q670" s="1" t="s">
        <v>421</v>
      </c>
      <c r="R670" s="4">
        <v>43672</v>
      </c>
      <c r="S670" s="343"/>
      <c r="T670" s="1" t="s">
        <v>1287</v>
      </c>
      <c r="U670" s="2" t="s">
        <v>1241</v>
      </c>
      <c r="V670" s="1"/>
      <c r="W670" s="1"/>
      <c r="X670" s="343" t="s">
        <v>397</v>
      </c>
      <c r="Y670" s="340">
        <v>0</v>
      </c>
      <c r="Z670" s="340">
        <v>1</v>
      </c>
      <c r="AA670" s="340">
        <v>1</v>
      </c>
      <c r="AB670" s="340">
        <v>0</v>
      </c>
      <c r="AC670" s="340">
        <v>0</v>
      </c>
      <c r="AD670" s="340">
        <v>0</v>
      </c>
      <c r="AE670" s="340">
        <v>1</v>
      </c>
      <c r="AF670" s="340">
        <v>0</v>
      </c>
      <c r="AG670" s="340">
        <v>0</v>
      </c>
      <c r="AH670" s="340">
        <v>1</v>
      </c>
      <c r="AI670" s="340">
        <v>0</v>
      </c>
      <c r="AJ670" s="343">
        <v>0</v>
      </c>
      <c r="AK670" s="1" t="s">
        <v>1288</v>
      </c>
      <c r="AL670" s="1"/>
      <c r="AM670" s="1"/>
      <c r="AN670" s="1"/>
      <c r="AO670" s="1"/>
    </row>
    <row r="671" spans="1:41" ht="14.5" x14ac:dyDescent="0.35">
      <c r="A671" s="1" t="s">
        <v>1293</v>
      </c>
      <c r="B671" s="1" t="s">
        <v>160</v>
      </c>
      <c r="C671" s="1" t="s">
        <v>310</v>
      </c>
      <c r="D671" s="1"/>
      <c r="E671" s="1" t="s">
        <v>339</v>
      </c>
      <c r="F671" s="16">
        <v>0.37540000000000001</v>
      </c>
      <c r="G671" s="2"/>
      <c r="H671" s="17">
        <v>9.1999999999999993</v>
      </c>
      <c r="I671" s="17">
        <v>3.4</v>
      </c>
      <c r="J671" s="17">
        <v>125.2</v>
      </c>
      <c r="K671" s="104"/>
      <c r="L671" s="343">
        <v>77</v>
      </c>
      <c r="M671" s="343" t="s">
        <v>1286</v>
      </c>
      <c r="N671" s="343" t="s">
        <v>347</v>
      </c>
      <c r="O671" s="343">
        <v>23.636388</v>
      </c>
      <c r="P671" s="343">
        <v>-166.21444</v>
      </c>
      <c r="Q671" s="1" t="s">
        <v>421</v>
      </c>
      <c r="R671" s="4">
        <v>43672</v>
      </c>
      <c r="S671" s="343"/>
      <c r="T671" s="1" t="s">
        <v>1287</v>
      </c>
      <c r="U671" s="2" t="s">
        <v>1241</v>
      </c>
      <c r="V671" s="1"/>
      <c r="W671" s="1"/>
      <c r="X671" s="343" t="s">
        <v>397</v>
      </c>
      <c r="Y671" s="340">
        <v>0</v>
      </c>
      <c r="Z671" s="340">
        <v>1</v>
      </c>
      <c r="AA671" s="340">
        <v>1</v>
      </c>
      <c r="AB671" s="340">
        <v>0</v>
      </c>
      <c r="AC671" s="340">
        <v>0</v>
      </c>
      <c r="AD671" s="340">
        <v>0</v>
      </c>
      <c r="AE671" s="340">
        <v>1</v>
      </c>
      <c r="AF671" s="340">
        <v>0</v>
      </c>
      <c r="AG671" s="340">
        <v>0</v>
      </c>
      <c r="AH671" s="340">
        <v>1</v>
      </c>
      <c r="AI671" s="340">
        <v>0</v>
      </c>
      <c r="AJ671" s="343">
        <v>0</v>
      </c>
      <c r="AK671" s="1" t="s">
        <v>1292</v>
      </c>
      <c r="AL671" s="1"/>
      <c r="AM671" s="1"/>
      <c r="AN671" s="1"/>
      <c r="AO671" s="1"/>
    </row>
    <row r="672" spans="1:41" ht="14.5" x14ac:dyDescent="0.35">
      <c r="A672" s="1" t="s">
        <v>1296</v>
      </c>
      <c r="B672" s="1" t="s">
        <v>1294</v>
      </c>
      <c r="C672" s="1" t="s">
        <v>310</v>
      </c>
      <c r="D672" s="1"/>
      <c r="E672" s="1" t="s">
        <v>338</v>
      </c>
      <c r="F672" s="16">
        <v>2.6560000000000001</v>
      </c>
      <c r="G672" s="2"/>
      <c r="H672" s="17">
        <v>31.6</v>
      </c>
      <c r="I672" s="17">
        <v>3.1</v>
      </c>
      <c r="J672" s="17">
        <v>665.5</v>
      </c>
      <c r="K672" s="17">
        <v>-25.9</v>
      </c>
      <c r="L672" s="340">
        <v>77</v>
      </c>
      <c r="M672" s="3" t="s">
        <v>1286</v>
      </c>
      <c r="N672" s="343" t="s">
        <v>347</v>
      </c>
      <c r="O672" s="340">
        <v>23.636388</v>
      </c>
      <c r="P672" s="340">
        <v>-166.21444</v>
      </c>
      <c r="Q672" s="1" t="s">
        <v>421</v>
      </c>
      <c r="R672" s="4">
        <v>43673</v>
      </c>
      <c r="S672" s="343"/>
      <c r="T672" s="1" t="s">
        <v>1287</v>
      </c>
      <c r="U672" s="2" t="s">
        <v>1241</v>
      </c>
      <c r="V672" s="1"/>
      <c r="W672" s="1"/>
      <c r="X672" s="340" t="s">
        <v>397</v>
      </c>
      <c r="Y672" s="340">
        <v>0</v>
      </c>
      <c r="Z672" s="340">
        <v>1</v>
      </c>
      <c r="AA672" s="340">
        <v>1</v>
      </c>
      <c r="AB672" s="340">
        <v>0</v>
      </c>
      <c r="AC672" s="340">
        <v>0</v>
      </c>
      <c r="AD672" s="340">
        <v>0</v>
      </c>
      <c r="AE672" s="340">
        <v>1</v>
      </c>
      <c r="AF672" s="340">
        <v>0</v>
      </c>
      <c r="AG672" s="340">
        <v>0</v>
      </c>
      <c r="AH672" s="340">
        <v>1</v>
      </c>
      <c r="AI672" s="340">
        <v>0</v>
      </c>
      <c r="AJ672" s="340">
        <v>0</v>
      </c>
      <c r="AK672" s="1" t="s">
        <v>1295</v>
      </c>
      <c r="AL672" s="1"/>
      <c r="AM672" s="1"/>
      <c r="AN672" s="1"/>
      <c r="AO672" s="1"/>
    </row>
    <row r="673" spans="1:41" ht="14.5" x14ac:dyDescent="0.35">
      <c r="A673" s="1" t="s">
        <v>1078</v>
      </c>
      <c r="B673" s="1" t="s">
        <v>1096</v>
      </c>
      <c r="E673" s="2" t="s">
        <v>339</v>
      </c>
      <c r="F673" s="25">
        <v>1.9589000000000001</v>
      </c>
      <c r="H673" s="17">
        <v>30.8</v>
      </c>
      <c r="I673" s="17">
        <v>3.6</v>
      </c>
      <c r="J673" s="17">
        <v>348.2</v>
      </c>
      <c r="K673" s="17">
        <v>-14.2</v>
      </c>
      <c r="L673" s="340">
        <v>77</v>
      </c>
      <c r="M673" s="3" t="s">
        <v>1116</v>
      </c>
      <c r="N673" s="21" t="s">
        <v>1215</v>
      </c>
      <c r="Q673" s="21" t="s">
        <v>1202</v>
      </c>
      <c r="R673" s="36"/>
      <c r="AK673" s="1"/>
      <c r="AL673" s="1"/>
      <c r="AM673" s="1"/>
      <c r="AN673" s="1"/>
      <c r="AO673" s="1" t="s">
        <v>1187</v>
      </c>
    </row>
    <row r="674" spans="1:41" ht="14.5" x14ac:dyDescent="0.35">
      <c r="A674" s="1" t="s">
        <v>1079</v>
      </c>
      <c r="B674" s="1" t="s">
        <v>19</v>
      </c>
      <c r="E674" s="1" t="s">
        <v>339</v>
      </c>
      <c r="F674" s="25">
        <v>9.7434999999999992</v>
      </c>
      <c r="H674" s="17">
        <v>94.6</v>
      </c>
      <c r="I674" s="17">
        <v>1.7</v>
      </c>
      <c r="J674" s="17">
        <v>1391.2</v>
      </c>
      <c r="K674" s="17">
        <v>-14.7</v>
      </c>
      <c r="L674" s="340">
        <v>77</v>
      </c>
      <c r="M674" s="3" t="s">
        <v>1116</v>
      </c>
      <c r="N674" s="21" t="s">
        <v>1215</v>
      </c>
      <c r="Q674" s="21" t="s">
        <v>1202</v>
      </c>
      <c r="R674" s="36"/>
      <c r="AK674" s="1"/>
      <c r="AL674" s="1"/>
      <c r="AM674" s="1"/>
      <c r="AN674" s="1"/>
      <c r="AO674" s="1" t="s">
        <v>1188</v>
      </c>
    </row>
    <row r="675" spans="1:41" x14ac:dyDescent="0.3">
      <c r="A675" s="1" t="s">
        <v>770</v>
      </c>
      <c r="B675" s="55" t="s">
        <v>19</v>
      </c>
      <c r="C675" s="15" t="s">
        <v>310</v>
      </c>
      <c r="E675" s="2" t="s">
        <v>339</v>
      </c>
      <c r="F675" s="34">
        <v>9.5188000000000006</v>
      </c>
      <c r="H675" s="26">
        <v>24.284255599472992</v>
      </c>
      <c r="I675" s="27">
        <v>1.7837925999999991</v>
      </c>
      <c r="J675" s="26">
        <v>1132.2085036794765</v>
      </c>
      <c r="K675" s="27">
        <v>-0.51600920000000317</v>
      </c>
      <c r="L675" s="340">
        <v>78</v>
      </c>
      <c r="M675" s="3" t="s">
        <v>1111</v>
      </c>
      <c r="N675" s="28" t="s">
        <v>1216</v>
      </c>
      <c r="O675" s="47"/>
      <c r="P675" s="47"/>
      <c r="Q675" s="21" t="s">
        <v>1202</v>
      </c>
      <c r="R675" s="48"/>
      <c r="S675" s="48"/>
      <c r="T675" s="45"/>
      <c r="U675" s="45"/>
      <c r="V675" s="45"/>
      <c r="W675" s="44"/>
      <c r="X675" s="44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9"/>
      <c r="AK675" s="1" t="s">
        <v>1140</v>
      </c>
      <c r="AL675" s="1"/>
      <c r="AM675" s="1"/>
      <c r="AN675" s="1"/>
      <c r="AO675" s="1"/>
    </row>
    <row r="676" spans="1:41" x14ac:dyDescent="0.3">
      <c r="A676" s="1" t="s">
        <v>771</v>
      </c>
      <c r="B676" s="55" t="s">
        <v>19</v>
      </c>
      <c r="C676" s="15" t="s">
        <v>310</v>
      </c>
      <c r="E676" s="2" t="s">
        <v>339</v>
      </c>
      <c r="F676" s="34">
        <v>9.5734999999999992</v>
      </c>
      <c r="H676" s="26">
        <v>28.631250000000001</v>
      </c>
      <c r="I676" s="27">
        <v>1.7398773999999997</v>
      </c>
      <c r="J676" s="26">
        <v>1232.3863134657836</v>
      </c>
      <c r="K676" s="27">
        <v>-1.6827325999999991</v>
      </c>
      <c r="L676" s="340">
        <v>78</v>
      </c>
      <c r="M676" s="3" t="s">
        <v>1111</v>
      </c>
      <c r="N676" s="28" t="s">
        <v>1216</v>
      </c>
      <c r="O676" s="29"/>
      <c r="P676" s="30"/>
      <c r="Q676" s="21" t="s">
        <v>1202</v>
      </c>
      <c r="R676" s="31"/>
      <c r="S676" s="31"/>
      <c r="T676" s="28"/>
      <c r="AK676" s="1"/>
      <c r="AL676" s="1"/>
      <c r="AM676" s="1"/>
      <c r="AN676" s="1"/>
      <c r="AO676" s="1"/>
    </row>
    <row r="677" spans="1:41" x14ac:dyDescent="0.3">
      <c r="A677" s="1" t="s">
        <v>779</v>
      </c>
      <c r="B677" s="55" t="s">
        <v>19</v>
      </c>
      <c r="C677" s="15" t="s">
        <v>310</v>
      </c>
      <c r="E677" s="2" t="s">
        <v>339</v>
      </c>
      <c r="F677" s="34">
        <v>9.4738000000000007</v>
      </c>
      <c r="H677" s="26">
        <v>31.491964285714282</v>
      </c>
      <c r="I677" s="27">
        <v>1.6811252000000003</v>
      </c>
      <c r="J677" s="26">
        <v>1237.7505518763796</v>
      </c>
      <c r="K677" s="27">
        <v>-2.2217252000000007</v>
      </c>
      <c r="L677" s="340">
        <v>78</v>
      </c>
      <c r="M677" s="3" t="s">
        <v>1111</v>
      </c>
      <c r="N677" s="28" t="s">
        <v>1216</v>
      </c>
      <c r="O677" s="47"/>
      <c r="P677" s="47"/>
      <c r="Q677" s="21" t="s">
        <v>1202</v>
      </c>
      <c r="R677" s="48"/>
      <c r="S677" s="48"/>
      <c r="T677" s="45"/>
      <c r="U677" s="45"/>
      <c r="V677" s="45"/>
      <c r="W677" s="44"/>
      <c r="X677" s="44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9"/>
      <c r="AK677" s="1"/>
      <c r="AL677" s="1"/>
      <c r="AM677" s="1"/>
      <c r="AN677" s="1"/>
      <c r="AO677" s="1"/>
    </row>
    <row r="678" spans="1:41" x14ac:dyDescent="0.3">
      <c r="A678" s="1" t="s">
        <v>772</v>
      </c>
      <c r="B678" s="55" t="s">
        <v>19</v>
      </c>
      <c r="C678" s="15" t="s">
        <v>310</v>
      </c>
      <c r="E678" s="2" t="s">
        <v>339</v>
      </c>
      <c r="F678" s="34">
        <v>9.6217000000000006</v>
      </c>
      <c r="H678" s="26">
        <v>21.940178571428568</v>
      </c>
      <c r="I678" s="27">
        <v>1.439264099999999</v>
      </c>
      <c r="J678" s="26">
        <v>1181.0618101545253</v>
      </c>
      <c r="K678" s="27">
        <v>-1.2796676000000016</v>
      </c>
      <c r="L678" s="340">
        <v>78</v>
      </c>
      <c r="M678" s="3" t="s">
        <v>1111</v>
      </c>
      <c r="N678" s="28" t="s">
        <v>1216</v>
      </c>
      <c r="O678" s="47"/>
      <c r="P678" s="47"/>
      <c r="Q678" s="21" t="s">
        <v>1202</v>
      </c>
      <c r="R678" s="48"/>
      <c r="S678" s="48"/>
      <c r="T678" s="45"/>
      <c r="U678" s="45"/>
      <c r="V678" s="45"/>
      <c r="W678" s="44"/>
      <c r="X678" s="44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9"/>
      <c r="AK678" s="1"/>
      <c r="AL678" s="1"/>
      <c r="AM678" s="1"/>
      <c r="AN678" s="1"/>
      <c r="AO678" s="1"/>
    </row>
    <row r="679" spans="1:41" x14ac:dyDescent="0.3">
      <c r="A679" s="1" t="s">
        <v>773</v>
      </c>
      <c r="B679" s="55" t="s">
        <v>19</v>
      </c>
      <c r="C679" s="15" t="s">
        <v>310</v>
      </c>
      <c r="E679" s="2" t="s">
        <v>339</v>
      </c>
      <c r="F679" s="34">
        <v>9.5076000000000001</v>
      </c>
      <c r="H679" s="26">
        <v>28.738392857142852</v>
      </c>
      <c r="I679" s="27">
        <v>1.1771113999999987</v>
      </c>
      <c r="J679" s="26">
        <v>1225.1898454746135</v>
      </c>
      <c r="K679" s="27">
        <v>-1.9900594000000025</v>
      </c>
      <c r="L679" s="340">
        <v>78</v>
      </c>
      <c r="M679" s="3" t="s">
        <v>1111</v>
      </c>
      <c r="N679" s="28" t="s">
        <v>1216</v>
      </c>
      <c r="O679" s="29"/>
      <c r="P679" s="30"/>
      <c r="Q679" s="21" t="s">
        <v>1202</v>
      </c>
      <c r="R679" s="31"/>
      <c r="S679" s="31"/>
      <c r="T679" s="28"/>
      <c r="AK679" s="1"/>
      <c r="AL679" s="1"/>
      <c r="AM679" s="1"/>
      <c r="AN679" s="1"/>
      <c r="AO679" s="1"/>
    </row>
    <row r="680" spans="1:41" x14ac:dyDescent="0.3">
      <c r="A680" s="1" t="s">
        <v>796</v>
      </c>
      <c r="B680" s="1" t="s">
        <v>1084</v>
      </c>
      <c r="E680" s="2" t="s">
        <v>339</v>
      </c>
      <c r="F680" s="34">
        <v>3.2231000000000001</v>
      </c>
      <c r="H680" s="26">
        <v>19.139360061680801</v>
      </c>
      <c r="I680" s="27">
        <v>2.1997240000000002</v>
      </c>
      <c r="J680" s="26">
        <v>459.17647058823525</v>
      </c>
      <c r="K680" s="27">
        <v>-4.271968000000002</v>
      </c>
      <c r="L680" s="340">
        <v>78</v>
      </c>
      <c r="M680" s="3" t="s">
        <v>1111</v>
      </c>
      <c r="N680" s="28" t="s">
        <v>1216</v>
      </c>
      <c r="O680" s="29"/>
      <c r="P680" s="30"/>
      <c r="Q680" s="21" t="s">
        <v>1202</v>
      </c>
      <c r="R680" s="31"/>
      <c r="S680" s="31"/>
      <c r="T680" s="28"/>
      <c r="AK680" s="1"/>
      <c r="AL680" s="1"/>
      <c r="AM680" s="1"/>
      <c r="AN680" s="1"/>
      <c r="AO680" s="1"/>
    </row>
    <row r="681" spans="1:41" x14ac:dyDescent="0.3">
      <c r="A681" s="1" t="s">
        <v>797</v>
      </c>
      <c r="B681" s="1" t="s">
        <v>1084</v>
      </c>
      <c r="E681" s="2" t="s">
        <v>339</v>
      </c>
      <c r="F681" s="34">
        <v>3.1678999999999999</v>
      </c>
      <c r="H681" s="26">
        <v>19.152852737085581</v>
      </c>
      <c r="I681" s="27">
        <v>3.7728779999999986</v>
      </c>
      <c r="J681" s="26">
        <v>462.29193899782126</v>
      </c>
      <c r="K681" s="27">
        <v>-4.641655400000003</v>
      </c>
      <c r="L681" s="340">
        <v>78</v>
      </c>
      <c r="M681" s="3" t="s">
        <v>1111</v>
      </c>
      <c r="N681" s="28" t="s">
        <v>1216</v>
      </c>
      <c r="O681" s="29"/>
      <c r="P681" s="30"/>
      <c r="Q681" s="21" t="s">
        <v>1202</v>
      </c>
      <c r="R681" s="31"/>
      <c r="S681" s="31"/>
      <c r="T681" s="28"/>
      <c r="AK681" s="1"/>
      <c r="AL681" s="1"/>
      <c r="AM681" s="1"/>
      <c r="AN681" s="1"/>
      <c r="AO681" s="1"/>
    </row>
    <row r="682" spans="1:41" x14ac:dyDescent="0.3">
      <c r="A682" s="1" t="s">
        <v>798</v>
      </c>
      <c r="B682" s="1" t="s">
        <v>1084</v>
      </c>
      <c r="E682" s="2" t="s">
        <v>339</v>
      </c>
      <c r="F682" s="34">
        <v>3.2109999999999999</v>
      </c>
      <c r="H682" s="26">
        <v>14.014070932922127</v>
      </c>
      <c r="I682" s="27">
        <v>3.9062260000000002</v>
      </c>
      <c r="J682" s="26">
        <v>432.66230936819164</v>
      </c>
      <c r="K682" s="27">
        <v>-2.0466073999999983</v>
      </c>
      <c r="L682" s="340">
        <v>78</v>
      </c>
      <c r="M682" s="3" t="s">
        <v>1111</v>
      </c>
      <c r="N682" s="28" t="s">
        <v>1216</v>
      </c>
      <c r="O682" s="29"/>
      <c r="P682" s="30"/>
      <c r="Q682" s="21" t="s">
        <v>1202</v>
      </c>
      <c r="R682" s="31"/>
      <c r="S682" s="31"/>
      <c r="T682" s="28"/>
      <c r="AK682" s="1"/>
      <c r="AL682" s="1"/>
      <c r="AM682" s="1"/>
      <c r="AN682" s="1"/>
      <c r="AO682" s="1"/>
    </row>
    <row r="683" spans="1:41" x14ac:dyDescent="0.3">
      <c r="A683" s="1" t="s">
        <v>799</v>
      </c>
      <c r="B683" s="1" t="s">
        <v>1084</v>
      </c>
      <c r="E683" s="2" t="s">
        <v>339</v>
      </c>
      <c r="F683" s="34">
        <v>3.2222</v>
      </c>
      <c r="H683" s="26">
        <v>10.903045489591364</v>
      </c>
      <c r="I683" s="27">
        <v>3.7147179999999995</v>
      </c>
      <c r="J683" s="26">
        <v>437.86928104575156</v>
      </c>
      <c r="K683" s="27">
        <v>-2.766427600000001</v>
      </c>
      <c r="L683" s="340">
        <v>78</v>
      </c>
      <c r="M683" s="3" t="s">
        <v>1111</v>
      </c>
      <c r="N683" s="28" t="s">
        <v>1216</v>
      </c>
      <c r="O683" s="47"/>
      <c r="P683" s="47"/>
      <c r="Q683" s="21" t="s">
        <v>1202</v>
      </c>
      <c r="R683" s="48"/>
      <c r="S683" s="48"/>
      <c r="T683" s="45"/>
      <c r="U683" s="45"/>
      <c r="V683" s="45"/>
      <c r="W683" s="44"/>
      <c r="X683" s="44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9"/>
      <c r="AK683" s="1"/>
      <c r="AL683" s="1"/>
      <c r="AM683" s="1"/>
      <c r="AN683" s="1"/>
      <c r="AO683" s="1"/>
    </row>
    <row r="684" spans="1:41" x14ac:dyDescent="0.3">
      <c r="A684" s="1" t="s">
        <v>800</v>
      </c>
      <c r="B684" s="1" t="s">
        <v>1084</v>
      </c>
      <c r="E684" s="2" t="s">
        <v>339</v>
      </c>
      <c r="F684" s="34">
        <v>3.1343999999999999</v>
      </c>
      <c r="H684" s="26">
        <v>44.505589822667694</v>
      </c>
      <c r="I684" s="27">
        <v>1.9802439999999999</v>
      </c>
      <c r="J684" s="26">
        <v>569.17647058823525</v>
      </c>
      <c r="K684" s="27">
        <v>-12.558546199999999</v>
      </c>
      <c r="L684" s="340">
        <v>78</v>
      </c>
      <c r="M684" s="3" t="s">
        <v>1111</v>
      </c>
      <c r="N684" s="28" t="s">
        <v>1216</v>
      </c>
      <c r="O684" s="29"/>
      <c r="P684" s="30"/>
      <c r="Q684" s="21" t="s">
        <v>1202</v>
      </c>
      <c r="R684" s="31"/>
      <c r="S684" s="31"/>
      <c r="T684" s="28"/>
      <c r="AK684" s="1"/>
      <c r="AL684" s="1"/>
      <c r="AM684" s="1"/>
      <c r="AN684" s="1"/>
      <c r="AO684" s="1"/>
    </row>
    <row r="685" spans="1:41" x14ac:dyDescent="0.3">
      <c r="A685" s="1" t="s">
        <v>801</v>
      </c>
      <c r="B685" s="1" t="s">
        <v>1084</v>
      </c>
      <c r="E685" s="2" t="s">
        <v>339</v>
      </c>
      <c r="F685" s="34">
        <v>3.1368</v>
      </c>
      <c r="H685" s="26">
        <v>20.463569776407091</v>
      </c>
      <c r="I685" s="27">
        <v>3.2068379999999985</v>
      </c>
      <c r="J685" s="26">
        <v>470.30936819172109</v>
      </c>
      <c r="K685" s="27">
        <v>-6.0209978000000017</v>
      </c>
      <c r="L685" s="340">
        <v>78</v>
      </c>
      <c r="M685" s="3" t="s">
        <v>1111</v>
      </c>
      <c r="N685" s="28" t="s">
        <v>1216</v>
      </c>
      <c r="O685" s="29"/>
      <c r="P685" s="30"/>
      <c r="Q685" s="21" t="s">
        <v>1202</v>
      </c>
      <c r="R685" s="31"/>
      <c r="S685" s="31"/>
      <c r="T685" s="28"/>
      <c r="AK685" s="1"/>
      <c r="AL685" s="1"/>
      <c r="AM685" s="1"/>
      <c r="AN685" s="1"/>
      <c r="AO685" s="1"/>
    </row>
    <row r="686" spans="1:41" x14ac:dyDescent="0.3">
      <c r="A686" s="1" t="s">
        <v>802</v>
      </c>
      <c r="B686" s="1" t="s">
        <v>1084</v>
      </c>
      <c r="E686" s="2" t="s">
        <v>339</v>
      </c>
      <c r="F686" s="34">
        <v>3.2860999999999998</v>
      </c>
      <c r="H686" s="26">
        <v>14.22995373939861</v>
      </c>
      <c r="I686" s="27">
        <v>3.0966899999999997</v>
      </c>
      <c r="J686" s="26">
        <v>468.65359477124179</v>
      </c>
      <c r="K686" s="27">
        <v>-4.1491010000000026</v>
      </c>
      <c r="L686" s="340">
        <v>78</v>
      </c>
      <c r="M686" s="340" t="s">
        <v>1111</v>
      </c>
      <c r="N686" s="28" t="s">
        <v>1216</v>
      </c>
      <c r="O686" s="29"/>
      <c r="P686" s="29"/>
      <c r="Q686" s="21" t="s">
        <v>1202</v>
      </c>
      <c r="R686" s="31"/>
      <c r="S686" s="31"/>
      <c r="T686" s="28"/>
      <c r="AK686" s="1"/>
      <c r="AL686" s="1"/>
      <c r="AM686" s="1"/>
      <c r="AN686" s="1"/>
      <c r="AO686" s="1"/>
    </row>
    <row r="687" spans="1:41" ht="14.5" x14ac:dyDescent="0.3">
      <c r="A687" s="105" t="s">
        <v>204</v>
      </c>
      <c r="B687" s="114" t="s">
        <v>160</v>
      </c>
      <c r="C687" s="1" t="s">
        <v>324</v>
      </c>
      <c r="E687" s="1" t="s">
        <v>339</v>
      </c>
      <c r="F687" s="106">
        <v>2.5005999999999999</v>
      </c>
      <c r="H687" s="107">
        <v>49.4</v>
      </c>
      <c r="I687" s="108">
        <v>2.5</v>
      </c>
      <c r="J687" s="107">
        <v>562.20000000000005</v>
      </c>
      <c r="K687" s="107">
        <v>-25.5</v>
      </c>
      <c r="L687" s="109">
        <v>79</v>
      </c>
      <c r="M687" s="110" t="s">
        <v>353</v>
      </c>
      <c r="N687" s="110" t="s">
        <v>353</v>
      </c>
      <c r="O687" s="127">
        <v>25.929279999999999</v>
      </c>
      <c r="P687" s="128">
        <v>-173.40385000000001</v>
      </c>
      <c r="Q687" s="21" t="s">
        <v>421</v>
      </c>
      <c r="R687" s="129">
        <v>42259</v>
      </c>
      <c r="S687" s="129"/>
      <c r="T687" s="105" t="s">
        <v>386</v>
      </c>
      <c r="U687" s="1" t="s">
        <v>384</v>
      </c>
      <c r="V687" s="1"/>
      <c r="W687" s="1"/>
      <c r="X687" s="1"/>
      <c r="Y687" s="340"/>
      <c r="Z687" s="340"/>
      <c r="AA687" s="340"/>
      <c r="AB687" s="340"/>
      <c r="AC687" s="340">
        <v>1</v>
      </c>
      <c r="AD687" s="340"/>
      <c r="AE687" s="340"/>
      <c r="AF687" s="340"/>
      <c r="AG687" s="340"/>
      <c r="AH687" s="340"/>
      <c r="AI687" s="340">
        <v>0</v>
      </c>
      <c r="AJ687" s="2" t="s">
        <v>409</v>
      </c>
      <c r="AK687" s="2"/>
    </row>
    <row r="688" spans="1:41" ht="14.5" x14ac:dyDescent="0.3">
      <c r="A688" s="105" t="s">
        <v>205</v>
      </c>
      <c r="B688" s="114" t="s">
        <v>150</v>
      </c>
      <c r="C688" s="1" t="s">
        <v>327</v>
      </c>
      <c r="E688" s="1" t="s">
        <v>339</v>
      </c>
      <c r="F688" s="106">
        <v>9.9824000000000002</v>
      </c>
      <c r="H688" s="107">
        <v>87.7</v>
      </c>
      <c r="I688" s="108">
        <v>5.8</v>
      </c>
      <c r="J688" s="107">
        <v>1216.7</v>
      </c>
      <c r="K688" s="107">
        <v>-19.600000000000001</v>
      </c>
      <c r="L688" s="109">
        <v>79</v>
      </c>
      <c r="M688" s="110" t="s">
        <v>353</v>
      </c>
      <c r="N688" s="110" t="s">
        <v>353</v>
      </c>
      <c r="O688" s="127">
        <v>25.929279999999999</v>
      </c>
      <c r="P688" s="128">
        <v>-173.40385000000001</v>
      </c>
      <c r="Q688" s="21" t="s">
        <v>421</v>
      </c>
      <c r="R688" s="129">
        <v>42259</v>
      </c>
      <c r="S688" s="129"/>
      <c r="T688" s="105" t="s">
        <v>386</v>
      </c>
      <c r="U688" s="1" t="s">
        <v>384</v>
      </c>
      <c r="V688" s="1"/>
      <c r="W688" s="1"/>
      <c r="X688" s="1"/>
      <c r="Y688" s="340"/>
      <c r="Z688" s="340"/>
      <c r="AA688" s="340"/>
      <c r="AB688" s="340"/>
      <c r="AC688" s="340">
        <v>1</v>
      </c>
      <c r="AD688" s="340"/>
      <c r="AE688" s="340"/>
      <c r="AF688" s="340"/>
      <c r="AG688" s="340"/>
      <c r="AH688" s="340"/>
      <c r="AI688" s="340">
        <v>0</v>
      </c>
      <c r="AJ688" s="2"/>
      <c r="AK688" s="2"/>
    </row>
    <row r="689" spans="1:41" ht="14.5" x14ac:dyDescent="0.35">
      <c r="A689" s="105" t="s">
        <v>206</v>
      </c>
      <c r="B689" s="114" t="s">
        <v>5</v>
      </c>
      <c r="C689" s="1" t="s">
        <v>331</v>
      </c>
      <c r="D689" s="24"/>
      <c r="E689" s="1" t="s">
        <v>338</v>
      </c>
      <c r="F689" s="106">
        <v>1.9440999999999999</v>
      </c>
      <c r="G689" s="71"/>
      <c r="H689" s="107">
        <v>46.2</v>
      </c>
      <c r="I689" s="108">
        <v>4.8</v>
      </c>
      <c r="J689" s="107">
        <v>433.6</v>
      </c>
      <c r="K689" s="107">
        <v>-26.5</v>
      </c>
      <c r="L689" s="109">
        <v>79</v>
      </c>
      <c r="M689" s="110" t="s">
        <v>353</v>
      </c>
      <c r="N689" s="110" t="s">
        <v>353</v>
      </c>
      <c r="O689" s="127">
        <v>25.929279999999999</v>
      </c>
      <c r="P689" s="128">
        <v>-173.40385000000001</v>
      </c>
      <c r="Q689" s="21" t="s">
        <v>421</v>
      </c>
      <c r="R689" s="129">
        <v>42259</v>
      </c>
      <c r="S689" s="129"/>
      <c r="T689" s="105" t="s">
        <v>386</v>
      </c>
      <c r="U689" s="1" t="s">
        <v>384</v>
      </c>
      <c r="V689" s="1"/>
      <c r="W689" s="1"/>
      <c r="X689" s="1"/>
      <c r="Y689" s="340"/>
      <c r="Z689" s="340"/>
      <c r="AA689" s="340"/>
      <c r="AB689" s="340"/>
      <c r="AC689" s="340">
        <v>1</v>
      </c>
      <c r="AD689" s="340"/>
      <c r="AE689" s="340"/>
      <c r="AF689" s="340"/>
      <c r="AG689" s="340"/>
      <c r="AH689" s="340"/>
      <c r="AI689" s="340">
        <v>0</v>
      </c>
      <c r="AJ689" s="2"/>
      <c r="AK689" s="2"/>
    </row>
    <row r="690" spans="1:41" ht="14.5" x14ac:dyDescent="0.35">
      <c r="A690" s="105" t="s">
        <v>207</v>
      </c>
      <c r="B690" s="114" t="s">
        <v>153</v>
      </c>
      <c r="C690" s="1" t="s">
        <v>317</v>
      </c>
      <c r="D690" s="24"/>
      <c r="E690" s="1" t="s">
        <v>338</v>
      </c>
      <c r="F690" s="106">
        <v>2.4950999999999999</v>
      </c>
      <c r="G690" s="71"/>
      <c r="H690" s="107">
        <v>51.4</v>
      </c>
      <c r="I690" s="108">
        <v>5.9</v>
      </c>
      <c r="J690" s="107">
        <v>460.9</v>
      </c>
      <c r="K690" s="107">
        <v>-26.9</v>
      </c>
      <c r="L690" s="109">
        <v>79</v>
      </c>
      <c r="M690" s="110" t="s">
        <v>353</v>
      </c>
      <c r="N690" s="110" t="s">
        <v>353</v>
      </c>
      <c r="O690" s="127">
        <v>25.929279999999999</v>
      </c>
      <c r="P690" s="128">
        <v>-173.40385000000001</v>
      </c>
      <c r="Q690" s="21" t="s">
        <v>421</v>
      </c>
      <c r="R690" s="129">
        <v>42259</v>
      </c>
      <c r="S690" s="129"/>
      <c r="T690" s="105" t="s">
        <v>386</v>
      </c>
      <c r="U690" s="1" t="s">
        <v>384</v>
      </c>
      <c r="V690" s="1"/>
      <c r="W690" s="1"/>
      <c r="X690" s="1"/>
      <c r="Y690" s="340"/>
      <c r="Z690" s="340"/>
      <c r="AA690" s="340"/>
      <c r="AB690" s="340"/>
      <c r="AC690" s="340">
        <v>1</v>
      </c>
      <c r="AD690" s="340"/>
      <c r="AE690" s="340"/>
      <c r="AF690" s="340"/>
      <c r="AG690" s="340"/>
      <c r="AH690" s="340"/>
      <c r="AI690" s="340">
        <v>0</v>
      </c>
      <c r="AJ690" s="2"/>
      <c r="AK690" s="2"/>
    </row>
    <row r="691" spans="1:41" ht="14.5" x14ac:dyDescent="0.35">
      <c r="A691" s="105" t="s">
        <v>208</v>
      </c>
      <c r="B691" s="114" t="s">
        <v>150</v>
      </c>
      <c r="C691" s="1" t="s">
        <v>327</v>
      </c>
      <c r="D691" s="24"/>
      <c r="E691" s="1" t="s">
        <v>339</v>
      </c>
      <c r="F691" s="106">
        <v>9.9860000000000007</v>
      </c>
      <c r="G691" s="71"/>
      <c r="H691" s="107">
        <v>113.4</v>
      </c>
      <c r="I691" s="108">
        <v>5.8</v>
      </c>
      <c r="J691" s="107">
        <v>1159.4000000000001</v>
      </c>
      <c r="K691" s="107">
        <v>-18.5</v>
      </c>
      <c r="L691" s="109">
        <v>79</v>
      </c>
      <c r="M691" s="110" t="s">
        <v>353</v>
      </c>
      <c r="N691" s="110" t="s">
        <v>353</v>
      </c>
      <c r="O691" s="127">
        <v>25.929279999999999</v>
      </c>
      <c r="P691" s="128">
        <v>-173.40385000000001</v>
      </c>
      <c r="Q691" s="21" t="s">
        <v>421</v>
      </c>
      <c r="R691" s="129">
        <v>42259</v>
      </c>
      <c r="S691" s="129"/>
      <c r="T691" s="105" t="s">
        <v>386</v>
      </c>
      <c r="U691" s="1" t="s">
        <v>384</v>
      </c>
      <c r="V691" s="1"/>
      <c r="W691" s="1"/>
      <c r="X691" s="1"/>
      <c r="Y691" s="340"/>
      <c r="Z691" s="340"/>
      <c r="AA691" s="340"/>
      <c r="AB691" s="340"/>
      <c r="AC691" s="340">
        <v>1</v>
      </c>
      <c r="AD691" s="340"/>
      <c r="AE691" s="340"/>
      <c r="AF691" s="340"/>
      <c r="AG691" s="340"/>
      <c r="AH691" s="340"/>
      <c r="AI691" s="340">
        <v>0</v>
      </c>
      <c r="AJ691" s="2"/>
      <c r="AK691" s="2"/>
    </row>
    <row r="692" spans="1:41" ht="14.5" x14ac:dyDescent="0.3">
      <c r="A692" s="105" t="s">
        <v>209</v>
      </c>
      <c r="B692" s="114" t="s">
        <v>136</v>
      </c>
      <c r="C692" s="1" t="s">
        <v>332</v>
      </c>
      <c r="E692" s="1" t="s">
        <v>338</v>
      </c>
      <c r="F692" s="106">
        <v>2.4468999999999999</v>
      </c>
      <c r="H692" s="107">
        <v>28.3</v>
      </c>
      <c r="I692" s="108">
        <v>5.5</v>
      </c>
      <c r="J692" s="107">
        <v>391.1</v>
      </c>
      <c r="K692" s="107">
        <v>-27.2</v>
      </c>
      <c r="L692" s="109">
        <v>79</v>
      </c>
      <c r="M692" s="110" t="s">
        <v>353</v>
      </c>
      <c r="N692" s="110" t="s">
        <v>353</v>
      </c>
      <c r="O692" s="127">
        <v>25.929279999999999</v>
      </c>
      <c r="P692" s="128">
        <v>-173.40385000000001</v>
      </c>
      <c r="Q692" s="21" t="s">
        <v>421</v>
      </c>
      <c r="R692" s="129">
        <v>42259</v>
      </c>
      <c r="S692" s="129"/>
      <c r="T692" s="105" t="s">
        <v>386</v>
      </c>
      <c r="U692" s="1" t="s">
        <v>384</v>
      </c>
      <c r="V692" s="1"/>
      <c r="W692" s="1"/>
      <c r="X692" s="1"/>
      <c r="Y692" s="340"/>
      <c r="Z692" s="340"/>
      <c r="AA692" s="340"/>
      <c r="AB692" s="340"/>
      <c r="AC692" s="340">
        <v>1</v>
      </c>
      <c r="AD692" s="340"/>
      <c r="AE692" s="340"/>
      <c r="AF692" s="340"/>
      <c r="AG692" s="340"/>
      <c r="AH692" s="340"/>
      <c r="AI692" s="340">
        <v>0</v>
      </c>
      <c r="AJ692" s="2"/>
      <c r="AK692" s="2"/>
    </row>
    <row r="693" spans="1:41" ht="14.5" x14ac:dyDescent="0.3">
      <c r="A693" s="105" t="s">
        <v>210</v>
      </c>
      <c r="B693" s="114" t="s">
        <v>190</v>
      </c>
      <c r="C693" s="1" t="s">
        <v>330</v>
      </c>
      <c r="E693" s="1" t="s">
        <v>337</v>
      </c>
      <c r="F693" s="106">
        <v>2.5007000000000001</v>
      </c>
      <c r="H693" s="107">
        <v>41.8</v>
      </c>
      <c r="I693" s="108">
        <v>4.7</v>
      </c>
      <c r="J693" s="107">
        <v>702.4</v>
      </c>
      <c r="K693" s="107">
        <v>-33.1</v>
      </c>
      <c r="L693" s="109">
        <v>79</v>
      </c>
      <c r="M693" s="110" t="s">
        <v>353</v>
      </c>
      <c r="N693" s="110" t="s">
        <v>353</v>
      </c>
      <c r="O693" s="127">
        <v>25.929279999999999</v>
      </c>
      <c r="P693" s="128">
        <v>-173.40385000000001</v>
      </c>
      <c r="Q693" s="21" t="s">
        <v>421</v>
      </c>
      <c r="R693" s="129">
        <v>42259</v>
      </c>
      <c r="S693" s="129"/>
      <c r="T693" s="105" t="s">
        <v>386</v>
      </c>
      <c r="U693" s="1" t="s">
        <v>384</v>
      </c>
      <c r="V693" s="1"/>
      <c r="W693" s="1"/>
      <c r="X693" s="1"/>
      <c r="Y693" s="340"/>
      <c r="Z693" s="340"/>
      <c r="AA693" s="340"/>
      <c r="AB693" s="340"/>
      <c r="AC693" s="340">
        <v>1</v>
      </c>
      <c r="AD693" s="340"/>
      <c r="AE693" s="340"/>
      <c r="AF693" s="340"/>
      <c r="AG693" s="340"/>
      <c r="AH693" s="340"/>
      <c r="AI693" s="340">
        <v>0</v>
      </c>
      <c r="AJ693" s="2"/>
      <c r="AK693" s="2"/>
    </row>
    <row r="694" spans="1:41" ht="14.5" x14ac:dyDescent="0.3">
      <c r="A694" s="105" t="s">
        <v>211</v>
      </c>
      <c r="B694" s="114" t="s">
        <v>81</v>
      </c>
      <c r="C694" s="1" t="s">
        <v>317</v>
      </c>
      <c r="E694" s="1" t="s">
        <v>337</v>
      </c>
      <c r="F694" s="106">
        <v>3.8052999999999999</v>
      </c>
      <c r="H694" s="107">
        <v>39.9</v>
      </c>
      <c r="I694" s="108">
        <v>4.2</v>
      </c>
      <c r="J694" s="107">
        <v>749</v>
      </c>
      <c r="K694" s="107">
        <v>-24.6</v>
      </c>
      <c r="L694" s="109">
        <v>79</v>
      </c>
      <c r="M694" s="110" t="s">
        <v>353</v>
      </c>
      <c r="N694" s="110" t="s">
        <v>353</v>
      </c>
      <c r="O694" s="127">
        <v>25.929279999999999</v>
      </c>
      <c r="P694" s="128">
        <v>-173.40385000000001</v>
      </c>
      <c r="Q694" s="21" t="s">
        <v>421</v>
      </c>
      <c r="R694" s="129">
        <v>42259</v>
      </c>
      <c r="S694" s="129"/>
      <c r="T694" s="105" t="s">
        <v>386</v>
      </c>
      <c r="U694" s="1" t="s">
        <v>384</v>
      </c>
      <c r="V694" s="1"/>
      <c r="W694" s="1"/>
      <c r="X694" s="1"/>
      <c r="Y694" s="340"/>
      <c r="Z694" s="340"/>
      <c r="AA694" s="340"/>
      <c r="AB694" s="340"/>
      <c r="AC694" s="340">
        <v>1</v>
      </c>
      <c r="AD694" s="340"/>
      <c r="AE694" s="340"/>
      <c r="AF694" s="340"/>
      <c r="AG694" s="340"/>
      <c r="AH694" s="340"/>
      <c r="AI694" s="340">
        <v>0</v>
      </c>
      <c r="AJ694" s="2"/>
      <c r="AK694" s="2"/>
    </row>
    <row r="695" spans="1:41" ht="14.5" x14ac:dyDescent="0.3">
      <c r="A695" s="105" t="s">
        <v>282</v>
      </c>
      <c r="B695" s="114" t="s">
        <v>155</v>
      </c>
      <c r="C695" s="1" t="s">
        <v>335</v>
      </c>
      <c r="E695" s="1" t="s">
        <v>338</v>
      </c>
      <c r="F695" s="106">
        <v>2.5011000000000001</v>
      </c>
      <c r="H695" s="107">
        <v>34</v>
      </c>
      <c r="I695" s="108">
        <v>6.1</v>
      </c>
      <c r="J695" s="107">
        <v>413.7</v>
      </c>
      <c r="K695" s="107">
        <v>-35.200000000000003</v>
      </c>
      <c r="L695" s="109">
        <v>80</v>
      </c>
      <c r="M695" s="110" t="s">
        <v>353</v>
      </c>
      <c r="N695" s="110" t="s">
        <v>353</v>
      </c>
      <c r="O695" s="127">
        <f>25+55.748/60</f>
        <v>25.929133333333333</v>
      </c>
      <c r="P695" s="128">
        <f>-173-24.247/60</f>
        <v>-173.40411666666665</v>
      </c>
      <c r="Q695" s="21" t="s">
        <v>421</v>
      </c>
      <c r="R695" s="129">
        <v>42271</v>
      </c>
      <c r="S695" s="129"/>
      <c r="T695" s="105" t="s">
        <v>386</v>
      </c>
      <c r="U695" s="1" t="s">
        <v>384</v>
      </c>
      <c r="V695" s="1"/>
      <c r="W695" s="1"/>
      <c r="X695" s="1"/>
      <c r="Y695" s="340"/>
      <c r="Z695" s="340"/>
      <c r="AA695" s="340"/>
      <c r="AB695" s="340"/>
      <c r="AC695" s="340">
        <v>1</v>
      </c>
      <c r="AD695" s="340"/>
      <c r="AE695" s="340"/>
      <c r="AF695" s="340"/>
      <c r="AG695" s="340"/>
      <c r="AH695" s="340"/>
      <c r="AI695" s="340">
        <v>0</v>
      </c>
      <c r="AJ695" s="2"/>
      <c r="AK695" s="2"/>
    </row>
    <row r="696" spans="1:41" ht="14.5" x14ac:dyDescent="0.3">
      <c r="A696" s="105" t="s">
        <v>283</v>
      </c>
      <c r="B696" s="114" t="s">
        <v>149</v>
      </c>
      <c r="C696" s="1" t="s">
        <v>325</v>
      </c>
      <c r="E696" s="1" t="s">
        <v>338</v>
      </c>
      <c r="F696" s="106">
        <v>2.4592999999999998</v>
      </c>
      <c r="H696" s="107">
        <v>58.2</v>
      </c>
      <c r="I696" s="108">
        <v>5.0999999999999996</v>
      </c>
      <c r="J696" s="107">
        <v>629</v>
      </c>
      <c r="K696" s="107">
        <v>-35.1</v>
      </c>
      <c r="L696" s="109">
        <v>80</v>
      </c>
      <c r="M696" s="110" t="s">
        <v>353</v>
      </c>
      <c r="N696" s="110" t="s">
        <v>353</v>
      </c>
      <c r="O696" s="127">
        <f>25+55.748/60</f>
        <v>25.929133333333333</v>
      </c>
      <c r="P696" s="128">
        <f>-173-24.247/60</f>
        <v>-173.40411666666665</v>
      </c>
      <c r="Q696" s="21" t="s">
        <v>421</v>
      </c>
      <c r="R696" s="129">
        <v>42271</v>
      </c>
      <c r="S696" s="129"/>
      <c r="T696" s="105" t="s">
        <v>386</v>
      </c>
      <c r="U696" s="1" t="s">
        <v>384</v>
      </c>
      <c r="V696" s="1"/>
      <c r="W696" s="1"/>
      <c r="X696" s="1"/>
      <c r="Y696" s="340"/>
      <c r="Z696" s="340"/>
      <c r="AA696" s="340"/>
      <c r="AB696" s="340"/>
      <c r="AC696" s="340">
        <v>1</v>
      </c>
      <c r="AD696" s="340"/>
      <c r="AE696" s="340"/>
      <c r="AF696" s="340"/>
      <c r="AG696" s="340"/>
      <c r="AH696" s="340"/>
      <c r="AI696" s="340">
        <v>0</v>
      </c>
      <c r="AJ696" s="2"/>
      <c r="AK696" s="2"/>
    </row>
    <row r="697" spans="1:41" ht="14.5" x14ac:dyDescent="0.3">
      <c r="A697" s="105" t="s">
        <v>284</v>
      </c>
      <c r="B697" s="114" t="s">
        <v>192</v>
      </c>
      <c r="C697" s="1" t="s">
        <v>315</v>
      </c>
      <c r="D697" s="44"/>
      <c r="E697" s="1" t="s">
        <v>337</v>
      </c>
      <c r="F697" s="106">
        <v>5.4832999999999998</v>
      </c>
      <c r="G697" s="45"/>
      <c r="H697" s="107">
        <v>39.200000000000003</v>
      </c>
      <c r="I697" s="108">
        <v>6.8</v>
      </c>
      <c r="J697" s="107">
        <v>905.6</v>
      </c>
      <c r="K697" s="107">
        <v>-20.5</v>
      </c>
      <c r="L697" s="109">
        <v>80</v>
      </c>
      <c r="M697" s="110" t="s">
        <v>353</v>
      </c>
      <c r="N697" s="110" t="s">
        <v>353</v>
      </c>
      <c r="O697" s="127">
        <f>25+55.748/60</f>
        <v>25.929133333333333</v>
      </c>
      <c r="P697" s="128">
        <f>-173-24.247/60</f>
        <v>-173.40411666666665</v>
      </c>
      <c r="Q697" s="21" t="s">
        <v>421</v>
      </c>
      <c r="R697" s="129">
        <v>42271</v>
      </c>
      <c r="S697" s="129"/>
      <c r="T697" s="105" t="s">
        <v>386</v>
      </c>
      <c r="U697" s="1" t="s">
        <v>384</v>
      </c>
      <c r="V697" s="1"/>
      <c r="W697" s="1"/>
      <c r="X697" s="1"/>
      <c r="Y697" s="340"/>
      <c r="Z697" s="340"/>
      <c r="AA697" s="340"/>
      <c r="AB697" s="340"/>
      <c r="AC697" s="340">
        <v>1</v>
      </c>
      <c r="AD697" s="340"/>
      <c r="AE697" s="340"/>
      <c r="AF697" s="340"/>
      <c r="AG697" s="340"/>
      <c r="AH697" s="340"/>
      <c r="AI697" s="340">
        <v>0</v>
      </c>
      <c r="AJ697" s="2"/>
      <c r="AK697" s="2"/>
    </row>
    <row r="698" spans="1:41" ht="14.5" x14ac:dyDescent="0.3">
      <c r="A698" s="105" t="s">
        <v>285</v>
      </c>
      <c r="B698" s="114" t="s">
        <v>136</v>
      </c>
      <c r="C698" s="1" t="s">
        <v>314</v>
      </c>
      <c r="E698" s="1" t="s">
        <v>338</v>
      </c>
      <c r="F698" s="106">
        <v>2.4794</v>
      </c>
      <c r="H698" s="107">
        <v>45.5</v>
      </c>
      <c r="I698" s="108">
        <v>5.8</v>
      </c>
      <c r="J698" s="107">
        <v>630.20000000000005</v>
      </c>
      <c r="K698" s="107">
        <v>-26.7</v>
      </c>
      <c r="L698" s="109">
        <v>80</v>
      </c>
      <c r="M698" s="110" t="s">
        <v>353</v>
      </c>
      <c r="N698" s="110" t="s">
        <v>353</v>
      </c>
      <c r="O698" s="127">
        <f>25+55.748/60</f>
        <v>25.929133333333333</v>
      </c>
      <c r="P698" s="128">
        <f>-173-24.247/60</f>
        <v>-173.40411666666665</v>
      </c>
      <c r="Q698" s="21" t="s">
        <v>421</v>
      </c>
      <c r="R698" s="129">
        <v>42271</v>
      </c>
      <c r="S698" s="129"/>
      <c r="T698" s="105" t="s">
        <v>386</v>
      </c>
      <c r="U698" s="1" t="s">
        <v>384</v>
      </c>
      <c r="V698" s="1"/>
      <c r="W698" s="1"/>
      <c r="X698" s="1"/>
      <c r="Y698" s="340"/>
      <c r="Z698" s="340"/>
      <c r="AA698" s="340"/>
      <c r="AB698" s="340"/>
      <c r="AC698" s="340">
        <v>1</v>
      </c>
      <c r="AD698" s="340"/>
      <c r="AE698" s="340"/>
      <c r="AF698" s="340"/>
      <c r="AG698" s="340"/>
      <c r="AH698" s="340"/>
      <c r="AI698" s="340">
        <v>0</v>
      </c>
      <c r="AJ698" s="2"/>
      <c r="AK698" s="2"/>
    </row>
    <row r="699" spans="1:41" x14ac:dyDescent="0.3">
      <c r="A699" s="1" t="s">
        <v>905</v>
      </c>
      <c r="B699" s="55" t="s">
        <v>19</v>
      </c>
      <c r="C699" s="15" t="s">
        <v>310</v>
      </c>
      <c r="E699" s="2" t="s">
        <v>339</v>
      </c>
      <c r="F699" s="34">
        <v>9.4710999999999999</v>
      </c>
      <c r="H699" s="26">
        <v>29.024107142857137</v>
      </c>
      <c r="I699" s="27">
        <v>1.4277353999999989</v>
      </c>
      <c r="J699" s="26">
        <v>1255.3664459161148</v>
      </c>
      <c r="K699" s="27">
        <v>-1.9662688000000013</v>
      </c>
      <c r="L699" s="340">
        <v>80</v>
      </c>
      <c r="M699" s="340" t="s">
        <v>1115</v>
      </c>
      <c r="N699" s="40" t="s">
        <v>1217</v>
      </c>
      <c r="Q699" s="21" t="s">
        <v>1202</v>
      </c>
      <c r="R699" s="36"/>
      <c r="AK699" s="1"/>
      <c r="AL699" s="1"/>
      <c r="AM699" s="1"/>
      <c r="AN699" s="1"/>
      <c r="AO699" s="1"/>
    </row>
    <row r="700" spans="1:41" x14ac:dyDescent="0.3">
      <c r="A700" s="1" t="s">
        <v>906</v>
      </c>
      <c r="B700" s="55" t="s">
        <v>19</v>
      </c>
      <c r="C700" s="15" t="s">
        <v>310</v>
      </c>
      <c r="E700" s="2" t="s">
        <v>339</v>
      </c>
      <c r="F700" s="34">
        <v>9.5653000000000006</v>
      </c>
      <c r="H700" s="26">
        <v>38.284821428571426</v>
      </c>
      <c r="I700" s="27">
        <v>2.1329607999999998</v>
      </c>
      <c r="J700" s="26">
        <v>1297.2428256070639</v>
      </c>
      <c r="K700" s="27">
        <v>-3.3748242000000044</v>
      </c>
      <c r="L700" s="340">
        <v>80</v>
      </c>
      <c r="M700" s="340" t="s">
        <v>1115</v>
      </c>
      <c r="N700" s="40" t="s">
        <v>1217</v>
      </c>
      <c r="Q700" s="21" t="s">
        <v>1202</v>
      </c>
      <c r="R700" s="36"/>
      <c r="AK700" s="1"/>
      <c r="AL700" s="1"/>
      <c r="AM700" s="1"/>
      <c r="AN700" s="1"/>
      <c r="AO700" s="1"/>
    </row>
    <row r="701" spans="1:41" x14ac:dyDescent="0.3">
      <c r="A701" s="1" t="s">
        <v>907</v>
      </c>
      <c r="B701" s="55" t="s">
        <v>19</v>
      </c>
      <c r="C701" s="15" t="s">
        <v>310</v>
      </c>
      <c r="E701" s="2" t="s">
        <v>339</v>
      </c>
      <c r="F701" s="34">
        <v>9.6239000000000008</v>
      </c>
      <c r="H701" s="26">
        <v>20.083035714285714</v>
      </c>
      <c r="I701" s="27">
        <v>1.9262080999999989</v>
      </c>
      <c r="J701" s="26">
        <v>1243.7328918322296</v>
      </c>
      <c r="K701" s="27">
        <v>-0.73794739999999903</v>
      </c>
      <c r="L701" s="340">
        <v>80</v>
      </c>
      <c r="M701" s="340" t="s">
        <v>1115</v>
      </c>
      <c r="N701" s="40" t="s">
        <v>1217</v>
      </c>
      <c r="Q701" s="21" t="s">
        <v>1202</v>
      </c>
      <c r="R701" s="36"/>
      <c r="AK701" s="1"/>
      <c r="AL701" s="1"/>
      <c r="AM701" s="1"/>
      <c r="AN701" s="1"/>
      <c r="AO701" s="1"/>
    </row>
    <row r="702" spans="1:41" x14ac:dyDescent="0.3">
      <c r="A702" s="1" t="s">
        <v>908</v>
      </c>
      <c r="B702" s="55" t="s">
        <v>19</v>
      </c>
      <c r="C702" s="15" t="s">
        <v>310</v>
      </c>
      <c r="E702" s="2" t="s">
        <v>339</v>
      </c>
      <c r="F702" s="34">
        <v>9.5607000000000006</v>
      </c>
      <c r="H702" s="26">
        <v>24.90625</v>
      </c>
      <c r="I702" s="27">
        <v>1.8397419999999993</v>
      </c>
      <c r="J702" s="26">
        <v>1276.8013245033112</v>
      </c>
      <c r="K702" s="27">
        <v>-1.8622310000000026</v>
      </c>
      <c r="L702" s="340">
        <v>80</v>
      </c>
      <c r="M702" s="340" t="s">
        <v>1115</v>
      </c>
      <c r="N702" s="40" t="s">
        <v>1217</v>
      </c>
      <c r="Q702" s="21" t="s">
        <v>1202</v>
      </c>
      <c r="R702" s="36"/>
      <c r="AK702" s="1"/>
      <c r="AL702" s="1"/>
      <c r="AM702" s="1"/>
      <c r="AN702" s="1"/>
      <c r="AO702" s="1"/>
    </row>
    <row r="703" spans="1:41" x14ac:dyDescent="0.3">
      <c r="A703" s="1" t="s">
        <v>909</v>
      </c>
      <c r="B703" s="55" t="s">
        <v>19</v>
      </c>
      <c r="C703" s="15" t="s">
        <v>310</v>
      </c>
      <c r="E703" s="2" t="s">
        <v>339</v>
      </c>
      <c r="F703" s="34">
        <v>9.4155999999999995</v>
      </c>
      <c r="H703" s="26">
        <v>23.004464285714285</v>
      </c>
      <c r="I703" s="27">
        <v>1.7895884999999998</v>
      </c>
      <c r="J703" s="26">
        <v>1209.80353200883</v>
      </c>
      <c r="K703" s="27">
        <v>-0.98034400000000277</v>
      </c>
      <c r="L703" s="340">
        <v>80</v>
      </c>
      <c r="M703" s="340" t="s">
        <v>1115</v>
      </c>
      <c r="N703" s="40" t="s">
        <v>1217</v>
      </c>
      <c r="Q703" s="21" t="s">
        <v>1202</v>
      </c>
      <c r="R703" s="36"/>
      <c r="AK703" s="1"/>
      <c r="AL703" s="1"/>
      <c r="AM703" s="1"/>
      <c r="AN703" s="1"/>
      <c r="AO703" s="1"/>
    </row>
    <row r="704" spans="1:41" x14ac:dyDescent="0.3">
      <c r="A704" s="1" t="s">
        <v>910</v>
      </c>
      <c r="B704" s="55" t="s">
        <v>19</v>
      </c>
      <c r="C704" s="15" t="s">
        <v>310</v>
      </c>
      <c r="E704" s="2" t="s">
        <v>339</v>
      </c>
      <c r="F704" s="34">
        <v>9.5302000000000007</v>
      </c>
      <c r="H704" s="26">
        <v>24.358035714285712</v>
      </c>
      <c r="I704" s="27">
        <v>1.8075446999999998</v>
      </c>
      <c r="J704" s="26">
        <v>1245.476821192053</v>
      </c>
      <c r="K704" s="27">
        <v>-1.375595200000002</v>
      </c>
      <c r="L704" s="340">
        <v>80</v>
      </c>
      <c r="M704" s="340" t="s">
        <v>1115</v>
      </c>
      <c r="N704" s="40" t="s">
        <v>1217</v>
      </c>
      <c r="Q704" s="21" t="s">
        <v>1202</v>
      </c>
      <c r="R704" s="36"/>
      <c r="AK704" s="1"/>
      <c r="AL704" s="1"/>
      <c r="AM704" s="1"/>
      <c r="AN704" s="1"/>
      <c r="AO704" s="1"/>
    </row>
    <row r="705" spans="1:41" x14ac:dyDescent="0.3">
      <c r="A705" s="1" t="s">
        <v>893</v>
      </c>
      <c r="B705" s="55" t="s">
        <v>19</v>
      </c>
      <c r="C705" s="1" t="s">
        <v>305</v>
      </c>
      <c r="E705" s="2" t="s">
        <v>339</v>
      </c>
      <c r="F705" s="34">
        <v>2.3679000000000001</v>
      </c>
      <c r="H705" s="26">
        <v>55.330042055220332</v>
      </c>
      <c r="I705" s="27">
        <v>2.3351535000000001</v>
      </c>
      <c r="J705" s="26">
        <v>397.0368852459016</v>
      </c>
      <c r="K705" s="27">
        <v>-22.004918600000003</v>
      </c>
      <c r="L705" s="343">
        <v>80</v>
      </c>
      <c r="M705" s="343" t="s">
        <v>1115</v>
      </c>
      <c r="N705" s="40" t="s">
        <v>1217</v>
      </c>
      <c r="Q705" s="21" t="s">
        <v>1202</v>
      </c>
      <c r="R705" s="36"/>
      <c r="AK705" s="1" t="s">
        <v>1142</v>
      </c>
      <c r="AL705" s="1"/>
      <c r="AM705" s="1"/>
      <c r="AN705" s="1"/>
      <c r="AO705" s="1"/>
    </row>
    <row r="706" spans="1:41" x14ac:dyDescent="0.3">
      <c r="A706" s="1" t="s">
        <v>894</v>
      </c>
      <c r="B706" s="55" t="s">
        <v>19</v>
      </c>
      <c r="C706" s="1" t="s">
        <v>305</v>
      </c>
      <c r="E706" s="2" t="s">
        <v>339</v>
      </c>
      <c r="F706" s="34">
        <v>2.3613</v>
      </c>
      <c r="H706" s="26">
        <v>29.155238617663187</v>
      </c>
      <c r="I706" s="27">
        <v>4.7806009999999999</v>
      </c>
      <c r="J706" s="26">
        <v>332.18032786885243</v>
      </c>
      <c r="K706" s="27">
        <v>-15.856877599999997</v>
      </c>
      <c r="L706" s="340">
        <v>80</v>
      </c>
      <c r="M706" s="340" t="s">
        <v>1115</v>
      </c>
      <c r="N706" s="40" t="s">
        <v>1217</v>
      </c>
      <c r="Q706" s="21" t="s">
        <v>1202</v>
      </c>
      <c r="R706" s="36"/>
      <c r="AK706" s="1"/>
      <c r="AL706" s="1"/>
      <c r="AM706" s="1"/>
      <c r="AN706" s="1"/>
      <c r="AO706" s="1"/>
    </row>
    <row r="707" spans="1:41" x14ac:dyDescent="0.3">
      <c r="A707" s="1" t="s">
        <v>895</v>
      </c>
      <c r="B707" s="55" t="s">
        <v>19</v>
      </c>
      <c r="C707" s="1" t="s">
        <v>305</v>
      </c>
      <c r="E707" s="2" t="s">
        <v>339</v>
      </c>
      <c r="F707" s="34">
        <v>2.2738999999999998</v>
      </c>
      <c r="H707" s="26">
        <v>18.272078990674711</v>
      </c>
      <c r="I707" s="27">
        <v>2.822209</v>
      </c>
      <c r="J707" s="26">
        <v>331.01229508196724</v>
      </c>
      <c r="K707" s="27">
        <v>-9.8608598000000001</v>
      </c>
      <c r="L707" s="340">
        <v>80</v>
      </c>
      <c r="M707" s="343" t="s">
        <v>1115</v>
      </c>
      <c r="N707" s="40" t="s">
        <v>1217</v>
      </c>
      <c r="Q707" s="21" t="s">
        <v>1202</v>
      </c>
      <c r="R707" s="36"/>
      <c r="AK707" s="1"/>
      <c r="AL707" s="1"/>
      <c r="AM707" s="1"/>
      <c r="AN707" s="1"/>
      <c r="AO707" s="1"/>
    </row>
    <row r="708" spans="1:41" x14ac:dyDescent="0.3">
      <c r="A708" s="1" t="s">
        <v>896</v>
      </c>
      <c r="B708" s="55" t="s">
        <v>19</v>
      </c>
      <c r="C708" s="1" t="s">
        <v>305</v>
      </c>
      <c r="E708" s="2" t="s">
        <v>339</v>
      </c>
      <c r="F708" s="34">
        <v>2.3683999999999998</v>
      </c>
      <c r="H708" s="26">
        <v>42.929237520570489</v>
      </c>
      <c r="I708" s="27">
        <v>0.8569564999999999</v>
      </c>
      <c r="J708" s="26">
        <v>456.89344262295077</v>
      </c>
      <c r="K708" s="27">
        <v>-18.783322000000002</v>
      </c>
      <c r="L708" s="318">
        <v>80</v>
      </c>
      <c r="M708" s="343" t="s">
        <v>1115</v>
      </c>
      <c r="N708" s="40" t="s">
        <v>1217</v>
      </c>
      <c r="Q708" s="21" t="s">
        <v>1202</v>
      </c>
      <c r="R708" s="36"/>
      <c r="AK708" s="1"/>
      <c r="AL708" s="1"/>
      <c r="AM708" s="1"/>
      <c r="AN708" s="1"/>
      <c r="AO708" s="1"/>
    </row>
    <row r="709" spans="1:41" x14ac:dyDescent="0.3">
      <c r="A709" s="1" t="s">
        <v>897</v>
      </c>
      <c r="B709" s="55" t="s">
        <v>19</v>
      </c>
      <c r="C709" s="1" t="s">
        <v>305</v>
      </c>
      <c r="E709" s="2" t="s">
        <v>339</v>
      </c>
      <c r="F709" s="34">
        <v>2.2909000000000002</v>
      </c>
      <c r="H709" s="26">
        <v>23.086487474858288</v>
      </c>
      <c r="I709" s="27">
        <v>4.7324145000000009</v>
      </c>
      <c r="J709" s="26">
        <v>286.54508196721315</v>
      </c>
      <c r="K709" s="27">
        <v>-13.513041799999998</v>
      </c>
      <c r="L709" s="318">
        <v>80</v>
      </c>
      <c r="M709" s="3" t="s">
        <v>1115</v>
      </c>
      <c r="N709" s="40" t="s">
        <v>1217</v>
      </c>
      <c r="Q709" s="21" t="s">
        <v>1202</v>
      </c>
      <c r="R709" s="36"/>
      <c r="AK709" s="1"/>
      <c r="AL709" s="1"/>
      <c r="AM709" s="1"/>
      <c r="AN709" s="1"/>
      <c r="AO709" s="1"/>
    </row>
    <row r="710" spans="1:41" x14ac:dyDescent="0.3">
      <c r="A710" s="1" t="s">
        <v>898</v>
      </c>
      <c r="B710" s="55" t="s">
        <v>19</v>
      </c>
      <c r="C710" s="1" t="s">
        <v>305</v>
      </c>
      <c r="E710" s="2" t="s">
        <v>339</v>
      </c>
      <c r="F710" s="34">
        <v>2.4091</v>
      </c>
      <c r="H710" s="26">
        <v>43.636862314865603</v>
      </c>
      <c r="I710" s="27">
        <v>4.3359210000000008</v>
      </c>
      <c r="J710" s="26">
        <v>374.43442622950812</v>
      </c>
      <c r="K710" s="27">
        <v>-21.052872400000002</v>
      </c>
      <c r="L710" s="343">
        <v>80</v>
      </c>
      <c r="M710" s="3" t="s">
        <v>1115</v>
      </c>
      <c r="N710" s="40" t="s">
        <v>1217</v>
      </c>
      <c r="Q710" s="21" t="s">
        <v>1202</v>
      </c>
      <c r="R710" s="36"/>
      <c r="AK710" s="1"/>
      <c r="AL710" s="1"/>
      <c r="AM710" s="1"/>
      <c r="AN710" s="1"/>
      <c r="AO710" s="1"/>
    </row>
    <row r="711" spans="1:41" x14ac:dyDescent="0.3">
      <c r="A711" s="1" t="s">
        <v>911</v>
      </c>
      <c r="B711" s="1" t="s">
        <v>1085</v>
      </c>
      <c r="E711" s="2" t="s">
        <v>339</v>
      </c>
      <c r="F711" s="34">
        <v>1.5471999999999999</v>
      </c>
      <c r="H711" s="26">
        <v>17.967201674808095</v>
      </c>
      <c r="I711" s="27">
        <v>6.0308024000000016</v>
      </c>
      <c r="J711" s="26">
        <v>184.21451355661881</v>
      </c>
      <c r="K711" s="27">
        <v>-19.853582400000004</v>
      </c>
      <c r="L711" s="340">
        <v>80</v>
      </c>
      <c r="M711" s="340" t="s">
        <v>1115</v>
      </c>
      <c r="N711" s="40" t="s">
        <v>1217</v>
      </c>
      <c r="Q711" s="21" t="s">
        <v>1202</v>
      </c>
      <c r="R711" s="36"/>
      <c r="AK711" s="1" t="s">
        <v>1144</v>
      </c>
      <c r="AL711" s="1"/>
      <c r="AM711" s="1"/>
      <c r="AN711" s="1"/>
      <c r="AO711" s="1"/>
    </row>
    <row r="712" spans="1:41" s="72" customFormat="1" x14ac:dyDescent="0.3">
      <c r="A712" s="1" t="s">
        <v>912</v>
      </c>
      <c r="B712" s="1" t="s">
        <v>1085</v>
      </c>
      <c r="C712" s="15"/>
      <c r="D712" s="15"/>
      <c r="E712" s="2" t="s">
        <v>339</v>
      </c>
      <c r="F712" s="34">
        <v>1.4867999999999999</v>
      </c>
      <c r="G712" s="21"/>
      <c r="H712" s="26">
        <v>18.677250523377527</v>
      </c>
      <c r="I712" s="27">
        <v>8.4734190000000016</v>
      </c>
      <c r="J712" s="26">
        <v>213.79186602870811</v>
      </c>
      <c r="K712" s="27">
        <v>-18.856151800000006</v>
      </c>
      <c r="L712" s="340">
        <v>80</v>
      </c>
      <c r="M712" s="340" t="s">
        <v>1115</v>
      </c>
      <c r="N712" s="40" t="s">
        <v>1217</v>
      </c>
      <c r="O712" s="21"/>
      <c r="P712" s="21"/>
      <c r="Q712" s="21" t="s">
        <v>1202</v>
      </c>
      <c r="R712" s="36"/>
      <c r="S712" s="21"/>
      <c r="T712" s="21"/>
      <c r="U712" s="21"/>
      <c r="V712" s="21"/>
      <c r="W712" s="15"/>
      <c r="X712" s="15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4"/>
      <c r="AK712" s="1"/>
      <c r="AL712" s="1"/>
      <c r="AM712" s="1"/>
      <c r="AN712" s="1"/>
      <c r="AO712" s="1"/>
    </row>
    <row r="713" spans="1:41" x14ac:dyDescent="0.3">
      <c r="A713" s="1" t="s">
        <v>913</v>
      </c>
      <c r="B713" s="1" t="s">
        <v>1085</v>
      </c>
      <c r="E713" s="2" t="s">
        <v>339</v>
      </c>
      <c r="F713" s="34">
        <v>1.4955000000000001</v>
      </c>
      <c r="H713" s="26">
        <v>15.575366364270758</v>
      </c>
      <c r="I713" s="27">
        <v>6.376882600000001</v>
      </c>
      <c r="J713" s="26">
        <v>189.59728867623605</v>
      </c>
      <c r="K713" s="27">
        <v>-19.711787400000009</v>
      </c>
      <c r="L713" s="340">
        <v>80</v>
      </c>
      <c r="M713" s="340" t="s">
        <v>1115</v>
      </c>
      <c r="N713" s="40" t="s">
        <v>1217</v>
      </c>
      <c r="Q713" s="21" t="s">
        <v>1202</v>
      </c>
      <c r="R713" s="36"/>
      <c r="AK713" s="1"/>
      <c r="AL713" s="1"/>
      <c r="AM713" s="1"/>
      <c r="AN713" s="1"/>
      <c r="AO713" s="1"/>
    </row>
    <row r="714" spans="1:41" x14ac:dyDescent="0.3">
      <c r="A714" s="1" t="s">
        <v>914</v>
      </c>
      <c r="B714" s="1" t="s">
        <v>1085</v>
      </c>
      <c r="E714" s="2" t="s">
        <v>339</v>
      </c>
      <c r="F714" s="34">
        <v>1.5679000000000001</v>
      </c>
      <c r="H714" s="26">
        <v>23.410327983251914</v>
      </c>
      <c r="I714" s="27">
        <v>5.0978584000000016</v>
      </c>
      <c r="J714" s="26">
        <v>235.58612440191385</v>
      </c>
      <c r="K714" s="27">
        <v>-19.117519600000008</v>
      </c>
      <c r="L714" s="340">
        <v>80</v>
      </c>
      <c r="M714" s="340" t="s">
        <v>1115</v>
      </c>
      <c r="N714" s="40" t="s">
        <v>1217</v>
      </c>
      <c r="Q714" s="21" t="s">
        <v>1202</v>
      </c>
      <c r="R714" s="36"/>
      <c r="AK714" s="1"/>
      <c r="AL714" s="1"/>
      <c r="AM714" s="1"/>
      <c r="AN714" s="1"/>
      <c r="AO714" s="1"/>
    </row>
    <row r="715" spans="1:41" x14ac:dyDescent="0.3">
      <c r="A715" s="1" t="s">
        <v>915</v>
      </c>
      <c r="B715" s="1" t="s">
        <v>1085</v>
      </c>
      <c r="C715" s="23"/>
      <c r="E715" s="2" t="s">
        <v>339</v>
      </c>
      <c r="F715" s="34">
        <v>1.4937</v>
      </c>
      <c r="H715" s="26">
        <v>14.38904396371249</v>
      </c>
      <c r="I715" s="27">
        <v>5.5294986000000002</v>
      </c>
      <c r="J715" s="26">
        <v>178.2097288676236</v>
      </c>
      <c r="K715" s="27">
        <v>-19.108082600000003</v>
      </c>
      <c r="L715" s="340">
        <v>80</v>
      </c>
      <c r="M715" s="340" t="s">
        <v>1115</v>
      </c>
      <c r="N715" s="40" t="s">
        <v>1217</v>
      </c>
      <c r="Q715" s="21" t="s">
        <v>1202</v>
      </c>
      <c r="R715" s="36"/>
      <c r="AK715" s="1" t="s">
        <v>1142</v>
      </c>
      <c r="AL715" s="1"/>
      <c r="AM715" s="1"/>
      <c r="AN715" s="1"/>
      <c r="AO715" s="1"/>
    </row>
    <row r="716" spans="1:41" s="72" customFormat="1" x14ac:dyDescent="0.3">
      <c r="A716" s="1" t="s">
        <v>916</v>
      </c>
      <c r="B716" s="1" t="s">
        <v>1085</v>
      </c>
      <c r="C716" s="23"/>
      <c r="D716" s="15"/>
      <c r="E716" s="2" t="s">
        <v>339</v>
      </c>
      <c r="F716" s="34">
        <v>1.5006999999999999</v>
      </c>
      <c r="G716" s="21"/>
      <c r="H716" s="26">
        <v>17.377529658060009</v>
      </c>
      <c r="I716" s="27">
        <v>5.6061380000000005</v>
      </c>
      <c r="J716" s="26">
        <v>192.41228070175438</v>
      </c>
      <c r="K716" s="27">
        <v>-20.514647200000006</v>
      </c>
      <c r="L716" s="340">
        <v>80</v>
      </c>
      <c r="M716" s="340" t="s">
        <v>1115</v>
      </c>
      <c r="N716" s="40" t="s">
        <v>1217</v>
      </c>
      <c r="O716" s="21"/>
      <c r="P716" s="21"/>
      <c r="Q716" s="21" t="s">
        <v>1202</v>
      </c>
      <c r="R716" s="36"/>
      <c r="S716" s="21"/>
      <c r="T716" s="21"/>
      <c r="U716" s="21"/>
      <c r="V716" s="21"/>
      <c r="W716" s="15"/>
      <c r="X716" s="15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4"/>
      <c r="AK716" s="1"/>
      <c r="AL716" s="1"/>
      <c r="AM716" s="1"/>
      <c r="AN716" s="1"/>
      <c r="AO716" s="1"/>
    </row>
    <row r="717" spans="1:41" s="72" customFormat="1" ht="14.5" x14ac:dyDescent="0.3">
      <c r="A717" s="105" t="s">
        <v>138</v>
      </c>
      <c r="B717" s="55" t="s">
        <v>32</v>
      </c>
      <c r="C717" s="1" t="s">
        <v>315</v>
      </c>
      <c r="D717" s="15"/>
      <c r="E717" s="2" t="s">
        <v>337</v>
      </c>
      <c r="F717" s="106">
        <v>5.4702000000000002</v>
      </c>
      <c r="G717" s="21"/>
      <c r="H717" s="107">
        <v>60</v>
      </c>
      <c r="I717" s="108">
        <v>2.2999999999999998</v>
      </c>
      <c r="J717" s="107">
        <v>1355.2</v>
      </c>
      <c r="K717" s="107">
        <v>-18.7</v>
      </c>
      <c r="L717" s="109">
        <v>81</v>
      </c>
      <c r="M717" s="110" t="s">
        <v>347</v>
      </c>
      <c r="N717" s="110" t="s">
        <v>347</v>
      </c>
      <c r="O717" s="111">
        <f>23+46.607/60</f>
        <v>23.776783333333334</v>
      </c>
      <c r="P717" s="112">
        <f>-166-23.207/60</f>
        <v>-166.38678333333334</v>
      </c>
      <c r="Q717" s="21" t="s">
        <v>421</v>
      </c>
      <c r="R717" s="113">
        <v>41894</v>
      </c>
      <c r="S717" s="113"/>
      <c r="T717" s="105" t="s">
        <v>378</v>
      </c>
      <c r="U717" s="1" t="s">
        <v>379</v>
      </c>
      <c r="V717" s="1" t="s">
        <v>395</v>
      </c>
      <c r="W717" s="1"/>
      <c r="X717" s="1" t="s">
        <v>397</v>
      </c>
      <c r="Y717" s="110">
        <v>1</v>
      </c>
      <c r="Z717" s="110">
        <v>2</v>
      </c>
      <c r="AA717" s="340">
        <v>1</v>
      </c>
      <c r="AB717" s="340">
        <v>0</v>
      </c>
      <c r="AC717" s="340">
        <v>1</v>
      </c>
      <c r="AD717" s="340">
        <v>1</v>
      </c>
      <c r="AE717" s="340">
        <v>1</v>
      </c>
      <c r="AF717" s="340"/>
      <c r="AG717" s="340"/>
      <c r="AH717" s="340">
        <v>1</v>
      </c>
      <c r="AI717" s="340">
        <v>0</v>
      </c>
      <c r="AJ717" s="2">
        <v>0</v>
      </c>
      <c r="AK717" s="2"/>
      <c r="AL717" s="15"/>
      <c r="AM717" s="15"/>
      <c r="AN717" s="15"/>
      <c r="AO717" s="15"/>
    </row>
    <row r="718" spans="1:41" ht="14.5" x14ac:dyDescent="0.3">
      <c r="A718" s="105" t="s">
        <v>194</v>
      </c>
      <c r="B718" s="114" t="s">
        <v>160</v>
      </c>
      <c r="C718" s="1" t="s">
        <v>317</v>
      </c>
      <c r="D718" s="24"/>
      <c r="E718" s="1" t="s">
        <v>339</v>
      </c>
      <c r="F718" s="106">
        <v>2.4937999999999998</v>
      </c>
      <c r="H718" s="107">
        <v>41.9</v>
      </c>
      <c r="I718" s="108">
        <v>2.8</v>
      </c>
      <c r="J718" s="107">
        <v>668.9</v>
      </c>
      <c r="K718" s="107">
        <v>-18</v>
      </c>
      <c r="L718" s="109">
        <v>82</v>
      </c>
      <c r="M718" s="110" t="s">
        <v>347</v>
      </c>
      <c r="N718" s="110" t="s">
        <v>347</v>
      </c>
      <c r="O718" s="127">
        <f>23+43.602/60</f>
        <v>23.726700000000001</v>
      </c>
      <c r="P718" s="128">
        <f>-166-21.289/60</f>
        <v>-166.35481666666666</v>
      </c>
      <c r="Q718" s="21" t="s">
        <v>421</v>
      </c>
      <c r="R718" s="129">
        <v>42255</v>
      </c>
      <c r="S718" s="129"/>
      <c r="T718" s="105" t="s">
        <v>380</v>
      </c>
      <c r="U718" s="1" t="s">
        <v>384</v>
      </c>
      <c r="V718" s="1"/>
      <c r="W718" s="1"/>
      <c r="X718" s="1"/>
      <c r="Y718" s="340"/>
      <c r="Z718" s="340"/>
      <c r="AA718" s="340"/>
      <c r="AB718" s="340"/>
      <c r="AC718" s="340">
        <v>1</v>
      </c>
      <c r="AD718" s="340"/>
      <c r="AE718" s="340"/>
      <c r="AF718" s="340"/>
      <c r="AG718" s="340"/>
      <c r="AH718" s="340"/>
      <c r="AI718" s="340">
        <v>0</v>
      </c>
      <c r="AJ718" s="2"/>
      <c r="AK718" s="2"/>
    </row>
    <row r="719" spans="1:41" ht="14.5" x14ac:dyDescent="0.3">
      <c r="A719" s="105" t="s">
        <v>195</v>
      </c>
      <c r="B719" s="114" t="s">
        <v>1208</v>
      </c>
      <c r="C719" s="1" t="s">
        <v>303</v>
      </c>
      <c r="D719" s="24"/>
      <c r="E719" s="1" t="s">
        <v>339</v>
      </c>
      <c r="F719" s="106">
        <v>2.0348999999999999</v>
      </c>
      <c r="H719" s="107">
        <v>16.5</v>
      </c>
      <c r="I719" s="108">
        <v>0.6</v>
      </c>
      <c r="J719" s="107">
        <v>433</v>
      </c>
      <c r="K719" s="107">
        <v>-16.8</v>
      </c>
      <c r="L719" s="109">
        <v>82</v>
      </c>
      <c r="M719" s="110" t="s">
        <v>347</v>
      </c>
      <c r="N719" s="110" t="s">
        <v>347</v>
      </c>
      <c r="O719" s="127">
        <f>23+43.602/60</f>
        <v>23.726700000000001</v>
      </c>
      <c r="P719" s="128">
        <f>-166-21.289/60</f>
        <v>-166.35481666666666</v>
      </c>
      <c r="Q719" s="21" t="s">
        <v>421</v>
      </c>
      <c r="R719" s="129">
        <v>42255</v>
      </c>
      <c r="S719" s="129"/>
      <c r="T719" s="105" t="s">
        <v>380</v>
      </c>
      <c r="U719" s="1" t="s">
        <v>384</v>
      </c>
      <c r="V719" s="1"/>
      <c r="W719" s="1"/>
      <c r="X719" s="1"/>
      <c r="Y719" s="340"/>
      <c r="Z719" s="340"/>
      <c r="AA719" s="340"/>
      <c r="AB719" s="340"/>
      <c r="AC719" s="340">
        <v>1</v>
      </c>
      <c r="AD719" s="340"/>
      <c r="AE719" s="340"/>
      <c r="AF719" s="340"/>
      <c r="AG719" s="340"/>
      <c r="AH719" s="340"/>
      <c r="AI719" s="340">
        <v>0</v>
      </c>
      <c r="AJ719" s="2"/>
      <c r="AK719" s="2"/>
    </row>
    <row r="720" spans="1:41" s="72" customFormat="1" ht="14.5" x14ac:dyDescent="0.3">
      <c r="A720" s="105" t="s">
        <v>196</v>
      </c>
      <c r="B720" s="114" t="s">
        <v>160</v>
      </c>
      <c r="C720" s="1" t="s">
        <v>317</v>
      </c>
      <c r="D720" s="24"/>
      <c r="E720" s="1" t="s">
        <v>339</v>
      </c>
      <c r="F720" s="106">
        <v>2.5184000000000002</v>
      </c>
      <c r="G720" s="21"/>
      <c r="H720" s="107">
        <v>43</v>
      </c>
      <c r="I720" s="108">
        <v>3.2</v>
      </c>
      <c r="J720" s="107">
        <v>654.6</v>
      </c>
      <c r="K720" s="107">
        <v>-17.100000000000001</v>
      </c>
      <c r="L720" s="109">
        <v>82</v>
      </c>
      <c r="M720" s="110" t="s">
        <v>347</v>
      </c>
      <c r="N720" s="110" t="s">
        <v>347</v>
      </c>
      <c r="O720" s="127">
        <f>23+43.602/60</f>
        <v>23.726700000000001</v>
      </c>
      <c r="P720" s="128">
        <f>-166-21.289/60</f>
        <v>-166.35481666666666</v>
      </c>
      <c r="Q720" s="21" t="s">
        <v>421</v>
      </c>
      <c r="R720" s="129">
        <v>42255</v>
      </c>
      <c r="S720" s="129"/>
      <c r="T720" s="105" t="s">
        <v>380</v>
      </c>
      <c r="U720" s="1" t="s">
        <v>384</v>
      </c>
      <c r="V720" s="1"/>
      <c r="W720" s="1"/>
      <c r="X720" s="1"/>
      <c r="Y720" s="340"/>
      <c r="Z720" s="340"/>
      <c r="AA720" s="340"/>
      <c r="AB720" s="340"/>
      <c r="AC720" s="340">
        <v>1</v>
      </c>
      <c r="AD720" s="340"/>
      <c r="AE720" s="340"/>
      <c r="AF720" s="340"/>
      <c r="AG720" s="340"/>
      <c r="AH720" s="340"/>
      <c r="AI720" s="340">
        <v>0</v>
      </c>
      <c r="AJ720" s="2"/>
      <c r="AK720" s="2"/>
      <c r="AL720" s="15"/>
      <c r="AM720" s="15"/>
      <c r="AN720" s="15"/>
      <c r="AO720" s="15"/>
    </row>
    <row r="721" spans="1:41" ht="14.5" x14ac:dyDescent="0.3">
      <c r="A721" s="105" t="s">
        <v>197</v>
      </c>
      <c r="B721" s="114" t="s">
        <v>188</v>
      </c>
      <c r="C721" s="1" t="s">
        <v>308</v>
      </c>
      <c r="D721" s="24"/>
      <c r="E721" s="1" t="s">
        <v>338</v>
      </c>
      <c r="F721" s="106">
        <v>1.8876999999999999</v>
      </c>
      <c r="H721" s="107">
        <v>45</v>
      </c>
      <c r="I721" s="108">
        <v>2.8</v>
      </c>
      <c r="J721" s="107">
        <v>569.4</v>
      </c>
      <c r="K721" s="107">
        <v>-25.7</v>
      </c>
      <c r="L721" s="109">
        <v>82</v>
      </c>
      <c r="M721" s="110" t="s">
        <v>347</v>
      </c>
      <c r="N721" s="110" t="s">
        <v>347</v>
      </c>
      <c r="O721" s="127">
        <f>23+43.602/60</f>
        <v>23.726700000000001</v>
      </c>
      <c r="P721" s="128">
        <f>-166-21.289/60</f>
        <v>-166.35481666666666</v>
      </c>
      <c r="Q721" s="21" t="s">
        <v>421</v>
      </c>
      <c r="R721" s="129">
        <v>42255</v>
      </c>
      <c r="S721" s="129"/>
      <c r="T721" s="105" t="s">
        <v>380</v>
      </c>
      <c r="U721" s="1" t="s">
        <v>384</v>
      </c>
      <c r="V721" s="1"/>
      <c r="W721" s="1"/>
      <c r="X721" s="1"/>
      <c r="Y721" s="340"/>
      <c r="Z721" s="340"/>
      <c r="AA721" s="340"/>
      <c r="AB721" s="340"/>
      <c r="AC721" s="340">
        <v>1</v>
      </c>
      <c r="AD721" s="340"/>
      <c r="AE721" s="340"/>
      <c r="AF721" s="340"/>
      <c r="AG721" s="340"/>
      <c r="AH721" s="340"/>
      <c r="AI721" s="340">
        <v>0</v>
      </c>
      <c r="AJ721" s="2"/>
      <c r="AK721" s="2"/>
    </row>
    <row r="722" spans="1:41" x14ac:dyDescent="0.3">
      <c r="A722" s="1" t="s">
        <v>945</v>
      </c>
      <c r="B722" s="55" t="s">
        <v>19</v>
      </c>
      <c r="C722" s="15" t="s">
        <v>1204</v>
      </c>
      <c r="E722" s="24" t="s">
        <v>339</v>
      </c>
      <c r="F722" s="34">
        <v>2.351</v>
      </c>
      <c r="H722" s="26">
        <v>50.027678571428567</v>
      </c>
      <c r="I722" s="27">
        <v>2.1746071999999992</v>
      </c>
      <c r="J722" s="26">
        <v>456.49227373068436</v>
      </c>
      <c r="K722" s="27">
        <v>-17.651519</v>
      </c>
      <c r="L722" s="340">
        <v>82</v>
      </c>
      <c r="M722" s="3" t="s">
        <v>1116</v>
      </c>
      <c r="N722" s="40" t="s">
        <v>1215</v>
      </c>
      <c r="Q722" s="21" t="s">
        <v>1202</v>
      </c>
      <c r="R722" s="36"/>
      <c r="AK722" s="1"/>
      <c r="AL722" s="1"/>
      <c r="AM722" s="1"/>
      <c r="AN722" s="1"/>
      <c r="AO722" s="1"/>
    </row>
    <row r="723" spans="1:41" x14ac:dyDescent="0.3">
      <c r="A723" s="1" t="s">
        <v>946</v>
      </c>
      <c r="B723" s="55" t="s">
        <v>19</v>
      </c>
      <c r="C723" s="15" t="s">
        <v>1204</v>
      </c>
      <c r="E723" s="24" t="s">
        <v>339</v>
      </c>
      <c r="F723" s="34">
        <v>2.2450999999999999</v>
      </c>
      <c r="H723" s="26">
        <v>43.39910714285714</v>
      </c>
      <c r="I723" s="27">
        <v>2.2591303999999988</v>
      </c>
      <c r="J723" s="26">
        <v>426.82339955849892</v>
      </c>
      <c r="K723" s="27">
        <v>-15.505498200000002</v>
      </c>
      <c r="L723" s="340">
        <v>82</v>
      </c>
      <c r="M723" s="340" t="s">
        <v>1116</v>
      </c>
      <c r="N723" s="40" t="s">
        <v>1215</v>
      </c>
      <c r="Q723" s="21" t="s">
        <v>1202</v>
      </c>
      <c r="R723" s="36"/>
      <c r="AK723" s="1"/>
      <c r="AL723" s="1"/>
      <c r="AM723" s="1"/>
      <c r="AN723" s="1"/>
      <c r="AO723" s="1"/>
    </row>
    <row r="724" spans="1:41" x14ac:dyDescent="0.3">
      <c r="A724" s="1" t="s">
        <v>947</v>
      </c>
      <c r="B724" s="55" t="s">
        <v>19</v>
      </c>
      <c r="C724" s="15" t="s">
        <v>1204</v>
      </c>
      <c r="E724" s="24" t="s">
        <v>339</v>
      </c>
      <c r="F724" s="34">
        <v>2.2654000000000001</v>
      </c>
      <c r="H724" s="26">
        <v>53.842036085553829</v>
      </c>
      <c r="I724" s="27">
        <v>1.8827976000000004</v>
      </c>
      <c r="J724" s="26">
        <v>469.09323308270677</v>
      </c>
      <c r="K724" s="27">
        <v>-17.477209000000002</v>
      </c>
      <c r="L724" s="340">
        <v>82</v>
      </c>
      <c r="M724" s="340" t="s">
        <v>1116</v>
      </c>
      <c r="N724" s="40" t="s">
        <v>1215</v>
      </c>
      <c r="Q724" s="21" t="s">
        <v>1202</v>
      </c>
      <c r="R724" s="36"/>
      <c r="AK724" s="1"/>
      <c r="AL724" s="1"/>
      <c r="AM724" s="1"/>
      <c r="AN724" s="1"/>
      <c r="AO724" s="1"/>
    </row>
    <row r="725" spans="1:41" x14ac:dyDescent="0.3">
      <c r="A725" s="1" t="s">
        <v>948</v>
      </c>
      <c r="B725" s="55" t="s">
        <v>19</v>
      </c>
      <c r="C725" s="15" t="s">
        <v>1204</v>
      </c>
      <c r="E725" s="24" t="s">
        <v>339</v>
      </c>
      <c r="F725" s="34">
        <v>2.3327</v>
      </c>
      <c r="H725" s="26">
        <v>42.015055562193815</v>
      </c>
      <c r="I725" s="27">
        <v>2.0451440000000014</v>
      </c>
      <c r="J725" s="26">
        <v>423.39398496240597</v>
      </c>
      <c r="K725" s="27">
        <v>-15.505807200000003</v>
      </c>
      <c r="L725" s="340">
        <v>82</v>
      </c>
      <c r="M725" s="340" t="s">
        <v>1116</v>
      </c>
      <c r="N725" s="40" t="s">
        <v>1215</v>
      </c>
      <c r="Q725" s="21" t="s">
        <v>1202</v>
      </c>
      <c r="R725" s="36"/>
      <c r="AK725" s="1"/>
      <c r="AL725" s="1"/>
      <c r="AM725" s="1"/>
      <c r="AN725" s="1"/>
      <c r="AO725" s="1"/>
    </row>
    <row r="726" spans="1:41" x14ac:dyDescent="0.3">
      <c r="A726" s="1" t="s">
        <v>949</v>
      </c>
      <c r="B726" s="55" t="s">
        <v>19</v>
      </c>
      <c r="C726" s="15" t="s">
        <v>1204</v>
      </c>
      <c r="E726" s="24" t="s">
        <v>339</v>
      </c>
      <c r="F726" s="34">
        <v>2.3041999999999998</v>
      </c>
      <c r="H726" s="26">
        <v>59.639622416059275</v>
      </c>
      <c r="I726" s="27">
        <v>1.4018440000000008</v>
      </c>
      <c r="J726" s="26">
        <v>502.35639097744348</v>
      </c>
      <c r="K726" s="27">
        <v>-18.797403400000004</v>
      </c>
      <c r="L726" s="340">
        <v>82</v>
      </c>
      <c r="M726" s="340" t="s">
        <v>1116</v>
      </c>
      <c r="N726" s="40" t="s">
        <v>1215</v>
      </c>
      <c r="Q726" s="21" t="s">
        <v>1202</v>
      </c>
      <c r="R726" s="36"/>
      <c r="AK726" s="1"/>
      <c r="AL726" s="1"/>
      <c r="AM726" s="1"/>
      <c r="AN726" s="1"/>
      <c r="AO726" s="1"/>
    </row>
    <row r="727" spans="1:41" x14ac:dyDescent="0.3">
      <c r="A727" s="1" t="s">
        <v>950</v>
      </c>
      <c r="B727" s="55" t="s">
        <v>19</v>
      </c>
      <c r="C727" s="15" t="s">
        <v>1204</v>
      </c>
      <c r="E727" s="24" t="s">
        <v>339</v>
      </c>
      <c r="F727" s="34">
        <v>2.3248000000000002</v>
      </c>
      <c r="H727" s="26">
        <v>62.270761142310917</v>
      </c>
      <c r="I727" s="27">
        <v>2.2059104000000005</v>
      </c>
      <c r="J727" s="26">
        <v>536.29624060150365</v>
      </c>
      <c r="K727" s="27">
        <v>-18.4736768</v>
      </c>
      <c r="L727" s="340">
        <v>82</v>
      </c>
      <c r="M727" s="340" t="s">
        <v>1116</v>
      </c>
      <c r="N727" s="40" t="s">
        <v>1215</v>
      </c>
      <c r="Q727" s="21" t="s">
        <v>1202</v>
      </c>
      <c r="R727" s="36"/>
      <c r="AK727" s="1"/>
      <c r="AL727" s="1"/>
      <c r="AM727" s="1"/>
      <c r="AN727" s="1"/>
      <c r="AO727" s="1"/>
    </row>
    <row r="728" spans="1:41" ht="14.5" x14ac:dyDescent="0.3">
      <c r="A728" s="105" t="s">
        <v>181</v>
      </c>
      <c r="B728" s="114" t="s">
        <v>150</v>
      </c>
      <c r="C728" s="1" t="s">
        <v>327</v>
      </c>
      <c r="E728" s="1" t="s">
        <v>339</v>
      </c>
      <c r="F728" s="106">
        <v>10.0412</v>
      </c>
      <c r="H728" s="107">
        <v>164.5</v>
      </c>
      <c r="I728" s="108">
        <v>2.4</v>
      </c>
      <c r="J728" s="107">
        <v>1881.9</v>
      </c>
      <c r="K728" s="107">
        <v>-18.600000000000001</v>
      </c>
      <c r="L728" s="109">
        <f>271*0.3048</f>
        <v>82.600800000000007</v>
      </c>
      <c r="M728" s="110" t="s">
        <v>347</v>
      </c>
      <c r="N728" s="110" t="s">
        <v>347</v>
      </c>
      <c r="O728" s="127">
        <v>23.616949999999999</v>
      </c>
      <c r="P728" s="128">
        <v>-166.10082</v>
      </c>
      <c r="Q728" s="21" t="s">
        <v>421</v>
      </c>
      <c r="R728" s="129">
        <v>42253</v>
      </c>
      <c r="S728" s="129"/>
      <c r="T728" s="105" t="s">
        <v>380</v>
      </c>
      <c r="U728" s="1" t="s">
        <v>384</v>
      </c>
      <c r="V728" s="1"/>
      <c r="W728" s="1"/>
      <c r="X728" s="1"/>
      <c r="Y728" s="340"/>
      <c r="Z728" s="340"/>
      <c r="AA728" s="340"/>
      <c r="AB728" s="340"/>
      <c r="AC728" s="340">
        <v>1</v>
      </c>
      <c r="AD728" s="340"/>
      <c r="AE728" s="340"/>
      <c r="AF728" s="340"/>
      <c r="AG728" s="340"/>
      <c r="AH728" s="340"/>
      <c r="AI728" s="340">
        <v>0</v>
      </c>
      <c r="AJ728" s="2"/>
      <c r="AK728" s="1"/>
    </row>
    <row r="729" spans="1:41" ht="14.5" x14ac:dyDescent="0.3">
      <c r="A729" s="105" t="s">
        <v>182</v>
      </c>
      <c r="B729" s="114" t="s">
        <v>149</v>
      </c>
      <c r="C729" s="1" t="s">
        <v>316</v>
      </c>
      <c r="E729" s="1" t="s">
        <v>338</v>
      </c>
      <c r="F729" s="106">
        <v>2.4891000000000001</v>
      </c>
      <c r="H729" s="107">
        <v>29.2</v>
      </c>
      <c r="I729" s="108">
        <v>4.0999999999999996</v>
      </c>
      <c r="J729" s="107">
        <v>351.7</v>
      </c>
      <c r="K729" s="107">
        <v>-35.200000000000003</v>
      </c>
      <c r="L729" s="109">
        <f>271*0.3048</f>
        <v>82.600800000000007</v>
      </c>
      <c r="M729" s="110" t="s">
        <v>347</v>
      </c>
      <c r="N729" s="110" t="s">
        <v>347</v>
      </c>
      <c r="O729" s="127">
        <v>23.616949999999999</v>
      </c>
      <c r="P729" s="128">
        <v>-166.10082</v>
      </c>
      <c r="Q729" s="21" t="s">
        <v>421</v>
      </c>
      <c r="R729" s="129">
        <v>42253</v>
      </c>
      <c r="S729" s="129"/>
      <c r="T729" s="105" t="s">
        <v>380</v>
      </c>
      <c r="U729" s="1" t="s">
        <v>384</v>
      </c>
      <c r="V729" s="1"/>
      <c r="W729" s="1"/>
      <c r="X729" s="1"/>
      <c r="Y729" s="340"/>
      <c r="Z729" s="340"/>
      <c r="AA729" s="340"/>
      <c r="AB729" s="340"/>
      <c r="AC729" s="340">
        <v>1</v>
      </c>
      <c r="AD729" s="340"/>
      <c r="AE729" s="340"/>
      <c r="AF729" s="340"/>
      <c r="AG729" s="340"/>
      <c r="AH729" s="340"/>
      <c r="AI729" s="340">
        <v>0</v>
      </c>
      <c r="AJ729" s="2"/>
      <c r="AK729" s="1"/>
    </row>
    <row r="730" spans="1:41" x14ac:dyDescent="0.3">
      <c r="A730" s="1" t="s">
        <v>806</v>
      </c>
      <c r="B730" s="1" t="s">
        <v>1088</v>
      </c>
      <c r="E730" s="54" t="s">
        <v>337</v>
      </c>
      <c r="F730" s="34">
        <v>1.3254999999999999</v>
      </c>
      <c r="H730" s="26">
        <v>16.380426784400292</v>
      </c>
      <c r="I730" s="27">
        <v>3.5371500000000009</v>
      </c>
      <c r="J730" s="26">
        <v>277.80613985218872</v>
      </c>
      <c r="K730" s="27">
        <v>-23.714268400000005</v>
      </c>
      <c r="L730" s="340">
        <v>83</v>
      </c>
      <c r="M730" s="340" t="s">
        <v>1112</v>
      </c>
      <c r="N730" s="21" t="s">
        <v>1216</v>
      </c>
      <c r="O730" s="29"/>
      <c r="P730" s="30"/>
      <c r="Q730" s="21" t="s">
        <v>1202</v>
      </c>
      <c r="R730" s="31"/>
      <c r="S730" s="31"/>
      <c r="T730" s="28"/>
      <c r="AK730" s="1"/>
      <c r="AL730" s="1"/>
      <c r="AM730" s="1"/>
      <c r="AN730" s="1"/>
      <c r="AO730" s="1"/>
    </row>
    <row r="731" spans="1:41" ht="14.5" x14ac:dyDescent="0.3">
      <c r="A731" s="115" t="s">
        <v>148</v>
      </c>
      <c r="B731" s="32" t="s">
        <v>149</v>
      </c>
      <c r="C731" s="32" t="s">
        <v>314</v>
      </c>
      <c r="D731" s="23"/>
      <c r="E731" s="115" t="s">
        <v>338</v>
      </c>
      <c r="F731" s="106">
        <v>3.0669</v>
      </c>
      <c r="G731" s="40"/>
      <c r="H731" s="107">
        <v>27.9</v>
      </c>
      <c r="I731" s="108">
        <v>4</v>
      </c>
      <c r="J731" s="107">
        <v>360.2</v>
      </c>
      <c r="K731" s="107">
        <v>-18.399999999999999</v>
      </c>
      <c r="L731" s="116">
        <v>84</v>
      </c>
      <c r="M731" s="25" t="s">
        <v>349</v>
      </c>
      <c r="N731" s="25" t="s">
        <v>349</v>
      </c>
      <c r="O731" s="112">
        <f>25+55.619/60</f>
        <v>25.926983333333332</v>
      </c>
      <c r="P731" s="112">
        <f>-173-3.294/60</f>
        <v>-173.0549</v>
      </c>
      <c r="Q731" s="21" t="s">
        <v>421</v>
      </c>
      <c r="R731" s="117">
        <v>41897</v>
      </c>
      <c r="S731" s="117"/>
      <c r="T731" s="115" t="s">
        <v>382</v>
      </c>
      <c r="U731" s="32" t="s">
        <v>379</v>
      </c>
      <c r="V731" s="32" t="s">
        <v>395</v>
      </c>
      <c r="W731" s="32"/>
      <c r="X731" s="32" t="s">
        <v>397</v>
      </c>
      <c r="Y731" s="25">
        <v>2</v>
      </c>
      <c r="Z731" s="25">
        <v>5</v>
      </c>
      <c r="AA731" s="25">
        <v>1</v>
      </c>
      <c r="AB731" s="25">
        <v>0</v>
      </c>
      <c r="AC731" s="25">
        <v>1</v>
      </c>
      <c r="AD731" s="25">
        <v>1</v>
      </c>
      <c r="AE731" s="25">
        <v>1</v>
      </c>
      <c r="AF731" s="25"/>
      <c r="AG731" s="25"/>
      <c r="AH731" s="25">
        <v>1</v>
      </c>
      <c r="AI731" s="25">
        <v>0</v>
      </c>
      <c r="AJ731" s="115">
        <v>1</v>
      </c>
      <c r="AK731" s="115" t="s">
        <v>403</v>
      </c>
      <c r="AL731" s="23"/>
      <c r="AM731" s="23"/>
      <c r="AN731" s="23"/>
      <c r="AO731" s="23"/>
    </row>
    <row r="732" spans="1:41" ht="14.5" x14ac:dyDescent="0.3">
      <c r="A732" s="105" t="s">
        <v>152</v>
      </c>
      <c r="B732" s="1" t="s">
        <v>150</v>
      </c>
      <c r="C732" s="1" t="s">
        <v>323</v>
      </c>
      <c r="E732" s="2" t="s">
        <v>339</v>
      </c>
      <c r="F732" s="106">
        <v>10.0161</v>
      </c>
      <c r="H732" s="107">
        <v>170</v>
      </c>
      <c r="I732" s="108">
        <v>4</v>
      </c>
      <c r="J732" s="107">
        <v>2053.6</v>
      </c>
      <c r="K732" s="107">
        <v>-19.100000000000001</v>
      </c>
      <c r="L732" s="109">
        <v>84</v>
      </c>
      <c r="M732" s="110" t="s">
        <v>349</v>
      </c>
      <c r="N732" s="110" t="s">
        <v>349</v>
      </c>
      <c r="O732" s="111">
        <f>25+55.619/60</f>
        <v>25.926983333333332</v>
      </c>
      <c r="P732" s="112">
        <f>-173-3.294/60</f>
        <v>-173.0549</v>
      </c>
      <c r="Q732" s="21" t="s">
        <v>421</v>
      </c>
      <c r="R732" s="113">
        <v>41897</v>
      </c>
      <c r="S732" s="113"/>
      <c r="T732" s="105" t="s">
        <v>382</v>
      </c>
      <c r="U732" s="1" t="s">
        <v>379</v>
      </c>
      <c r="V732" s="1" t="s">
        <v>395</v>
      </c>
      <c r="W732" s="1"/>
      <c r="X732" s="1" t="s">
        <v>397</v>
      </c>
      <c r="Y732" s="110">
        <v>1</v>
      </c>
      <c r="Z732" s="110">
        <v>2</v>
      </c>
      <c r="AA732" s="340">
        <v>1</v>
      </c>
      <c r="AB732" s="340">
        <v>0</v>
      </c>
      <c r="AC732" s="340">
        <v>1</v>
      </c>
      <c r="AD732" s="340">
        <v>1</v>
      </c>
      <c r="AE732" s="340">
        <v>1</v>
      </c>
      <c r="AF732" s="340"/>
      <c r="AG732" s="340"/>
      <c r="AH732" s="340">
        <v>1</v>
      </c>
      <c r="AI732" s="340">
        <v>0</v>
      </c>
      <c r="AJ732" s="2">
        <v>1</v>
      </c>
      <c r="AK732" s="2" t="s">
        <v>404</v>
      </c>
    </row>
    <row r="733" spans="1:41" ht="14.5" x14ac:dyDescent="0.3">
      <c r="A733" s="105" t="s">
        <v>156</v>
      </c>
      <c r="B733" s="1" t="s">
        <v>149</v>
      </c>
      <c r="C733" s="1" t="s">
        <v>316</v>
      </c>
      <c r="E733" s="2" t="s">
        <v>338</v>
      </c>
      <c r="F733" s="106">
        <v>2.5032999999999999</v>
      </c>
      <c r="H733" s="107">
        <v>50.9</v>
      </c>
      <c r="I733" s="108">
        <v>4.7</v>
      </c>
      <c r="J733" s="107">
        <v>678.4</v>
      </c>
      <c r="K733" s="107">
        <v>-35</v>
      </c>
      <c r="L733" s="109">
        <v>84</v>
      </c>
      <c r="M733" s="110" t="s">
        <v>349</v>
      </c>
      <c r="N733" s="110" t="s">
        <v>349</v>
      </c>
      <c r="O733" s="111">
        <f>25+55.619/60</f>
        <v>25.926983333333332</v>
      </c>
      <c r="P733" s="112">
        <f>-173-3.294/60</f>
        <v>-173.0549</v>
      </c>
      <c r="Q733" s="21" t="s">
        <v>421</v>
      </c>
      <c r="R733" s="113">
        <v>41897</v>
      </c>
      <c r="S733" s="113"/>
      <c r="T733" s="105" t="s">
        <v>382</v>
      </c>
      <c r="U733" s="1" t="s">
        <v>379</v>
      </c>
      <c r="V733" s="1" t="s">
        <v>395</v>
      </c>
      <c r="W733" s="1"/>
      <c r="X733" s="1" t="s">
        <v>397</v>
      </c>
      <c r="Y733" s="110">
        <v>0</v>
      </c>
      <c r="Z733" s="110">
        <v>3</v>
      </c>
      <c r="AA733" s="340">
        <v>1</v>
      </c>
      <c r="AB733" s="340">
        <v>0</v>
      </c>
      <c r="AC733" s="340">
        <v>1</v>
      </c>
      <c r="AD733" s="340">
        <v>1</v>
      </c>
      <c r="AE733" s="340">
        <v>1</v>
      </c>
      <c r="AF733" s="340"/>
      <c r="AG733" s="340"/>
      <c r="AH733" s="340">
        <v>1</v>
      </c>
      <c r="AI733" s="340">
        <v>0</v>
      </c>
      <c r="AJ733" s="2">
        <v>1</v>
      </c>
      <c r="AK733" s="2"/>
    </row>
    <row r="734" spans="1:41" ht="14.5" x14ac:dyDescent="0.3">
      <c r="A734" s="105" t="s">
        <v>157</v>
      </c>
      <c r="B734" s="1" t="s">
        <v>5</v>
      </c>
      <c r="C734" s="1" t="s">
        <v>316</v>
      </c>
      <c r="E734" s="2" t="s">
        <v>338</v>
      </c>
      <c r="F734" s="106">
        <v>1.9919</v>
      </c>
      <c r="H734" s="107">
        <v>22.6</v>
      </c>
      <c r="I734" s="108">
        <v>3.6</v>
      </c>
      <c r="J734" s="107">
        <v>282.2</v>
      </c>
      <c r="K734" s="107">
        <v>-17.100000000000001</v>
      </c>
      <c r="L734" s="109">
        <v>84</v>
      </c>
      <c r="M734" s="110" t="s">
        <v>349</v>
      </c>
      <c r="N734" s="110" t="s">
        <v>349</v>
      </c>
      <c r="O734" s="111">
        <f>25+52.942/60</f>
        <v>25.882366666666666</v>
      </c>
      <c r="P734" s="112">
        <f>-173-57.727/60</f>
        <v>-173.96211666666667</v>
      </c>
      <c r="Q734" s="21" t="s">
        <v>421</v>
      </c>
      <c r="R734" s="113">
        <v>41897</v>
      </c>
      <c r="S734" s="113"/>
      <c r="T734" s="105" t="s">
        <v>383</v>
      </c>
      <c r="U734" s="1" t="s">
        <v>379</v>
      </c>
      <c r="V734" s="1" t="s">
        <v>395</v>
      </c>
      <c r="W734" s="1"/>
      <c r="X734" s="1" t="s">
        <v>397</v>
      </c>
      <c r="Y734" s="110">
        <v>1</v>
      </c>
      <c r="Z734" s="110">
        <v>4</v>
      </c>
      <c r="AA734" s="340">
        <v>1</v>
      </c>
      <c r="AB734" s="340">
        <v>0</v>
      </c>
      <c r="AC734" s="340">
        <v>1</v>
      </c>
      <c r="AD734" s="340">
        <v>1</v>
      </c>
      <c r="AE734" s="340">
        <v>1</v>
      </c>
      <c r="AF734" s="340"/>
      <c r="AG734" s="340"/>
      <c r="AH734" s="340">
        <v>1</v>
      </c>
      <c r="AI734" s="340">
        <v>0</v>
      </c>
      <c r="AJ734" s="2">
        <v>0</v>
      </c>
      <c r="AK734" s="2" t="s">
        <v>405</v>
      </c>
    </row>
    <row r="735" spans="1:41" ht="14.5" x14ac:dyDescent="0.3">
      <c r="A735" s="105" t="s">
        <v>198</v>
      </c>
      <c r="B735" s="114" t="s">
        <v>199</v>
      </c>
      <c r="C735" s="1" t="s">
        <v>303</v>
      </c>
      <c r="E735" s="1" t="s">
        <v>339</v>
      </c>
      <c r="F735" s="106">
        <v>2.0880000000000001</v>
      </c>
      <c r="H735" s="107">
        <v>17.899999999999999</v>
      </c>
      <c r="I735" s="108">
        <v>0.8</v>
      </c>
      <c r="J735" s="107">
        <v>434.6</v>
      </c>
      <c r="K735" s="107">
        <v>-17.5</v>
      </c>
      <c r="L735" s="109">
        <v>84</v>
      </c>
      <c r="M735" s="110" t="s">
        <v>353</v>
      </c>
      <c r="N735" s="110" t="s">
        <v>353</v>
      </c>
      <c r="O735" s="127">
        <v>25.89528</v>
      </c>
      <c r="P735" s="128">
        <v>-173.49687</v>
      </c>
      <c r="Q735" s="21" t="s">
        <v>421</v>
      </c>
      <c r="R735" s="129">
        <v>42258</v>
      </c>
      <c r="S735" s="129"/>
      <c r="T735" s="105" t="s">
        <v>380</v>
      </c>
      <c r="U735" s="1" t="s">
        <v>384</v>
      </c>
      <c r="V735" s="1"/>
      <c r="W735" s="1"/>
      <c r="X735" s="1"/>
      <c r="Y735" s="340"/>
      <c r="Z735" s="340"/>
      <c r="AA735" s="340"/>
      <c r="AB735" s="340"/>
      <c r="AC735" s="340">
        <v>1</v>
      </c>
      <c r="AD735" s="340"/>
      <c r="AE735" s="340"/>
      <c r="AF735" s="340"/>
      <c r="AG735" s="340"/>
      <c r="AH735" s="340"/>
      <c r="AI735" s="340">
        <v>0</v>
      </c>
      <c r="AJ735" s="2"/>
      <c r="AK735" s="2"/>
    </row>
    <row r="736" spans="1:41" ht="14.5" x14ac:dyDescent="0.3">
      <c r="A736" s="105" t="s">
        <v>200</v>
      </c>
      <c r="B736" s="114" t="s">
        <v>160</v>
      </c>
      <c r="C736" s="1" t="s">
        <v>324</v>
      </c>
      <c r="E736" s="1" t="s">
        <v>339</v>
      </c>
      <c r="F736" s="106">
        <v>2.5390999999999999</v>
      </c>
      <c r="H736" s="107">
        <v>77.7</v>
      </c>
      <c r="I736" s="108">
        <v>3.2</v>
      </c>
      <c r="J736" s="107">
        <v>800.3</v>
      </c>
      <c r="K736" s="107">
        <v>-32.799999999999997</v>
      </c>
      <c r="L736" s="109">
        <v>84</v>
      </c>
      <c r="M736" s="110" t="s">
        <v>353</v>
      </c>
      <c r="N736" s="110" t="s">
        <v>353</v>
      </c>
      <c r="O736" s="127">
        <v>25.89528</v>
      </c>
      <c r="P736" s="128">
        <v>-173.49687</v>
      </c>
      <c r="Q736" s="21" t="s">
        <v>421</v>
      </c>
      <c r="R736" s="129">
        <v>42258</v>
      </c>
      <c r="S736" s="129"/>
      <c r="T736" s="105" t="s">
        <v>380</v>
      </c>
      <c r="U736" s="1" t="s">
        <v>384</v>
      </c>
      <c r="V736" s="1"/>
      <c r="W736" s="1"/>
      <c r="X736" s="1"/>
      <c r="Y736" s="340"/>
      <c r="Z736" s="340"/>
      <c r="AA736" s="340"/>
      <c r="AB736" s="340"/>
      <c r="AC736" s="340">
        <v>1</v>
      </c>
      <c r="AD736" s="340"/>
      <c r="AE736" s="340"/>
      <c r="AF736" s="340"/>
      <c r="AG736" s="340"/>
      <c r="AH736" s="340"/>
      <c r="AI736" s="340">
        <v>0</v>
      </c>
      <c r="AJ736" s="2" t="s">
        <v>407</v>
      </c>
      <c r="AK736" s="2"/>
    </row>
    <row r="737" spans="1:41" x14ac:dyDescent="0.3">
      <c r="A737" s="1" t="s">
        <v>1044</v>
      </c>
      <c r="B737" s="1" t="s">
        <v>9</v>
      </c>
      <c r="E737" s="2" t="s">
        <v>338</v>
      </c>
      <c r="F737" s="34">
        <v>1.0428999999999999</v>
      </c>
      <c r="H737" s="26">
        <v>50.82911918376908</v>
      </c>
      <c r="I737" s="26">
        <v>2.817751638434939</v>
      </c>
      <c r="J737" s="26">
        <v>319.33558594023646</v>
      </c>
      <c r="K737" s="26">
        <v>-26.854160264625424</v>
      </c>
      <c r="L737" s="340">
        <v>84</v>
      </c>
      <c r="M737" s="340" t="s">
        <v>1122</v>
      </c>
      <c r="N737" s="21" t="s">
        <v>1215</v>
      </c>
      <c r="Q737" s="21" t="s">
        <v>1202</v>
      </c>
      <c r="R737" s="36"/>
      <c r="AK737" s="1" t="s">
        <v>1146</v>
      </c>
      <c r="AL737" s="1"/>
      <c r="AM737" s="1"/>
      <c r="AN737" s="1"/>
      <c r="AO737" s="1"/>
    </row>
    <row r="738" spans="1:41" x14ac:dyDescent="0.3">
      <c r="A738" s="1" t="s">
        <v>1045</v>
      </c>
      <c r="B738" s="1" t="s">
        <v>1085</v>
      </c>
      <c r="E738" s="2" t="s">
        <v>339</v>
      </c>
      <c r="F738" s="34">
        <v>1.5276000000000001</v>
      </c>
      <c r="H738" s="26">
        <v>34.147550792376805</v>
      </c>
      <c r="I738" s="26">
        <v>3.3695249720470151</v>
      </c>
      <c r="J738" s="26">
        <v>304.49835762263035</v>
      </c>
      <c r="K738" s="26">
        <v>-18.745682650431636</v>
      </c>
      <c r="L738" s="340">
        <v>84</v>
      </c>
      <c r="M738" s="340" t="s">
        <v>1122</v>
      </c>
      <c r="N738" s="21" t="s">
        <v>1215</v>
      </c>
      <c r="Q738" s="21" t="s">
        <v>1202</v>
      </c>
      <c r="R738" s="36"/>
      <c r="AK738" s="1"/>
      <c r="AL738" s="1"/>
      <c r="AM738" s="1"/>
      <c r="AN738" s="1"/>
      <c r="AO738" s="1"/>
    </row>
    <row r="739" spans="1:41" x14ac:dyDescent="0.3">
      <c r="A739" s="1" t="s">
        <v>1046</v>
      </c>
      <c r="B739" s="55" t="s">
        <v>6</v>
      </c>
      <c r="C739" s="15" t="s">
        <v>311</v>
      </c>
      <c r="E739" s="2" t="s">
        <v>339</v>
      </c>
      <c r="F739" s="34">
        <v>1.9115</v>
      </c>
      <c r="H739" s="26">
        <v>21.995586673480929</v>
      </c>
      <c r="I739" s="26">
        <v>2.5635452527396292</v>
      </c>
      <c r="J739" s="26">
        <v>311.90823371999784</v>
      </c>
      <c r="K739" s="26">
        <v>-17.778925887673292</v>
      </c>
      <c r="L739" s="340">
        <v>84</v>
      </c>
      <c r="M739" s="340" t="s">
        <v>1122</v>
      </c>
      <c r="N739" s="21" t="s">
        <v>1215</v>
      </c>
      <c r="Q739" s="21" t="s">
        <v>1202</v>
      </c>
      <c r="R739" s="36"/>
      <c r="AK739" s="1"/>
      <c r="AL739" s="1"/>
      <c r="AM739" s="1"/>
      <c r="AN739" s="1"/>
      <c r="AO739" s="1"/>
    </row>
    <row r="740" spans="1:41" ht="14.5" x14ac:dyDescent="0.3">
      <c r="A740" s="105" t="s">
        <v>261</v>
      </c>
      <c r="B740" s="114" t="s">
        <v>149</v>
      </c>
      <c r="C740" s="1" t="s">
        <v>314</v>
      </c>
      <c r="E740" s="1" t="s">
        <v>338</v>
      </c>
      <c r="F740" s="106">
        <v>5.5180999999999996</v>
      </c>
      <c r="H740" s="107">
        <v>69.900000000000006</v>
      </c>
      <c r="I740" s="108">
        <v>4.5999999999999996</v>
      </c>
      <c r="J740" s="107">
        <v>665.3</v>
      </c>
      <c r="K740" s="107">
        <v>-36.799999999999997</v>
      </c>
      <c r="L740" s="116">
        <f>276*0.3048</f>
        <v>84.124800000000008</v>
      </c>
      <c r="M740" s="110" t="s">
        <v>345</v>
      </c>
      <c r="N740" s="110" t="s">
        <v>345</v>
      </c>
      <c r="O740" s="127">
        <v>28.218830000000001</v>
      </c>
      <c r="P740" s="128">
        <v>-177.44892999999999</v>
      </c>
      <c r="Q740" s="21" t="s">
        <v>421</v>
      </c>
      <c r="R740" s="129">
        <v>42266</v>
      </c>
      <c r="S740" s="129"/>
      <c r="T740" s="105" t="s">
        <v>380</v>
      </c>
      <c r="U740" s="1" t="s">
        <v>384</v>
      </c>
      <c r="V740" s="1"/>
      <c r="W740" s="1"/>
      <c r="X740" s="1"/>
      <c r="Y740" s="340"/>
      <c r="Z740" s="340"/>
      <c r="AA740" s="340"/>
      <c r="AB740" s="340"/>
      <c r="AC740" s="340">
        <v>1</v>
      </c>
      <c r="AD740" s="340"/>
      <c r="AE740" s="340"/>
      <c r="AF740" s="340"/>
      <c r="AG740" s="340"/>
      <c r="AH740" s="340"/>
      <c r="AI740" s="340">
        <v>0</v>
      </c>
      <c r="AJ740" s="2"/>
      <c r="AK740" s="2"/>
    </row>
    <row r="741" spans="1:41" ht="14.5" x14ac:dyDescent="0.3">
      <c r="A741" s="105" t="s">
        <v>173</v>
      </c>
      <c r="B741" s="1" t="s">
        <v>149</v>
      </c>
      <c r="C741" s="1" t="s">
        <v>314</v>
      </c>
      <c r="E741" s="2" t="s">
        <v>338</v>
      </c>
      <c r="F741" s="106">
        <v>2.5112000000000001</v>
      </c>
      <c r="H741" s="107">
        <v>57.8</v>
      </c>
      <c r="I741" s="108">
        <v>3.4</v>
      </c>
      <c r="J741" s="107">
        <v>708.1</v>
      </c>
      <c r="K741" s="107">
        <v>-36.700000000000003</v>
      </c>
      <c r="L741" s="109">
        <v>85</v>
      </c>
      <c r="M741" s="110" t="s">
        <v>1210</v>
      </c>
      <c r="N741" s="110" t="s">
        <v>1210</v>
      </c>
      <c r="O741" s="111">
        <f>27+44.386/60</f>
        <v>27.739766666666668</v>
      </c>
      <c r="P741" s="111">
        <f>-175-57.692/60</f>
        <v>-175.96153333333334</v>
      </c>
      <c r="Q741" s="21" t="s">
        <v>421</v>
      </c>
      <c r="R741" s="113">
        <v>41900</v>
      </c>
      <c r="S741" s="113"/>
      <c r="T741" s="105" t="s">
        <v>382</v>
      </c>
      <c r="U741" s="1" t="s">
        <v>379</v>
      </c>
      <c r="V741" s="1" t="s">
        <v>395</v>
      </c>
      <c r="W741" s="1"/>
      <c r="X741" s="1" t="s">
        <v>397</v>
      </c>
      <c r="Y741" s="110">
        <v>1</v>
      </c>
      <c r="Z741" s="110">
        <v>3</v>
      </c>
      <c r="AA741" s="340">
        <v>1</v>
      </c>
      <c r="AB741" s="340">
        <v>0</v>
      </c>
      <c r="AC741" s="340">
        <v>1</v>
      </c>
      <c r="AD741" s="340">
        <v>1</v>
      </c>
      <c r="AE741" s="340">
        <v>1</v>
      </c>
      <c r="AF741" s="340"/>
      <c r="AG741" s="340"/>
      <c r="AH741" s="340">
        <v>1</v>
      </c>
      <c r="AI741" s="340">
        <v>0</v>
      </c>
      <c r="AJ741" s="2">
        <v>0</v>
      </c>
      <c r="AK741" s="2"/>
    </row>
    <row r="742" spans="1:41" x14ac:dyDescent="0.3">
      <c r="A742" s="119" t="s">
        <v>1532</v>
      </c>
      <c r="B742" s="119" t="s">
        <v>1514</v>
      </c>
      <c r="C742" s="119"/>
      <c r="D742" s="119"/>
      <c r="E742" s="119" t="s">
        <v>338</v>
      </c>
      <c r="F742" s="322">
        <v>8.2199999999999995E-2</v>
      </c>
      <c r="G742" s="119"/>
      <c r="H742" s="323"/>
      <c r="I742" s="323"/>
      <c r="J742" s="324">
        <v>14.9</v>
      </c>
      <c r="K742" s="324">
        <v>-23</v>
      </c>
      <c r="L742" s="124">
        <v>85</v>
      </c>
      <c r="M742" s="124" t="s">
        <v>1210</v>
      </c>
      <c r="N742" s="119" t="s">
        <v>1210</v>
      </c>
      <c r="O742" s="124">
        <v>27.766570000000002</v>
      </c>
      <c r="P742" s="124">
        <v>-175.78357</v>
      </c>
      <c r="Q742" s="119"/>
      <c r="R742" s="281">
        <v>43682</v>
      </c>
      <c r="S742" s="124"/>
      <c r="T742" s="119" t="s">
        <v>1287</v>
      </c>
      <c r="U742" s="118" t="s">
        <v>1334</v>
      </c>
      <c r="V742" s="119"/>
      <c r="W742" s="119"/>
      <c r="X742" s="124" t="s">
        <v>397</v>
      </c>
      <c r="Y742" s="124">
        <v>0</v>
      </c>
      <c r="Z742" s="124">
        <v>1</v>
      </c>
      <c r="AA742" s="124">
        <v>1</v>
      </c>
      <c r="AB742" s="124">
        <v>0</v>
      </c>
      <c r="AC742" s="124">
        <v>0</v>
      </c>
      <c r="AD742" s="124">
        <v>0</v>
      </c>
      <c r="AE742" s="124">
        <v>1</v>
      </c>
      <c r="AF742" s="124">
        <v>0</v>
      </c>
      <c r="AG742" s="124">
        <v>0</v>
      </c>
      <c r="AH742" s="124">
        <v>1</v>
      </c>
      <c r="AI742" s="124">
        <v>0</v>
      </c>
      <c r="AJ742" s="124">
        <v>0</v>
      </c>
      <c r="AK742" s="119" t="s">
        <v>1531</v>
      </c>
      <c r="AL742" s="119"/>
      <c r="AM742" s="119"/>
      <c r="AN742" s="119"/>
      <c r="AO742" s="119"/>
    </row>
    <row r="743" spans="1:41" x14ac:dyDescent="0.3">
      <c r="A743" s="1" t="s">
        <v>1533</v>
      </c>
      <c r="B743" s="1" t="s">
        <v>4</v>
      </c>
      <c r="C743" s="1" t="s">
        <v>1467</v>
      </c>
      <c r="D743" s="1"/>
      <c r="E743" s="1" t="s">
        <v>337</v>
      </c>
      <c r="F743" s="319">
        <v>0.73839999999999995</v>
      </c>
      <c r="G743" s="1"/>
      <c r="H743" s="320">
        <v>8</v>
      </c>
      <c r="I743" s="321"/>
      <c r="J743" s="320">
        <v>199.2</v>
      </c>
      <c r="K743" s="320">
        <v>-24.3</v>
      </c>
      <c r="L743" s="340">
        <v>85</v>
      </c>
      <c r="M743" s="340" t="s">
        <v>1210</v>
      </c>
      <c r="N743" s="1" t="s">
        <v>1210</v>
      </c>
      <c r="O743" s="340">
        <v>27.766570000000002</v>
      </c>
      <c r="P743" s="340">
        <v>-175.78357</v>
      </c>
      <c r="Q743" s="1"/>
      <c r="R743" s="4">
        <v>43682</v>
      </c>
      <c r="S743" s="343"/>
      <c r="T743" s="1" t="s">
        <v>1287</v>
      </c>
      <c r="U743" s="2" t="s">
        <v>1334</v>
      </c>
      <c r="V743" s="1"/>
      <c r="W743" s="1"/>
      <c r="X743" s="340" t="s">
        <v>397</v>
      </c>
      <c r="Y743" s="340">
        <v>0</v>
      </c>
      <c r="Z743" s="340">
        <v>1</v>
      </c>
      <c r="AA743" s="340">
        <v>1</v>
      </c>
      <c r="AB743" s="340">
        <v>0</v>
      </c>
      <c r="AC743" s="340">
        <v>0</v>
      </c>
      <c r="AD743" s="340">
        <v>0</v>
      </c>
      <c r="AE743" s="340">
        <v>1</v>
      </c>
      <c r="AF743" s="340">
        <v>1</v>
      </c>
      <c r="AG743" s="340">
        <v>0</v>
      </c>
      <c r="AH743" s="340">
        <v>1</v>
      </c>
      <c r="AI743" s="340">
        <v>0</v>
      </c>
      <c r="AJ743" s="340">
        <v>0</v>
      </c>
      <c r="AK743" s="1" t="s">
        <v>1468</v>
      </c>
      <c r="AL743" s="1"/>
      <c r="AM743" s="1"/>
      <c r="AN743" s="1"/>
      <c r="AO743" s="1"/>
    </row>
    <row r="744" spans="1:41" x14ac:dyDescent="0.3">
      <c r="A744" s="1" t="s">
        <v>1534</v>
      </c>
      <c r="B744" s="1" t="s">
        <v>4</v>
      </c>
      <c r="C744" s="1" t="s">
        <v>1467</v>
      </c>
      <c r="D744" s="1"/>
      <c r="E744" s="1" t="s">
        <v>337</v>
      </c>
      <c r="F744" s="319">
        <v>0.39810000000000001</v>
      </c>
      <c r="G744" s="1"/>
      <c r="H744" s="320">
        <v>4.0999999999999996</v>
      </c>
      <c r="I744" s="321"/>
      <c r="J744" s="320">
        <v>107.1</v>
      </c>
      <c r="K744" s="320">
        <v>-23.1</v>
      </c>
      <c r="L744" s="340">
        <v>85</v>
      </c>
      <c r="M744" s="340" t="s">
        <v>1210</v>
      </c>
      <c r="N744" s="1" t="s">
        <v>1210</v>
      </c>
      <c r="O744" s="340">
        <v>27.766570000000002</v>
      </c>
      <c r="P744" s="340">
        <v>-175.78357</v>
      </c>
      <c r="Q744" s="1"/>
      <c r="R744" s="4">
        <v>43682</v>
      </c>
      <c r="S744" s="343"/>
      <c r="T744" s="1" t="s">
        <v>1287</v>
      </c>
      <c r="U744" s="2" t="s">
        <v>1334</v>
      </c>
      <c r="V744" s="1"/>
      <c r="W744" s="1"/>
      <c r="X744" s="340" t="s">
        <v>397</v>
      </c>
      <c r="Y744" s="340">
        <v>0</v>
      </c>
      <c r="Z744" s="340">
        <v>1</v>
      </c>
      <c r="AA744" s="340">
        <v>1</v>
      </c>
      <c r="AB744" s="340">
        <v>0</v>
      </c>
      <c r="AC744" s="340">
        <v>0</v>
      </c>
      <c r="AD744" s="340">
        <v>0</v>
      </c>
      <c r="AE744" s="340">
        <v>1</v>
      </c>
      <c r="AF744" s="340">
        <v>1</v>
      </c>
      <c r="AG744" s="340">
        <v>0</v>
      </c>
      <c r="AH744" s="340">
        <v>1</v>
      </c>
      <c r="AI744" s="340">
        <v>0</v>
      </c>
      <c r="AJ744" s="340">
        <v>0</v>
      </c>
      <c r="AK744" s="1" t="s">
        <v>1468</v>
      </c>
      <c r="AL744" s="1"/>
      <c r="AM744" s="1"/>
      <c r="AN744" s="1"/>
      <c r="AO744" s="1"/>
    </row>
    <row r="745" spans="1:41" x14ac:dyDescent="0.3">
      <c r="A745" s="1" t="s">
        <v>1535</v>
      </c>
      <c r="B745" s="1" t="s">
        <v>4</v>
      </c>
      <c r="C745" s="1" t="s">
        <v>1467</v>
      </c>
      <c r="D745" s="1"/>
      <c r="E745" s="1" t="s">
        <v>337</v>
      </c>
      <c r="F745" s="319">
        <v>0.35289999999999999</v>
      </c>
      <c r="G745" s="1"/>
      <c r="H745" s="320">
        <v>3.7</v>
      </c>
      <c r="I745" s="321"/>
      <c r="J745" s="320">
        <v>79.099999999999994</v>
      </c>
      <c r="K745" s="320">
        <v>-24.1</v>
      </c>
      <c r="L745" s="340">
        <v>85</v>
      </c>
      <c r="M745" s="340" t="s">
        <v>1210</v>
      </c>
      <c r="N745" s="1" t="s">
        <v>1210</v>
      </c>
      <c r="O745" s="340">
        <v>27.766570000000002</v>
      </c>
      <c r="P745" s="340">
        <v>-175.78357</v>
      </c>
      <c r="Q745" s="1"/>
      <c r="R745" s="4">
        <v>43682</v>
      </c>
      <c r="S745" s="343"/>
      <c r="T745" s="1" t="s">
        <v>1287</v>
      </c>
      <c r="U745" s="2" t="s">
        <v>1334</v>
      </c>
      <c r="V745" s="1"/>
      <c r="W745" s="1"/>
      <c r="X745" s="340" t="s">
        <v>397</v>
      </c>
      <c r="Y745" s="340">
        <v>0</v>
      </c>
      <c r="Z745" s="340">
        <v>1</v>
      </c>
      <c r="AA745" s="340">
        <v>1</v>
      </c>
      <c r="AB745" s="340">
        <v>0</v>
      </c>
      <c r="AC745" s="340">
        <v>0</v>
      </c>
      <c r="AD745" s="340">
        <v>0</v>
      </c>
      <c r="AE745" s="340">
        <v>1</v>
      </c>
      <c r="AF745" s="340">
        <v>1</v>
      </c>
      <c r="AG745" s="340">
        <v>0</v>
      </c>
      <c r="AH745" s="340">
        <v>1</v>
      </c>
      <c r="AI745" s="340">
        <v>0</v>
      </c>
      <c r="AJ745" s="340">
        <v>0</v>
      </c>
      <c r="AK745" s="1" t="s">
        <v>1468</v>
      </c>
      <c r="AL745" s="1"/>
      <c r="AM745" s="1"/>
      <c r="AN745" s="1"/>
      <c r="AO745" s="1"/>
    </row>
    <row r="746" spans="1:41" ht="14.5" x14ac:dyDescent="0.35">
      <c r="A746" s="1" t="s">
        <v>1469</v>
      </c>
      <c r="B746" s="1" t="s">
        <v>4</v>
      </c>
      <c r="C746" s="1" t="s">
        <v>1467</v>
      </c>
      <c r="D746" s="1"/>
      <c r="E746" s="1" t="s">
        <v>337</v>
      </c>
      <c r="F746" s="16">
        <v>2.1861999999999999</v>
      </c>
      <c r="G746" s="1"/>
      <c r="H746" s="17">
        <v>21.5</v>
      </c>
      <c r="I746" s="17">
        <v>3.4</v>
      </c>
      <c r="J746" s="17">
        <v>552.9</v>
      </c>
      <c r="K746" s="17">
        <v>-22.7</v>
      </c>
      <c r="L746" s="340">
        <v>85</v>
      </c>
      <c r="M746" s="340" t="s">
        <v>1210</v>
      </c>
      <c r="N746" s="1" t="s">
        <v>1210</v>
      </c>
      <c r="O746" s="340">
        <v>27.766570000000002</v>
      </c>
      <c r="P746" s="340">
        <v>-175.78357</v>
      </c>
      <c r="Q746" s="1"/>
      <c r="R746" s="4">
        <v>43682</v>
      </c>
      <c r="S746" s="343"/>
      <c r="T746" s="1" t="s">
        <v>1287</v>
      </c>
      <c r="U746" s="2" t="s">
        <v>1334</v>
      </c>
      <c r="V746" s="1"/>
      <c r="W746" s="1"/>
      <c r="X746" s="340" t="s">
        <v>397</v>
      </c>
      <c r="Y746" s="340">
        <v>0</v>
      </c>
      <c r="Z746" s="340">
        <v>1</v>
      </c>
      <c r="AA746" s="340">
        <v>1</v>
      </c>
      <c r="AB746" s="340">
        <v>0</v>
      </c>
      <c r="AC746" s="340">
        <v>0</v>
      </c>
      <c r="AD746" s="340">
        <v>0</v>
      </c>
      <c r="AE746" s="340">
        <v>1</v>
      </c>
      <c r="AF746" s="340">
        <v>1</v>
      </c>
      <c r="AG746" s="340">
        <v>0</v>
      </c>
      <c r="AH746" s="340">
        <v>1</v>
      </c>
      <c r="AI746" s="340">
        <v>0</v>
      </c>
      <c r="AJ746" s="340">
        <v>0</v>
      </c>
      <c r="AK746" s="1" t="s">
        <v>1468</v>
      </c>
      <c r="AL746" s="1"/>
      <c r="AM746" s="1"/>
      <c r="AN746" s="1"/>
      <c r="AO746" s="1"/>
    </row>
    <row r="747" spans="1:41" ht="14.5" x14ac:dyDescent="0.35">
      <c r="A747" s="1" t="s">
        <v>1080</v>
      </c>
      <c r="B747" s="1" t="s">
        <v>52</v>
      </c>
      <c r="E747" s="2" t="s">
        <v>338</v>
      </c>
      <c r="F747" s="25">
        <v>1.5341</v>
      </c>
      <c r="H747" s="17">
        <v>35</v>
      </c>
      <c r="I747" s="17">
        <v>3.4</v>
      </c>
      <c r="J747" s="17">
        <v>358</v>
      </c>
      <c r="K747" s="17">
        <v>-17.7</v>
      </c>
      <c r="L747" s="340">
        <v>85</v>
      </c>
      <c r="M747" s="340" t="s">
        <v>1116</v>
      </c>
      <c r="N747" s="21" t="s">
        <v>1215</v>
      </c>
      <c r="Q747" s="21" t="s">
        <v>1202</v>
      </c>
      <c r="R747" s="36"/>
      <c r="AK747" s="1"/>
      <c r="AL747" s="1"/>
      <c r="AM747" s="1"/>
      <c r="AN747" s="1"/>
      <c r="AO747" s="1" t="s">
        <v>1189</v>
      </c>
    </row>
    <row r="748" spans="1:41" ht="14.5" x14ac:dyDescent="0.35">
      <c r="A748" s="1" t="s">
        <v>1081</v>
      </c>
      <c r="B748" s="1" t="s">
        <v>1096</v>
      </c>
      <c r="E748" s="2" t="s">
        <v>339</v>
      </c>
      <c r="F748" s="25">
        <v>1.4373</v>
      </c>
      <c r="H748" s="17">
        <v>36.4</v>
      </c>
      <c r="I748" s="17">
        <v>3.1</v>
      </c>
      <c r="J748" s="17">
        <v>427.2</v>
      </c>
      <c r="K748" s="17">
        <v>-24.2</v>
      </c>
      <c r="L748" s="340">
        <v>85</v>
      </c>
      <c r="M748" s="340" t="s">
        <v>1116</v>
      </c>
      <c r="N748" s="21" t="s">
        <v>1215</v>
      </c>
      <c r="Q748" s="21" t="s">
        <v>1202</v>
      </c>
      <c r="R748" s="36"/>
      <c r="AK748" s="1"/>
      <c r="AL748" s="1"/>
      <c r="AM748" s="1"/>
      <c r="AN748" s="1"/>
      <c r="AO748" s="1" t="s">
        <v>1190</v>
      </c>
    </row>
    <row r="749" spans="1:41" ht="14.5" x14ac:dyDescent="0.35">
      <c r="A749" s="1" t="s">
        <v>1082</v>
      </c>
      <c r="B749" s="1" t="s">
        <v>19</v>
      </c>
      <c r="E749" s="1" t="s">
        <v>339</v>
      </c>
      <c r="F749" s="25">
        <v>9.5025999999999993</v>
      </c>
      <c r="H749" s="17">
        <v>25.6</v>
      </c>
      <c r="I749" s="17">
        <v>2.8</v>
      </c>
      <c r="J749" s="17">
        <v>1189.5999999999999</v>
      </c>
      <c r="K749" s="17">
        <v>-2.9</v>
      </c>
      <c r="L749" s="340">
        <v>85</v>
      </c>
      <c r="M749" s="340" t="s">
        <v>1116</v>
      </c>
      <c r="N749" s="21" t="s">
        <v>1215</v>
      </c>
      <c r="Q749" s="21" t="s">
        <v>1202</v>
      </c>
      <c r="R749" s="36"/>
      <c r="AK749" s="1"/>
      <c r="AL749" s="1"/>
      <c r="AM749" s="1"/>
      <c r="AN749" s="1"/>
      <c r="AO749" s="1" t="s">
        <v>1191</v>
      </c>
    </row>
    <row r="750" spans="1:41" ht="14.5" x14ac:dyDescent="0.35">
      <c r="A750" s="1" t="s">
        <v>1083</v>
      </c>
      <c r="B750" s="1" t="s">
        <v>19</v>
      </c>
      <c r="E750" s="1" t="s">
        <v>339</v>
      </c>
      <c r="F750" s="25">
        <v>9.7591000000000001</v>
      </c>
      <c r="H750" s="17">
        <v>22.9</v>
      </c>
      <c r="I750" s="17">
        <v>2.2999999999999998</v>
      </c>
      <c r="J750" s="17">
        <v>1227.5999999999999</v>
      </c>
      <c r="K750" s="17">
        <v>-1.9</v>
      </c>
      <c r="L750" s="340">
        <v>85</v>
      </c>
      <c r="M750" s="340" t="s">
        <v>1116</v>
      </c>
      <c r="N750" s="21" t="s">
        <v>1215</v>
      </c>
      <c r="Q750" s="21" t="s">
        <v>1202</v>
      </c>
      <c r="R750" s="36"/>
      <c r="AK750" s="1"/>
      <c r="AL750" s="1"/>
      <c r="AM750" s="1"/>
      <c r="AN750" s="1"/>
      <c r="AO750" s="1" t="s">
        <v>1192</v>
      </c>
    </row>
    <row r="751" spans="1:41" x14ac:dyDescent="0.3">
      <c r="A751" s="1" t="s">
        <v>1038</v>
      </c>
      <c r="B751" s="1" t="s">
        <v>13</v>
      </c>
      <c r="E751" s="2" t="s">
        <v>337</v>
      </c>
      <c r="F751" s="34">
        <v>1.9047000000000001</v>
      </c>
      <c r="H751" s="26">
        <v>25.669134650125333</v>
      </c>
      <c r="I751" s="26">
        <v>3.1399345203528326</v>
      </c>
      <c r="J751" s="26">
        <v>534.72880032715591</v>
      </c>
      <c r="K751" s="26">
        <v>-17.452957196237289</v>
      </c>
      <c r="L751" s="340">
        <v>85</v>
      </c>
      <c r="M751" s="340" t="s">
        <v>1121</v>
      </c>
      <c r="N751" s="21" t="s">
        <v>1215</v>
      </c>
      <c r="Q751" s="21" t="s">
        <v>1202</v>
      </c>
      <c r="R751" s="36"/>
      <c r="AK751" s="1"/>
      <c r="AL751" s="1"/>
      <c r="AM751" s="1"/>
      <c r="AN751" s="1"/>
      <c r="AO751" s="1"/>
    </row>
    <row r="752" spans="1:41" x14ac:dyDescent="0.3">
      <c r="A752" s="1" t="s">
        <v>1043</v>
      </c>
      <c r="B752" s="1" t="s">
        <v>1085</v>
      </c>
      <c r="E752" s="2" t="s">
        <v>339</v>
      </c>
      <c r="F752" s="34">
        <v>1.6235999999999999</v>
      </c>
      <c r="H752" s="26">
        <v>11.058530732031601</v>
      </c>
      <c r="I752" s="26">
        <v>4.9313635532823543</v>
      </c>
      <c r="J752" s="26">
        <v>258.08177527685689</v>
      </c>
      <c r="K752" s="26">
        <v>-22.354215579408422</v>
      </c>
      <c r="L752" s="340">
        <v>85</v>
      </c>
      <c r="M752" s="340" t="s">
        <v>1122</v>
      </c>
      <c r="N752" s="21" t="s">
        <v>1215</v>
      </c>
      <c r="Q752" s="21" t="s">
        <v>1202</v>
      </c>
      <c r="R752" s="36"/>
      <c r="AK752" s="1"/>
      <c r="AL752" s="1"/>
      <c r="AM752" s="1"/>
      <c r="AN752" s="1"/>
      <c r="AO752" s="1"/>
    </row>
    <row r="753" spans="1:41" ht="14.5" x14ac:dyDescent="0.3">
      <c r="A753" s="105" t="s">
        <v>262</v>
      </c>
      <c r="B753" s="114" t="s">
        <v>4</v>
      </c>
      <c r="C753" s="1" t="s">
        <v>316</v>
      </c>
      <c r="E753" s="1" t="s">
        <v>337</v>
      </c>
      <c r="F753" s="106">
        <v>2.4891999999999999</v>
      </c>
      <c r="H753" s="107">
        <v>23.7</v>
      </c>
      <c r="I753" s="108">
        <v>2.9</v>
      </c>
      <c r="J753" s="107">
        <v>626.70000000000005</v>
      </c>
      <c r="K753" s="107">
        <v>-25.1</v>
      </c>
      <c r="L753" s="116">
        <f>285*0.3048</f>
        <v>86.868000000000009</v>
      </c>
      <c r="M753" s="110" t="s">
        <v>354</v>
      </c>
      <c r="N753" s="110" t="s">
        <v>354</v>
      </c>
      <c r="O753" s="127">
        <f>28+26.605/60</f>
        <v>28.443416666666668</v>
      </c>
      <c r="P753" s="128">
        <f>-178-15.703/60</f>
        <v>-178.26171666666667</v>
      </c>
      <c r="Q753" s="21" t="s">
        <v>421</v>
      </c>
      <c r="R753" s="129">
        <v>42268</v>
      </c>
      <c r="S753" s="129"/>
      <c r="T753" s="105" t="s">
        <v>380</v>
      </c>
      <c r="U753" s="1" t="s">
        <v>384</v>
      </c>
      <c r="V753" s="1"/>
      <c r="W753" s="1"/>
      <c r="X753" s="1"/>
      <c r="Y753" s="340"/>
      <c r="Z753" s="340"/>
      <c r="AA753" s="340"/>
      <c r="AB753" s="340"/>
      <c r="AC753" s="340">
        <v>1</v>
      </c>
      <c r="AD753" s="340"/>
      <c r="AE753" s="340"/>
      <c r="AF753" s="340"/>
      <c r="AG753" s="340"/>
      <c r="AH753" s="340"/>
      <c r="AI753" s="340">
        <v>0</v>
      </c>
      <c r="AJ753" s="2"/>
      <c r="AK753" s="2"/>
    </row>
    <row r="754" spans="1:41" ht="14.5" x14ac:dyDescent="0.3">
      <c r="A754" s="105" t="s">
        <v>263</v>
      </c>
      <c r="B754" s="114" t="s">
        <v>149</v>
      </c>
      <c r="C754" s="1" t="s">
        <v>317</v>
      </c>
      <c r="E754" s="1" t="s">
        <v>338</v>
      </c>
      <c r="F754" s="106">
        <v>2.4803999999999999</v>
      </c>
      <c r="H754" s="107">
        <v>39.799999999999997</v>
      </c>
      <c r="I754" s="108">
        <v>1</v>
      </c>
      <c r="J754" s="107">
        <v>681.5</v>
      </c>
      <c r="K754" s="107">
        <v>-36.299999999999997</v>
      </c>
      <c r="L754" s="116">
        <f>285*0.3048</f>
        <v>86.868000000000009</v>
      </c>
      <c r="M754" s="110" t="s">
        <v>354</v>
      </c>
      <c r="N754" s="110" t="s">
        <v>354</v>
      </c>
      <c r="O754" s="127">
        <f>28+26.605/60</f>
        <v>28.443416666666668</v>
      </c>
      <c r="P754" s="128">
        <f>-178-15.703/60</f>
        <v>-178.26171666666667</v>
      </c>
      <c r="Q754" s="21" t="s">
        <v>421</v>
      </c>
      <c r="R754" s="129">
        <v>42268</v>
      </c>
      <c r="S754" s="129"/>
      <c r="T754" s="105" t="s">
        <v>380</v>
      </c>
      <c r="U754" s="1" t="s">
        <v>384</v>
      </c>
      <c r="V754" s="1"/>
      <c r="W754" s="1"/>
      <c r="X754" s="1"/>
      <c r="Y754" s="340"/>
      <c r="Z754" s="340"/>
      <c r="AA754" s="340"/>
      <c r="AB754" s="340"/>
      <c r="AC754" s="340">
        <v>1</v>
      </c>
      <c r="AD754" s="340"/>
      <c r="AE754" s="340"/>
      <c r="AF754" s="340"/>
      <c r="AG754" s="340"/>
      <c r="AH754" s="340"/>
      <c r="AI754" s="340">
        <v>0</v>
      </c>
      <c r="AJ754" s="2"/>
      <c r="AK754" s="2"/>
    </row>
    <row r="755" spans="1:41" ht="14.5" x14ac:dyDescent="0.3">
      <c r="A755" s="105" t="s">
        <v>264</v>
      </c>
      <c r="B755" s="55" t="s">
        <v>136</v>
      </c>
      <c r="C755" s="1" t="s">
        <v>321</v>
      </c>
      <c r="E755" s="1" t="s">
        <v>338</v>
      </c>
      <c r="F755" s="106">
        <v>2.4986999999999999</v>
      </c>
      <c r="H755" s="107">
        <v>28.4</v>
      </c>
      <c r="I755" s="108">
        <v>3.8</v>
      </c>
      <c r="J755" s="107">
        <v>721.4</v>
      </c>
      <c r="K755" s="107">
        <v>-32.9</v>
      </c>
      <c r="L755" s="116">
        <f>285*0.3048</f>
        <v>86.868000000000009</v>
      </c>
      <c r="M755" s="110" t="s">
        <v>354</v>
      </c>
      <c r="N755" s="110" t="s">
        <v>354</v>
      </c>
      <c r="O755" s="127">
        <f>28+26.605/60</f>
        <v>28.443416666666668</v>
      </c>
      <c r="P755" s="128">
        <f>-178-15.703/60</f>
        <v>-178.26171666666667</v>
      </c>
      <c r="Q755" s="21" t="s">
        <v>421</v>
      </c>
      <c r="R755" s="129">
        <v>42268</v>
      </c>
      <c r="S755" s="129"/>
      <c r="T755" s="105" t="s">
        <v>380</v>
      </c>
      <c r="U755" s="1" t="s">
        <v>384</v>
      </c>
      <c r="V755" s="1"/>
      <c r="W755" s="1"/>
      <c r="X755" s="1"/>
      <c r="Y755" s="340"/>
      <c r="Z755" s="340"/>
      <c r="AA755" s="340"/>
      <c r="AB755" s="340"/>
      <c r="AC755" s="340">
        <v>1</v>
      </c>
      <c r="AD755" s="340"/>
      <c r="AE755" s="340"/>
      <c r="AF755" s="340"/>
      <c r="AG755" s="340"/>
      <c r="AH755" s="340"/>
      <c r="AI755" s="340">
        <v>0</v>
      </c>
      <c r="AJ755" s="2"/>
      <c r="AK755" s="2"/>
    </row>
    <row r="756" spans="1:41" x14ac:dyDescent="0.3">
      <c r="A756" s="1" t="s">
        <v>861</v>
      </c>
      <c r="B756" s="55" t="s">
        <v>19</v>
      </c>
      <c r="C756" s="15" t="s">
        <v>310</v>
      </c>
      <c r="E756" s="2" t="s">
        <v>339</v>
      </c>
      <c r="F756" s="34">
        <v>9.5568000000000008</v>
      </c>
      <c r="H756" s="26">
        <v>14.583035714285712</v>
      </c>
      <c r="I756" s="27">
        <v>2.4741961000000003</v>
      </c>
      <c r="J756" s="26">
        <v>1188.1037527593817</v>
      </c>
      <c r="K756" s="27">
        <v>-0.23628340000000247</v>
      </c>
      <c r="L756" s="343">
        <v>87</v>
      </c>
      <c r="M756" s="340" t="s">
        <v>1111</v>
      </c>
      <c r="N756" s="21" t="s">
        <v>1216</v>
      </c>
      <c r="Q756" s="21" t="s">
        <v>1202</v>
      </c>
      <c r="R756" s="36"/>
      <c r="AK756" s="1"/>
      <c r="AL756" s="1"/>
      <c r="AM756" s="1"/>
      <c r="AN756" s="1"/>
      <c r="AO756" s="1"/>
    </row>
    <row r="757" spans="1:41" x14ac:dyDescent="0.3">
      <c r="A757" s="1" t="s">
        <v>862</v>
      </c>
      <c r="B757" s="55" t="s">
        <v>19</v>
      </c>
      <c r="C757" s="15" t="s">
        <v>310</v>
      </c>
      <c r="E757" s="2" t="s">
        <v>339</v>
      </c>
      <c r="F757" s="34">
        <v>9.4093999999999998</v>
      </c>
      <c r="H757" s="26">
        <v>45.175892857142856</v>
      </c>
      <c r="I757" s="27">
        <v>1.6890108999999995</v>
      </c>
      <c r="J757" s="26">
        <v>1261.4591611479027</v>
      </c>
      <c r="K757" s="27">
        <v>-4.241532000000003</v>
      </c>
      <c r="L757" s="343">
        <v>87</v>
      </c>
      <c r="M757" s="340" t="s">
        <v>1111</v>
      </c>
      <c r="N757" s="21" t="s">
        <v>1216</v>
      </c>
      <c r="Q757" s="21" t="s">
        <v>1202</v>
      </c>
      <c r="R757" s="36"/>
      <c r="AK757" s="1"/>
      <c r="AL757" s="1"/>
      <c r="AM757" s="1"/>
      <c r="AN757" s="1"/>
      <c r="AO757" s="1"/>
    </row>
    <row r="758" spans="1:41" x14ac:dyDescent="0.3">
      <c r="A758" s="1" t="s">
        <v>863</v>
      </c>
      <c r="B758" s="55" t="s">
        <v>19</v>
      </c>
      <c r="C758" s="15" t="s">
        <v>310</v>
      </c>
      <c r="E758" s="2" t="s">
        <v>339</v>
      </c>
      <c r="F758" s="34">
        <v>9.5597999999999992</v>
      </c>
      <c r="H758" s="26">
        <v>27.324107142857141</v>
      </c>
      <c r="I758" s="27">
        <v>2.3630225999999999</v>
      </c>
      <c r="J758" s="26">
        <v>1209.7152317880793</v>
      </c>
      <c r="K758" s="27">
        <v>-1.3493112000000034</v>
      </c>
      <c r="L758" s="340">
        <v>87</v>
      </c>
      <c r="M758" s="340" t="s">
        <v>1111</v>
      </c>
      <c r="N758" s="21" t="s">
        <v>1216</v>
      </c>
      <c r="Q758" s="21" t="s">
        <v>1202</v>
      </c>
      <c r="R758" s="36"/>
      <c r="AK758" s="1"/>
      <c r="AL758" s="1"/>
      <c r="AM758" s="1"/>
      <c r="AN758" s="1"/>
      <c r="AO758" s="1"/>
    </row>
    <row r="759" spans="1:41" x14ac:dyDescent="0.3">
      <c r="A759" s="1" t="s">
        <v>864</v>
      </c>
      <c r="B759" s="55" t="s">
        <v>19</v>
      </c>
      <c r="C759" s="15" t="s">
        <v>310</v>
      </c>
      <c r="E759" s="2" t="s">
        <v>339</v>
      </c>
      <c r="F759" s="34">
        <v>9.4990000000000006</v>
      </c>
      <c r="H759" s="26">
        <v>26.574107142857141</v>
      </c>
      <c r="I759" s="27">
        <v>1.7313846000000002</v>
      </c>
      <c r="J759" s="26">
        <v>1242.7395143487859</v>
      </c>
      <c r="K759" s="27">
        <v>-2.0445783999999998</v>
      </c>
      <c r="L759" s="340">
        <v>87</v>
      </c>
      <c r="M759" s="340" t="s">
        <v>1111</v>
      </c>
      <c r="N759" s="21" t="s">
        <v>1216</v>
      </c>
      <c r="Q759" s="21" t="s">
        <v>1202</v>
      </c>
      <c r="R759" s="36"/>
      <c r="AK759" s="1"/>
      <c r="AL759" s="1"/>
      <c r="AM759" s="1"/>
      <c r="AN759" s="1"/>
      <c r="AO759" s="1"/>
    </row>
    <row r="760" spans="1:41" x14ac:dyDescent="0.3">
      <c r="A760" s="1" t="s">
        <v>865</v>
      </c>
      <c r="B760" s="55" t="s">
        <v>19</v>
      </c>
      <c r="C760" s="15" t="s">
        <v>310</v>
      </c>
      <c r="E760" s="2" t="s">
        <v>339</v>
      </c>
      <c r="F760" s="34">
        <v>9.4398999999999997</v>
      </c>
      <c r="H760" s="26">
        <v>29.338392857142857</v>
      </c>
      <c r="I760" s="27">
        <v>1.8264217999999999</v>
      </c>
      <c r="J760" s="26">
        <v>1213.2472406181014</v>
      </c>
      <c r="K760" s="27">
        <v>-1.5236232000000021</v>
      </c>
      <c r="L760" s="340">
        <v>87</v>
      </c>
      <c r="M760" s="340" t="s">
        <v>1111</v>
      </c>
      <c r="N760" s="21" t="s">
        <v>1216</v>
      </c>
      <c r="Q760" s="21" t="s">
        <v>1202</v>
      </c>
      <c r="R760" s="36"/>
      <c r="AK760" s="1"/>
      <c r="AL760" s="1"/>
      <c r="AM760" s="1"/>
      <c r="AN760" s="1"/>
      <c r="AO760" s="1"/>
    </row>
    <row r="761" spans="1:41" x14ac:dyDescent="0.3">
      <c r="A761" s="1" t="s">
        <v>866</v>
      </c>
      <c r="B761" s="55" t="s">
        <v>19</v>
      </c>
      <c r="C761" s="15" t="s">
        <v>310</v>
      </c>
      <c r="E761" s="2" t="s">
        <v>339</v>
      </c>
      <c r="F761" s="34">
        <v>9.4474</v>
      </c>
      <c r="H761" s="26">
        <v>17.772321428571427</v>
      </c>
      <c r="I761" s="27">
        <v>2.9301614999999988</v>
      </c>
      <c r="J761" s="26">
        <v>1168.7218543046356</v>
      </c>
      <c r="K761" s="27">
        <v>-0.66008380000000288</v>
      </c>
      <c r="L761" s="343">
        <v>87</v>
      </c>
      <c r="M761" s="340" t="s">
        <v>1111</v>
      </c>
      <c r="N761" s="21" t="s">
        <v>1216</v>
      </c>
      <c r="Q761" s="21" t="s">
        <v>1202</v>
      </c>
      <c r="R761" s="36"/>
      <c r="AK761" s="1"/>
      <c r="AL761" s="1"/>
      <c r="AM761" s="1"/>
      <c r="AN761" s="1"/>
      <c r="AO761" s="1"/>
    </row>
    <row r="762" spans="1:41" x14ac:dyDescent="0.3">
      <c r="A762" s="1" t="s">
        <v>873</v>
      </c>
      <c r="B762" s="1" t="s">
        <v>1084</v>
      </c>
      <c r="E762" s="2" t="s">
        <v>339</v>
      </c>
      <c r="F762" s="34">
        <v>3.1894</v>
      </c>
      <c r="H762" s="26">
        <v>16.019374068554395</v>
      </c>
      <c r="I762" s="27">
        <v>3.5363029999999993</v>
      </c>
      <c r="J762" s="26">
        <v>208.21759697256385</v>
      </c>
      <c r="K762" s="27">
        <v>-4.7718832000000031</v>
      </c>
      <c r="L762" s="340">
        <v>87</v>
      </c>
      <c r="M762" s="340" t="s">
        <v>1111</v>
      </c>
      <c r="N762" s="21" t="s">
        <v>1216</v>
      </c>
      <c r="Q762" s="21" t="s">
        <v>1202</v>
      </c>
      <c r="R762" s="36"/>
      <c r="AK762" s="1"/>
      <c r="AL762" s="1"/>
      <c r="AM762" s="1"/>
      <c r="AN762" s="1"/>
      <c r="AO762" s="1"/>
    </row>
    <row r="763" spans="1:41" x14ac:dyDescent="0.3">
      <c r="A763" s="1" t="s">
        <v>874</v>
      </c>
      <c r="B763" s="1" t="s">
        <v>1084</v>
      </c>
      <c r="E763" s="2" t="s">
        <v>339</v>
      </c>
      <c r="F763" s="34">
        <v>3.2311999999999999</v>
      </c>
      <c r="H763" s="26">
        <v>16.511177347242917</v>
      </c>
      <c r="I763" s="27">
        <v>2.9979821999999983</v>
      </c>
      <c r="J763" s="26">
        <v>209.0406811731315</v>
      </c>
      <c r="K763" s="27">
        <v>-5.0096927999999972</v>
      </c>
      <c r="L763" s="318">
        <v>87</v>
      </c>
      <c r="M763" s="318" t="s">
        <v>1111</v>
      </c>
      <c r="N763" s="21" t="s">
        <v>1216</v>
      </c>
      <c r="Q763" s="21" t="s">
        <v>1202</v>
      </c>
      <c r="R763" s="36"/>
      <c r="AK763" s="1"/>
      <c r="AL763" s="1"/>
      <c r="AM763" s="1"/>
      <c r="AN763" s="1"/>
      <c r="AO763" s="1"/>
    </row>
    <row r="764" spans="1:41" x14ac:dyDescent="0.3">
      <c r="A764" s="56" t="s">
        <v>875</v>
      </c>
      <c r="B764" s="56" t="s">
        <v>1084</v>
      </c>
      <c r="C764" s="141"/>
      <c r="D764" s="56"/>
      <c r="E764" s="57" t="s">
        <v>339</v>
      </c>
      <c r="F764" s="58">
        <v>3.2629000000000001</v>
      </c>
      <c r="G764" s="59"/>
      <c r="H764" s="60">
        <v>8.8948111542534409</v>
      </c>
      <c r="I764" s="61">
        <v>4.4514767999999991</v>
      </c>
      <c r="J764" s="60">
        <v>71.925415142133403</v>
      </c>
      <c r="K764" s="61">
        <v>-25.835735500000002</v>
      </c>
      <c r="L764" s="59">
        <v>87</v>
      </c>
      <c r="M764" s="59" t="s">
        <v>1111</v>
      </c>
      <c r="N764" s="59" t="s">
        <v>1216</v>
      </c>
      <c r="O764" s="59"/>
      <c r="P764" s="59"/>
      <c r="Q764" s="59" t="s">
        <v>1202</v>
      </c>
      <c r="R764" s="88"/>
      <c r="S764" s="59"/>
      <c r="T764" s="59"/>
      <c r="U764" s="59"/>
      <c r="V764" s="59"/>
      <c r="W764" s="56"/>
      <c r="X764" s="56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7"/>
      <c r="AK764" s="56"/>
      <c r="AL764" s="56"/>
      <c r="AM764" s="56"/>
      <c r="AN764" s="56"/>
      <c r="AO764" s="56"/>
    </row>
    <row r="765" spans="1:41" x14ac:dyDescent="0.3">
      <c r="A765" s="1" t="s">
        <v>876</v>
      </c>
      <c r="B765" s="1" t="s">
        <v>1084</v>
      </c>
      <c r="C765" s="23"/>
      <c r="E765" s="2" t="s">
        <v>339</v>
      </c>
      <c r="F765" s="34">
        <v>3.2757999999999998</v>
      </c>
      <c r="H765" s="26">
        <v>18.865871833084945</v>
      </c>
      <c r="I765" s="27">
        <v>2.7809613999999989</v>
      </c>
      <c r="J765" s="26">
        <v>216.75118259224217</v>
      </c>
      <c r="K765" s="27">
        <v>-5.2796448000000007</v>
      </c>
      <c r="L765" s="343">
        <v>87</v>
      </c>
      <c r="M765" s="318" t="s">
        <v>1111</v>
      </c>
      <c r="N765" s="21" t="s">
        <v>1216</v>
      </c>
      <c r="Q765" s="21" t="s">
        <v>1202</v>
      </c>
      <c r="R765" s="36"/>
      <c r="AK765" s="1"/>
      <c r="AL765" s="1"/>
      <c r="AM765" s="1"/>
      <c r="AN765" s="1"/>
      <c r="AO765" s="1"/>
    </row>
    <row r="766" spans="1:41" x14ac:dyDescent="0.3">
      <c r="A766" s="56" t="s">
        <v>877</v>
      </c>
      <c r="B766" s="56" t="s">
        <v>1084</v>
      </c>
      <c r="C766" s="141"/>
      <c r="D766" s="56"/>
      <c r="E766" s="57" t="s">
        <v>339</v>
      </c>
      <c r="F766" s="58">
        <v>3.1478999999999999</v>
      </c>
      <c r="G766" s="59"/>
      <c r="H766" s="60">
        <v>15.57147899752912</v>
      </c>
      <c r="I766" s="61">
        <v>3.7754240000000006</v>
      </c>
      <c r="J766" s="60">
        <v>119.0039403321137</v>
      </c>
      <c r="K766" s="61">
        <v>-25.030954199999996</v>
      </c>
      <c r="L766" s="59">
        <v>87</v>
      </c>
      <c r="M766" s="59" t="s">
        <v>1111</v>
      </c>
      <c r="N766" s="59" t="s">
        <v>1216</v>
      </c>
      <c r="O766" s="59"/>
      <c r="P766" s="59"/>
      <c r="Q766" s="59" t="s">
        <v>1202</v>
      </c>
      <c r="R766" s="88"/>
      <c r="S766" s="59"/>
      <c r="T766" s="59"/>
      <c r="U766" s="59"/>
      <c r="V766" s="59"/>
      <c r="W766" s="56"/>
      <c r="X766" s="56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7"/>
      <c r="AK766" s="56"/>
      <c r="AL766" s="56"/>
      <c r="AM766" s="56"/>
      <c r="AN766" s="56"/>
      <c r="AO766" s="56"/>
    </row>
    <row r="767" spans="1:41" x14ac:dyDescent="0.3">
      <c r="A767" s="1" t="s">
        <v>878</v>
      </c>
      <c r="B767" s="1" t="s">
        <v>1084</v>
      </c>
      <c r="C767" s="23"/>
      <c r="E767" s="2" t="s">
        <v>339</v>
      </c>
      <c r="F767" s="34">
        <v>3.2621000000000002</v>
      </c>
      <c r="H767" s="26">
        <v>37.183681073025333</v>
      </c>
      <c r="I767" s="27">
        <v>1.8877362999999998</v>
      </c>
      <c r="J767" s="26">
        <v>257.45127719962153</v>
      </c>
      <c r="K767" s="27">
        <v>-11.930126400000001</v>
      </c>
      <c r="L767" s="318">
        <v>87</v>
      </c>
      <c r="M767" s="318" t="s">
        <v>1111</v>
      </c>
      <c r="N767" s="21" t="s">
        <v>1216</v>
      </c>
      <c r="Q767" s="21" t="s">
        <v>1202</v>
      </c>
      <c r="R767" s="36"/>
      <c r="AK767" s="1"/>
      <c r="AL767" s="1"/>
      <c r="AM767" s="1"/>
      <c r="AN767" s="1"/>
      <c r="AO767" s="1"/>
    </row>
    <row r="768" spans="1:41" x14ac:dyDescent="0.3">
      <c r="A768" s="56" t="s">
        <v>879</v>
      </c>
      <c r="B768" s="56" t="s">
        <v>1084</v>
      </c>
      <c r="C768" s="141"/>
      <c r="D768" s="56"/>
      <c r="E768" s="57" t="s">
        <v>339</v>
      </c>
      <c r="F768" s="58">
        <v>3.1766999999999999</v>
      </c>
      <c r="G768" s="59"/>
      <c r="H768" s="60">
        <v>28.591246028944582</v>
      </c>
      <c r="I768" s="61">
        <v>2.8946208000000011</v>
      </c>
      <c r="J768" s="60">
        <v>206.69040247678018</v>
      </c>
      <c r="K768" s="61">
        <v>-27.3617597</v>
      </c>
      <c r="L768" s="59">
        <v>87</v>
      </c>
      <c r="M768" s="59" t="s">
        <v>1111</v>
      </c>
      <c r="N768" s="59" t="s">
        <v>1216</v>
      </c>
      <c r="O768" s="59"/>
      <c r="P768" s="59"/>
      <c r="Q768" s="59" t="s">
        <v>1202</v>
      </c>
      <c r="R768" s="88"/>
      <c r="S768" s="59"/>
      <c r="T768" s="59"/>
      <c r="U768" s="59"/>
      <c r="V768" s="59"/>
      <c r="W768" s="56"/>
      <c r="X768" s="56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7"/>
      <c r="AK768" s="56"/>
      <c r="AL768" s="56"/>
      <c r="AM768" s="56"/>
      <c r="AN768" s="56"/>
      <c r="AO768" s="56"/>
    </row>
    <row r="769" spans="1:41" x14ac:dyDescent="0.3">
      <c r="A769" s="1" t="s">
        <v>880</v>
      </c>
      <c r="B769" s="1" t="s">
        <v>1084</v>
      </c>
      <c r="C769" s="23"/>
      <c r="E769" s="2" t="s">
        <v>339</v>
      </c>
      <c r="F769" s="34">
        <v>3.1922000000000001</v>
      </c>
      <c r="H769" s="26">
        <v>12.312220566318924</v>
      </c>
      <c r="I769" s="27">
        <v>3.5539559999999994</v>
      </c>
      <c r="J769" s="26">
        <v>200.16650898770104</v>
      </c>
      <c r="K769" s="27">
        <v>-3.6011824000000034</v>
      </c>
      <c r="L769" s="343">
        <v>87</v>
      </c>
      <c r="M769" s="318" t="s">
        <v>1111</v>
      </c>
      <c r="N769" s="21" t="s">
        <v>1216</v>
      </c>
      <c r="Q769" s="21" t="s">
        <v>1202</v>
      </c>
      <c r="R769" s="36"/>
      <c r="AK769" s="1"/>
      <c r="AL769" s="1"/>
      <c r="AM769" s="1"/>
      <c r="AN769" s="1"/>
      <c r="AO769" s="1"/>
    </row>
    <row r="770" spans="1:41" x14ac:dyDescent="0.3">
      <c r="A770" s="56" t="s">
        <v>881</v>
      </c>
      <c r="B770" s="56" t="s">
        <v>1084</v>
      </c>
      <c r="C770" s="56"/>
      <c r="D770" s="56"/>
      <c r="E770" s="57" t="s">
        <v>339</v>
      </c>
      <c r="F770" s="58">
        <v>3.25</v>
      </c>
      <c r="G770" s="59"/>
      <c r="H770" s="60">
        <v>9.7066713731027168</v>
      </c>
      <c r="I770" s="61">
        <v>4.5277407999999992</v>
      </c>
      <c r="J770" s="60">
        <v>80.484379397692095</v>
      </c>
      <c r="K770" s="61">
        <v>-25.480957599999996</v>
      </c>
      <c r="L770" s="59">
        <v>87</v>
      </c>
      <c r="M770" s="59" t="s">
        <v>1111</v>
      </c>
      <c r="N770" s="59" t="s">
        <v>1216</v>
      </c>
      <c r="O770" s="59"/>
      <c r="P770" s="59"/>
      <c r="Q770" s="59" t="s">
        <v>1202</v>
      </c>
      <c r="R770" s="88"/>
      <c r="S770" s="59"/>
      <c r="T770" s="59"/>
      <c r="U770" s="59"/>
      <c r="V770" s="59"/>
      <c r="W770" s="56"/>
      <c r="X770" s="56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7"/>
      <c r="AK770" s="56"/>
      <c r="AL770" s="56"/>
      <c r="AM770" s="56"/>
      <c r="AN770" s="56"/>
      <c r="AO770" s="56"/>
    </row>
    <row r="771" spans="1:41" x14ac:dyDescent="0.3">
      <c r="A771" s="1" t="s">
        <v>882</v>
      </c>
      <c r="B771" s="1" t="s">
        <v>1084</v>
      </c>
      <c r="E771" s="2" t="s">
        <v>339</v>
      </c>
      <c r="F771" s="34">
        <v>3.1652999999999998</v>
      </c>
      <c r="H771" s="26">
        <v>13.010804769001489</v>
      </c>
      <c r="I771" s="27">
        <v>2.8134435</v>
      </c>
      <c r="J771" s="26">
        <v>202.91012298959319</v>
      </c>
      <c r="K771" s="27">
        <v>-3.2442144000000006</v>
      </c>
      <c r="L771" s="318">
        <v>87</v>
      </c>
      <c r="M771" s="318" t="s">
        <v>1111</v>
      </c>
      <c r="N771" s="21" t="s">
        <v>1216</v>
      </c>
      <c r="Q771" s="21" t="s">
        <v>1202</v>
      </c>
      <c r="R771" s="36"/>
      <c r="AK771" s="1"/>
      <c r="AL771" s="1"/>
      <c r="AM771" s="1"/>
      <c r="AN771" s="1"/>
      <c r="AO771" s="1"/>
    </row>
    <row r="772" spans="1:41" x14ac:dyDescent="0.3">
      <c r="A772" s="1" t="s">
        <v>1040</v>
      </c>
      <c r="B772" s="1" t="s">
        <v>185</v>
      </c>
      <c r="C772" s="15" t="s">
        <v>310</v>
      </c>
      <c r="E772" s="24" t="s">
        <v>339</v>
      </c>
      <c r="F772" s="34">
        <v>2.0891999999999999</v>
      </c>
      <c r="H772" s="26">
        <v>41.484558540158929</v>
      </c>
      <c r="I772" s="26">
        <v>3.6463051844514132</v>
      </c>
      <c r="J772" s="26">
        <v>478.91006387670399</v>
      </c>
      <c r="K772" s="26">
        <v>-22.684256960978196</v>
      </c>
      <c r="L772" s="318">
        <v>87</v>
      </c>
      <c r="M772" s="3" t="s">
        <v>1122</v>
      </c>
      <c r="N772" s="21" t="s">
        <v>1215</v>
      </c>
      <c r="Q772" s="21" t="s">
        <v>1202</v>
      </c>
      <c r="R772" s="36"/>
      <c r="AK772" s="1"/>
      <c r="AL772" s="1"/>
      <c r="AM772" s="1"/>
      <c r="AN772" s="1"/>
      <c r="AO772" s="1"/>
    </row>
    <row r="773" spans="1:41" x14ac:dyDescent="0.3">
      <c r="A773" s="1" t="s">
        <v>1041</v>
      </c>
      <c r="B773" s="1" t="s">
        <v>1088</v>
      </c>
      <c r="C773" s="23"/>
      <c r="E773" s="54" t="s">
        <v>337</v>
      </c>
      <c r="F773" s="34">
        <v>1.4388000000000001</v>
      </c>
      <c r="H773" s="26">
        <v>22.507202809890803</v>
      </c>
      <c r="I773" s="26">
        <v>3.2284601958556309</v>
      </c>
      <c r="J773" s="26">
        <v>316.67921526382167</v>
      </c>
      <c r="K773" s="26">
        <v>-20.39250702863313</v>
      </c>
      <c r="L773" s="318">
        <v>87</v>
      </c>
      <c r="M773" s="318" t="s">
        <v>1122</v>
      </c>
      <c r="N773" s="21" t="s">
        <v>1215</v>
      </c>
      <c r="Q773" s="21" t="s">
        <v>1202</v>
      </c>
      <c r="R773" s="36"/>
      <c r="AK773" s="1"/>
      <c r="AL773" s="1"/>
      <c r="AM773" s="1"/>
      <c r="AN773" s="1"/>
      <c r="AO773" s="1"/>
    </row>
    <row r="774" spans="1:41" x14ac:dyDescent="0.3">
      <c r="A774" s="1" t="s">
        <v>1042</v>
      </c>
      <c r="B774" s="1" t="s">
        <v>1085</v>
      </c>
      <c r="C774" s="23"/>
      <c r="E774" s="2" t="s">
        <v>339</v>
      </c>
      <c r="F774" s="34">
        <v>1.4885999999999999</v>
      </c>
      <c r="H774" s="26">
        <v>6.8344549691658756</v>
      </c>
      <c r="I774" s="26">
        <v>5.9400658116682719</v>
      </c>
      <c r="J774" s="26">
        <v>137.63633644889345</v>
      </c>
      <c r="K774" s="26">
        <v>-22.474280694810535</v>
      </c>
      <c r="L774" s="318">
        <v>87</v>
      </c>
      <c r="M774" s="3" t="s">
        <v>1122</v>
      </c>
      <c r="N774" s="21" t="s">
        <v>1215</v>
      </c>
      <c r="Q774" s="21" t="s">
        <v>1202</v>
      </c>
      <c r="R774" s="36"/>
      <c r="AK774" s="1"/>
      <c r="AL774" s="1"/>
      <c r="AM774" s="1"/>
      <c r="AN774" s="1"/>
      <c r="AO774" s="1"/>
    </row>
    <row r="775" spans="1:41" ht="14.5" x14ac:dyDescent="0.3">
      <c r="A775" s="105" t="s">
        <v>135</v>
      </c>
      <c r="B775" s="55" t="s">
        <v>6</v>
      </c>
      <c r="C775" s="1" t="s">
        <v>313</v>
      </c>
      <c r="E775" s="2" t="s">
        <v>339</v>
      </c>
      <c r="F775" s="106">
        <v>5.2907999999999999</v>
      </c>
      <c r="H775" s="107">
        <v>99.3</v>
      </c>
      <c r="I775" s="108">
        <v>3.4</v>
      </c>
      <c r="J775" s="107">
        <v>1575.9</v>
      </c>
      <c r="K775" s="107">
        <v>-20.3</v>
      </c>
      <c r="L775" s="109">
        <v>88</v>
      </c>
      <c r="M775" s="110" t="s">
        <v>347</v>
      </c>
      <c r="N775" s="110" t="s">
        <v>347</v>
      </c>
      <c r="O775" s="111">
        <f>23+37.882/60</f>
        <v>23.631366666666665</v>
      </c>
      <c r="P775" s="112">
        <f>-166-11.1/60</f>
        <v>-166.185</v>
      </c>
      <c r="Q775" s="21" t="s">
        <v>421</v>
      </c>
      <c r="R775" s="113">
        <v>41893</v>
      </c>
      <c r="S775" s="113"/>
      <c r="T775" s="105" t="s">
        <v>378</v>
      </c>
      <c r="U775" s="1" t="s">
        <v>379</v>
      </c>
      <c r="V775" s="1" t="s">
        <v>395</v>
      </c>
      <c r="W775" s="1"/>
      <c r="X775" s="1" t="s">
        <v>397</v>
      </c>
      <c r="Y775" s="110">
        <v>1</v>
      </c>
      <c r="Z775" s="110">
        <v>2</v>
      </c>
      <c r="AA775" s="318">
        <v>1</v>
      </c>
      <c r="AB775" s="318">
        <v>0</v>
      </c>
      <c r="AC775" s="318">
        <v>1</v>
      </c>
      <c r="AD775" s="318">
        <v>1</v>
      </c>
      <c r="AE775" s="318">
        <v>1</v>
      </c>
      <c r="AF775" s="318"/>
      <c r="AG775" s="318"/>
      <c r="AH775" s="318">
        <v>1</v>
      </c>
      <c r="AI775" s="318">
        <v>0</v>
      </c>
      <c r="AJ775" s="2">
        <v>0</v>
      </c>
      <c r="AK775" s="2"/>
    </row>
    <row r="776" spans="1:41" ht="14.5" x14ac:dyDescent="0.3">
      <c r="A776" s="105" t="s">
        <v>201</v>
      </c>
      <c r="B776" s="114" t="s">
        <v>12</v>
      </c>
      <c r="C776" s="1" t="s">
        <v>330</v>
      </c>
      <c r="E776" s="1" t="s">
        <v>337</v>
      </c>
      <c r="F776" s="106">
        <v>2.4956</v>
      </c>
      <c r="H776" s="107">
        <v>42.2</v>
      </c>
      <c r="I776" s="108">
        <v>3.1</v>
      </c>
      <c r="J776" s="107">
        <v>717.3</v>
      </c>
      <c r="K776" s="107">
        <v>-35.1</v>
      </c>
      <c r="L776" s="109">
        <v>88</v>
      </c>
      <c r="M776" s="110" t="s">
        <v>353</v>
      </c>
      <c r="N776" s="110" t="s">
        <v>353</v>
      </c>
      <c r="O776" s="127">
        <v>25.89913</v>
      </c>
      <c r="P776" s="128">
        <v>-173.49757</v>
      </c>
      <c r="Q776" s="21" t="s">
        <v>421</v>
      </c>
      <c r="R776" s="129">
        <v>42258</v>
      </c>
      <c r="S776" s="129"/>
      <c r="T776" s="105" t="s">
        <v>386</v>
      </c>
      <c r="U776" s="1" t="s">
        <v>384</v>
      </c>
      <c r="V776" s="1"/>
      <c r="W776" s="1"/>
      <c r="X776" s="1"/>
      <c r="Y776" s="340"/>
      <c r="Z776" s="340"/>
      <c r="AA776" s="340"/>
      <c r="AB776" s="340"/>
      <c r="AC776" s="340">
        <v>1</v>
      </c>
      <c r="AD776" s="340"/>
      <c r="AE776" s="340"/>
      <c r="AF776" s="340"/>
      <c r="AG776" s="340"/>
      <c r="AH776" s="340"/>
      <c r="AI776" s="340">
        <v>0</v>
      </c>
      <c r="AJ776" s="2"/>
      <c r="AK776" s="2"/>
    </row>
    <row r="777" spans="1:41" ht="14.5" x14ac:dyDescent="0.3">
      <c r="A777" s="105" t="s">
        <v>202</v>
      </c>
      <c r="B777" s="114" t="s">
        <v>160</v>
      </c>
      <c r="C777" s="1" t="s">
        <v>324</v>
      </c>
      <c r="E777" s="1" t="s">
        <v>339</v>
      </c>
      <c r="F777" s="106">
        <v>2.5057999999999998</v>
      </c>
      <c r="H777" s="107">
        <v>18.899999999999999</v>
      </c>
      <c r="I777" s="108">
        <v>-0.3</v>
      </c>
      <c r="J777" s="107">
        <v>518.1</v>
      </c>
      <c r="K777" s="107">
        <v>-16.2</v>
      </c>
      <c r="L777" s="109">
        <v>88</v>
      </c>
      <c r="M777" s="110" t="s">
        <v>353</v>
      </c>
      <c r="N777" s="110" t="s">
        <v>353</v>
      </c>
      <c r="O777" s="127">
        <v>25.89913</v>
      </c>
      <c r="P777" s="128">
        <v>-173.49757</v>
      </c>
      <c r="Q777" s="21" t="s">
        <v>421</v>
      </c>
      <c r="R777" s="129">
        <v>42258</v>
      </c>
      <c r="S777" s="129"/>
      <c r="T777" s="105" t="s">
        <v>386</v>
      </c>
      <c r="U777" s="1" t="s">
        <v>384</v>
      </c>
      <c r="V777" s="1"/>
      <c r="W777" s="1"/>
      <c r="X777" s="1"/>
      <c r="Y777" s="340"/>
      <c r="Z777" s="340"/>
      <c r="AA777" s="340"/>
      <c r="AB777" s="340"/>
      <c r="AC777" s="340">
        <v>1</v>
      </c>
      <c r="AD777" s="340"/>
      <c r="AE777" s="340"/>
      <c r="AF777" s="340"/>
      <c r="AG777" s="340"/>
      <c r="AH777" s="340"/>
      <c r="AI777" s="340">
        <v>0</v>
      </c>
      <c r="AJ777" s="2" t="s">
        <v>408</v>
      </c>
      <c r="AK777" s="2"/>
    </row>
    <row r="778" spans="1:41" ht="14.5" x14ac:dyDescent="0.3">
      <c r="A778" s="105" t="s">
        <v>203</v>
      </c>
      <c r="B778" s="114" t="s">
        <v>199</v>
      </c>
      <c r="C778" s="1" t="s">
        <v>303</v>
      </c>
      <c r="E778" s="1" t="s">
        <v>338</v>
      </c>
      <c r="F778" s="106">
        <v>2.0663999999999998</v>
      </c>
      <c r="H778" s="107">
        <v>16.899999999999999</v>
      </c>
      <c r="I778" s="108">
        <v>2.4</v>
      </c>
      <c r="J778" s="107">
        <v>340.3</v>
      </c>
      <c r="K778" s="107">
        <v>-18.8</v>
      </c>
      <c r="L778" s="109">
        <v>88</v>
      </c>
      <c r="M778" s="110" t="s">
        <v>353</v>
      </c>
      <c r="N778" s="110" t="s">
        <v>353</v>
      </c>
      <c r="O778" s="127">
        <v>25.89913</v>
      </c>
      <c r="P778" s="128">
        <v>-173.49757</v>
      </c>
      <c r="Q778" s="21" t="s">
        <v>421</v>
      </c>
      <c r="R778" s="129">
        <v>42258</v>
      </c>
      <c r="S778" s="129"/>
      <c r="T778" s="105" t="s">
        <v>386</v>
      </c>
      <c r="U778" s="1" t="s">
        <v>384</v>
      </c>
      <c r="V778" s="1"/>
      <c r="W778" s="1"/>
      <c r="X778" s="1"/>
      <c r="Y778" s="318"/>
      <c r="Z778" s="318"/>
      <c r="AA778" s="318"/>
      <c r="AB778" s="318"/>
      <c r="AC778" s="318">
        <v>1</v>
      </c>
      <c r="AD778" s="318"/>
      <c r="AE778" s="318"/>
      <c r="AF778" s="318"/>
      <c r="AG778" s="318"/>
      <c r="AH778" s="318"/>
      <c r="AI778" s="318">
        <v>0</v>
      </c>
      <c r="AJ778" s="2"/>
      <c r="AK778" s="2"/>
    </row>
    <row r="779" spans="1:41" ht="14.5" x14ac:dyDescent="0.3">
      <c r="A779" s="105" t="s">
        <v>265</v>
      </c>
      <c r="B779" s="55" t="s">
        <v>150</v>
      </c>
      <c r="C779" s="1" t="s">
        <v>327</v>
      </c>
      <c r="E779" s="1" t="s">
        <v>339</v>
      </c>
      <c r="F779" s="106">
        <v>10.0419</v>
      </c>
      <c r="H779" s="107">
        <v>140.69999999999999</v>
      </c>
      <c r="I779" s="108">
        <v>4.5999999999999996</v>
      </c>
      <c r="J779" s="107">
        <v>1723.1</v>
      </c>
      <c r="K779" s="107">
        <v>-18.7</v>
      </c>
      <c r="L779" s="116">
        <f t="shared" ref="L779:L789" si="9">289*0.3048</f>
        <v>88.08720000000001</v>
      </c>
      <c r="M779" s="110" t="s">
        <v>354</v>
      </c>
      <c r="N779" s="110" t="s">
        <v>354</v>
      </c>
      <c r="O779" s="134">
        <f t="shared" ref="O779:O789" si="10">28+29.404/60</f>
        <v>28.490066666666667</v>
      </c>
      <c r="P779" s="134">
        <f t="shared" ref="P779:P789" si="11">-178-17.468/60</f>
        <v>-178.29113333333333</v>
      </c>
      <c r="Q779" s="21" t="s">
        <v>421</v>
      </c>
      <c r="R779" s="129">
        <v>42268</v>
      </c>
      <c r="S779" s="129"/>
      <c r="T779" s="105" t="s">
        <v>386</v>
      </c>
      <c r="U779" s="1" t="s">
        <v>384</v>
      </c>
      <c r="V779" s="1"/>
      <c r="W779" s="1"/>
      <c r="X779" s="1"/>
      <c r="Y779" s="318"/>
      <c r="Z779" s="318"/>
      <c r="AA779" s="318"/>
      <c r="AB779" s="318"/>
      <c r="AC779" s="318">
        <v>1</v>
      </c>
      <c r="AD779" s="318"/>
      <c r="AE779" s="318"/>
      <c r="AF779" s="318"/>
      <c r="AG779" s="318"/>
      <c r="AH779" s="318"/>
      <c r="AI779" s="318">
        <v>0</v>
      </c>
      <c r="AJ779" s="2"/>
      <c r="AK779" s="2"/>
      <c r="AL779" s="44"/>
      <c r="AM779" s="44"/>
      <c r="AN779" s="44"/>
      <c r="AO779" s="44"/>
    </row>
    <row r="780" spans="1:41" ht="14.5" x14ac:dyDescent="0.3">
      <c r="A780" s="105" t="s">
        <v>266</v>
      </c>
      <c r="B780" s="114" t="s">
        <v>19</v>
      </c>
      <c r="C780" s="1" t="s">
        <v>305</v>
      </c>
      <c r="E780" s="1" t="s">
        <v>339</v>
      </c>
      <c r="F780" s="106">
        <v>10.0282</v>
      </c>
      <c r="H780" s="107">
        <v>148.9</v>
      </c>
      <c r="I780" s="108">
        <v>4.5</v>
      </c>
      <c r="J780" s="107">
        <v>967.8</v>
      </c>
      <c r="K780" s="107">
        <v>-26.6</v>
      </c>
      <c r="L780" s="116">
        <f t="shared" si="9"/>
        <v>88.08720000000001</v>
      </c>
      <c r="M780" s="110" t="s">
        <v>354</v>
      </c>
      <c r="N780" s="110" t="s">
        <v>354</v>
      </c>
      <c r="O780" s="134">
        <f t="shared" si="10"/>
        <v>28.490066666666667</v>
      </c>
      <c r="P780" s="134">
        <f t="shared" si="11"/>
        <v>-178.29113333333333</v>
      </c>
      <c r="Q780" s="21" t="s">
        <v>421</v>
      </c>
      <c r="R780" s="129">
        <v>42268</v>
      </c>
      <c r="S780" s="129"/>
      <c r="T780" s="105" t="s">
        <v>386</v>
      </c>
      <c r="U780" s="1" t="s">
        <v>384</v>
      </c>
      <c r="V780" s="1"/>
      <c r="W780" s="1"/>
      <c r="X780" s="1"/>
      <c r="Y780" s="318"/>
      <c r="Z780" s="318"/>
      <c r="AA780" s="318"/>
      <c r="AB780" s="318"/>
      <c r="AC780" s="318">
        <v>1</v>
      </c>
      <c r="AD780" s="318"/>
      <c r="AE780" s="318"/>
      <c r="AF780" s="318"/>
      <c r="AG780" s="318"/>
      <c r="AH780" s="318"/>
      <c r="AI780" s="318">
        <v>0</v>
      </c>
      <c r="AJ780" s="2"/>
      <c r="AK780" s="2"/>
    </row>
    <row r="781" spans="1:41" ht="14.5" x14ac:dyDescent="0.3">
      <c r="A781" s="105" t="s">
        <v>267</v>
      </c>
      <c r="B781" s="114" t="s">
        <v>151</v>
      </c>
      <c r="C781" s="1" t="s">
        <v>310</v>
      </c>
      <c r="E781" s="1" t="s">
        <v>338</v>
      </c>
      <c r="F781" s="106">
        <v>2.4984000000000002</v>
      </c>
      <c r="H781" s="107">
        <v>27.8</v>
      </c>
      <c r="I781" s="108">
        <v>3.2</v>
      </c>
      <c r="J781" s="107">
        <v>410.3</v>
      </c>
      <c r="K781" s="107">
        <v>-36</v>
      </c>
      <c r="L781" s="116">
        <f t="shared" si="9"/>
        <v>88.08720000000001</v>
      </c>
      <c r="M781" s="110" t="s">
        <v>354</v>
      </c>
      <c r="N781" s="110" t="s">
        <v>354</v>
      </c>
      <c r="O781" s="134">
        <f t="shared" si="10"/>
        <v>28.490066666666667</v>
      </c>
      <c r="P781" s="134">
        <f t="shared" si="11"/>
        <v>-178.29113333333333</v>
      </c>
      <c r="Q781" s="21" t="s">
        <v>421</v>
      </c>
      <c r="R781" s="129">
        <v>42268</v>
      </c>
      <c r="S781" s="129"/>
      <c r="T781" s="105" t="s">
        <v>386</v>
      </c>
      <c r="U781" s="1" t="s">
        <v>384</v>
      </c>
      <c r="V781" s="1"/>
      <c r="W781" s="1"/>
      <c r="X781" s="1"/>
      <c r="Y781" s="318"/>
      <c r="Z781" s="318"/>
      <c r="AA781" s="318"/>
      <c r="AB781" s="318"/>
      <c r="AC781" s="318">
        <v>1</v>
      </c>
      <c r="AD781" s="318"/>
      <c r="AE781" s="318"/>
      <c r="AF781" s="318"/>
      <c r="AG781" s="318"/>
      <c r="AH781" s="318"/>
      <c r="AI781" s="318">
        <v>0</v>
      </c>
      <c r="AJ781" s="2"/>
      <c r="AK781" s="2"/>
      <c r="AL781" s="44"/>
      <c r="AM781" s="44"/>
      <c r="AN781" s="44"/>
      <c r="AO781" s="44"/>
    </row>
    <row r="782" spans="1:41" ht="14.5" x14ac:dyDescent="0.3">
      <c r="A782" s="105" t="s">
        <v>268</v>
      </c>
      <c r="B782" s="114" t="s">
        <v>199</v>
      </c>
      <c r="C782" s="1" t="s">
        <v>328</v>
      </c>
      <c r="E782" s="1" t="s">
        <v>339</v>
      </c>
      <c r="F782" s="106">
        <v>2.0084</v>
      </c>
      <c r="H782" s="107">
        <v>59.9</v>
      </c>
      <c r="I782" s="108">
        <v>4.0999999999999996</v>
      </c>
      <c r="J782" s="107">
        <v>488.5</v>
      </c>
      <c r="K782" s="107">
        <v>-17.7</v>
      </c>
      <c r="L782" s="116">
        <f t="shared" si="9"/>
        <v>88.08720000000001</v>
      </c>
      <c r="M782" s="110" t="s">
        <v>354</v>
      </c>
      <c r="N782" s="110" t="s">
        <v>354</v>
      </c>
      <c r="O782" s="134">
        <f t="shared" si="10"/>
        <v>28.490066666666667</v>
      </c>
      <c r="P782" s="134">
        <f t="shared" si="11"/>
        <v>-178.29113333333333</v>
      </c>
      <c r="Q782" s="21" t="s">
        <v>421</v>
      </c>
      <c r="R782" s="129">
        <v>42268</v>
      </c>
      <c r="S782" s="129"/>
      <c r="T782" s="105" t="s">
        <v>386</v>
      </c>
      <c r="U782" s="1" t="s">
        <v>384</v>
      </c>
      <c r="V782" s="1"/>
      <c r="W782" s="1"/>
      <c r="X782" s="1"/>
      <c r="Y782" s="318"/>
      <c r="Z782" s="318"/>
      <c r="AA782" s="318"/>
      <c r="AB782" s="318"/>
      <c r="AC782" s="318">
        <v>1</v>
      </c>
      <c r="AD782" s="318"/>
      <c r="AE782" s="318"/>
      <c r="AF782" s="318"/>
      <c r="AG782" s="318"/>
      <c r="AH782" s="318"/>
      <c r="AI782" s="318">
        <v>0</v>
      </c>
      <c r="AJ782" s="2"/>
      <c r="AK782" s="2"/>
    </row>
    <row r="783" spans="1:41" ht="14.5" x14ac:dyDescent="0.3">
      <c r="A783" s="105" t="s">
        <v>269</v>
      </c>
      <c r="B783" s="114" t="s">
        <v>270</v>
      </c>
      <c r="C783" s="1" t="s">
        <v>310</v>
      </c>
      <c r="E783" s="1" t="s">
        <v>338</v>
      </c>
      <c r="F783" s="106">
        <v>2.5270000000000001</v>
      </c>
      <c r="H783" s="107">
        <v>50.4</v>
      </c>
      <c r="I783" s="108">
        <v>5</v>
      </c>
      <c r="J783" s="107">
        <v>462.9</v>
      </c>
      <c r="K783" s="107">
        <v>-23.1</v>
      </c>
      <c r="L783" s="116">
        <f t="shared" si="9"/>
        <v>88.08720000000001</v>
      </c>
      <c r="M783" s="110" t="s">
        <v>354</v>
      </c>
      <c r="N783" s="110" t="s">
        <v>354</v>
      </c>
      <c r="O783" s="134">
        <f t="shared" si="10"/>
        <v>28.490066666666667</v>
      </c>
      <c r="P783" s="134">
        <f t="shared" si="11"/>
        <v>-178.29113333333333</v>
      </c>
      <c r="Q783" s="21" t="s">
        <v>421</v>
      </c>
      <c r="R783" s="129">
        <v>42268</v>
      </c>
      <c r="S783" s="129"/>
      <c r="T783" s="105" t="s">
        <v>386</v>
      </c>
      <c r="U783" s="1" t="s">
        <v>384</v>
      </c>
      <c r="V783" s="1"/>
      <c r="W783" s="1"/>
      <c r="X783" s="1"/>
      <c r="Y783" s="318"/>
      <c r="Z783" s="318"/>
      <c r="AA783" s="318"/>
      <c r="AB783" s="318"/>
      <c r="AC783" s="318">
        <v>1</v>
      </c>
      <c r="AD783" s="318"/>
      <c r="AE783" s="318"/>
      <c r="AF783" s="318"/>
      <c r="AG783" s="318"/>
      <c r="AH783" s="318"/>
      <c r="AI783" s="318">
        <v>0</v>
      </c>
      <c r="AJ783" s="2"/>
      <c r="AK783" s="2"/>
    </row>
    <row r="784" spans="1:41" ht="14.5" x14ac:dyDescent="0.3">
      <c r="A784" s="105" t="s">
        <v>271</v>
      </c>
      <c r="B784" s="114" t="s">
        <v>179</v>
      </c>
      <c r="C784" s="1" t="s">
        <v>318</v>
      </c>
      <c r="E784" s="1" t="s">
        <v>338</v>
      </c>
      <c r="F784" s="106">
        <v>2.4725999999999999</v>
      </c>
      <c r="H784" s="107">
        <v>41</v>
      </c>
      <c r="I784" s="108">
        <v>4</v>
      </c>
      <c r="J784" s="107">
        <v>389.8</v>
      </c>
      <c r="K784" s="107">
        <v>-35.700000000000003</v>
      </c>
      <c r="L784" s="116">
        <f t="shared" si="9"/>
        <v>88.08720000000001</v>
      </c>
      <c r="M784" s="110" t="s">
        <v>354</v>
      </c>
      <c r="N784" s="110" t="s">
        <v>354</v>
      </c>
      <c r="O784" s="134">
        <f t="shared" si="10"/>
        <v>28.490066666666667</v>
      </c>
      <c r="P784" s="134">
        <f t="shared" si="11"/>
        <v>-178.29113333333333</v>
      </c>
      <c r="Q784" s="21" t="s">
        <v>421</v>
      </c>
      <c r="R784" s="129">
        <v>42268</v>
      </c>
      <c r="S784" s="129"/>
      <c r="T784" s="105" t="s">
        <v>386</v>
      </c>
      <c r="U784" s="1" t="s">
        <v>384</v>
      </c>
      <c r="V784" s="1"/>
      <c r="W784" s="1"/>
      <c r="X784" s="1"/>
      <c r="Y784" s="318"/>
      <c r="Z784" s="318"/>
      <c r="AA784" s="318"/>
      <c r="AB784" s="318"/>
      <c r="AC784" s="318">
        <v>1</v>
      </c>
      <c r="AD784" s="318"/>
      <c r="AE784" s="318"/>
      <c r="AF784" s="318"/>
      <c r="AG784" s="318"/>
      <c r="AH784" s="318"/>
      <c r="AI784" s="318">
        <v>0</v>
      </c>
      <c r="AJ784" s="2"/>
      <c r="AK784" s="2"/>
    </row>
    <row r="785" spans="1:41" ht="14.5" x14ac:dyDescent="0.3">
      <c r="A785" s="105" t="s">
        <v>272</v>
      </c>
      <c r="B785" s="114" t="s">
        <v>273</v>
      </c>
      <c r="C785" s="1" t="s">
        <v>310</v>
      </c>
      <c r="E785" s="1" t="s">
        <v>338</v>
      </c>
      <c r="F785" s="106">
        <v>10.507099999999999</v>
      </c>
      <c r="H785" s="107">
        <v>150.1</v>
      </c>
      <c r="I785" s="108">
        <v>3.6</v>
      </c>
      <c r="J785" s="107">
        <v>1323.5</v>
      </c>
      <c r="K785" s="107">
        <v>-23.8</v>
      </c>
      <c r="L785" s="116">
        <f t="shared" si="9"/>
        <v>88.08720000000001</v>
      </c>
      <c r="M785" s="110" t="s">
        <v>354</v>
      </c>
      <c r="N785" s="110" t="s">
        <v>354</v>
      </c>
      <c r="O785" s="134">
        <f t="shared" si="10"/>
        <v>28.490066666666667</v>
      </c>
      <c r="P785" s="134">
        <f t="shared" si="11"/>
        <v>-178.29113333333333</v>
      </c>
      <c r="Q785" s="21" t="s">
        <v>421</v>
      </c>
      <c r="R785" s="129">
        <v>42268</v>
      </c>
      <c r="S785" s="129"/>
      <c r="T785" s="105" t="s">
        <v>386</v>
      </c>
      <c r="U785" s="1" t="s">
        <v>384</v>
      </c>
      <c r="V785" s="1"/>
      <c r="W785" s="1"/>
      <c r="X785" s="1"/>
      <c r="Y785" s="340"/>
      <c r="Z785" s="340"/>
      <c r="AA785" s="340"/>
      <c r="AB785" s="340"/>
      <c r="AC785" s="340">
        <v>1</v>
      </c>
      <c r="AD785" s="340"/>
      <c r="AE785" s="340"/>
      <c r="AF785" s="340"/>
      <c r="AG785" s="340"/>
      <c r="AH785" s="340"/>
      <c r="AI785" s="340">
        <v>0</v>
      </c>
      <c r="AJ785" s="2"/>
      <c r="AK785" s="2"/>
      <c r="AL785" s="44"/>
      <c r="AM785" s="44"/>
      <c r="AN785" s="44"/>
      <c r="AO785" s="44"/>
    </row>
    <row r="786" spans="1:41" ht="14.5" x14ac:dyDescent="0.3">
      <c r="A786" s="105" t="s">
        <v>274</v>
      </c>
      <c r="B786" s="114" t="s">
        <v>149</v>
      </c>
      <c r="C786" s="1" t="s">
        <v>314</v>
      </c>
      <c r="E786" s="1" t="s">
        <v>338</v>
      </c>
      <c r="F786" s="106">
        <v>2.5264000000000002</v>
      </c>
      <c r="H786" s="107">
        <v>56.4</v>
      </c>
      <c r="I786" s="108">
        <v>5.0999999999999996</v>
      </c>
      <c r="J786" s="107">
        <v>627.6</v>
      </c>
      <c r="K786" s="107">
        <v>-37.299999999999997</v>
      </c>
      <c r="L786" s="116">
        <f t="shared" si="9"/>
        <v>88.08720000000001</v>
      </c>
      <c r="M786" s="110" t="s">
        <v>354</v>
      </c>
      <c r="N786" s="110" t="s">
        <v>354</v>
      </c>
      <c r="O786" s="134">
        <f t="shared" si="10"/>
        <v>28.490066666666667</v>
      </c>
      <c r="P786" s="134">
        <f t="shared" si="11"/>
        <v>-178.29113333333333</v>
      </c>
      <c r="Q786" s="21" t="s">
        <v>421</v>
      </c>
      <c r="R786" s="129">
        <v>42268</v>
      </c>
      <c r="S786" s="129"/>
      <c r="T786" s="105" t="s">
        <v>386</v>
      </c>
      <c r="U786" s="1" t="s">
        <v>384</v>
      </c>
      <c r="V786" s="1"/>
      <c r="W786" s="1"/>
      <c r="X786" s="1"/>
      <c r="Y786" s="340"/>
      <c r="Z786" s="340"/>
      <c r="AA786" s="340"/>
      <c r="AB786" s="340"/>
      <c r="AC786" s="340">
        <v>1</v>
      </c>
      <c r="AD786" s="340"/>
      <c r="AE786" s="340"/>
      <c r="AF786" s="340"/>
      <c r="AG786" s="340"/>
      <c r="AH786" s="340"/>
      <c r="AI786" s="340">
        <v>0</v>
      </c>
      <c r="AJ786" s="2"/>
      <c r="AK786" s="2"/>
    </row>
    <row r="787" spans="1:41" ht="14.5" x14ac:dyDescent="0.3">
      <c r="A787" s="105" t="s">
        <v>275</v>
      </c>
      <c r="B787" s="114" t="s">
        <v>143</v>
      </c>
      <c r="C787" s="1" t="s">
        <v>324</v>
      </c>
      <c r="E787" s="1" t="s">
        <v>338</v>
      </c>
      <c r="F787" s="106">
        <v>2.4748000000000001</v>
      </c>
      <c r="H787" s="107">
        <v>77.8</v>
      </c>
      <c r="I787" s="108">
        <v>3.7</v>
      </c>
      <c r="J787" s="107">
        <v>563.1</v>
      </c>
      <c r="K787" s="107">
        <v>-36</v>
      </c>
      <c r="L787" s="116">
        <f t="shared" si="9"/>
        <v>88.08720000000001</v>
      </c>
      <c r="M787" s="110" t="s">
        <v>354</v>
      </c>
      <c r="N787" s="110" t="s">
        <v>354</v>
      </c>
      <c r="O787" s="134">
        <f t="shared" si="10"/>
        <v>28.490066666666667</v>
      </c>
      <c r="P787" s="134">
        <f t="shared" si="11"/>
        <v>-178.29113333333333</v>
      </c>
      <c r="Q787" s="21" t="s">
        <v>421</v>
      </c>
      <c r="R787" s="129">
        <v>42268</v>
      </c>
      <c r="S787" s="129"/>
      <c r="T787" s="105" t="s">
        <v>386</v>
      </c>
      <c r="U787" s="1" t="s">
        <v>384</v>
      </c>
      <c r="V787" s="1"/>
      <c r="W787" s="1"/>
      <c r="X787" s="1"/>
      <c r="Y787" s="318"/>
      <c r="Z787" s="318"/>
      <c r="AA787" s="318"/>
      <c r="AB787" s="318"/>
      <c r="AC787" s="318">
        <v>1</v>
      </c>
      <c r="AD787" s="318"/>
      <c r="AE787" s="318"/>
      <c r="AF787" s="318"/>
      <c r="AG787" s="318"/>
      <c r="AH787" s="318"/>
      <c r="AI787" s="318">
        <v>0</v>
      </c>
      <c r="AJ787" s="2"/>
      <c r="AK787" s="2"/>
    </row>
    <row r="788" spans="1:41" ht="14.5" x14ac:dyDescent="0.3">
      <c r="A788" s="105" t="s">
        <v>276</v>
      </c>
      <c r="B788" s="114" t="s">
        <v>190</v>
      </c>
      <c r="C788" s="1" t="s">
        <v>317</v>
      </c>
      <c r="E788" s="1" t="s">
        <v>337</v>
      </c>
      <c r="F788" s="106">
        <v>2.4990000000000001</v>
      </c>
      <c r="H788" s="107">
        <v>33.1</v>
      </c>
      <c r="I788" s="108">
        <v>1.8</v>
      </c>
      <c r="J788" s="107">
        <v>470.2</v>
      </c>
      <c r="K788" s="107">
        <v>-37.1</v>
      </c>
      <c r="L788" s="116">
        <f t="shared" si="9"/>
        <v>88.08720000000001</v>
      </c>
      <c r="M788" s="110" t="s">
        <v>354</v>
      </c>
      <c r="N788" s="110" t="s">
        <v>354</v>
      </c>
      <c r="O788" s="134">
        <f t="shared" si="10"/>
        <v>28.490066666666667</v>
      </c>
      <c r="P788" s="134">
        <f t="shared" si="11"/>
        <v>-178.29113333333333</v>
      </c>
      <c r="Q788" s="21" t="s">
        <v>421</v>
      </c>
      <c r="R788" s="129">
        <v>42268</v>
      </c>
      <c r="S788" s="129"/>
      <c r="T788" s="105" t="s">
        <v>386</v>
      </c>
      <c r="U788" s="1" t="s">
        <v>384</v>
      </c>
      <c r="V788" s="1"/>
      <c r="W788" s="1"/>
      <c r="X788" s="1"/>
      <c r="Y788" s="318"/>
      <c r="Z788" s="318"/>
      <c r="AA788" s="318"/>
      <c r="AB788" s="318"/>
      <c r="AC788" s="318">
        <v>1</v>
      </c>
      <c r="AD788" s="318"/>
      <c r="AE788" s="318"/>
      <c r="AF788" s="318"/>
      <c r="AG788" s="318"/>
      <c r="AH788" s="318"/>
      <c r="AI788" s="318">
        <v>0</v>
      </c>
      <c r="AJ788" s="2"/>
      <c r="AK788" s="2"/>
    </row>
    <row r="789" spans="1:41" ht="14.5" x14ac:dyDescent="0.3">
      <c r="A789" s="105" t="s">
        <v>277</v>
      </c>
      <c r="B789" s="114" t="s">
        <v>143</v>
      </c>
      <c r="C789" s="1" t="s">
        <v>316</v>
      </c>
      <c r="D789" s="44"/>
      <c r="E789" s="1" t="s">
        <v>338</v>
      </c>
      <c r="F789" s="106">
        <v>2.4893999999999998</v>
      </c>
      <c r="G789" s="45"/>
      <c r="H789" s="107">
        <v>59</v>
      </c>
      <c r="I789" s="108">
        <v>4.5999999999999996</v>
      </c>
      <c r="J789" s="107">
        <v>513.4</v>
      </c>
      <c r="K789" s="107">
        <v>-36</v>
      </c>
      <c r="L789" s="116">
        <f t="shared" si="9"/>
        <v>88.08720000000001</v>
      </c>
      <c r="M789" s="110" t="s">
        <v>354</v>
      </c>
      <c r="N789" s="110" t="s">
        <v>354</v>
      </c>
      <c r="O789" s="134">
        <f t="shared" si="10"/>
        <v>28.490066666666667</v>
      </c>
      <c r="P789" s="134">
        <f t="shared" si="11"/>
        <v>-178.29113333333333</v>
      </c>
      <c r="Q789" s="21" t="s">
        <v>421</v>
      </c>
      <c r="R789" s="129">
        <v>42268</v>
      </c>
      <c r="S789" s="129"/>
      <c r="T789" s="105" t="s">
        <v>386</v>
      </c>
      <c r="U789" s="1" t="s">
        <v>384</v>
      </c>
      <c r="V789" s="1"/>
      <c r="W789" s="1"/>
      <c r="X789" s="1"/>
      <c r="Y789" s="318"/>
      <c r="Z789" s="318"/>
      <c r="AA789" s="318"/>
      <c r="AB789" s="318"/>
      <c r="AC789" s="318">
        <v>1</v>
      </c>
      <c r="AD789" s="318"/>
      <c r="AE789" s="318"/>
      <c r="AF789" s="318"/>
      <c r="AG789" s="318"/>
      <c r="AH789" s="318"/>
      <c r="AI789" s="318">
        <v>0</v>
      </c>
      <c r="AJ789" s="2"/>
      <c r="AK789" s="2"/>
    </row>
    <row r="790" spans="1:41" x14ac:dyDescent="0.3">
      <c r="A790" s="1" t="s">
        <v>1050</v>
      </c>
      <c r="B790" s="1" t="s">
        <v>160</v>
      </c>
      <c r="C790" s="23" t="s">
        <v>310</v>
      </c>
      <c r="E790" s="1" t="s">
        <v>339</v>
      </c>
      <c r="F790" s="34">
        <v>1.33</v>
      </c>
      <c r="H790" s="26">
        <v>27.425923580501763</v>
      </c>
      <c r="I790" s="26">
        <v>3.1106424517849596</v>
      </c>
      <c r="J790" s="26">
        <v>340.77878870313708</v>
      </c>
      <c r="K790" s="26">
        <v>-17.729288689378997</v>
      </c>
      <c r="L790" s="343">
        <v>89</v>
      </c>
      <c r="M790" s="3" t="s">
        <v>1122</v>
      </c>
      <c r="N790" s="21" t="s">
        <v>1215</v>
      </c>
      <c r="Q790" s="21" t="s">
        <v>1202</v>
      </c>
      <c r="R790" s="36"/>
      <c r="AK790" s="1" t="s">
        <v>1146</v>
      </c>
      <c r="AL790" s="1"/>
      <c r="AM790" s="1"/>
      <c r="AN790" s="1"/>
      <c r="AO790" s="1"/>
    </row>
    <row r="791" spans="1:41" x14ac:dyDescent="0.3">
      <c r="A791" s="1" t="s">
        <v>1051</v>
      </c>
      <c r="B791" s="1" t="s">
        <v>13</v>
      </c>
      <c r="E791" s="2" t="s">
        <v>337</v>
      </c>
      <c r="F791" s="34">
        <v>0.9909</v>
      </c>
      <c r="H791" s="26">
        <v>14.04752190643744</v>
      </c>
      <c r="I791" s="26">
        <v>3.2748666294023168</v>
      </c>
      <c r="J791" s="26">
        <v>242.73773939598746</v>
      </c>
      <c r="K791" s="26">
        <v>-21.355994913610839</v>
      </c>
      <c r="L791" s="318">
        <v>89</v>
      </c>
      <c r="M791" s="3" t="s">
        <v>1122</v>
      </c>
      <c r="N791" s="21" t="s">
        <v>1215</v>
      </c>
      <c r="Q791" s="21" t="s">
        <v>1202</v>
      </c>
      <c r="R791" s="36"/>
      <c r="AK791" s="1" t="s">
        <v>1146</v>
      </c>
      <c r="AL791" s="1"/>
      <c r="AM791" s="1"/>
      <c r="AN791" s="1"/>
      <c r="AO791" s="1"/>
    </row>
    <row r="792" spans="1:41" ht="14.5" x14ac:dyDescent="0.3">
      <c r="A792" s="105" t="s">
        <v>249</v>
      </c>
      <c r="B792" s="114" t="s">
        <v>5</v>
      </c>
      <c r="C792" s="1" t="s">
        <v>334</v>
      </c>
      <c r="E792" s="1" t="s">
        <v>338</v>
      </c>
      <c r="F792" s="106">
        <v>1.9440999999999999</v>
      </c>
      <c r="H792" s="107">
        <v>29.3</v>
      </c>
      <c r="I792" s="108">
        <v>4.4000000000000004</v>
      </c>
      <c r="J792" s="107">
        <v>384.1</v>
      </c>
      <c r="K792" s="107">
        <v>-34.4</v>
      </c>
      <c r="L792" s="110">
        <v>90</v>
      </c>
      <c r="M792" s="110" t="s">
        <v>354</v>
      </c>
      <c r="N792" s="110" t="s">
        <v>354</v>
      </c>
      <c r="O792" s="127">
        <f>28+28.743/60</f>
        <v>28.479050000000001</v>
      </c>
      <c r="P792" s="128">
        <f>-178-23.337/60</f>
        <v>-178.38894999999999</v>
      </c>
      <c r="Q792" s="21" t="s">
        <v>421</v>
      </c>
      <c r="R792" s="129">
        <v>42264</v>
      </c>
      <c r="S792" s="129"/>
      <c r="T792" s="105" t="s">
        <v>380</v>
      </c>
      <c r="U792" s="1" t="s">
        <v>384</v>
      </c>
      <c r="V792" s="1"/>
      <c r="W792" s="1"/>
      <c r="X792" s="1"/>
      <c r="Y792" s="318"/>
      <c r="Z792" s="318"/>
      <c r="AA792" s="318"/>
      <c r="AB792" s="318"/>
      <c r="AC792" s="318">
        <v>1</v>
      </c>
      <c r="AD792" s="318"/>
      <c r="AE792" s="318"/>
      <c r="AF792" s="318"/>
      <c r="AG792" s="318"/>
      <c r="AH792" s="318"/>
      <c r="AI792" s="318">
        <v>0</v>
      </c>
      <c r="AJ792" s="2"/>
      <c r="AK792" s="2"/>
    </row>
    <row r="793" spans="1:41" ht="14.5" x14ac:dyDescent="0.3">
      <c r="A793" s="105" t="s">
        <v>250</v>
      </c>
      <c r="B793" s="114" t="s">
        <v>150</v>
      </c>
      <c r="C793" s="1" t="s">
        <v>327</v>
      </c>
      <c r="E793" s="1" t="s">
        <v>339</v>
      </c>
      <c r="F793" s="106">
        <v>9.9741999999999997</v>
      </c>
      <c r="H793" s="107">
        <v>107</v>
      </c>
      <c r="I793" s="108">
        <v>4.5999999999999996</v>
      </c>
      <c r="J793" s="107">
        <v>1888</v>
      </c>
      <c r="K793" s="107">
        <v>-17.899999999999999</v>
      </c>
      <c r="L793" s="110">
        <v>90</v>
      </c>
      <c r="M793" s="110" t="s">
        <v>354</v>
      </c>
      <c r="N793" s="110" t="s">
        <v>354</v>
      </c>
      <c r="O793" s="127">
        <f>28+28.743/60</f>
        <v>28.479050000000001</v>
      </c>
      <c r="P793" s="128">
        <f>-178-23.337/60</f>
        <v>-178.38894999999999</v>
      </c>
      <c r="Q793" s="21" t="s">
        <v>421</v>
      </c>
      <c r="R793" s="129">
        <v>42264</v>
      </c>
      <c r="S793" s="129"/>
      <c r="T793" s="105" t="s">
        <v>380</v>
      </c>
      <c r="U793" s="1" t="s">
        <v>384</v>
      </c>
      <c r="V793" s="1"/>
      <c r="W793" s="1"/>
      <c r="X793" s="1"/>
      <c r="Y793" s="318"/>
      <c r="Z793" s="318"/>
      <c r="AA793" s="318"/>
      <c r="AB793" s="318"/>
      <c r="AC793" s="318">
        <v>1</v>
      </c>
      <c r="AD793" s="318"/>
      <c r="AE793" s="318"/>
      <c r="AF793" s="318"/>
      <c r="AG793" s="318"/>
      <c r="AH793" s="318"/>
      <c r="AI793" s="318">
        <v>0</v>
      </c>
      <c r="AJ793" s="2"/>
      <c r="AK793" s="2"/>
    </row>
    <row r="794" spans="1:41" x14ac:dyDescent="0.3">
      <c r="A794" s="1" t="s">
        <v>1027</v>
      </c>
      <c r="B794" s="1" t="s">
        <v>1090</v>
      </c>
      <c r="E794" s="1" t="s">
        <v>339</v>
      </c>
      <c r="F794" s="34">
        <v>0.81669999999999998</v>
      </c>
      <c r="H794" s="26">
        <v>16.798719665328832</v>
      </c>
      <c r="I794" s="26">
        <v>3.6624092390035732</v>
      </c>
      <c r="J794" s="26">
        <v>196.63572726189469</v>
      </c>
      <c r="K794" s="26">
        <v>-17.99336835737618</v>
      </c>
      <c r="L794" s="343">
        <v>90</v>
      </c>
      <c r="M794" s="343" t="s">
        <v>1121</v>
      </c>
      <c r="N794" s="21" t="s">
        <v>1215</v>
      </c>
      <c r="Q794" s="21" t="s">
        <v>1202</v>
      </c>
      <c r="R794" s="36"/>
      <c r="AK794" s="1" t="s">
        <v>1146</v>
      </c>
      <c r="AL794" s="1"/>
      <c r="AM794" s="1"/>
      <c r="AN794" s="1"/>
      <c r="AO794" s="1"/>
    </row>
    <row r="795" spans="1:41" x14ac:dyDescent="0.3">
      <c r="A795" s="1" t="s">
        <v>1025</v>
      </c>
      <c r="B795" s="1" t="s">
        <v>1085</v>
      </c>
      <c r="E795" s="2" t="s">
        <v>339</v>
      </c>
      <c r="F795" s="34">
        <v>1.4756</v>
      </c>
      <c r="H795" s="26">
        <v>21.385970826434804</v>
      </c>
      <c r="I795" s="26">
        <v>3.5816466022098585</v>
      </c>
      <c r="J795" s="26">
        <v>273.1112409460456</v>
      </c>
      <c r="K795" s="26">
        <v>-19.828595730417444</v>
      </c>
      <c r="L795" s="318">
        <v>90</v>
      </c>
      <c r="M795" s="3" t="s">
        <v>1121</v>
      </c>
      <c r="N795" s="21" t="s">
        <v>1215</v>
      </c>
      <c r="Q795" s="21" t="s">
        <v>1202</v>
      </c>
      <c r="R795" s="36"/>
      <c r="AK795" s="1"/>
      <c r="AL795" s="1"/>
      <c r="AM795" s="1"/>
      <c r="AN795" s="1"/>
      <c r="AO795" s="1"/>
    </row>
    <row r="796" spans="1:41" x14ac:dyDescent="0.3">
      <c r="A796" s="1" t="s">
        <v>1026</v>
      </c>
      <c r="B796" s="55" t="s">
        <v>19</v>
      </c>
      <c r="C796" s="15" t="s">
        <v>310</v>
      </c>
      <c r="E796" s="2" t="s">
        <v>339</v>
      </c>
      <c r="F796" s="34">
        <v>2.4249000000000001</v>
      </c>
      <c r="H796" s="26">
        <v>15.854751864347239</v>
      </c>
      <c r="I796" s="26">
        <v>2.1585661749444718</v>
      </c>
      <c r="J796" s="26">
        <v>362.64141841494524</v>
      </c>
      <c r="K796" s="26">
        <v>-7.69020446718398</v>
      </c>
      <c r="L796" s="340">
        <v>90</v>
      </c>
      <c r="M796" s="3" t="s">
        <v>1121</v>
      </c>
      <c r="N796" s="21" t="s">
        <v>1215</v>
      </c>
      <c r="Q796" s="21" t="s">
        <v>1202</v>
      </c>
      <c r="R796" s="36"/>
      <c r="AK796" s="1"/>
      <c r="AL796" s="1"/>
      <c r="AM796" s="1"/>
      <c r="AN796" s="1"/>
      <c r="AO796" s="1"/>
    </row>
    <row r="797" spans="1:41" ht="14.5" x14ac:dyDescent="0.3">
      <c r="A797" s="105" t="s">
        <v>278</v>
      </c>
      <c r="B797" s="114" t="s">
        <v>160</v>
      </c>
      <c r="C797" s="1" t="s">
        <v>324</v>
      </c>
      <c r="E797" s="1" t="s">
        <v>339</v>
      </c>
      <c r="F797" s="106">
        <v>2.4906999999999999</v>
      </c>
      <c r="H797" s="107">
        <v>32.299999999999997</v>
      </c>
      <c r="I797" s="108">
        <v>3.8</v>
      </c>
      <c r="J797" s="107">
        <v>543.20000000000005</v>
      </c>
      <c r="K797" s="107">
        <v>-29.2</v>
      </c>
      <c r="L797" s="116">
        <f>296*0.3048</f>
        <v>90.220800000000011</v>
      </c>
      <c r="M797" s="110" t="s">
        <v>353</v>
      </c>
      <c r="N797" s="110" t="s">
        <v>353</v>
      </c>
      <c r="O797" s="127">
        <f>25+56.546/60</f>
        <v>25.942433333333334</v>
      </c>
      <c r="P797" s="127">
        <f>-173-30.632/60</f>
        <v>-173.51053333333334</v>
      </c>
      <c r="Q797" s="21" t="s">
        <v>421</v>
      </c>
      <c r="R797" s="129">
        <v>42270</v>
      </c>
      <c r="S797" s="129"/>
      <c r="T797" s="105" t="s">
        <v>386</v>
      </c>
      <c r="U797" s="1" t="s">
        <v>384</v>
      </c>
      <c r="V797" s="1"/>
      <c r="W797" s="1"/>
      <c r="X797" s="1"/>
      <c r="Y797" s="318"/>
      <c r="Z797" s="318"/>
      <c r="AA797" s="318"/>
      <c r="AB797" s="318"/>
      <c r="AC797" s="318">
        <v>1</v>
      </c>
      <c r="AD797" s="318"/>
      <c r="AE797" s="318"/>
      <c r="AF797" s="318"/>
      <c r="AG797" s="318"/>
      <c r="AH797" s="318"/>
      <c r="AI797" s="318">
        <v>0</v>
      </c>
      <c r="AJ797" s="2"/>
      <c r="AK797" s="2"/>
    </row>
    <row r="798" spans="1:41" ht="14.5" x14ac:dyDescent="0.3">
      <c r="A798" s="105" t="s">
        <v>186</v>
      </c>
      <c r="B798" s="114" t="s">
        <v>150</v>
      </c>
      <c r="C798" s="1" t="s">
        <v>327</v>
      </c>
      <c r="E798" s="1" t="s">
        <v>339</v>
      </c>
      <c r="F798" s="106">
        <v>9.8843999999999994</v>
      </c>
      <c r="H798" s="107">
        <v>172.9</v>
      </c>
      <c r="I798" s="108">
        <v>3.7</v>
      </c>
      <c r="J798" s="107">
        <v>1807.3</v>
      </c>
      <c r="K798" s="107">
        <v>-17.8</v>
      </c>
      <c r="L798" s="109">
        <v>91</v>
      </c>
      <c r="M798" s="110" t="s">
        <v>347</v>
      </c>
      <c r="N798" s="110" t="s">
        <v>347</v>
      </c>
      <c r="O798" s="127">
        <f>23+44.307/60</f>
        <v>23.73845</v>
      </c>
      <c r="P798" s="128">
        <f>-166-22.869/60</f>
        <v>-166.38114999999999</v>
      </c>
      <c r="Q798" s="21" t="s">
        <v>421</v>
      </c>
      <c r="R798" s="129">
        <v>42254</v>
      </c>
      <c r="S798" s="129"/>
      <c r="T798" s="105" t="s">
        <v>385</v>
      </c>
      <c r="U798" s="1" t="s">
        <v>384</v>
      </c>
      <c r="V798" s="1"/>
      <c r="W798" s="1"/>
      <c r="X798" s="1"/>
      <c r="Y798" s="318"/>
      <c r="Z798" s="318"/>
      <c r="AA798" s="318"/>
      <c r="AB798" s="318"/>
      <c r="AC798" s="318">
        <v>1</v>
      </c>
      <c r="AD798" s="318"/>
      <c r="AE798" s="318"/>
      <c r="AF798" s="318"/>
      <c r="AG798" s="318"/>
      <c r="AH798" s="318"/>
      <c r="AI798" s="318">
        <v>0</v>
      </c>
      <c r="AJ798" s="2"/>
      <c r="AK798" s="2"/>
    </row>
    <row r="799" spans="1:41" ht="14.5" x14ac:dyDescent="0.3">
      <c r="A799" s="105" t="s">
        <v>187</v>
      </c>
      <c r="B799" s="114" t="s">
        <v>1207</v>
      </c>
      <c r="C799" s="1" t="s">
        <v>310</v>
      </c>
      <c r="E799" s="1" t="s">
        <v>337</v>
      </c>
      <c r="F799" s="106">
        <v>2.5043000000000002</v>
      </c>
      <c r="H799" s="107">
        <v>33.5</v>
      </c>
      <c r="I799" s="108">
        <v>3.1</v>
      </c>
      <c r="J799" s="107">
        <v>607</v>
      </c>
      <c r="K799" s="107">
        <v>-21.8</v>
      </c>
      <c r="L799" s="109">
        <v>91</v>
      </c>
      <c r="M799" s="110" t="s">
        <v>347</v>
      </c>
      <c r="N799" s="110" t="s">
        <v>347</v>
      </c>
      <c r="O799" s="127">
        <f>23+44.307/60</f>
        <v>23.73845</v>
      </c>
      <c r="P799" s="128">
        <f>-166-22.869/60</f>
        <v>-166.38114999999999</v>
      </c>
      <c r="Q799" s="21" t="s">
        <v>421</v>
      </c>
      <c r="R799" s="129">
        <v>42254</v>
      </c>
      <c r="S799" s="129"/>
      <c r="T799" s="105" t="s">
        <v>385</v>
      </c>
      <c r="U799" s="1" t="s">
        <v>384</v>
      </c>
      <c r="V799" s="1"/>
      <c r="W799" s="1"/>
      <c r="X799" s="1"/>
      <c r="Y799" s="318"/>
      <c r="Z799" s="318"/>
      <c r="AA799" s="318"/>
      <c r="AB799" s="318"/>
      <c r="AC799" s="318">
        <v>1</v>
      </c>
      <c r="AD799" s="318"/>
      <c r="AE799" s="318"/>
      <c r="AF799" s="318"/>
      <c r="AG799" s="318"/>
      <c r="AH799" s="318"/>
      <c r="AI799" s="318">
        <v>0</v>
      </c>
      <c r="AJ799" s="2" t="s">
        <v>406</v>
      </c>
      <c r="AK799" s="2"/>
    </row>
    <row r="800" spans="1:41" ht="14.5" x14ac:dyDescent="0.3">
      <c r="A800" s="105" t="s">
        <v>189</v>
      </c>
      <c r="B800" s="114" t="s">
        <v>185</v>
      </c>
      <c r="C800" s="1" t="s">
        <v>314</v>
      </c>
      <c r="E800" s="1" t="s">
        <v>339</v>
      </c>
      <c r="F800" s="106">
        <v>5.3301999999999996</v>
      </c>
      <c r="H800" s="107">
        <v>83.1</v>
      </c>
      <c r="I800" s="108">
        <v>1.1000000000000001</v>
      </c>
      <c r="J800" s="107">
        <v>747.1</v>
      </c>
      <c r="K800" s="107">
        <v>-25.4</v>
      </c>
      <c r="L800" s="109">
        <v>91</v>
      </c>
      <c r="M800" s="110" t="s">
        <v>347</v>
      </c>
      <c r="N800" s="110" t="s">
        <v>347</v>
      </c>
      <c r="O800" s="127">
        <v>23.83972</v>
      </c>
      <c r="P800" s="128">
        <v>-166.38172</v>
      </c>
      <c r="Q800" s="21" t="s">
        <v>421</v>
      </c>
      <c r="R800" s="129">
        <v>42255</v>
      </c>
      <c r="S800" s="129"/>
      <c r="T800" s="105" t="s">
        <v>386</v>
      </c>
      <c r="U800" s="1" t="s">
        <v>384</v>
      </c>
      <c r="V800" s="1"/>
      <c r="W800" s="1"/>
      <c r="X800" s="1"/>
      <c r="Y800" s="318"/>
      <c r="Z800" s="318"/>
      <c r="AA800" s="318"/>
      <c r="AB800" s="318"/>
      <c r="AC800" s="318">
        <v>1</v>
      </c>
      <c r="AD800" s="318"/>
      <c r="AE800" s="318"/>
      <c r="AF800" s="318"/>
      <c r="AG800" s="318"/>
      <c r="AH800" s="318"/>
      <c r="AI800" s="318">
        <v>0</v>
      </c>
      <c r="AJ800" s="2"/>
      <c r="AK800" s="2"/>
    </row>
    <row r="801" spans="1:41" ht="14.5" x14ac:dyDescent="0.3">
      <c r="A801" s="115" t="s">
        <v>191</v>
      </c>
      <c r="B801" s="32" t="s">
        <v>192</v>
      </c>
      <c r="C801" s="32" t="s">
        <v>315</v>
      </c>
      <c r="D801" s="23"/>
      <c r="E801" s="32" t="s">
        <v>337</v>
      </c>
      <c r="F801" s="106">
        <v>5.5022000000000002</v>
      </c>
      <c r="G801" s="40"/>
      <c r="H801" s="107">
        <v>29.7</v>
      </c>
      <c r="I801" s="108">
        <v>2.7</v>
      </c>
      <c r="J801" s="107">
        <v>681.1</v>
      </c>
      <c r="K801" s="107">
        <v>-21</v>
      </c>
      <c r="L801" s="116">
        <v>91</v>
      </c>
      <c r="M801" s="25" t="s">
        <v>347</v>
      </c>
      <c r="N801" s="25" t="s">
        <v>347</v>
      </c>
      <c r="O801" s="128">
        <v>23.83972</v>
      </c>
      <c r="P801" s="128">
        <v>-166.38172</v>
      </c>
      <c r="Q801" s="40" t="s">
        <v>421</v>
      </c>
      <c r="R801" s="131">
        <v>42255</v>
      </c>
      <c r="S801" s="131"/>
      <c r="T801" s="115" t="s">
        <v>386</v>
      </c>
      <c r="U801" s="32" t="s">
        <v>384</v>
      </c>
      <c r="V801" s="32"/>
      <c r="W801" s="32"/>
      <c r="X801" s="32"/>
      <c r="Y801" s="25"/>
      <c r="Z801" s="25"/>
      <c r="AA801" s="25"/>
      <c r="AB801" s="25"/>
      <c r="AC801" s="25">
        <v>1</v>
      </c>
      <c r="AD801" s="25"/>
      <c r="AE801" s="25"/>
      <c r="AF801" s="25"/>
      <c r="AG801" s="25"/>
      <c r="AH801" s="25"/>
      <c r="AI801" s="25">
        <v>0</v>
      </c>
      <c r="AJ801" s="115"/>
      <c r="AK801" s="115"/>
      <c r="AL801" s="23"/>
      <c r="AM801" s="23"/>
      <c r="AN801" s="23"/>
      <c r="AO801" s="23"/>
    </row>
    <row r="802" spans="1:41" ht="14.5" x14ac:dyDescent="0.3">
      <c r="A802" s="105" t="s">
        <v>193</v>
      </c>
      <c r="B802" s="114" t="s">
        <v>1207</v>
      </c>
      <c r="C802" s="1" t="s">
        <v>310</v>
      </c>
      <c r="E802" s="1" t="s">
        <v>337</v>
      </c>
      <c r="F802" s="106">
        <v>2.4731999999999998</v>
      </c>
      <c r="H802" s="107">
        <v>25</v>
      </c>
      <c r="I802" s="108">
        <v>3.8</v>
      </c>
      <c r="J802" s="107">
        <v>667.4</v>
      </c>
      <c r="K802" s="107">
        <v>-21.5</v>
      </c>
      <c r="L802" s="109">
        <v>91</v>
      </c>
      <c r="M802" s="110" t="s">
        <v>347</v>
      </c>
      <c r="N802" s="110" t="s">
        <v>347</v>
      </c>
      <c r="O802" s="127">
        <v>23.83972</v>
      </c>
      <c r="P802" s="128">
        <v>-166.38172</v>
      </c>
      <c r="Q802" s="21" t="s">
        <v>421</v>
      </c>
      <c r="R802" s="129">
        <v>42255</v>
      </c>
      <c r="S802" s="129"/>
      <c r="T802" s="105" t="s">
        <v>386</v>
      </c>
      <c r="U802" s="1" t="s">
        <v>384</v>
      </c>
      <c r="V802" s="1"/>
      <c r="W802" s="1"/>
      <c r="X802" s="1"/>
      <c r="Y802" s="340"/>
      <c r="Z802" s="340"/>
      <c r="AA802" s="340"/>
      <c r="AB802" s="340"/>
      <c r="AC802" s="340">
        <v>1</v>
      </c>
      <c r="AD802" s="340"/>
      <c r="AE802" s="340"/>
      <c r="AF802" s="340"/>
      <c r="AG802" s="340"/>
      <c r="AH802" s="340"/>
      <c r="AI802" s="340">
        <v>0</v>
      </c>
      <c r="AJ802" s="2"/>
      <c r="AK802" s="2"/>
    </row>
    <row r="803" spans="1:41" ht="14.5" x14ac:dyDescent="0.3">
      <c r="A803" s="115" t="s">
        <v>233</v>
      </c>
      <c r="B803" s="32" t="s">
        <v>8</v>
      </c>
      <c r="C803" s="32" t="s">
        <v>314</v>
      </c>
      <c r="D803" s="23"/>
      <c r="E803" s="32" t="s">
        <v>337</v>
      </c>
      <c r="F803" s="106">
        <v>4.0590999999999999</v>
      </c>
      <c r="G803" s="40"/>
      <c r="H803" s="107">
        <v>53.2</v>
      </c>
      <c r="I803" s="108">
        <v>4.7</v>
      </c>
      <c r="J803" s="107">
        <v>1028.9000000000001</v>
      </c>
      <c r="K803" s="107">
        <v>-25.3</v>
      </c>
      <c r="L803" s="25">
        <v>91</v>
      </c>
      <c r="M803" s="25" t="s">
        <v>354</v>
      </c>
      <c r="N803" s="25" t="s">
        <v>354</v>
      </c>
      <c r="O803" s="128">
        <v>28.427320000000002</v>
      </c>
      <c r="P803" s="128">
        <v>-178.41370000000001</v>
      </c>
      <c r="Q803" s="21" t="s">
        <v>421</v>
      </c>
      <c r="R803" s="131">
        <v>42262</v>
      </c>
      <c r="S803" s="131"/>
      <c r="T803" s="115" t="s">
        <v>386</v>
      </c>
      <c r="U803" s="32" t="s">
        <v>384</v>
      </c>
      <c r="V803" s="32"/>
      <c r="W803" s="32"/>
      <c r="X803" s="32"/>
      <c r="Y803" s="25"/>
      <c r="Z803" s="25"/>
      <c r="AA803" s="25"/>
      <c r="AB803" s="25"/>
      <c r="AC803" s="25">
        <v>1</v>
      </c>
      <c r="AD803" s="25"/>
      <c r="AE803" s="25"/>
      <c r="AF803" s="25"/>
      <c r="AG803" s="25"/>
      <c r="AH803" s="25"/>
      <c r="AI803" s="25">
        <v>0</v>
      </c>
      <c r="AJ803" s="115"/>
      <c r="AK803" s="115"/>
      <c r="AL803" s="23"/>
      <c r="AM803" s="23"/>
      <c r="AN803" s="23"/>
      <c r="AO803" s="23"/>
    </row>
    <row r="804" spans="1:41" ht="14.5" x14ac:dyDescent="0.3">
      <c r="A804" s="105" t="s">
        <v>234</v>
      </c>
      <c r="B804" s="114" t="s">
        <v>5</v>
      </c>
      <c r="C804" s="1" t="s">
        <v>316</v>
      </c>
      <c r="E804" s="1" t="s">
        <v>338</v>
      </c>
      <c r="F804" s="106">
        <v>2.0057999999999998</v>
      </c>
      <c r="H804" s="107">
        <v>22.7</v>
      </c>
      <c r="I804" s="108">
        <v>2.9</v>
      </c>
      <c r="J804" s="107">
        <v>384.5</v>
      </c>
      <c r="K804" s="107">
        <v>-16.899999999999999</v>
      </c>
      <c r="L804" s="110">
        <v>91</v>
      </c>
      <c r="M804" s="110" t="s">
        <v>354</v>
      </c>
      <c r="N804" s="110" t="s">
        <v>354</v>
      </c>
      <c r="O804" s="127">
        <v>28.427320000000002</v>
      </c>
      <c r="P804" s="128">
        <v>-178.41370000000001</v>
      </c>
      <c r="Q804" s="21" t="s">
        <v>421</v>
      </c>
      <c r="R804" s="129">
        <v>42262</v>
      </c>
      <c r="S804" s="129"/>
      <c r="T804" s="105" t="s">
        <v>386</v>
      </c>
      <c r="U804" s="1" t="s">
        <v>384</v>
      </c>
      <c r="V804" s="1"/>
      <c r="W804" s="1"/>
      <c r="X804" s="1"/>
      <c r="Y804" s="340"/>
      <c r="Z804" s="340"/>
      <c r="AA804" s="318"/>
      <c r="AB804" s="318"/>
      <c r="AC804" s="318">
        <v>1</v>
      </c>
      <c r="AD804" s="318"/>
      <c r="AE804" s="318"/>
      <c r="AF804" s="318"/>
      <c r="AG804" s="318"/>
      <c r="AH804" s="318"/>
      <c r="AI804" s="318">
        <v>0</v>
      </c>
      <c r="AJ804" s="2"/>
      <c r="AK804" s="2"/>
    </row>
    <row r="805" spans="1:41" ht="14.5" x14ac:dyDescent="0.3">
      <c r="A805" s="105" t="s">
        <v>235</v>
      </c>
      <c r="B805" s="114" t="s">
        <v>6</v>
      </c>
      <c r="C805" s="1" t="s">
        <v>313</v>
      </c>
      <c r="E805" s="1" t="s">
        <v>339</v>
      </c>
      <c r="F805" s="106">
        <v>4.0209000000000001</v>
      </c>
      <c r="H805" s="107">
        <v>50.4</v>
      </c>
      <c r="I805" s="108">
        <v>5.5</v>
      </c>
      <c r="J805" s="107">
        <v>499.8</v>
      </c>
      <c r="K805" s="107">
        <v>-21.6</v>
      </c>
      <c r="L805" s="110">
        <v>91</v>
      </c>
      <c r="M805" s="110" t="s">
        <v>354</v>
      </c>
      <c r="N805" s="110" t="s">
        <v>354</v>
      </c>
      <c r="O805" s="127">
        <v>28.427320000000002</v>
      </c>
      <c r="P805" s="128">
        <v>-178.41370000000001</v>
      </c>
      <c r="Q805" s="21" t="s">
        <v>421</v>
      </c>
      <c r="R805" s="129">
        <v>42262</v>
      </c>
      <c r="S805" s="129"/>
      <c r="T805" s="105" t="s">
        <v>386</v>
      </c>
      <c r="U805" s="1" t="s">
        <v>384</v>
      </c>
      <c r="V805" s="1"/>
      <c r="W805" s="1"/>
      <c r="X805" s="1"/>
      <c r="Y805" s="318"/>
      <c r="Z805" s="318"/>
      <c r="AA805" s="318"/>
      <c r="AB805" s="318"/>
      <c r="AC805" s="318">
        <v>1</v>
      </c>
      <c r="AD805" s="318"/>
      <c r="AE805" s="318"/>
      <c r="AF805" s="318"/>
      <c r="AG805" s="318"/>
      <c r="AH805" s="318"/>
      <c r="AI805" s="318">
        <v>0</v>
      </c>
      <c r="AJ805" s="2"/>
      <c r="AK805" s="2"/>
    </row>
    <row r="806" spans="1:41" ht="14.5" x14ac:dyDescent="0.3">
      <c r="A806" s="105" t="s">
        <v>236</v>
      </c>
      <c r="B806" s="114" t="s">
        <v>237</v>
      </c>
      <c r="C806" s="1" t="s">
        <v>310</v>
      </c>
      <c r="E806" s="1" t="s">
        <v>337</v>
      </c>
      <c r="F806" s="106">
        <v>2.5354999999999999</v>
      </c>
      <c r="H806" s="107">
        <v>33.700000000000003</v>
      </c>
      <c r="I806" s="108">
        <v>5</v>
      </c>
      <c r="J806" s="107">
        <v>653.1</v>
      </c>
      <c r="K806" s="107">
        <v>-21.8</v>
      </c>
      <c r="L806" s="110">
        <v>91</v>
      </c>
      <c r="M806" s="110" t="s">
        <v>354</v>
      </c>
      <c r="N806" s="110" t="s">
        <v>354</v>
      </c>
      <c r="O806" s="127">
        <v>28.427320000000002</v>
      </c>
      <c r="P806" s="128">
        <v>-178.41370000000001</v>
      </c>
      <c r="Q806" s="21" t="s">
        <v>421</v>
      </c>
      <c r="R806" s="129">
        <v>42262</v>
      </c>
      <c r="S806" s="129"/>
      <c r="T806" s="105" t="s">
        <v>386</v>
      </c>
      <c r="U806" s="1" t="s">
        <v>384</v>
      </c>
      <c r="V806" s="1"/>
      <c r="W806" s="1"/>
      <c r="X806" s="1"/>
      <c r="Y806" s="318"/>
      <c r="Z806" s="318"/>
      <c r="AA806" s="318"/>
      <c r="AB806" s="318"/>
      <c r="AC806" s="318">
        <v>1</v>
      </c>
      <c r="AD806" s="318"/>
      <c r="AE806" s="318"/>
      <c r="AF806" s="318"/>
      <c r="AG806" s="318"/>
      <c r="AH806" s="318"/>
      <c r="AI806" s="318">
        <v>0</v>
      </c>
      <c r="AJ806" s="2"/>
      <c r="AK806" s="2"/>
    </row>
    <row r="807" spans="1:41" ht="14.5" x14ac:dyDescent="0.3">
      <c r="A807" s="105" t="s">
        <v>238</v>
      </c>
      <c r="B807" s="114" t="s">
        <v>6</v>
      </c>
      <c r="C807" s="1" t="s">
        <v>313</v>
      </c>
      <c r="E807" s="1" t="s">
        <v>339</v>
      </c>
      <c r="F807" s="106">
        <v>4.0590999999999999</v>
      </c>
      <c r="H807" s="107">
        <v>28</v>
      </c>
      <c r="I807" s="108">
        <v>4.9000000000000004</v>
      </c>
      <c r="J807" s="107">
        <v>449.4</v>
      </c>
      <c r="K807" s="107">
        <v>-22</v>
      </c>
      <c r="L807" s="110">
        <v>91</v>
      </c>
      <c r="M807" s="110" t="s">
        <v>354</v>
      </c>
      <c r="N807" s="110" t="s">
        <v>354</v>
      </c>
      <c r="O807" s="127">
        <v>28.427320000000002</v>
      </c>
      <c r="P807" s="128">
        <v>-178.41370000000001</v>
      </c>
      <c r="Q807" s="21" t="s">
        <v>421</v>
      </c>
      <c r="R807" s="129">
        <v>42262</v>
      </c>
      <c r="S807" s="129"/>
      <c r="T807" s="105" t="s">
        <v>386</v>
      </c>
      <c r="U807" s="1" t="s">
        <v>384</v>
      </c>
      <c r="V807" s="1"/>
      <c r="W807" s="1"/>
      <c r="X807" s="1"/>
      <c r="Y807" s="318"/>
      <c r="Z807" s="318"/>
      <c r="AA807" s="318"/>
      <c r="AB807" s="318"/>
      <c r="AC807" s="318">
        <v>1</v>
      </c>
      <c r="AD807" s="318"/>
      <c r="AE807" s="318"/>
      <c r="AF807" s="318"/>
      <c r="AG807" s="318"/>
      <c r="AH807" s="318"/>
      <c r="AI807" s="318">
        <v>0</v>
      </c>
      <c r="AJ807" s="2"/>
      <c r="AK807" s="2"/>
    </row>
    <row r="808" spans="1:41" ht="14.5" x14ac:dyDescent="0.3">
      <c r="A808" s="105" t="s">
        <v>239</v>
      </c>
      <c r="B808" s="114" t="s">
        <v>150</v>
      </c>
      <c r="C808" s="1" t="s">
        <v>327</v>
      </c>
      <c r="E808" s="1" t="s">
        <v>339</v>
      </c>
      <c r="F808" s="106">
        <v>4.0427999999999997</v>
      </c>
      <c r="H808" s="107">
        <v>69.7</v>
      </c>
      <c r="I808" s="108">
        <v>4.8</v>
      </c>
      <c r="J808" s="107">
        <v>862.8</v>
      </c>
      <c r="K808" s="107">
        <v>-17.5</v>
      </c>
      <c r="L808" s="110">
        <v>91</v>
      </c>
      <c r="M808" s="110" t="s">
        <v>354</v>
      </c>
      <c r="N808" s="110" t="s">
        <v>354</v>
      </c>
      <c r="O808" s="127">
        <v>28.427320000000002</v>
      </c>
      <c r="P808" s="128">
        <v>-178.41370000000001</v>
      </c>
      <c r="Q808" s="21" t="s">
        <v>421</v>
      </c>
      <c r="R808" s="129">
        <v>42262</v>
      </c>
      <c r="S808" s="129"/>
      <c r="T808" s="105" t="s">
        <v>386</v>
      </c>
      <c r="U808" s="1" t="s">
        <v>384</v>
      </c>
      <c r="V808" s="1"/>
      <c r="W808" s="1"/>
      <c r="X808" s="1"/>
      <c r="Y808" s="318"/>
      <c r="Z808" s="318"/>
      <c r="AA808" s="318"/>
      <c r="AB808" s="318"/>
      <c r="AC808" s="318">
        <v>1</v>
      </c>
      <c r="AD808" s="318"/>
      <c r="AE808" s="318"/>
      <c r="AF808" s="318"/>
      <c r="AG808" s="318"/>
      <c r="AH808" s="318"/>
      <c r="AI808" s="318">
        <v>0</v>
      </c>
      <c r="AJ808" s="2"/>
      <c r="AK808" s="2"/>
    </row>
    <row r="809" spans="1:41" ht="14.5" x14ac:dyDescent="0.3">
      <c r="A809" s="105" t="s">
        <v>240</v>
      </c>
      <c r="B809" s="114" t="s">
        <v>139</v>
      </c>
      <c r="C809" s="1" t="s">
        <v>325</v>
      </c>
      <c r="E809" s="1" t="s">
        <v>338</v>
      </c>
      <c r="F809" s="106">
        <v>2.5085999999999999</v>
      </c>
      <c r="H809" s="107">
        <v>44.5</v>
      </c>
      <c r="I809" s="108">
        <v>5.6</v>
      </c>
      <c r="J809" s="107">
        <v>569.29999999999995</v>
      </c>
      <c r="K809" s="107">
        <v>-21.4</v>
      </c>
      <c r="L809" s="110">
        <v>91</v>
      </c>
      <c r="M809" s="110" t="s">
        <v>354</v>
      </c>
      <c r="N809" s="110" t="s">
        <v>354</v>
      </c>
      <c r="O809" s="127">
        <v>28.427320000000002</v>
      </c>
      <c r="P809" s="128">
        <v>-178.41370000000001</v>
      </c>
      <c r="Q809" s="21" t="s">
        <v>421</v>
      </c>
      <c r="R809" s="129">
        <v>42262</v>
      </c>
      <c r="S809" s="129"/>
      <c r="T809" s="105" t="s">
        <v>386</v>
      </c>
      <c r="U809" s="1" t="s">
        <v>384</v>
      </c>
      <c r="V809" s="1"/>
      <c r="W809" s="1"/>
      <c r="X809" s="1"/>
      <c r="Y809" s="318"/>
      <c r="Z809" s="318"/>
      <c r="AA809" s="318"/>
      <c r="AB809" s="318"/>
      <c r="AC809" s="318">
        <v>1</v>
      </c>
      <c r="AD809" s="318"/>
      <c r="AE809" s="318"/>
      <c r="AF809" s="318"/>
      <c r="AG809" s="318"/>
      <c r="AH809" s="318"/>
      <c r="AI809" s="318">
        <v>0</v>
      </c>
      <c r="AJ809" s="2"/>
      <c r="AK809" s="2"/>
    </row>
    <row r="810" spans="1:41" ht="14.5" x14ac:dyDescent="0.3">
      <c r="A810" s="105" t="s">
        <v>241</v>
      </c>
      <c r="B810" s="114" t="s">
        <v>8</v>
      </c>
      <c r="C810" s="1" t="s">
        <v>314</v>
      </c>
      <c r="E810" s="1" t="s">
        <v>337</v>
      </c>
      <c r="F810" s="106">
        <v>4.0263999999999998</v>
      </c>
      <c r="H810" s="107">
        <v>43.8</v>
      </c>
      <c r="I810" s="108">
        <v>4.9000000000000004</v>
      </c>
      <c r="J810" s="107">
        <v>904.2</v>
      </c>
      <c r="K810" s="107">
        <v>-24.6</v>
      </c>
      <c r="L810" s="110">
        <v>91</v>
      </c>
      <c r="M810" s="110" t="s">
        <v>354</v>
      </c>
      <c r="N810" s="110" t="s">
        <v>354</v>
      </c>
      <c r="O810" s="127">
        <v>28.427320000000002</v>
      </c>
      <c r="P810" s="128">
        <v>-178.41370000000001</v>
      </c>
      <c r="Q810" s="21" t="s">
        <v>421</v>
      </c>
      <c r="R810" s="129">
        <v>42262</v>
      </c>
      <c r="S810" s="129"/>
      <c r="T810" s="105" t="s">
        <v>386</v>
      </c>
      <c r="U810" s="1" t="s">
        <v>384</v>
      </c>
      <c r="V810" s="1"/>
      <c r="W810" s="1"/>
      <c r="X810" s="1"/>
      <c r="Y810" s="343"/>
      <c r="Z810" s="343"/>
      <c r="AA810" s="343"/>
      <c r="AB810" s="343"/>
      <c r="AC810" s="343">
        <v>1</v>
      </c>
      <c r="AD810" s="343"/>
      <c r="AE810" s="343"/>
      <c r="AF810" s="343"/>
      <c r="AG810" s="343"/>
      <c r="AH810" s="343"/>
      <c r="AI810" s="343">
        <v>0</v>
      </c>
      <c r="AJ810" s="2"/>
      <c r="AK810" s="2"/>
    </row>
    <row r="811" spans="1:41" ht="14.5" x14ac:dyDescent="0.3">
      <c r="A811" s="105" t="s">
        <v>242</v>
      </c>
      <c r="B811" s="114" t="s">
        <v>6</v>
      </c>
      <c r="C811" s="1" t="s">
        <v>288</v>
      </c>
      <c r="E811" s="1" t="s">
        <v>339</v>
      </c>
      <c r="F811" s="106">
        <v>3.9885000000000002</v>
      </c>
      <c r="H811" s="107">
        <v>34.1</v>
      </c>
      <c r="I811" s="108">
        <v>3.6</v>
      </c>
      <c r="J811" s="107">
        <v>429</v>
      </c>
      <c r="K811" s="107">
        <v>-20.6</v>
      </c>
      <c r="L811" s="110">
        <v>91</v>
      </c>
      <c r="M811" s="110" t="s">
        <v>354</v>
      </c>
      <c r="N811" s="110" t="s">
        <v>354</v>
      </c>
      <c r="O811" s="127">
        <v>28.427320000000002</v>
      </c>
      <c r="P811" s="128">
        <v>-178.41370000000001</v>
      </c>
      <c r="Q811" s="21" t="s">
        <v>421</v>
      </c>
      <c r="R811" s="129">
        <v>42262</v>
      </c>
      <c r="S811" s="129"/>
      <c r="T811" s="105" t="s">
        <v>386</v>
      </c>
      <c r="U811" s="1" t="s">
        <v>384</v>
      </c>
      <c r="V811" s="1"/>
      <c r="W811" s="1"/>
      <c r="X811" s="1"/>
      <c r="Y811" s="343"/>
      <c r="Z811" s="343"/>
      <c r="AA811" s="343"/>
      <c r="AB811" s="343"/>
      <c r="AC811" s="343">
        <v>1</v>
      </c>
      <c r="AD811" s="343"/>
      <c r="AE811" s="343"/>
      <c r="AF811" s="343"/>
      <c r="AG811" s="343"/>
      <c r="AH811" s="343"/>
      <c r="AI811" s="343">
        <v>0</v>
      </c>
      <c r="AJ811" s="2"/>
      <c r="AK811" s="2"/>
    </row>
    <row r="812" spans="1:41" ht="14.5" x14ac:dyDescent="0.3">
      <c r="A812" s="105" t="s">
        <v>243</v>
      </c>
      <c r="B812" s="114" t="s">
        <v>149</v>
      </c>
      <c r="C812" s="1" t="s">
        <v>317</v>
      </c>
      <c r="E812" s="1" t="s">
        <v>338</v>
      </c>
      <c r="F812" s="106">
        <v>2.4550999999999998</v>
      </c>
      <c r="H812" s="107">
        <v>35.6</v>
      </c>
      <c r="I812" s="108">
        <v>3.8</v>
      </c>
      <c r="J812" s="107">
        <v>630</v>
      </c>
      <c r="K812" s="107">
        <v>-36.1</v>
      </c>
      <c r="L812" s="109">
        <v>91</v>
      </c>
      <c r="M812" s="110" t="s">
        <v>354</v>
      </c>
      <c r="N812" s="110" t="s">
        <v>354</v>
      </c>
      <c r="O812" s="127">
        <f>28+26.638/60</f>
        <v>28.443966666666668</v>
      </c>
      <c r="P812" s="127">
        <f>-178-24.613/60</f>
        <v>-178.41021666666666</v>
      </c>
      <c r="Q812" s="21" t="s">
        <v>421</v>
      </c>
      <c r="R812" s="129">
        <v>42263</v>
      </c>
      <c r="S812" s="129"/>
      <c r="T812" s="105" t="s">
        <v>386</v>
      </c>
      <c r="U812" s="1" t="s">
        <v>384</v>
      </c>
      <c r="V812" s="1"/>
      <c r="W812" s="1"/>
      <c r="X812" s="1"/>
      <c r="Y812" s="343"/>
      <c r="Z812" s="343"/>
      <c r="AA812" s="343"/>
      <c r="AB812" s="343"/>
      <c r="AC812" s="343">
        <v>1</v>
      </c>
      <c r="AD812" s="343"/>
      <c r="AE812" s="343"/>
      <c r="AF812" s="343"/>
      <c r="AG812" s="343"/>
      <c r="AH812" s="343"/>
      <c r="AI812" s="343">
        <v>0</v>
      </c>
      <c r="AJ812" s="2"/>
      <c r="AK812" s="2"/>
    </row>
    <row r="813" spans="1:41" ht="14.5" x14ac:dyDescent="0.3">
      <c r="A813" s="105" t="s">
        <v>244</v>
      </c>
      <c r="B813" s="114" t="s">
        <v>143</v>
      </c>
      <c r="C813" s="1" t="s">
        <v>324</v>
      </c>
      <c r="E813" s="1" t="s">
        <v>338</v>
      </c>
      <c r="F813" s="106">
        <v>2.5301999999999998</v>
      </c>
      <c r="H813" s="107">
        <v>81.099999999999994</v>
      </c>
      <c r="I813" s="108">
        <v>4.5999999999999996</v>
      </c>
      <c r="J813" s="107">
        <v>658.9</v>
      </c>
      <c r="K813" s="107">
        <v>-35.299999999999997</v>
      </c>
      <c r="L813" s="109">
        <v>91</v>
      </c>
      <c r="M813" s="110" t="s">
        <v>354</v>
      </c>
      <c r="N813" s="110" t="s">
        <v>354</v>
      </c>
      <c r="O813" s="127">
        <f>28+26.638/60</f>
        <v>28.443966666666668</v>
      </c>
      <c r="P813" s="127">
        <f>-178-24.613/60</f>
        <v>-178.41021666666666</v>
      </c>
      <c r="Q813" s="21" t="s">
        <v>421</v>
      </c>
      <c r="R813" s="129">
        <v>42263</v>
      </c>
      <c r="S813" s="129"/>
      <c r="T813" s="105" t="s">
        <v>386</v>
      </c>
      <c r="U813" s="1" t="s">
        <v>384</v>
      </c>
      <c r="V813" s="1"/>
      <c r="W813" s="1"/>
      <c r="X813" s="1"/>
      <c r="Y813" s="343"/>
      <c r="Z813" s="343"/>
      <c r="AA813" s="343"/>
      <c r="AB813" s="343"/>
      <c r="AC813" s="343">
        <v>1</v>
      </c>
      <c r="AD813" s="343"/>
      <c r="AE813" s="343"/>
      <c r="AF813" s="343"/>
      <c r="AG813" s="343"/>
      <c r="AH813" s="343"/>
      <c r="AI813" s="343">
        <v>0</v>
      </c>
      <c r="AJ813" s="2"/>
      <c r="AK813" s="2"/>
    </row>
    <row r="814" spans="1:41" ht="14.5" x14ac:dyDescent="0.3">
      <c r="A814" s="105" t="s">
        <v>245</v>
      </c>
      <c r="B814" s="114" t="s">
        <v>143</v>
      </c>
      <c r="C814" s="1" t="s">
        <v>329</v>
      </c>
      <c r="E814" s="1" t="s">
        <v>338</v>
      </c>
      <c r="F814" s="106">
        <v>2.5118</v>
      </c>
      <c r="H814" s="107">
        <v>35.700000000000003</v>
      </c>
      <c r="I814" s="108">
        <v>4.9000000000000004</v>
      </c>
      <c r="J814" s="107">
        <v>536.1</v>
      </c>
      <c r="K814" s="107">
        <v>-35.1</v>
      </c>
      <c r="L814" s="109">
        <v>91</v>
      </c>
      <c r="M814" s="110" t="s">
        <v>354</v>
      </c>
      <c r="N814" s="110" t="s">
        <v>354</v>
      </c>
      <c r="O814" s="127">
        <f>28+26.638/60</f>
        <v>28.443966666666668</v>
      </c>
      <c r="P814" s="127">
        <f>-178-24.613/60</f>
        <v>-178.41021666666666</v>
      </c>
      <c r="Q814" s="21" t="s">
        <v>421</v>
      </c>
      <c r="R814" s="129">
        <v>42263</v>
      </c>
      <c r="S814" s="129"/>
      <c r="T814" s="105" t="s">
        <v>386</v>
      </c>
      <c r="U814" s="1" t="s">
        <v>384</v>
      </c>
      <c r="V814" s="1"/>
      <c r="W814" s="1"/>
      <c r="X814" s="1"/>
      <c r="Y814" s="343"/>
      <c r="Z814" s="343"/>
      <c r="AA814" s="343"/>
      <c r="AB814" s="343"/>
      <c r="AC814" s="343">
        <v>1</v>
      </c>
      <c r="AD814" s="343"/>
      <c r="AE814" s="343"/>
      <c r="AF814" s="343"/>
      <c r="AG814" s="343"/>
      <c r="AH814" s="343"/>
      <c r="AI814" s="343">
        <v>0</v>
      </c>
      <c r="AJ814" s="2"/>
      <c r="AK814" s="2"/>
    </row>
    <row r="815" spans="1:41" ht="14.5" x14ac:dyDescent="0.3">
      <c r="A815" s="105" t="s">
        <v>251</v>
      </c>
      <c r="B815" s="114" t="s">
        <v>154</v>
      </c>
      <c r="C815" s="1"/>
      <c r="E815" s="1"/>
      <c r="F815" s="106">
        <v>2.5110999999999999</v>
      </c>
      <c r="H815" s="107">
        <v>149.4</v>
      </c>
      <c r="I815" s="108">
        <v>4.0999999999999996</v>
      </c>
      <c r="J815" s="107">
        <v>700.7</v>
      </c>
      <c r="K815" s="107">
        <v>-21.6</v>
      </c>
      <c r="L815" s="116">
        <v>91</v>
      </c>
      <c r="M815" s="110" t="s">
        <v>354</v>
      </c>
      <c r="N815" s="110" t="s">
        <v>354</v>
      </c>
      <c r="O815" s="127">
        <f>28+29.777/60</f>
        <v>28.496283333333334</v>
      </c>
      <c r="P815" s="128">
        <f>-178-20.78/60</f>
        <v>-178.34633333333332</v>
      </c>
      <c r="Q815" s="21" t="s">
        <v>421</v>
      </c>
      <c r="R815" s="129">
        <v>42264</v>
      </c>
      <c r="S815" s="129"/>
      <c r="T815" s="105" t="s">
        <v>386</v>
      </c>
      <c r="U815" s="1" t="s">
        <v>384</v>
      </c>
      <c r="V815" s="1"/>
      <c r="W815" s="1"/>
      <c r="X815" s="1"/>
      <c r="Y815" s="343"/>
      <c r="Z815" s="343"/>
      <c r="AA815" s="343"/>
      <c r="AB815" s="343"/>
      <c r="AC815" s="343">
        <v>1</v>
      </c>
      <c r="AD815" s="343"/>
      <c r="AE815" s="343"/>
      <c r="AF815" s="343"/>
      <c r="AG815" s="343"/>
      <c r="AH815" s="343"/>
      <c r="AI815" s="343">
        <v>0</v>
      </c>
      <c r="AJ815" s="2"/>
      <c r="AK815" s="2" t="s">
        <v>410</v>
      </c>
    </row>
    <row r="816" spans="1:41" ht="14.5" x14ac:dyDescent="0.3">
      <c r="A816" s="105" t="s">
        <v>252</v>
      </c>
      <c r="B816" s="114" t="s">
        <v>8</v>
      </c>
      <c r="C816" s="1" t="s">
        <v>332</v>
      </c>
      <c r="E816" s="1" t="s">
        <v>337</v>
      </c>
      <c r="F816" s="106">
        <v>3.972</v>
      </c>
      <c r="H816" s="107">
        <v>56.3</v>
      </c>
      <c r="I816" s="108">
        <v>4.9000000000000004</v>
      </c>
      <c r="J816" s="107">
        <v>846.3</v>
      </c>
      <c r="K816" s="107">
        <v>-25.1</v>
      </c>
      <c r="L816" s="116">
        <v>91</v>
      </c>
      <c r="M816" s="110" t="s">
        <v>354</v>
      </c>
      <c r="N816" s="110" t="s">
        <v>354</v>
      </c>
      <c r="O816" s="127">
        <f>28+29.777/60</f>
        <v>28.496283333333334</v>
      </c>
      <c r="P816" s="128">
        <f>-178-20.78/60</f>
        <v>-178.34633333333332</v>
      </c>
      <c r="Q816" s="21" t="s">
        <v>421</v>
      </c>
      <c r="R816" s="129">
        <v>42264</v>
      </c>
      <c r="S816" s="129"/>
      <c r="T816" s="105" t="s">
        <v>386</v>
      </c>
      <c r="U816" s="1" t="s">
        <v>384</v>
      </c>
      <c r="V816" s="1"/>
      <c r="W816" s="1"/>
      <c r="X816" s="1"/>
      <c r="Y816" s="343"/>
      <c r="Z816" s="343"/>
      <c r="AA816" s="343"/>
      <c r="AB816" s="343"/>
      <c r="AC816" s="343">
        <v>1</v>
      </c>
      <c r="AD816" s="343"/>
      <c r="AE816" s="343"/>
      <c r="AF816" s="343"/>
      <c r="AG816" s="343"/>
      <c r="AH816" s="343"/>
      <c r="AI816" s="343">
        <v>0</v>
      </c>
      <c r="AJ816" s="2"/>
      <c r="AK816" s="2"/>
    </row>
    <row r="817" spans="1:41" ht="14.5" x14ac:dyDescent="0.3">
      <c r="A817" s="105" t="s">
        <v>253</v>
      </c>
      <c r="B817" s="114" t="s">
        <v>5</v>
      </c>
      <c r="C817" s="1" t="s">
        <v>334</v>
      </c>
      <c r="E817" s="1" t="s">
        <v>338</v>
      </c>
      <c r="F817" s="106">
        <v>2.0036</v>
      </c>
      <c r="H817" s="107">
        <v>26.9</v>
      </c>
      <c r="I817" s="108">
        <v>5</v>
      </c>
      <c r="J817" s="107">
        <v>401.1</v>
      </c>
      <c r="K817" s="107">
        <v>-34.5</v>
      </c>
      <c r="L817" s="116">
        <v>91</v>
      </c>
      <c r="M817" s="110" t="s">
        <v>354</v>
      </c>
      <c r="N817" s="110" t="s">
        <v>354</v>
      </c>
      <c r="O817" s="127">
        <f>28+29.777/60</f>
        <v>28.496283333333334</v>
      </c>
      <c r="P817" s="128">
        <f>-178-20.78/60</f>
        <v>-178.34633333333332</v>
      </c>
      <c r="Q817" s="21" t="s">
        <v>421</v>
      </c>
      <c r="R817" s="129">
        <v>42264</v>
      </c>
      <c r="S817" s="129"/>
      <c r="T817" s="105" t="s">
        <v>386</v>
      </c>
      <c r="U817" s="1" t="s">
        <v>384</v>
      </c>
      <c r="V817" s="1"/>
      <c r="W817" s="1"/>
      <c r="X817" s="1"/>
      <c r="Y817" s="343"/>
      <c r="Z817" s="343"/>
      <c r="AA817" s="343"/>
      <c r="AB817" s="343"/>
      <c r="AC817" s="343">
        <v>1</v>
      </c>
      <c r="AD817" s="343"/>
      <c r="AE817" s="343"/>
      <c r="AF817" s="343"/>
      <c r="AG817" s="343"/>
      <c r="AH817" s="343"/>
      <c r="AI817" s="343">
        <v>0</v>
      </c>
      <c r="AJ817" s="2"/>
      <c r="AK817" s="2"/>
    </row>
    <row r="818" spans="1:41" ht="14.5" x14ac:dyDescent="0.3">
      <c r="A818" s="105" t="s">
        <v>255</v>
      </c>
      <c r="B818" s="114" t="s">
        <v>232</v>
      </c>
      <c r="C818" s="1" t="s">
        <v>317</v>
      </c>
      <c r="E818" s="1" t="s">
        <v>337</v>
      </c>
      <c r="F818" s="106">
        <v>2.4167999999999998</v>
      </c>
      <c r="H818" s="107">
        <v>43.4</v>
      </c>
      <c r="I818" s="108">
        <v>3</v>
      </c>
      <c r="J818" s="107">
        <v>645.5</v>
      </c>
      <c r="K818" s="107">
        <v>-22</v>
      </c>
      <c r="L818" s="116">
        <v>91</v>
      </c>
      <c r="M818" s="110" t="s">
        <v>355</v>
      </c>
      <c r="N818" s="110" t="s">
        <v>355</v>
      </c>
      <c r="O818" s="127">
        <v>26.870080000000002</v>
      </c>
      <c r="P818" s="128">
        <v>-176.49017000000001</v>
      </c>
      <c r="Q818" s="21" t="s">
        <v>421</v>
      </c>
      <c r="R818" s="129">
        <v>42265</v>
      </c>
      <c r="S818" s="129"/>
      <c r="T818" s="105" t="s">
        <v>386</v>
      </c>
      <c r="U818" s="1" t="s">
        <v>384</v>
      </c>
      <c r="V818" s="1"/>
      <c r="W818" s="1"/>
      <c r="X818" s="1"/>
      <c r="Y818" s="343"/>
      <c r="Z818" s="343"/>
      <c r="AA818" s="343"/>
      <c r="AB818" s="343"/>
      <c r="AC818" s="343">
        <v>1</v>
      </c>
      <c r="AD818" s="343"/>
      <c r="AE818" s="343"/>
      <c r="AF818" s="343"/>
      <c r="AG818" s="343"/>
      <c r="AH818" s="343"/>
      <c r="AI818" s="343">
        <v>0</v>
      </c>
      <c r="AJ818" s="2"/>
      <c r="AK818" s="2"/>
    </row>
    <row r="819" spans="1:41" ht="14.5" x14ac:dyDescent="0.3">
      <c r="A819" s="105" t="s">
        <v>256</v>
      </c>
      <c r="B819" s="114" t="s">
        <v>199</v>
      </c>
      <c r="C819" s="1" t="s">
        <v>303</v>
      </c>
      <c r="E819" s="1" t="s">
        <v>339</v>
      </c>
      <c r="F819" s="106">
        <v>1.9945999999999999</v>
      </c>
      <c r="H819" s="107">
        <v>27.6</v>
      </c>
      <c r="I819" s="108">
        <v>4.5</v>
      </c>
      <c r="J819" s="107">
        <v>381.3</v>
      </c>
      <c r="K819" s="107">
        <v>-19.399999999999999</v>
      </c>
      <c r="L819" s="116">
        <v>91</v>
      </c>
      <c r="M819" s="110" t="s">
        <v>355</v>
      </c>
      <c r="N819" s="110" t="s">
        <v>355</v>
      </c>
      <c r="O819" s="127">
        <v>26.870080000000002</v>
      </c>
      <c r="P819" s="128">
        <v>-176.49017000000001</v>
      </c>
      <c r="Q819" s="21" t="s">
        <v>421</v>
      </c>
      <c r="R819" s="129">
        <v>42265</v>
      </c>
      <c r="S819" s="129"/>
      <c r="T819" s="105" t="s">
        <v>386</v>
      </c>
      <c r="U819" s="1" t="s">
        <v>384</v>
      </c>
      <c r="V819" s="1"/>
      <c r="W819" s="1"/>
      <c r="X819" s="1"/>
      <c r="Y819" s="343"/>
      <c r="Z819" s="343"/>
      <c r="AA819" s="343"/>
      <c r="AB819" s="343"/>
      <c r="AC819" s="343">
        <v>1</v>
      </c>
      <c r="AD819" s="343"/>
      <c r="AE819" s="343"/>
      <c r="AF819" s="343"/>
      <c r="AG819" s="343"/>
      <c r="AH819" s="343"/>
      <c r="AI819" s="343">
        <v>0</v>
      </c>
      <c r="AJ819" s="2"/>
      <c r="AK819" s="2"/>
    </row>
    <row r="820" spans="1:41" x14ac:dyDescent="0.3">
      <c r="A820" s="105" t="s">
        <v>1231</v>
      </c>
      <c r="B820" s="114" t="s">
        <v>6</v>
      </c>
      <c r="C820" s="1" t="s">
        <v>290</v>
      </c>
      <c r="D820" s="1"/>
      <c r="E820" s="1" t="s">
        <v>339</v>
      </c>
      <c r="F820" s="343">
        <v>4.0247000000000002</v>
      </c>
      <c r="G820" s="1"/>
      <c r="H820" s="343">
        <v>28</v>
      </c>
      <c r="I820" s="343">
        <v>5.0999999999999996</v>
      </c>
      <c r="J820" s="343">
        <v>648.6</v>
      </c>
      <c r="K820" s="343">
        <v>-16.600000000000001</v>
      </c>
      <c r="L820" s="116">
        <v>91</v>
      </c>
      <c r="M820" s="110" t="s">
        <v>355</v>
      </c>
      <c r="N820" s="110" t="s">
        <v>355</v>
      </c>
      <c r="O820" s="127">
        <v>26.870080000000002</v>
      </c>
      <c r="P820" s="128">
        <v>-176.49017000000001</v>
      </c>
      <c r="Q820" s="343" t="s">
        <v>421</v>
      </c>
      <c r="R820" s="129">
        <v>42265</v>
      </c>
      <c r="S820" s="1"/>
      <c r="T820" s="114" t="s">
        <v>386</v>
      </c>
      <c r="U820" s="2" t="s">
        <v>1232</v>
      </c>
      <c r="V820" s="1" t="s">
        <v>395</v>
      </c>
      <c r="W820" s="343"/>
      <c r="X820" s="343"/>
      <c r="Y820" s="343"/>
      <c r="Z820" s="343"/>
      <c r="AA820" s="343"/>
      <c r="AB820" s="343"/>
      <c r="AC820" s="343"/>
      <c r="AD820" s="343"/>
      <c r="AE820" s="343"/>
      <c r="AF820" s="343"/>
      <c r="AG820" s="343"/>
      <c r="AH820" s="343"/>
      <c r="AI820" s="2"/>
      <c r="AJ820" s="1"/>
      <c r="AK820" s="1"/>
      <c r="AL820" s="1"/>
      <c r="AM820" s="1"/>
      <c r="AN820" s="1"/>
      <c r="AO820" s="1"/>
    </row>
    <row r="821" spans="1:41" ht="14.5" x14ac:dyDescent="0.3">
      <c r="A821" s="105" t="s">
        <v>257</v>
      </c>
      <c r="B821" s="114" t="s">
        <v>5</v>
      </c>
      <c r="C821" s="1" t="s">
        <v>334</v>
      </c>
      <c r="E821" s="1" t="s">
        <v>338</v>
      </c>
      <c r="F821" s="106">
        <v>1.9991000000000001</v>
      </c>
      <c r="H821" s="107">
        <v>21.7</v>
      </c>
      <c r="I821" s="108">
        <v>4.9000000000000004</v>
      </c>
      <c r="J821" s="107">
        <v>411.5</v>
      </c>
      <c r="K821" s="107">
        <v>-33.700000000000003</v>
      </c>
      <c r="L821" s="116">
        <v>91</v>
      </c>
      <c r="M821" s="110" t="s">
        <v>355</v>
      </c>
      <c r="N821" s="110" t="s">
        <v>355</v>
      </c>
      <c r="O821" s="127">
        <v>26.870080000000002</v>
      </c>
      <c r="P821" s="128">
        <v>-176.49017000000001</v>
      </c>
      <c r="Q821" s="21" t="s">
        <v>421</v>
      </c>
      <c r="R821" s="129">
        <v>42265</v>
      </c>
      <c r="S821" s="129"/>
      <c r="T821" s="105" t="s">
        <v>386</v>
      </c>
      <c r="U821" s="1" t="s">
        <v>384</v>
      </c>
      <c r="V821" s="1"/>
      <c r="W821" s="1"/>
      <c r="X821" s="1"/>
      <c r="Y821" s="343"/>
      <c r="Z821" s="343"/>
      <c r="AA821" s="343"/>
      <c r="AB821" s="343"/>
      <c r="AC821" s="343">
        <v>1</v>
      </c>
      <c r="AD821" s="343"/>
      <c r="AE821" s="343"/>
      <c r="AF821" s="343"/>
      <c r="AG821" s="343"/>
      <c r="AH821" s="343"/>
      <c r="AI821" s="343">
        <v>0</v>
      </c>
      <c r="AJ821" s="2"/>
      <c r="AK821" s="2"/>
    </row>
    <row r="822" spans="1:41" ht="14.5" x14ac:dyDescent="0.3">
      <c r="A822" s="105" t="s">
        <v>258</v>
      </c>
      <c r="B822" s="114" t="s">
        <v>6</v>
      </c>
      <c r="C822" s="1" t="s">
        <v>295</v>
      </c>
      <c r="E822" s="1" t="s">
        <v>339</v>
      </c>
      <c r="F822" s="106">
        <v>4.0122</v>
      </c>
      <c r="H822" s="107">
        <v>61.4</v>
      </c>
      <c r="I822" s="108">
        <v>4.5999999999999996</v>
      </c>
      <c r="J822" s="107">
        <v>797.5</v>
      </c>
      <c r="K822" s="107">
        <v>-22.6</v>
      </c>
      <c r="L822" s="116">
        <v>91</v>
      </c>
      <c r="M822" s="110" t="s">
        <v>355</v>
      </c>
      <c r="N822" s="110" t="s">
        <v>355</v>
      </c>
      <c r="O822" s="127">
        <v>26.870080000000002</v>
      </c>
      <c r="P822" s="128">
        <v>-176.49017000000001</v>
      </c>
      <c r="Q822" s="21" t="s">
        <v>421</v>
      </c>
      <c r="R822" s="129">
        <v>42265</v>
      </c>
      <c r="S822" s="129"/>
      <c r="T822" s="105" t="s">
        <v>386</v>
      </c>
      <c r="U822" s="1" t="s">
        <v>384</v>
      </c>
      <c r="V822" s="1"/>
      <c r="W822" s="1"/>
      <c r="X822" s="1"/>
      <c r="Y822" s="343"/>
      <c r="Z822" s="343"/>
      <c r="AA822" s="343"/>
      <c r="AB822" s="343"/>
      <c r="AC822" s="343">
        <v>1</v>
      </c>
      <c r="AD822" s="343"/>
      <c r="AE822" s="343"/>
      <c r="AF822" s="343"/>
      <c r="AG822" s="343"/>
      <c r="AH822" s="343"/>
      <c r="AI822" s="343">
        <v>0</v>
      </c>
      <c r="AJ822" s="2"/>
      <c r="AK822" s="2"/>
    </row>
    <row r="823" spans="1:41" ht="14.5" x14ac:dyDescent="0.3">
      <c r="A823" s="105" t="s">
        <v>259</v>
      </c>
      <c r="B823" s="114" t="s">
        <v>227</v>
      </c>
      <c r="C823" s="1" t="s">
        <v>320</v>
      </c>
      <c r="E823" s="1" t="s">
        <v>338</v>
      </c>
      <c r="F823" s="106">
        <v>2.0413000000000001</v>
      </c>
      <c r="H823" s="107">
        <v>45.4</v>
      </c>
      <c r="I823" s="108">
        <v>2.7</v>
      </c>
      <c r="J823" s="107">
        <v>363.1</v>
      </c>
      <c r="K823" s="107">
        <v>-34.9</v>
      </c>
      <c r="L823" s="116">
        <v>91</v>
      </c>
      <c r="M823" s="110" t="s">
        <v>355</v>
      </c>
      <c r="N823" s="110" t="s">
        <v>355</v>
      </c>
      <c r="O823" s="127">
        <v>26.870080000000002</v>
      </c>
      <c r="P823" s="128">
        <v>-176.49017000000001</v>
      </c>
      <c r="Q823" s="21" t="s">
        <v>421</v>
      </c>
      <c r="R823" s="129">
        <v>42265</v>
      </c>
      <c r="S823" s="129"/>
      <c r="T823" s="105" t="s">
        <v>386</v>
      </c>
      <c r="U823" s="1" t="s">
        <v>384</v>
      </c>
      <c r="V823" s="1"/>
      <c r="W823" s="1"/>
      <c r="X823" s="1"/>
      <c r="Y823" s="343"/>
      <c r="Z823" s="343"/>
      <c r="AA823" s="343"/>
      <c r="AB823" s="343"/>
      <c r="AC823" s="343">
        <v>1</v>
      </c>
      <c r="AD823" s="343"/>
      <c r="AE823" s="343"/>
      <c r="AF823" s="343"/>
      <c r="AG823" s="343"/>
      <c r="AH823" s="343"/>
      <c r="AI823" s="343">
        <v>0</v>
      </c>
      <c r="AJ823" s="2"/>
      <c r="AK823" s="2"/>
    </row>
    <row r="824" spans="1:41" ht="14.5" x14ac:dyDescent="0.3">
      <c r="A824" s="105" t="s">
        <v>260</v>
      </c>
      <c r="B824" s="114" t="s">
        <v>136</v>
      </c>
      <c r="C824" s="1" t="s">
        <v>314</v>
      </c>
      <c r="E824" s="1" t="s">
        <v>338</v>
      </c>
      <c r="F824" s="106">
        <v>2.5011999999999999</v>
      </c>
      <c r="H824" s="107">
        <v>36.200000000000003</v>
      </c>
      <c r="I824" s="108">
        <v>3.9</v>
      </c>
      <c r="J824" s="107">
        <v>691.2</v>
      </c>
      <c r="K824" s="107">
        <v>-25.3</v>
      </c>
      <c r="L824" s="116">
        <v>91</v>
      </c>
      <c r="M824" s="110" t="s">
        <v>355</v>
      </c>
      <c r="N824" s="110" t="s">
        <v>355</v>
      </c>
      <c r="O824" s="127">
        <v>26.870080000000002</v>
      </c>
      <c r="P824" s="128">
        <v>-176.49017000000001</v>
      </c>
      <c r="Q824" s="21" t="s">
        <v>421</v>
      </c>
      <c r="R824" s="129">
        <v>42265</v>
      </c>
      <c r="S824" s="129"/>
      <c r="T824" s="105" t="s">
        <v>386</v>
      </c>
      <c r="U824" s="1" t="s">
        <v>384</v>
      </c>
      <c r="V824" s="1"/>
      <c r="W824" s="1"/>
      <c r="X824" s="1"/>
      <c r="Y824" s="343"/>
      <c r="Z824" s="343"/>
      <c r="AA824" s="343"/>
      <c r="AB824" s="343"/>
      <c r="AC824" s="343">
        <v>1</v>
      </c>
      <c r="AD824" s="343"/>
      <c r="AE824" s="343"/>
      <c r="AF824" s="343"/>
      <c r="AG824" s="343"/>
      <c r="AH824" s="343"/>
      <c r="AI824" s="343">
        <v>0</v>
      </c>
      <c r="AJ824" s="2"/>
      <c r="AK824" s="2"/>
    </row>
    <row r="825" spans="1:41" x14ac:dyDescent="0.3">
      <c r="A825" s="1" t="s">
        <v>1527</v>
      </c>
      <c r="B825" s="1" t="s">
        <v>1477</v>
      </c>
      <c r="C825" s="1"/>
      <c r="D825" s="1"/>
      <c r="E825" s="1" t="s">
        <v>339</v>
      </c>
      <c r="F825" s="319">
        <v>1.6055999999999999</v>
      </c>
      <c r="G825" s="1"/>
      <c r="H825" s="320">
        <v>30.4</v>
      </c>
      <c r="I825" s="320">
        <v>4.9000000000000004</v>
      </c>
      <c r="J825" s="320">
        <v>303.10000000000002</v>
      </c>
      <c r="K825" s="320">
        <v>-19.2</v>
      </c>
      <c r="L825" s="340">
        <v>91</v>
      </c>
      <c r="M825" s="340" t="s">
        <v>1210</v>
      </c>
      <c r="N825" s="1" t="s">
        <v>1210</v>
      </c>
      <c r="O825" s="343">
        <v>27.924700000000001</v>
      </c>
      <c r="P825" s="343">
        <v>-175.90665999999999</v>
      </c>
      <c r="Q825" s="1"/>
      <c r="R825" s="4">
        <v>43677</v>
      </c>
      <c r="S825" s="343"/>
      <c r="T825" s="1" t="s">
        <v>1287</v>
      </c>
      <c r="U825" s="2" t="s">
        <v>1241</v>
      </c>
      <c r="V825" s="1"/>
      <c r="W825" s="1"/>
      <c r="X825" s="343" t="s">
        <v>397</v>
      </c>
      <c r="Y825" s="343">
        <v>0</v>
      </c>
      <c r="Z825" s="343">
        <v>1</v>
      </c>
      <c r="AA825" s="343">
        <v>1</v>
      </c>
      <c r="AB825" s="343">
        <v>0</v>
      </c>
      <c r="AC825" s="343">
        <v>0</v>
      </c>
      <c r="AD825" s="343">
        <v>0</v>
      </c>
      <c r="AE825" s="343">
        <v>1</v>
      </c>
      <c r="AF825" s="343">
        <v>0</v>
      </c>
      <c r="AG825" s="343">
        <v>0</v>
      </c>
      <c r="AH825" s="343">
        <v>1</v>
      </c>
      <c r="AI825" s="343">
        <v>0</v>
      </c>
      <c r="AJ825" s="343">
        <v>0</v>
      </c>
      <c r="AK825" s="1" t="s">
        <v>1526</v>
      </c>
      <c r="AL825" s="1"/>
      <c r="AM825" s="1"/>
      <c r="AN825" s="1"/>
      <c r="AO825" s="1"/>
    </row>
    <row r="826" spans="1:41" x14ac:dyDescent="0.3">
      <c r="A826" s="1" t="s">
        <v>1528</v>
      </c>
      <c r="B826" s="1" t="s">
        <v>1477</v>
      </c>
      <c r="C826" s="1"/>
      <c r="D826" s="1"/>
      <c r="E826" s="1" t="s">
        <v>339</v>
      </c>
      <c r="F826" s="319">
        <v>0.37690000000000001</v>
      </c>
      <c r="G826" s="1"/>
      <c r="H826" s="320">
        <v>9.1999999999999993</v>
      </c>
      <c r="I826" s="320">
        <v>3.7</v>
      </c>
      <c r="J826" s="320">
        <v>93</v>
      </c>
      <c r="K826" s="320">
        <v>-19.5</v>
      </c>
      <c r="L826" s="340">
        <v>91</v>
      </c>
      <c r="M826" s="340" t="s">
        <v>1210</v>
      </c>
      <c r="N826" s="1" t="s">
        <v>1210</v>
      </c>
      <c r="O826" s="343">
        <v>27.924700000000001</v>
      </c>
      <c r="P826" s="343">
        <v>-175.90665999999999</v>
      </c>
      <c r="Q826" s="1"/>
      <c r="R826" s="4">
        <v>43677</v>
      </c>
      <c r="S826" s="343"/>
      <c r="T826" s="1" t="s">
        <v>1287</v>
      </c>
      <c r="U826" s="2" t="s">
        <v>1241</v>
      </c>
      <c r="V826" s="1"/>
      <c r="W826" s="1"/>
      <c r="X826" s="343" t="s">
        <v>397</v>
      </c>
      <c r="Y826" s="343">
        <v>0</v>
      </c>
      <c r="Z826" s="343">
        <v>1</v>
      </c>
      <c r="AA826" s="343">
        <v>1</v>
      </c>
      <c r="AB826" s="343">
        <v>0</v>
      </c>
      <c r="AC826" s="343">
        <v>0</v>
      </c>
      <c r="AD826" s="343">
        <v>0</v>
      </c>
      <c r="AE826" s="343">
        <v>1</v>
      </c>
      <c r="AF826" s="343">
        <v>0</v>
      </c>
      <c r="AG826" s="343">
        <v>0</v>
      </c>
      <c r="AH826" s="343">
        <v>1</v>
      </c>
      <c r="AI826" s="343">
        <v>0</v>
      </c>
      <c r="AJ826" s="343">
        <v>0</v>
      </c>
      <c r="AK826" s="1" t="s">
        <v>1526</v>
      </c>
      <c r="AL826" s="1"/>
      <c r="AM826" s="1"/>
      <c r="AN826" s="1"/>
      <c r="AO826" s="1"/>
    </row>
    <row r="827" spans="1:41" x14ac:dyDescent="0.3">
      <c r="A827" s="1" t="s">
        <v>1529</v>
      </c>
      <c r="B827" s="1" t="s">
        <v>1477</v>
      </c>
      <c r="C827" s="1"/>
      <c r="D827" s="1"/>
      <c r="E827" s="1" t="s">
        <v>339</v>
      </c>
      <c r="F827" s="319">
        <v>0.13370000000000001</v>
      </c>
      <c r="G827" s="1"/>
      <c r="H827" s="320">
        <v>2</v>
      </c>
      <c r="I827" s="321"/>
      <c r="J827" s="320">
        <v>23.9</v>
      </c>
      <c r="K827" s="320">
        <v>-19.5</v>
      </c>
      <c r="L827" s="340">
        <v>91</v>
      </c>
      <c r="M827" s="340" t="s">
        <v>1210</v>
      </c>
      <c r="N827" s="1" t="s">
        <v>1210</v>
      </c>
      <c r="O827" s="343">
        <v>27.924700000000001</v>
      </c>
      <c r="P827" s="343">
        <v>-175.90665999999999</v>
      </c>
      <c r="Q827" s="1"/>
      <c r="R827" s="4">
        <v>43677</v>
      </c>
      <c r="S827" s="343"/>
      <c r="T827" s="1" t="s">
        <v>1287</v>
      </c>
      <c r="U827" s="2" t="s">
        <v>1241</v>
      </c>
      <c r="V827" s="1"/>
      <c r="W827" s="1"/>
      <c r="X827" s="343" t="s">
        <v>397</v>
      </c>
      <c r="Y827" s="343">
        <v>0</v>
      </c>
      <c r="Z827" s="343">
        <v>1</v>
      </c>
      <c r="AA827" s="343">
        <v>1</v>
      </c>
      <c r="AB827" s="343">
        <v>0</v>
      </c>
      <c r="AC827" s="343">
        <v>0</v>
      </c>
      <c r="AD827" s="343">
        <v>0</v>
      </c>
      <c r="AE827" s="343">
        <v>1</v>
      </c>
      <c r="AF827" s="343">
        <v>0</v>
      </c>
      <c r="AG827" s="343">
        <v>0</v>
      </c>
      <c r="AH827" s="343">
        <v>1</v>
      </c>
      <c r="AI827" s="343">
        <v>0</v>
      </c>
      <c r="AJ827" s="343">
        <v>0</v>
      </c>
      <c r="AK827" s="1" t="s">
        <v>1526</v>
      </c>
      <c r="AL827" s="1"/>
      <c r="AM827" s="1"/>
      <c r="AN827" s="1"/>
      <c r="AO827" s="1"/>
    </row>
    <row r="828" spans="1:41" x14ac:dyDescent="0.3">
      <c r="A828" s="1" t="s">
        <v>804</v>
      </c>
      <c r="B828" s="1" t="s">
        <v>1088</v>
      </c>
      <c r="E828" s="54" t="s">
        <v>337</v>
      </c>
      <c r="F828" s="34">
        <v>1.3744000000000001</v>
      </c>
      <c r="H828" s="26">
        <v>23.389256806475348</v>
      </c>
      <c r="I828" s="27">
        <v>3.1377700000000002</v>
      </c>
      <c r="J828" s="39"/>
      <c r="K828" s="38"/>
      <c r="L828" s="340">
        <v>92</v>
      </c>
      <c r="M828" s="340" t="s">
        <v>1112</v>
      </c>
      <c r="N828" s="28" t="s">
        <v>1216</v>
      </c>
      <c r="O828" s="29"/>
      <c r="P828" s="30"/>
      <c r="Q828" s="21" t="s">
        <v>1202</v>
      </c>
      <c r="R828" s="31"/>
      <c r="S828" s="31"/>
      <c r="T828" s="28"/>
      <c r="AK828" s="1"/>
      <c r="AL828" s="1"/>
      <c r="AM828" s="1"/>
      <c r="AN828" s="1"/>
      <c r="AO828" s="1"/>
    </row>
    <row r="829" spans="1:41" x14ac:dyDescent="0.3">
      <c r="A829" s="1" t="s">
        <v>805</v>
      </c>
      <c r="B829" s="1" t="s">
        <v>1088</v>
      </c>
      <c r="E829" s="54" t="s">
        <v>337</v>
      </c>
      <c r="F829" s="34">
        <v>1.3197000000000001</v>
      </c>
      <c r="H829" s="26">
        <v>27.57431935246505</v>
      </c>
      <c r="I829" s="27">
        <v>2.8713200000000003</v>
      </c>
      <c r="J829" s="26">
        <v>306.92495736213755</v>
      </c>
      <c r="K829" s="27">
        <v>-24.277219200000001</v>
      </c>
      <c r="L829" s="340">
        <v>92</v>
      </c>
      <c r="M829" s="340" t="s">
        <v>1112</v>
      </c>
      <c r="N829" s="28" t="s">
        <v>1216</v>
      </c>
      <c r="O829" s="29"/>
      <c r="P829" s="30"/>
      <c r="Q829" s="21" t="s">
        <v>1202</v>
      </c>
      <c r="R829" s="31"/>
      <c r="S829" s="31"/>
      <c r="T829" s="28"/>
      <c r="AK829" s="1"/>
      <c r="AL829" s="1"/>
      <c r="AM829" s="1"/>
      <c r="AN829" s="1"/>
      <c r="AO829" s="1"/>
    </row>
    <row r="830" spans="1:41" x14ac:dyDescent="0.3">
      <c r="A830" s="1" t="s">
        <v>1021</v>
      </c>
      <c r="B830" s="1" t="s">
        <v>1085</v>
      </c>
      <c r="E830" s="2" t="s">
        <v>339</v>
      </c>
      <c r="F830" s="34">
        <v>1.4177</v>
      </c>
      <c r="H830" s="26">
        <v>19.352476830732471</v>
      </c>
      <c r="I830" s="26">
        <v>3.4609846733741483</v>
      </c>
      <c r="J830" s="26">
        <v>285.64162104465987</v>
      </c>
      <c r="K830" s="26">
        <v>-19.27924290282845</v>
      </c>
      <c r="L830" s="340">
        <v>92</v>
      </c>
      <c r="M830" s="340" t="s">
        <v>1121</v>
      </c>
      <c r="N830" s="21" t="s">
        <v>1215</v>
      </c>
      <c r="Q830" s="21" t="s">
        <v>1202</v>
      </c>
      <c r="R830" s="36"/>
      <c r="AK830" s="1"/>
      <c r="AL830" s="1"/>
      <c r="AM830" s="1"/>
      <c r="AN830" s="1"/>
      <c r="AO830" s="1"/>
    </row>
    <row r="831" spans="1:41" x14ac:dyDescent="0.3">
      <c r="A831" s="1" t="s">
        <v>1022</v>
      </c>
      <c r="B831" s="55" t="s">
        <v>19</v>
      </c>
      <c r="C831" s="15" t="s">
        <v>310</v>
      </c>
      <c r="E831" s="2" t="s">
        <v>339</v>
      </c>
      <c r="F831" s="34">
        <v>2.2730000000000001</v>
      </c>
      <c r="H831" s="26">
        <v>27.431688269362724</v>
      </c>
      <c r="I831" s="26">
        <v>0.89364149339753496</v>
      </c>
      <c r="J831" s="26">
        <v>425.6777936111821</v>
      </c>
      <c r="K831" s="26">
        <v>-13.367245402869496</v>
      </c>
      <c r="L831" s="340">
        <v>92</v>
      </c>
      <c r="M831" s="340" t="s">
        <v>1121</v>
      </c>
      <c r="N831" s="21" t="s">
        <v>1215</v>
      </c>
      <c r="Q831" s="21" t="s">
        <v>1202</v>
      </c>
      <c r="R831" s="36"/>
      <c r="AK831" s="1"/>
      <c r="AL831" s="1"/>
      <c r="AM831" s="1"/>
      <c r="AN831" s="1"/>
      <c r="AO831" s="1"/>
    </row>
    <row r="832" spans="1:41" x14ac:dyDescent="0.3">
      <c r="A832" s="1" t="s">
        <v>1028</v>
      </c>
      <c r="B832" s="55" t="s">
        <v>19</v>
      </c>
      <c r="C832" s="15" t="s">
        <v>310</v>
      </c>
      <c r="E832" s="2" t="s">
        <v>339</v>
      </c>
      <c r="F832" s="34">
        <v>2.1943000000000001</v>
      </c>
      <c r="H832" s="26">
        <v>4.6928730573206128</v>
      </c>
      <c r="I832" s="26">
        <v>1.9124218525967858</v>
      </c>
      <c r="J832" s="26">
        <v>288.03584987800741</v>
      </c>
      <c r="K832" s="26">
        <v>-0.36002904316361484</v>
      </c>
      <c r="L832" s="340">
        <v>92</v>
      </c>
      <c r="M832" s="340" t="s">
        <v>1121</v>
      </c>
      <c r="N832" s="21" t="s">
        <v>1215</v>
      </c>
      <c r="Q832" s="21" t="s">
        <v>1202</v>
      </c>
      <c r="R832" s="36"/>
      <c r="AK832" s="1"/>
      <c r="AL832" s="1"/>
      <c r="AM832" s="1"/>
      <c r="AN832" s="1"/>
      <c r="AO832" s="1"/>
    </row>
    <row r="833" spans="1:41" x14ac:dyDescent="0.3">
      <c r="A833" s="1" t="s">
        <v>1029</v>
      </c>
      <c r="B833" s="1" t="s">
        <v>13</v>
      </c>
      <c r="E833" s="2" t="s">
        <v>337</v>
      </c>
      <c r="F833" s="34">
        <v>1.9522999999999999</v>
      </c>
      <c r="H833" s="26">
        <v>32.167380168638317</v>
      </c>
      <c r="I833" s="26">
        <v>3.8758541781276188</v>
      </c>
      <c r="J833" s="26">
        <v>558.44389906330605</v>
      </c>
      <c r="K833" s="26">
        <v>-23.731933783352687</v>
      </c>
      <c r="L833" s="340">
        <v>92</v>
      </c>
      <c r="M833" s="3" t="s">
        <v>1121</v>
      </c>
      <c r="N833" s="21" t="s">
        <v>1215</v>
      </c>
      <c r="Q833" s="21" t="s">
        <v>1202</v>
      </c>
      <c r="R833" s="36"/>
      <c r="AK833" s="1"/>
      <c r="AL833" s="1"/>
      <c r="AM833" s="1"/>
      <c r="AN833" s="1"/>
      <c r="AO833" s="1"/>
    </row>
    <row r="834" spans="1:41" x14ac:dyDescent="0.3">
      <c r="A834" s="1" t="s">
        <v>1030</v>
      </c>
      <c r="B834" s="1" t="s">
        <v>52</v>
      </c>
      <c r="C834" s="23"/>
      <c r="E834" s="2" t="s">
        <v>338</v>
      </c>
      <c r="F834" s="34">
        <v>1.5620000000000001</v>
      </c>
      <c r="H834" s="26">
        <v>43.284582636992532</v>
      </c>
      <c r="I834" s="26">
        <v>3.1260059279778507</v>
      </c>
      <c r="J834" s="26">
        <v>518.51095830272902</v>
      </c>
      <c r="K834" s="26">
        <v>-26.198179544915927</v>
      </c>
      <c r="L834" s="340">
        <v>92</v>
      </c>
      <c r="M834" s="340" t="s">
        <v>1121</v>
      </c>
      <c r="N834" s="21" t="s">
        <v>1215</v>
      </c>
      <c r="Q834" s="21" t="s">
        <v>1202</v>
      </c>
      <c r="R834" s="36"/>
      <c r="AK834" s="1"/>
      <c r="AL834" s="1"/>
      <c r="AM834" s="1"/>
      <c r="AN834" s="1"/>
      <c r="AO834" s="1"/>
    </row>
    <row r="835" spans="1:41" x14ac:dyDescent="0.3">
      <c r="A835" s="1" t="s">
        <v>1031</v>
      </c>
      <c r="B835" s="55" t="s">
        <v>6</v>
      </c>
      <c r="C835" s="15" t="s">
        <v>311</v>
      </c>
      <c r="E835" s="2" t="s">
        <v>339</v>
      </c>
      <c r="F835" s="34">
        <v>2.0409000000000002</v>
      </c>
      <c r="H835" s="26">
        <v>14.524549909681573</v>
      </c>
      <c r="I835" s="26">
        <v>3.5797873228428694</v>
      </c>
      <c r="J835" s="26">
        <v>192.31912491272072</v>
      </c>
      <c r="K835" s="26">
        <v>-18.374556848888709</v>
      </c>
      <c r="L835" s="340">
        <v>92</v>
      </c>
      <c r="M835" s="340" t="s">
        <v>1121</v>
      </c>
      <c r="N835" s="21" t="s">
        <v>1215</v>
      </c>
      <c r="Q835" s="21" t="s">
        <v>1202</v>
      </c>
      <c r="R835" s="36"/>
      <c r="AK835" s="1"/>
      <c r="AL835" s="1"/>
      <c r="AM835" s="1"/>
      <c r="AN835" s="1"/>
      <c r="AO835" s="1"/>
    </row>
    <row r="836" spans="1:41" x14ac:dyDescent="0.3">
      <c r="A836" s="1" t="s">
        <v>1032</v>
      </c>
      <c r="B836" s="55" t="s">
        <v>6</v>
      </c>
      <c r="C836" s="15" t="s">
        <v>311</v>
      </c>
      <c r="E836" s="2" t="s">
        <v>339</v>
      </c>
      <c r="F836" s="34">
        <v>2.0348999999999999</v>
      </c>
      <c r="H836" s="26">
        <v>18.167833269805953</v>
      </c>
      <c r="I836" s="26">
        <v>3.234181621990055</v>
      </c>
      <c r="J836" s="26">
        <v>239.20756257601525</v>
      </c>
      <c r="K836" s="26">
        <v>-16.832784692094762</v>
      </c>
      <c r="L836" s="340">
        <v>92</v>
      </c>
      <c r="M836" s="340" t="s">
        <v>1121</v>
      </c>
      <c r="N836" s="21" t="s">
        <v>1215</v>
      </c>
      <c r="Q836" s="21" t="s">
        <v>1202</v>
      </c>
      <c r="R836" s="36"/>
      <c r="AK836" s="1"/>
      <c r="AL836" s="1"/>
      <c r="AM836" s="1"/>
      <c r="AN836" s="1"/>
      <c r="AO836" s="1"/>
    </row>
    <row r="837" spans="1:41" x14ac:dyDescent="0.3">
      <c r="A837" s="1" t="s">
        <v>1033</v>
      </c>
      <c r="B837" s="55" t="s">
        <v>6</v>
      </c>
      <c r="C837" s="15" t="s">
        <v>311</v>
      </c>
      <c r="E837" s="2" t="s">
        <v>339</v>
      </c>
      <c r="F837" s="34">
        <v>1.8843000000000001</v>
      </c>
      <c r="H837" s="26">
        <v>16.07236886884834</v>
      </c>
      <c r="I837" s="26">
        <v>3.2505299958191656</v>
      </c>
      <c r="J837" s="26">
        <v>191.09579631174023</v>
      </c>
      <c r="K837" s="26">
        <v>-18.25617706915542</v>
      </c>
      <c r="L837" s="340">
        <v>92</v>
      </c>
      <c r="M837" s="340" t="s">
        <v>1121</v>
      </c>
      <c r="N837" s="21" t="s">
        <v>1215</v>
      </c>
      <c r="Q837" s="21" t="s">
        <v>1202</v>
      </c>
      <c r="R837" s="36"/>
      <c r="AK837" s="1"/>
      <c r="AL837" s="1"/>
      <c r="AM837" s="1"/>
      <c r="AN837" s="1"/>
      <c r="AO837" s="1"/>
    </row>
    <row r="838" spans="1:41" x14ac:dyDescent="0.3">
      <c r="A838" s="1" t="s">
        <v>1034</v>
      </c>
      <c r="B838" s="55" t="s">
        <v>6</v>
      </c>
      <c r="C838" s="15" t="s">
        <v>311</v>
      </c>
      <c r="E838" s="2" t="s">
        <v>339</v>
      </c>
      <c r="F838" s="34">
        <v>1.6833</v>
      </c>
      <c r="H838" s="26">
        <v>24.704990438130391</v>
      </c>
      <c r="I838" s="26">
        <v>2.2450948106497206</v>
      </c>
      <c r="J838" s="26">
        <v>453.6221140821504</v>
      </c>
      <c r="K838" s="26">
        <v>-16.220077799919999</v>
      </c>
      <c r="L838" s="340">
        <v>92</v>
      </c>
      <c r="M838" s="340" t="s">
        <v>1121</v>
      </c>
      <c r="N838" s="21" t="s">
        <v>1215</v>
      </c>
      <c r="Q838" s="21" t="s">
        <v>1202</v>
      </c>
      <c r="R838" s="36"/>
      <c r="AK838" s="1" t="s">
        <v>1146</v>
      </c>
      <c r="AL838" s="1"/>
      <c r="AM838" s="1"/>
      <c r="AN838" s="1"/>
      <c r="AO838" s="1"/>
    </row>
    <row r="839" spans="1:41" x14ac:dyDescent="0.3">
      <c r="A839" s="1" t="s">
        <v>1035</v>
      </c>
      <c r="B839" s="1" t="s">
        <v>52</v>
      </c>
      <c r="E839" s="2" t="s">
        <v>338</v>
      </c>
      <c r="F839" s="34">
        <v>1.5018</v>
      </c>
      <c r="H839" s="26">
        <v>41.576793561934231</v>
      </c>
      <c r="I839" s="26">
        <v>2.9172898502526081</v>
      </c>
      <c r="J839" s="26">
        <v>466.39715990096079</v>
      </c>
      <c r="K839" s="26">
        <v>-27.020600928277663</v>
      </c>
      <c r="L839" s="340">
        <v>92</v>
      </c>
      <c r="M839" s="340" t="s">
        <v>1121</v>
      </c>
      <c r="N839" s="21" t="s">
        <v>1215</v>
      </c>
      <c r="Q839" s="21" t="s">
        <v>1202</v>
      </c>
      <c r="R839" s="36"/>
      <c r="AK839" s="1"/>
      <c r="AL839" s="1"/>
      <c r="AM839" s="1"/>
      <c r="AN839" s="1"/>
      <c r="AO839" s="1"/>
    </row>
    <row r="840" spans="1:41" x14ac:dyDescent="0.3">
      <c r="A840" s="1" t="s">
        <v>1036</v>
      </c>
      <c r="B840" s="1" t="s">
        <v>1085</v>
      </c>
      <c r="E840" s="2" t="s">
        <v>339</v>
      </c>
      <c r="F840" s="34">
        <v>1.6473</v>
      </c>
      <c r="H840" s="26">
        <v>24.19769781836624</v>
      </c>
      <c r="I840" s="26">
        <v>3.8211791487431506</v>
      </c>
      <c r="J840" s="26">
        <v>314.56460439641256</v>
      </c>
      <c r="K840" s="26">
        <v>-19.060579123665587</v>
      </c>
      <c r="L840" s="340">
        <v>92</v>
      </c>
      <c r="M840" s="340" t="s">
        <v>1121</v>
      </c>
      <c r="N840" s="21" t="s">
        <v>1215</v>
      </c>
      <c r="Q840" s="21" t="s">
        <v>1202</v>
      </c>
      <c r="R840" s="36"/>
      <c r="AK840" s="1"/>
      <c r="AL840" s="1"/>
      <c r="AM840" s="1"/>
      <c r="AN840" s="1"/>
      <c r="AO840" s="1"/>
    </row>
    <row r="841" spans="1:41" x14ac:dyDescent="0.3">
      <c r="A841" s="1" t="s">
        <v>1037</v>
      </c>
      <c r="B841" s="55" t="s">
        <v>19</v>
      </c>
      <c r="C841" s="15" t="s">
        <v>310</v>
      </c>
      <c r="E841" s="2" t="s">
        <v>339</v>
      </c>
      <c r="F841" s="34">
        <v>2.2050999999999998</v>
      </c>
      <c r="H841" s="26">
        <v>18.836537177676881</v>
      </c>
      <c r="I841" s="26">
        <v>1.3410704490487151</v>
      </c>
      <c r="J841" s="26">
        <v>345.53229412408973</v>
      </c>
      <c r="K841" s="26">
        <v>-10.877878690628361</v>
      </c>
      <c r="L841" s="340">
        <v>92</v>
      </c>
      <c r="M841" s="340" t="s">
        <v>1121</v>
      </c>
      <c r="N841" s="21" t="s">
        <v>1215</v>
      </c>
      <c r="Q841" s="21" t="s">
        <v>1202</v>
      </c>
      <c r="R841" s="36"/>
      <c r="AK841" s="1"/>
      <c r="AL841" s="1"/>
      <c r="AM841" s="1"/>
      <c r="AN841" s="1"/>
      <c r="AO841" s="1"/>
    </row>
    <row r="842" spans="1:41" x14ac:dyDescent="0.3">
      <c r="A842" s="1" t="s">
        <v>1023</v>
      </c>
      <c r="B842" s="1" t="s">
        <v>52</v>
      </c>
      <c r="E842" s="2" t="s">
        <v>338</v>
      </c>
      <c r="F842" s="34">
        <v>0.878</v>
      </c>
      <c r="H842" s="26">
        <v>22.952525024399677</v>
      </c>
      <c r="I842" s="26">
        <v>2.2353861604270238</v>
      </c>
      <c r="J842" s="26">
        <v>264.87998707373413</v>
      </c>
      <c r="K842" s="26">
        <v>-25.984768926783431</v>
      </c>
      <c r="L842" s="340">
        <v>92</v>
      </c>
      <c r="M842" s="340" t="s">
        <v>1121</v>
      </c>
      <c r="N842" s="21" t="s">
        <v>1215</v>
      </c>
      <c r="Q842" s="21" t="s">
        <v>1202</v>
      </c>
      <c r="R842" s="36"/>
      <c r="AK842" s="1" t="s">
        <v>1146</v>
      </c>
      <c r="AL842" s="1"/>
      <c r="AM842" s="1"/>
      <c r="AN842" s="1"/>
      <c r="AO842" s="1"/>
    </row>
    <row r="843" spans="1:41" x14ac:dyDescent="0.3">
      <c r="A843" s="1" t="s">
        <v>1024</v>
      </c>
      <c r="B843" s="55" t="s">
        <v>19</v>
      </c>
      <c r="C843" s="15" t="s">
        <v>310</v>
      </c>
      <c r="E843" s="2" t="s">
        <v>339</v>
      </c>
      <c r="F843" s="34">
        <v>2.1785999999999999</v>
      </c>
      <c r="H843" s="26">
        <v>16.898160548180329</v>
      </c>
      <c r="I843" s="26">
        <v>2.172392706820486</v>
      </c>
      <c r="J843" s="26">
        <v>348.03137969466417</v>
      </c>
      <c r="K843" s="26">
        <v>-9.165611669226374</v>
      </c>
      <c r="L843" s="340">
        <v>92</v>
      </c>
      <c r="M843" s="340" t="s">
        <v>1121</v>
      </c>
      <c r="N843" s="21" t="s">
        <v>1215</v>
      </c>
      <c r="Q843" s="21" t="s">
        <v>1202</v>
      </c>
      <c r="R843" s="36"/>
      <c r="AK843" s="1"/>
      <c r="AL843" s="1"/>
      <c r="AM843" s="1"/>
      <c r="AN843" s="1"/>
      <c r="AO843" s="1"/>
    </row>
    <row r="844" spans="1:41" x14ac:dyDescent="0.3">
      <c r="A844" s="1" t="s">
        <v>808</v>
      </c>
      <c r="B844" s="1" t="s">
        <v>1085</v>
      </c>
      <c r="E844" s="2" t="s">
        <v>339</v>
      </c>
      <c r="F844" s="34">
        <v>1.5421</v>
      </c>
      <c r="H844" s="26">
        <v>26.961514195583597</v>
      </c>
      <c r="I844" s="27">
        <v>3.3902100000000002</v>
      </c>
      <c r="J844" s="26">
        <v>311.60982658959534</v>
      </c>
      <c r="K844" s="27">
        <v>-18.292066900000002</v>
      </c>
      <c r="L844" s="340">
        <v>92</v>
      </c>
      <c r="M844" s="340" t="s">
        <v>1112</v>
      </c>
      <c r="N844" s="28" t="s">
        <v>1216</v>
      </c>
      <c r="O844" s="29"/>
      <c r="P844" s="29"/>
      <c r="Q844" s="21" t="s">
        <v>1202</v>
      </c>
      <c r="R844" s="31"/>
      <c r="S844" s="31"/>
      <c r="T844" s="28"/>
      <c r="AK844" s="1"/>
      <c r="AL844" s="1"/>
      <c r="AM844" s="1"/>
      <c r="AN844" s="1"/>
      <c r="AO844" s="1"/>
    </row>
    <row r="845" spans="1:41" x14ac:dyDescent="0.3">
      <c r="A845" s="1" t="s">
        <v>803</v>
      </c>
      <c r="B845" s="1" t="s">
        <v>1088</v>
      </c>
      <c r="E845" s="54" t="s">
        <v>337</v>
      </c>
      <c r="F845" s="34">
        <v>1.2705</v>
      </c>
      <c r="H845" s="26">
        <v>17.591238471673254</v>
      </c>
      <c r="I845" s="27">
        <v>2.6352629999999997</v>
      </c>
      <c r="J845" s="26">
        <v>272.18397383483239</v>
      </c>
      <c r="K845" s="27">
        <v>-24.173755799999999</v>
      </c>
      <c r="L845" s="340">
        <v>94</v>
      </c>
      <c r="M845" s="340" t="s">
        <v>1112</v>
      </c>
      <c r="N845" s="28" t="s">
        <v>1216</v>
      </c>
      <c r="O845" s="29"/>
      <c r="P845" s="30"/>
      <c r="Q845" s="21" t="s">
        <v>1202</v>
      </c>
      <c r="R845" s="31"/>
      <c r="S845" s="31"/>
      <c r="T845" s="28"/>
      <c r="AK845" s="1" t="s">
        <v>1141</v>
      </c>
      <c r="AL845" s="1"/>
      <c r="AM845" s="1"/>
      <c r="AN845" s="1"/>
      <c r="AO845" s="1"/>
    </row>
    <row r="846" spans="1:41" ht="14.5" x14ac:dyDescent="0.35">
      <c r="A846" s="1" t="s">
        <v>1479</v>
      </c>
      <c r="B846" s="1" t="s">
        <v>1477</v>
      </c>
      <c r="C846" s="1"/>
      <c r="D846" s="1"/>
      <c r="E846" s="1" t="s">
        <v>339</v>
      </c>
      <c r="F846" s="16">
        <v>2.5573000000000001</v>
      </c>
      <c r="G846" s="2"/>
      <c r="H846" s="17">
        <v>34.700000000000003</v>
      </c>
      <c r="I846" s="17">
        <v>4.5</v>
      </c>
      <c r="J846" s="17">
        <v>418.1</v>
      </c>
      <c r="K846" s="17">
        <v>-18.899999999999999</v>
      </c>
      <c r="L846" s="340">
        <v>94</v>
      </c>
      <c r="M846" s="340" t="s">
        <v>1210</v>
      </c>
      <c r="N846" s="1" t="s">
        <v>1210</v>
      </c>
      <c r="O846" s="343">
        <v>27.81194</v>
      </c>
      <c r="P846" s="343">
        <v>-175.72707</v>
      </c>
      <c r="Q846" s="1"/>
      <c r="R846" s="4">
        <v>43685</v>
      </c>
      <c r="S846" s="343"/>
      <c r="T846" s="1" t="s">
        <v>1287</v>
      </c>
      <c r="U846" s="2" t="s">
        <v>1241</v>
      </c>
      <c r="V846" s="1"/>
      <c r="W846" s="1"/>
      <c r="X846" s="343" t="s">
        <v>397</v>
      </c>
      <c r="Y846" s="343">
        <v>0</v>
      </c>
      <c r="Z846" s="343">
        <v>1</v>
      </c>
      <c r="AA846" s="343">
        <v>0</v>
      </c>
      <c r="AB846" s="343">
        <v>0</v>
      </c>
      <c r="AC846" s="343">
        <v>0</v>
      </c>
      <c r="AD846" s="343">
        <v>0</v>
      </c>
      <c r="AE846" s="343">
        <v>1</v>
      </c>
      <c r="AF846" s="343">
        <v>0</v>
      </c>
      <c r="AG846" s="343">
        <v>0</v>
      </c>
      <c r="AH846" s="343">
        <v>1</v>
      </c>
      <c r="AI846" s="343">
        <v>0</v>
      </c>
      <c r="AJ846" s="343">
        <v>0</v>
      </c>
      <c r="AK846" s="1" t="s">
        <v>1478</v>
      </c>
      <c r="AL846" s="1"/>
      <c r="AM846" s="1"/>
      <c r="AN846" s="1"/>
      <c r="AO846" s="1"/>
    </row>
    <row r="847" spans="1:41" ht="14.5" x14ac:dyDescent="0.35">
      <c r="A847" s="1" t="s">
        <v>1480</v>
      </c>
      <c r="B847" s="1" t="s">
        <v>1477</v>
      </c>
      <c r="C847" s="1"/>
      <c r="D847" s="1"/>
      <c r="E847" s="1" t="s">
        <v>339</v>
      </c>
      <c r="F847" s="16">
        <v>2.5558000000000001</v>
      </c>
      <c r="G847" s="2"/>
      <c r="H847" s="17">
        <v>45</v>
      </c>
      <c r="I847" s="17">
        <v>4.4000000000000004</v>
      </c>
      <c r="J847" s="17">
        <v>475.7</v>
      </c>
      <c r="K847" s="17">
        <v>-19.600000000000001</v>
      </c>
      <c r="L847" s="340">
        <v>94</v>
      </c>
      <c r="M847" s="340" t="s">
        <v>1210</v>
      </c>
      <c r="N847" s="1" t="s">
        <v>1210</v>
      </c>
      <c r="O847" s="343">
        <v>27.81194</v>
      </c>
      <c r="P847" s="343">
        <v>-175.72707</v>
      </c>
      <c r="Q847" s="1"/>
      <c r="R847" s="4">
        <v>43685</v>
      </c>
      <c r="S847" s="343"/>
      <c r="T847" s="1" t="s">
        <v>1287</v>
      </c>
      <c r="U847" s="2" t="s">
        <v>1241</v>
      </c>
      <c r="V847" s="1"/>
      <c r="W847" s="1"/>
      <c r="X847" s="343" t="s">
        <v>397</v>
      </c>
      <c r="Y847" s="343">
        <v>0</v>
      </c>
      <c r="Z847" s="343">
        <v>1</v>
      </c>
      <c r="AA847" s="343">
        <v>0</v>
      </c>
      <c r="AB847" s="343">
        <v>0</v>
      </c>
      <c r="AC847" s="343">
        <v>0</v>
      </c>
      <c r="AD847" s="343">
        <v>0</v>
      </c>
      <c r="AE847" s="343">
        <v>1</v>
      </c>
      <c r="AF847" s="343">
        <v>0</v>
      </c>
      <c r="AG847" s="343">
        <v>0</v>
      </c>
      <c r="AH847" s="343">
        <v>1</v>
      </c>
      <c r="AI847" s="343">
        <v>0</v>
      </c>
      <c r="AJ847" s="343">
        <v>0</v>
      </c>
      <c r="AK847" s="1" t="s">
        <v>1478</v>
      </c>
      <c r="AL847" s="1"/>
      <c r="AM847" s="1"/>
      <c r="AN847" s="1"/>
      <c r="AO847" s="1"/>
    </row>
    <row r="848" spans="1:41" ht="14.5" x14ac:dyDescent="0.35">
      <c r="A848" s="1" t="s">
        <v>1481</v>
      </c>
      <c r="B848" s="1" t="s">
        <v>1477</v>
      </c>
      <c r="C848" s="1"/>
      <c r="D848" s="1"/>
      <c r="E848" s="1" t="s">
        <v>339</v>
      </c>
      <c r="F848" s="16">
        <v>2.5044</v>
      </c>
      <c r="G848" s="2"/>
      <c r="H848" s="17">
        <v>47.6</v>
      </c>
      <c r="I848" s="17">
        <v>4.3</v>
      </c>
      <c r="J848" s="17">
        <v>481.8</v>
      </c>
      <c r="K848" s="17">
        <v>-19.3</v>
      </c>
      <c r="L848" s="340">
        <v>94</v>
      </c>
      <c r="M848" s="340" t="s">
        <v>1210</v>
      </c>
      <c r="N848" s="1" t="s">
        <v>1210</v>
      </c>
      <c r="O848" s="343">
        <v>27.81194</v>
      </c>
      <c r="P848" s="343">
        <v>-175.72707</v>
      </c>
      <c r="Q848" s="1"/>
      <c r="R848" s="4">
        <v>43685</v>
      </c>
      <c r="S848" s="343"/>
      <c r="T848" s="1" t="s">
        <v>1287</v>
      </c>
      <c r="U848" s="2" t="s">
        <v>1241</v>
      </c>
      <c r="V848" s="1"/>
      <c r="W848" s="1"/>
      <c r="X848" s="343" t="s">
        <v>397</v>
      </c>
      <c r="Y848" s="343">
        <v>0</v>
      </c>
      <c r="Z848" s="343">
        <v>1</v>
      </c>
      <c r="AA848" s="343">
        <v>0</v>
      </c>
      <c r="AB848" s="343">
        <v>0</v>
      </c>
      <c r="AC848" s="343">
        <v>0</v>
      </c>
      <c r="AD848" s="343">
        <v>0</v>
      </c>
      <c r="AE848" s="343">
        <v>1</v>
      </c>
      <c r="AF848" s="343">
        <v>0</v>
      </c>
      <c r="AG848" s="343">
        <v>0</v>
      </c>
      <c r="AH848" s="343">
        <v>1</v>
      </c>
      <c r="AI848" s="343">
        <v>0</v>
      </c>
      <c r="AJ848" s="343">
        <v>0</v>
      </c>
      <c r="AK848" s="1" t="s">
        <v>1478</v>
      </c>
      <c r="AL848" s="1"/>
      <c r="AM848" s="1"/>
      <c r="AN848" s="1"/>
      <c r="AO848" s="1"/>
    </row>
    <row r="849" spans="1:41" x14ac:dyDescent="0.3">
      <c r="A849" s="1" t="s">
        <v>960</v>
      </c>
      <c r="B849" s="1" t="s">
        <v>1085</v>
      </c>
      <c r="E849" s="2" t="s">
        <v>339</v>
      </c>
      <c r="F849" s="34">
        <v>1.4481999999999999</v>
      </c>
      <c r="H849" s="26">
        <v>16.520970247341378</v>
      </c>
      <c r="I849" s="27">
        <v>5.3275088000000013</v>
      </c>
      <c r="J849" s="26">
        <v>205.86015037593984</v>
      </c>
      <c r="K849" s="27">
        <v>-21.017478000000001</v>
      </c>
      <c r="L849" s="340">
        <v>94</v>
      </c>
      <c r="M849" s="340" t="s">
        <v>1116</v>
      </c>
      <c r="N849" s="21" t="s">
        <v>1215</v>
      </c>
      <c r="Q849" s="21" t="s">
        <v>1202</v>
      </c>
      <c r="R849" s="36"/>
      <c r="AK849" s="1"/>
      <c r="AL849" s="1"/>
      <c r="AM849" s="1"/>
      <c r="AN849" s="1"/>
      <c r="AO849" s="1"/>
    </row>
    <row r="850" spans="1:41" x14ac:dyDescent="0.3">
      <c r="A850" s="1" t="s">
        <v>961</v>
      </c>
      <c r="B850" s="1" t="s">
        <v>1085</v>
      </c>
      <c r="E850" s="2" t="s">
        <v>339</v>
      </c>
      <c r="F850" s="34">
        <v>1.5041</v>
      </c>
      <c r="H850" s="26">
        <v>41.445094993428128</v>
      </c>
      <c r="I850" s="27">
        <v>3.8078476000000014</v>
      </c>
      <c r="J850" s="26">
        <v>303.06315789473683</v>
      </c>
      <c r="K850" s="27">
        <v>-18.481114800000004</v>
      </c>
      <c r="L850" s="340">
        <v>94</v>
      </c>
      <c r="M850" s="340" t="s">
        <v>1116</v>
      </c>
      <c r="N850" s="21" t="s">
        <v>1215</v>
      </c>
      <c r="Q850" s="21" t="s">
        <v>1202</v>
      </c>
      <c r="R850" s="36"/>
      <c r="AK850" s="1"/>
      <c r="AL850" s="1"/>
      <c r="AM850" s="1"/>
      <c r="AN850" s="1"/>
      <c r="AO850" s="1"/>
    </row>
    <row r="851" spans="1:41" x14ac:dyDescent="0.3">
      <c r="A851" s="1" t="s">
        <v>962</v>
      </c>
      <c r="B851" s="1" t="s">
        <v>1085</v>
      </c>
      <c r="E851" s="2" t="s">
        <v>339</v>
      </c>
      <c r="F851" s="34">
        <v>1.5505</v>
      </c>
      <c r="H851" s="26">
        <v>17.283280757097792</v>
      </c>
      <c r="I851" s="27">
        <v>3.886006000000001</v>
      </c>
      <c r="J851" s="26">
        <v>197.35163776493255</v>
      </c>
      <c r="K851" s="27">
        <v>-20.864368899999999</v>
      </c>
      <c r="L851" s="340">
        <v>94</v>
      </c>
      <c r="M851" s="340" t="s">
        <v>1116</v>
      </c>
      <c r="N851" s="21" t="s">
        <v>1215</v>
      </c>
      <c r="Q851" s="21" t="s">
        <v>1202</v>
      </c>
      <c r="R851" s="36"/>
      <c r="AK851" s="1"/>
      <c r="AL851" s="1"/>
      <c r="AM851" s="1"/>
      <c r="AN851" s="1"/>
      <c r="AO851" s="1"/>
    </row>
    <row r="852" spans="1:41" x14ac:dyDescent="0.3">
      <c r="A852" s="1" t="s">
        <v>963</v>
      </c>
      <c r="B852" s="1" t="s">
        <v>1085</v>
      </c>
      <c r="E852" s="2" t="s">
        <v>339</v>
      </c>
      <c r="F852" s="34">
        <v>1.5550999999999999</v>
      </c>
      <c r="H852" s="26">
        <v>44.54090431125131</v>
      </c>
      <c r="I852" s="27">
        <v>3.6109280000000008</v>
      </c>
      <c r="J852" s="26">
        <v>329.48073217726397</v>
      </c>
      <c r="K852" s="27">
        <v>-18.561768400000002</v>
      </c>
      <c r="L852" s="340">
        <v>94</v>
      </c>
      <c r="M852" s="340" t="s">
        <v>1116</v>
      </c>
      <c r="N852" s="21" t="s">
        <v>1215</v>
      </c>
      <c r="Q852" s="21" t="s">
        <v>1202</v>
      </c>
      <c r="R852" s="36"/>
      <c r="AK852" s="1"/>
      <c r="AL852" s="1"/>
      <c r="AM852" s="1"/>
      <c r="AN852" s="1"/>
      <c r="AO852" s="1"/>
    </row>
    <row r="853" spans="1:41" x14ac:dyDescent="0.3">
      <c r="A853" s="1" t="s">
        <v>964</v>
      </c>
      <c r="B853" s="1" t="s">
        <v>1085</v>
      </c>
      <c r="E853" s="2" t="s">
        <v>339</v>
      </c>
      <c r="F853" s="34">
        <v>1.4233</v>
      </c>
      <c r="H853" s="26">
        <v>36.770136698212404</v>
      </c>
      <c r="I853" s="27">
        <v>3.3505379999999998</v>
      </c>
      <c r="J853" s="26">
        <v>275.8680154142582</v>
      </c>
      <c r="K853" s="27">
        <v>-18.369663899999999</v>
      </c>
      <c r="L853" s="340">
        <v>94</v>
      </c>
      <c r="M853" s="340" t="s">
        <v>1116</v>
      </c>
      <c r="N853" s="21" t="s">
        <v>1215</v>
      </c>
      <c r="Q853" s="21" t="s">
        <v>1202</v>
      </c>
      <c r="R853" s="36"/>
      <c r="AK853" s="1"/>
      <c r="AL853" s="1"/>
      <c r="AM853" s="1"/>
      <c r="AN853" s="1"/>
      <c r="AO853" s="1"/>
    </row>
    <row r="854" spans="1:41" x14ac:dyDescent="0.3">
      <c r="A854" s="1" t="s">
        <v>965</v>
      </c>
      <c r="B854" s="1" t="s">
        <v>1085</v>
      </c>
      <c r="E854" s="2" t="s">
        <v>339</v>
      </c>
      <c r="F854" s="34">
        <v>1.4241999999999999</v>
      </c>
      <c r="H854" s="26">
        <v>43.985699263932702</v>
      </c>
      <c r="I854" s="27">
        <v>3.5583999999999998</v>
      </c>
      <c r="J854" s="26">
        <v>322.88150289017335</v>
      </c>
      <c r="K854" s="27">
        <v>-18.531247899999997</v>
      </c>
      <c r="L854" s="340">
        <v>94</v>
      </c>
      <c r="M854" s="340" t="s">
        <v>1116</v>
      </c>
      <c r="N854" s="21" t="s">
        <v>1215</v>
      </c>
      <c r="Q854" s="21" t="s">
        <v>1202</v>
      </c>
      <c r="R854" s="36"/>
      <c r="AK854" s="1"/>
      <c r="AL854" s="1"/>
      <c r="AM854" s="1"/>
      <c r="AN854" s="1"/>
      <c r="AO854" s="1"/>
    </row>
    <row r="855" spans="1:41" ht="14.5" x14ac:dyDescent="0.35">
      <c r="A855" s="1" t="s">
        <v>1077</v>
      </c>
      <c r="B855" s="1" t="s">
        <v>9</v>
      </c>
      <c r="E855" s="2" t="s">
        <v>338</v>
      </c>
      <c r="F855" s="25">
        <v>1.4744999999999999</v>
      </c>
      <c r="H855" s="17">
        <v>29.5</v>
      </c>
      <c r="I855" s="17">
        <v>2</v>
      </c>
      <c r="J855" s="17">
        <v>218.6</v>
      </c>
      <c r="K855" s="17">
        <v>-28.2</v>
      </c>
      <c r="L855" s="340">
        <v>95</v>
      </c>
      <c r="M855" s="340" t="s">
        <v>1116</v>
      </c>
      <c r="N855" s="21" t="s">
        <v>1215</v>
      </c>
      <c r="Q855" s="21" t="s">
        <v>1202</v>
      </c>
      <c r="R855" s="36"/>
      <c r="AK855" s="1" t="s">
        <v>1150</v>
      </c>
      <c r="AL855" s="1"/>
      <c r="AM855" s="1"/>
      <c r="AN855" s="1"/>
      <c r="AO855" s="1" t="s">
        <v>1186</v>
      </c>
    </row>
    <row r="856" spans="1:41" ht="14.5" x14ac:dyDescent="0.35">
      <c r="A856" s="1" t="s">
        <v>1063</v>
      </c>
      <c r="B856" s="1" t="s">
        <v>1092</v>
      </c>
      <c r="E856" s="2" t="s">
        <v>339</v>
      </c>
      <c r="F856" s="25">
        <v>1.675</v>
      </c>
      <c r="H856" s="17">
        <v>41.4</v>
      </c>
      <c r="I856" s="17">
        <v>4</v>
      </c>
      <c r="J856" s="17">
        <v>330.2</v>
      </c>
      <c r="K856" s="17">
        <v>-17.8</v>
      </c>
      <c r="L856" s="340">
        <v>95</v>
      </c>
      <c r="M856" s="340" t="s">
        <v>1116</v>
      </c>
      <c r="N856" s="21" t="s">
        <v>1215</v>
      </c>
      <c r="Q856" s="21" t="s">
        <v>1202</v>
      </c>
      <c r="R856" s="36"/>
      <c r="AK856" s="1"/>
      <c r="AL856" s="1"/>
      <c r="AM856" s="1"/>
      <c r="AN856" s="1"/>
      <c r="AO856" s="1" t="s">
        <v>1172</v>
      </c>
    </row>
    <row r="857" spans="1:41" ht="14.5" x14ac:dyDescent="0.35">
      <c r="A857" s="1" t="s">
        <v>1485</v>
      </c>
      <c r="B857" s="1" t="s">
        <v>1477</v>
      </c>
      <c r="C857" s="1"/>
      <c r="D857" s="1"/>
      <c r="E857" s="1" t="s">
        <v>339</v>
      </c>
      <c r="F857" s="16">
        <v>2.5668000000000002</v>
      </c>
      <c r="G857" s="2"/>
      <c r="H857" s="17">
        <v>14.5</v>
      </c>
      <c r="I857" s="17">
        <v>5.5</v>
      </c>
      <c r="J857" s="17">
        <v>352.6</v>
      </c>
      <c r="K857" s="17">
        <v>-21.3</v>
      </c>
      <c r="L857" s="318">
        <v>98</v>
      </c>
      <c r="M857" s="3" t="s">
        <v>349</v>
      </c>
      <c r="N857" s="1" t="s">
        <v>349</v>
      </c>
      <c r="O857" s="343">
        <v>26.083629999999999</v>
      </c>
      <c r="P857" s="343">
        <v>-174.16647</v>
      </c>
      <c r="Q857" s="1"/>
      <c r="R857" s="4">
        <v>43676</v>
      </c>
      <c r="S857" s="1">
        <v>26.111000000000001</v>
      </c>
      <c r="T857" s="1" t="s">
        <v>1287</v>
      </c>
      <c r="U857" s="2" t="s">
        <v>1241</v>
      </c>
      <c r="V857" s="1"/>
      <c r="W857" s="1"/>
      <c r="X857" s="343" t="s">
        <v>397</v>
      </c>
      <c r="Y857" s="343">
        <v>0</v>
      </c>
      <c r="Z857" s="343">
        <v>1</v>
      </c>
      <c r="AA857" s="343">
        <v>1</v>
      </c>
      <c r="AB857" s="343">
        <v>0</v>
      </c>
      <c r="AC857" s="343">
        <v>0</v>
      </c>
      <c r="AD857" s="343">
        <v>0</v>
      </c>
      <c r="AE857" s="343">
        <v>1</v>
      </c>
      <c r="AF857" s="343">
        <v>0</v>
      </c>
      <c r="AG857" s="343">
        <v>0</v>
      </c>
      <c r="AH857" s="343">
        <v>1</v>
      </c>
      <c r="AI857" s="343">
        <v>0</v>
      </c>
      <c r="AJ857" s="343">
        <v>0</v>
      </c>
      <c r="AK857" s="1" t="s">
        <v>1484</v>
      </c>
      <c r="AL857" s="1"/>
      <c r="AM857" s="1"/>
      <c r="AN857" s="1"/>
      <c r="AO857" s="1"/>
    </row>
    <row r="858" spans="1:41" ht="14.5" x14ac:dyDescent="0.35">
      <c r="A858" s="1" t="s">
        <v>1486</v>
      </c>
      <c r="B858" s="1" t="s">
        <v>1477</v>
      </c>
      <c r="C858" s="1"/>
      <c r="D858" s="1"/>
      <c r="E858" s="1" t="s">
        <v>339</v>
      </c>
      <c r="F858" s="16">
        <v>2.3773</v>
      </c>
      <c r="G858" s="2"/>
      <c r="H858" s="17">
        <v>14.1</v>
      </c>
      <c r="I858" s="17">
        <v>5.6</v>
      </c>
      <c r="J858" s="17">
        <v>326.3</v>
      </c>
      <c r="K858" s="17">
        <v>-22.7</v>
      </c>
      <c r="L858" s="318">
        <v>98</v>
      </c>
      <c r="M858" s="3" t="s">
        <v>349</v>
      </c>
      <c r="N858" s="1" t="s">
        <v>349</v>
      </c>
      <c r="O858" s="343">
        <v>26.083629999999999</v>
      </c>
      <c r="P858" s="343">
        <v>-174.16647</v>
      </c>
      <c r="Q858" s="1"/>
      <c r="R858" s="4">
        <v>43676</v>
      </c>
      <c r="S858" s="1">
        <v>26.111000000000001</v>
      </c>
      <c r="T858" s="1" t="s">
        <v>1287</v>
      </c>
      <c r="U858" s="2" t="s">
        <v>1241</v>
      </c>
      <c r="V858" s="1"/>
      <c r="W858" s="1"/>
      <c r="X858" s="343" t="s">
        <v>397</v>
      </c>
      <c r="Y858" s="343">
        <v>0</v>
      </c>
      <c r="Z858" s="343">
        <v>1</v>
      </c>
      <c r="AA858" s="343">
        <v>1</v>
      </c>
      <c r="AB858" s="343">
        <v>0</v>
      </c>
      <c r="AC858" s="343">
        <v>0</v>
      </c>
      <c r="AD858" s="343">
        <v>0</v>
      </c>
      <c r="AE858" s="343">
        <v>1</v>
      </c>
      <c r="AF858" s="343">
        <v>0</v>
      </c>
      <c r="AG858" s="343">
        <v>0</v>
      </c>
      <c r="AH858" s="343">
        <v>1</v>
      </c>
      <c r="AI858" s="343">
        <v>0</v>
      </c>
      <c r="AJ858" s="343">
        <v>0</v>
      </c>
      <c r="AK858" s="1" t="s">
        <v>1484</v>
      </c>
      <c r="AL858" s="1"/>
      <c r="AM858" s="1"/>
      <c r="AN858" s="1"/>
      <c r="AO858" s="1"/>
    </row>
    <row r="859" spans="1:41" ht="14.5" x14ac:dyDescent="0.35">
      <c r="A859" s="1" t="s">
        <v>1487</v>
      </c>
      <c r="B859" s="1" t="s">
        <v>1477</v>
      </c>
      <c r="C859" s="1"/>
      <c r="D859" s="1"/>
      <c r="E859" s="1" t="s">
        <v>339</v>
      </c>
      <c r="F859" s="16">
        <v>2.4952000000000001</v>
      </c>
      <c r="G859" s="2"/>
      <c r="H859" s="17">
        <v>12</v>
      </c>
      <c r="I859" s="17">
        <v>6.8</v>
      </c>
      <c r="J859" s="17">
        <v>350.9</v>
      </c>
      <c r="K859" s="17">
        <v>-21.4</v>
      </c>
      <c r="L859" s="340">
        <v>98</v>
      </c>
      <c r="M859" s="340" t="s">
        <v>349</v>
      </c>
      <c r="N859" s="1" t="s">
        <v>349</v>
      </c>
      <c r="O859" s="343">
        <v>26.083629999999999</v>
      </c>
      <c r="P859" s="343">
        <v>-174.16647</v>
      </c>
      <c r="Q859" s="1"/>
      <c r="R859" s="4">
        <v>43676</v>
      </c>
      <c r="S859" s="1">
        <v>26.111000000000001</v>
      </c>
      <c r="T859" s="1" t="s">
        <v>1287</v>
      </c>
      <c r="U859" s="2" t="s">
        <v>1241</v>
      </c>
      <c r="V859" s="1"/>
      <c r="W859" s="1"/>
      <c r="X859" s="343" t="s">
        <v>397</v>
      </c>
      <c r="Y859" s="343">
        <v>0</v>
      </c>
      <c r="Z859" s="343">
        <v>1</v>
      </c>
      <c r="AA859" s="343">
        <v>1</v>
      </c>
      <c r="AB859" s="343">
        <v>0</v>
      </c>
      <c r="AC859" s="343">
        <v>0</v>
      </c>
      <c r="AD859" s="343">
        <v>0</v>
      </c>
      <c r="AE859" s="343">
        <v>1</v>
      </c>
      <c r="AF859" s="343">
        <v>0</v>
      </c>
      <c r="AG859" s="343">
        <v>0</v>
      </c>
      <c r="AH859" s="343">
        <v>1</v>
      </c>
      <c r="AI859" s="343">
        <v>0</v>
      </c>
      <c r="AJ859" s="343">
        <v>0</v>
      </c>
      <c r="AK859" s="1" t="s">
        <v>1484</v>
      </c>
      <c r="AL859" s="1"/>
      <c r="AM859" s="1"/>
      <c r="AN859" s="1"/>
      <c r="AO859" s="1"/>
    </row>
    <row r="860" spans="1:41" ht="14.5" x14ac:dyDescent="0.35">
      <c r="A860" s="1" t="s">
        <v>1322</v>
      </c>
      <c r="B860" s="1" t="s">
        <v>160</v>
      </c>
      <c r="C860" s="1" t="s">
        <v>310</v>
      </c>
      <c r="D860" s="1"/>
      <c r="E860" s="1" t="s">
        <v>339</v>
      </c>
      <c r="F860" s="16">
        <v>2.1305000000000001</v>
      </c>
      <c r="G860" s="2"/>
      <c r="H860" s="17">
        <v>35.200000000000003</v>
      </c>
      <c r="I860" s="17">
        <v>4</v>
      </c>
      <c r="J860" s="17">
        <v>560.9</v>
      </c>
      <c r="K860" s="17">
        <v>-20.3</v>
      </c>
      <c r="L860" s="340">
        <v>98</v>
      </c>
      <c r="M860" s="340" t="s">
        <v>349</v>
      </c>
      <c r="N860" s="343" t="s">
        <v>349</v>
      </c>
      <c r="O860" s="343">
        <v>26.083629999999999</v>
      </c>
      <c r="P860" s="343">
        <v>-174.16647</v>
      </c>
      <c r="Q860" s="1" t="s">
        <v>421</v>
      </c>
      <c r="R860" s="4">
        <v>43676</v>
      </c>
      <c r="S860" s="1">
        <v>26.111000000000001</v>
      </c>
      <c r="T860" s="1" t="s">
        <v>1287</v>
      </c>
      <c r="U860" s="2" t="s">
        <v>1241</v>
      </c>
      <c r="V860" s="1"/>
      <c r="W860" s="1"/>
      <c r="X860" s="343" t="s">
        <v>397</v>
      </c>
      <c r="Y860" s="343">
        <v>0</v>
      </c>
      <c r="Z860" s="343">
        <v>1</v>
      </c>
      <c r="AA860" s="343">
        <v>1</v>
      </c>
      <c r="AB860" s="343">
        <v>0</v>
      </c>
      <c r="AC860" s="343">
        <v>0</v>
      </c>
      <c r="AD860" s="343">
        <v>0</v>
      </c>
      <c r="AE860" s="343">
        <v>1</v>
      </c>
      <c r="AF860" s="343">
        <v>0</v>
      </c>
      <c r="AG860" s="343">
        <v>0</v>
      </c>
      <c r="AH860" s="343">
        <v>1</v>
      </c>
      <c r="AI860" s="343">
        <v>0</v>
      </c>
      <c r="AJ860" s="343">
        <v>0</v>
      </c>
      <c r="AK860" s="1" t="s">
        <v>1321</v>
      </c>
      <c r="AL860" s="1"/>
      <c r="AM860" s="1"/>
      <c r="AN860" s="1"/>
      <c r="AO860" s="1"/>
    </row>
    <row r="861" spans="1:41" ht="14.5" x14ac:dyDescent="0.35">
      <c r="A861" s="1" t="s">
        <v>1323</v>
      </c>
      <c r="B861" s="1" t="s">
        <v>160</v>
      </c>
      <c r="C861" s="1" t="s">
        <v>310</v>
      </c>
      <c r="D861" s="1"/>
      <c r="E861" s="1" t="s">
        <v>339</v>
      </c>
      <c r="F861" s="16">
        <v>2.0545</v>
      </c>
      <c r="G861" s="2"/>
      <c r="H861" s="17">
        <v>35.799999999999997</v>
      </c>
      <c r="I861" s="17">
        <v>4.3</v>
      </c>
      <c r="J861" s="17">
        <v>556.1</v>
      </c>
      <c r="K861" s="17">
        <v>-20.6</v>
      </c>
      <c r="L861" s="340">
        <v>98</v>
      </c>
      <c r="M861" s="340" t="s">
        <v>349</v>
      </c>
      <c r="N861" s="343" t="s">
        <v>349</v>
      </c>
      <c r="O861" s="343">
        <v>26.083629999999999</v>
      </c>
      <c r="P861" s="343">
        <v>-174.16647</v>
      </c>
      <c r="Q861" s="1" t="s">
        <v>421</v>
      </c>
      <c r="R861" s="4">
        <v>43676</v>
      </c>
      <c r="S861" s="1">
        <v>26.111000000000001</v>
      </c>
      <c r="T861" s="1" t="s">
        <v>1287</v>
      </c>
      <c r="U861" s="2" t="s">
        <v>1241</v>
      </c>
      <c r="V861" s="1"/>
      <c r="W861" s="1"/>
      <c r="X861" s="343" t="s">
        <v>397</v>
      </c>
      <c r="Y861" s="343">
        <v>0</v>
      </c>
      <c r="Z861" s="343">
        <v>1</v>
      </c>
      <c r="AA861" s="343">
        <v>1</v>
      </c>
      <c r="AB861" s="343">
        <v>0</v>
      </c>
      <c r="AC861" s="343">
        <v>0</v>
      </c>
      <c r="AD861" s="343">
        <v>0</v>
      </c>
      <c r="AE861" s="343">
        <v>1</v>
      </c>
      <c r="AF861" s="343">
        <v>0</v>
      </c>
      <c r="AG861" s="343">
        <v>0</v>
      </c>
      <c r="AH861" s="343">
        <v>1</v>
      </c>
      <c r="AI861" s="343">
        <v>0</v>
      </c>
      <c r="AJ861" s="343">
        <v>0</v>
      </c>
      <c r="AK861" s="1" t="s">
        <v>1321</v>
      </c>
      <c r="AL861" s="1"/>
      <c r="AM861" s="1"/>
      <c r="AN861" s="1"/>
      <c r="AO861" s="1"/>
    </row>
    <row r="862" spans="1:41" ht="14.5" x14ac:dyDescent="0.35">
      <c r="A862" s="1" t="s">
        <v>1324</v>
      </c>
      <c r="B862" s="1" t="s">
        <v>160</v>
      </c>
      <c r="C862" s="1" t="s">
        <v>310</v>
      </c>
      <c r="D862" s="1"/>
      <c r="E862" s="1" t="s">
        <v>339</v>
      </c>
      <c r="F862" s="16">
        <v>1.9857</v>
      </c>
      <c r="G862" s="2"/>
      <c r="H862" s="17">
        <v>31.1</v>
      </c>
      <c r="I862" s="17">
        <v>4.3</v>
      </c>
      <c r="J862" s="17">
        <v>475.4</v>
      </c>
      <c r="K862" s="17">
        <v>-19.899999999999999</v>
      </c>
      <c r="L862" s="340">
        <v>98</v>
      </c>
      <c r="M862" s="340" t="s">
        <v>349</v>
      </c>
      <c r="N862" s="343" t="s">
        <v>349</v>
      </c>
      <c r="O862" s="343">
        <v>26.083629999999999</v>
      </c>
      <c r="P862" s="343">
        <v>-174.16647</v>
      </c>
      <c r="Q862" s="1" t="s">
        <v>421</v>
      </c>
      <c r="R862" s="4">
        <v>43676</v>
      </c>
      <c r="S862" s="1">
        <v>26.111000000000001</v>
      </c>
      <c r="T862" s="1" t="s">
        <v>1287</v>
      </c>
      <c r="U862" s="2" t="s">
        <v>1241</v>
      </c>
      <c r="V862" s="1"/>
      <c r="W862" s="1"/>
      <c r="X862" s="343" t="s">
        <v>397</v>
      </c>
      <c r="Y862" s="343">
        <v>0</v>
      </c>
      <c r="Z862" s="343">
        <v>1</v>
      </c>
      <c r="AA862" s="343">
        <v>1</v>
      </c>
      <c r="AB862" s="343">
        <v>0</v>
      </c>
      <c r="AC862" s="343">
        <v>0</v>
      </c>
      <c r="AD862" s="343">
        <v>0</v>
      </c>
      <c r="AE862" s="343">
        <v>1</v>
      </c>
      <c r="AF862" s="343">
        <v>0</v>
      </c>
      <c r="AG862" s="343">
        <v>0</v>
      </c>
      <c r="AH862" s="343">
        <v>1</v>
      </c>
      <c r="AI862" s="343">
        <v>0</v>
      </c>
      <c r="AJ862" s="343">
        <v>0</v>
      </c>
      <c r="AK862" s="1" t="s">
        <v>1321</v>
      </c>
      <c r="AL862" s="1"/>
      <c r="AM862" s="1"/>
      <c r="AN862" s="1"/>
      <c r="AO862" s="1"/>
    </row>
    <row r="863" spans="1:41" ht="14.5" x14ac:dyDescent="0.35">
      <c r="A863" s="1" t="s">
        <v>1326</v>
      </c>
      <c r="B863" s="1" t="s">
        <v>160</v>
      </c>
      <c r="C863" s="1"/>
      <c r="D863" s="1"/>
      <c r="E863" s="1" t="s">
        <v>339</v>
      </c>
      <c r="F863" s="16">
        <v>2.0470000000000002</v>
      </c>
      <c r="G863" s="2"/>
      <c r="H863" s="17">
        <v>30.4</v>
      </c>
      <c r="I863" s="17">
        <v>4.5999999999999996</v>
      </c>
      <c r="J863" s="17">
        <v>643.4</v>
      </c>
      <c r="K863" s="17">
        <v>-19.600000000000001</v>
      </c>
      <c r="L863" s="318">
        <v>98</v>
      </c>
      <c r="M863" s="3" t="s">
        <v>349</v>
      </c>
      <c r="N863" s="343" t="s">
        <v>349</v>
      </c>
      <c r="O863" s="343">
        <v>26.083629999999999</v>
      </c>
      <c r="P863" s="343">
        <v>-174.16647</v>
      </c>
      <c r="Q863" s="1" t="s">
        <v>421</v>
      </c>
      <c r="R863" s="4">
        <v>43676</v>
      </c>
      <c r="S863" s="343"/>
      <c r="T863" s="1" t="s">
        <v>376</v>
      </c>
      <c r="U863" s="2" t="s">
        <v>1241</v>
      </c>
      <c r="V863" s="1"/>
      <c r="W863" s="1"/>
      <c r="X863" s="343" t="s">
        <v>397</v>
      </c>
      <c r="Y863" s="343">
        <v>0</v>
      </c>
      <c r="Z863" s="343">
        <v>1</v>
      </c>
      <c r="AA863" s="343">
        <v>1</v>
      </c>
      <c r="AB863" s="343">
        <v>0</v>
      </c>
      <c r="AC863" s="343">
        <v>0</v>
      </c>
      <c r="AD863" s="343">
        <v>0</v>
      </c>
      <c r="AE863" s="343">
        <v>1</v>
      </c>
      <c r="AF863" s="343">
        <v>0</v>
      </c>
      <c r="AG863" s="343">
        <v>0</v>
      </c>
      <c r="AH863" s="343">
        <v>1</v>
      </c>
      <c r="AI863" s="343">
        <v>0</v>
      </c>
      <c r="AJ863" s="343">
        <v>0</v>
      </c>
      <c r="AK863" s="1" t="s">
        <v>1325</v>
      </c>
      <c r="AL863" s="1"/>
      <c r="AM863" s="1"/>
      <c r="AN863" s="1"/>
      <c r="AO863" s="1"/>
    </row>
    <row r="864" spans="1:41" ht="14.5" x14ac:dyDescent="0.35">
      <c r="A864" s="1" t="s">
        <v>1327</v>
      </c>
      <c r="B864" s="1" t="s">
        <v>160</v>
      </c>
      <c r="C864" s="1"/>
      <c r="D864" s="1"/>
      <c r="E864" s="1" t="s">
        <v>339</v>
      </c>
      <c r="F864" s="16">
        <v>2.0375999999999999</v>
      </c>
      <c r="G864" s="2"/>
      <c r="H864" s="17">
        <v>32.5</v>
      </c>
      <c r="I864" s="17">
        <v>4.4000000000000004</v>
      </c>
      <c r="J864" s="17">
        <v>641.70000000000005</v>
      </c>
      <c r="K864" s="17">
        <v>-20.100000000000001</v>
      </c>
      <c r="L864" s="318">
        <v>98</v>
      </c>
      <c r="M864" s="3" t="s">
        <v>349</v>
      </c>
      <c r="N864" s="343" t="s">
        <v>349</v>
      </c>
      <c r="O864" s="343">
        <v>26.083629999999999</v>
      </c>
      <c r="P864" s="343">
        <v>-174.16647</v>
      </c>
      <c r="Q864" s="1" t="s">
        <v>421</v>
      </c>
      <c r="R864" s="4">
        <v>43676</v>
      </c>
      <c r="S864" s="343"/>
      <c r="T864" s="1" t="s">
        <v>376</v>
      </c>
      <c r="U864" s="2" t="s">
        <v>1241</v>
      </c>
      <c r="V864" s="1"/>
      <c r="W864" s="1"/>
      <c r="X864" s="343" t="s">
        <v>397</v>
      </c>
      <c r="Y864" s="343">
        <v>0</v>
      </c>
      <c r="Z864" s="343">
        <v>1</v>
      </c>
      <c r="AA864" s="343">
        <v>1</v>
      </c>
      <c r="AB864" s="343">
        <v>0</v>
      </c>
      <c r="AC864" s="343">
        <v>0</v>
      </c>
      <c r="AD864" s="343">
        <v>0</v>
      </c>
      <c r="AE864" s="343">
        <v>1</v>
      </c>
      <c r="AF864" s="343">
        <v>0</v>
      </c>
      <c r="AG864" s="343">
        <v>0</v>
      </c>
      <c r="AH864" s="343">
        <v>1</v>
      </c>
      <c r="AI864" s="343">
        <v>0</v>
      </c>
      <c r="AJ864" s="343">
        <v>0</v>
      </c>
      <c r="AK864" s="1" t="s">
        <v>1325</v>
      </c>
      <c r="AL864" s="1"/>
      <c r="AM864" s="1"/>
      <c r="AN864" s="1"/>
      <c r="AO864" s="1"/>
    </row>
    <row r="865" spans="1:41" ht="14.5" x14ac:dyDescent="0.35">
      <c r="A865" s="1" t="s">
        <v>1328</v>
      </c>
      <c r="B865" s="1" t="s">
        <v>160</v>
      </c>
      <c r="C865" s="1"/>
      <c r="D865" s="1"/>
      <c r="E865" s="1" t="s">
        <v>339</v>
      </c>
      <c r="F865" s="16">
        <v>2.0577999999999999</v>
      </c>
      <c r="G865" s="2"/>
      <c r="H865" s="17">
        <v>28.7</v>
      </c>
      <c r="I865" s="17">
        <v>4.5999999999999996</v>
      </c>
      <c r="J865" s="17">
        <v>651.5</v>
      </c>
      <c r="K865" s="17">
        <v>-19.3</v>
      </c>
      <c r="L865" s="318">
        <v>98</v>
      </c>
      <c r="M865" s="3" t="s">
        <v>349</v>
      </c>
      <c r="N865" s="343" t="s">
        <v>349</v>
      </c>
      <c r="O865" s="343">
        <v>26.083629999999999</v>
      </c>
      <c r="P865" s="343">
        <v>-174.16647</v>
      </c>
      <c r="Q865" s="1" t="s">
        <v>421</v>
      </c>
      <c r="R865" s="4">
        <v>43676</v>
      </c>
      <c r="S865" s="343"/>
      <c r="T865" s="1" t="s">
        <v>376</v>
      </c>
      <c r="U865" s="2" t="s">
        <v>1241</v>
      </c>
      <c r="V865" s="1"/>
      <c r="W865" s="1"/>
      <c r="X865" s="343" t="s">
        <v>397</v>
      </c>
      <c r="Y865" s="343">
        <v>0</v>
      </c>
      <c r="Z865" s="343">
        <v>1</v>
      </c>
      <c r="AA865" s="343">
        <v>1</v>
      </c>
      <c r="AB865" s="343">
        <v>0</v>
      </c>
      <c r="AC865" s="343">
        <v>0</v>
      </c>
      <c r="AD865" s="343">
        <v>0</v>
      </c>
      <c r="AE865" s="343">
        <v>1</v>
      </c>
      <c r="AF865" s="343">
        <v>0</v>
      </c>
      <c r="AG865" s="343">
        <v>0</v>
      </c>
      <c r="AH865" s="343">
        <v>1</v>
      </c>
      <c r="AI865" s="343">
        <v>0</v>
      </c>
      <c r="AJ865" s="343">
        <v>0</v>
      </c>
      <c r="AK865" s="1" t="s">
        <v>1325</v>
      </c>
      <c r="AL865" s="1"/>
      <c r="AM865" s="1"/>
      <c r="AN865" s="1"/>
      <c r="AO865" s="1"/>
    </row>
    <row r="866" spans="1:41" x14ac:dyDescent="0.3">
      <c r="A866" s="1" t="s">
        <v>1039</v>
      </c>
      <c r="B866" s="55" t="s">
        <v>19</v>
      </c>
      <c r="C866" s="15" t="s">
        <v>310</v>
      </c>
      <c r="E866" s="2" t="s">
        <v>339</v>
      </c>
      <c r="F866" s="34">
        <v>2.2726000000000002</v>
      </c>
      <c r="H866" s="26">
        <v>13.381700342996989</v>
      </c>
      <c r="I866" s="26">
        <v>1.7009773231499425</v>
      </c>
      <c r="J866" s="26">
        <v>320.87348475289764</v>
      </c>
      <c r="K866" s="26">
        <v>-7.6393805591472788</v>
      </c>
      <c r="L866" s="318">
        <v>100</v>
      </c>
      <c r="M866" s="50"/>
      <c r="R866" s="36"/>
      <c r="AK866" s="1"/>
      <c r="AL866" s="1"/>
      <c r="AM866" s="1"/>
      <c r="AN866" s="1"/>
      <c r="AO866" s="1"/>
    </row>
    <row r="867" spans="1:41" x14ac:dyDescent="0.3">
      <c r="A867" s="1" t="s">
        <v>934</v>
      </c>
      <c r="B867" s="1" t="s">
        <v>16</v>
      </c>
      <c r="E867" s="2" t="s">
        <v>337</v>
      </c>
      <c r="F867" s="34">
        <v>1.7776000000000001</v>
      </c>
      <c r="H867" s="26">
        <v>35.398948475289174</v>
      </c>
      <c r="I867" s="27">
        <v>3.5732340000000007</v>
      </c>
      <c r="J867" s="26">
        <v>441.55202312138721</v>
      </c>
      <c r="K867" s="27">
        <v>-26.270625299999999</v>
      </c>
      <c r="L867" s="318">
        <v>104</v>
      </c>
      <c r="M867" s="3" t="s">
        <v>1116</v>
      </c>
      <c r="N867" s="21" t="s">
        <v>1215</v>
      </c>
      <c r="Q867" s="21" t="s">
        <v>1202</v>
      </c>
      <c r="R867" s="36"/>
      <c r="AK867" s="1" t="s">
        <v>1144</v>
      </c>
      <c r="AL867" s="1"/>
      <c r="AM867" s="1"/>
      <c r="AN867" s="1"/>
      <c r="AO867" s="1"/>
    </row>
    <row r="868" spans="1:41" x14ac:dyDescent="0.3">
      <c r="A868" s="1" t="s">
        <v>929</v>
      </c>
      <c r="B868" s="1" t="s">
        <v>16</v>
      </c>
      <c r="E868" s="2" t="s">
        <v>337</v>
      </c>
      <c r="F868" s="34">
        <v>2.1398999999999999</v>
      </c>
      <c r="H868" s="26">
        <v>54.332702418506841</v>
      </c>
      <c r="I868" s="27">
        <v>3.4172400000000005</v>
      </c>
      <c r="J868" s="26">
        <v>618.41136801541427</v>
      </c>
      <c r="K868" s="27">
        <v>-26.218774700000001</v>
      </c>
      <c r="L868" s="343">
        <v>104</v>
      </c>
      <c r="M868" s="343" t="s">
        <v>1116</v>
      </c>
      <c r="N868" s="21" t="s">
        <v>1215</v>
      </c>
      <c r="Q868" s="21" t="s">
        <v>1202</v>
      </c>
      <c r="R868" s="36"/>
      <c r="AK868" s="1" t="s">
        <v>1144</v>
      </c>
      <c r="AL868" s="1"/>
      <c r="AM868" s="1"/>
      <c r="AN868" s="1"/>
      <c r="AO868" s="1"/>
    </row>
    <row r="869" spans="1:41" x14ac:dyDescent="0.3">
      <c r="A869" s="1" t="s">
        <v>930</v>
      </c>
      <c r="B869" s="1" t="s">
        <v>16</v>
      </c>
      <c r="E869" s="2" t="s">
        <v>337</v>
      </c>
      <c r="F869" s="34">
        <v>2.1173999999999999</v>
      </c>
      <c r="H869" s="26">
        <v>27.491482649842268</v>
      </c>
      <c r="I869" s="27">
        <v>3.3547140000000013</v>
      </c>
      <c r="J869" s="26">
        <v>422.48651252408473</v>
      </c>
      <c r="K869" s="27">
        <v>-25.219010599999997</v>
      </c>
      <c r="L869" s="340">
        <v>104</v>
      </c>
      <c r="M869" s="340" t="s">
        <v>1116</v>
      </c>
      <c r="N869" s="21" t="s">
        <v>1215</v>
      </c>
      <c r="Q869" s="21" t="s">
        <v>1202</v>
      </c>
      <c r="R869" s="36"/>
      <c r="AK869" s="1"/>
      <c r="AL869" s="1"/>
      <c r="AM869" s="1"/>
      <c r="AN869" s="34"/>
      <c r="AO869" s="1"/>
    </row>
    <row r="870" spans="1:41" x14ac:dyDescent="0.3">
      <c r="A870" s="72" t="s">
        <v>931</v>
      </c>
      <c r="B870" s="72" t="s">
        <v>16</v>
      </c>
      <c r="C870" s="72"/>
      <c r="D870" s="72"/>
      <c r="E870" s="73" t="s">
        <v>337</v>
      </c>
      <c r="F870" s="74">
        <v>1.4359</v>
      </c>
      <c r="G870" s="75"/>
      <c r="H870" s="76">
        <v>19.175702075702077</v>
      </c>
      <c r="I870" s="77">
        <v>3.0777467999999994</v>
      </c>
      <c r="J870" s="76">
        <v>301.71188811188819</v>
      </c>
      <c r="K870" s="77">
        <v>-25.077877599999997</v>
      </c>
      <c r="L870" s="75">
        <v>104</v>
      </c>
      <c r="M870" s="75" t="s">
        <v>1116</v>
      </c>
      <c r="N870" s="75" t="s">
        <v>1215</v>
      </c>
      <c r="O870" s="75"/>
      <c r="P870" s="75"/>
      <c r="Q870" s="75" t="s">
        <v>1202</v>
      </c>
      <c r="R870" s="142"/>
      <c r="S870" s="75"/>
      <c r="T870" s="75"/>
      <c r="U870" s="75"/>
      <c r="V870" s="75"/>
      <c r="W870" s="72"/>
      <c r="X870" s="72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3"/>
      <c r="AK870" s="72"/>
      <c r="AL870" s="72"/>
      <c r="AM870" s="72"/>
      <c r="AN870" s="74"/>
      <c r="AO870" s="72"/>
    </row>
    <row r="871" spans="1:41" x14ac:dyDescent="0.3">
      <c r="A871" s="1" t="s">
        <v>932</v>
      </c>
      <c r="B871" s="1" t="s">
        <v>16</v>
      </c>
      <c r="E871" s="2" t="s">
        <v>337</v>
      </c>
      <c r="F871" s="34">
        <v>2.1878000000000002</v>
      </c>
      <c r="H871" s="26">
        <v>43.680757097791798</v>
      </c>
      <c r="I871" s="27">
        <v>2.9081100000000002</v>
      </c>
      <c r="J871" s="26">
        <v>529.56743737957606</v>
      </c>
      <c r="K871" s="27">
        <v>-26.779230099999999</v>
      </c>
      <c r="L871" s="340">
        <v>104</v>
      </c>
      <c r="M871" s="340" t="s">
        <v>1116</v>
      </c>
      <c r="N871" s="21" t="s">
        <v>1215</v>
      </c>
      <c r="Q871" s="21" t="s">
        <v>1202</v>
      </c>
      <c r="R871" s="36"/>
      <c r="AK871" s="1"/>
      <c r="AL871" s="1"/>
      <c r="AM871" s="1"/>
      <c r="AN871" s="34"/>
      <c r="AO871" s="1"/>
    </row>
    <row r="872" spans="1:41" x14ac:dyDescent="0.3">
      <c r="A872" s="72" t="s">
        <v>933</v>
      </c>
      <c r="B872" s="72" t="s">
        <v>16</v>
      </c>
      <c r="C872" s="72"/>
      <c r="D872" s="72"/>
      <c r="E872" s="73" t="s">
        <v>337</v>
      </c>
      <c r="F872" s="74">
        <v>1.0609999999999999</v>
      </c>
      <c r="G872" s="75"/>
      <c r="H872" s="76">
        <v>21.755677655677658</v>
      </c>
      <c r="I872" s="77">
        <v>2.8481152000000001</v>
      </c>
      <c r="J872" s="76">
        <v>269.46013986013992</v>
      </c>
      <c r="K872" s="77">
        <v>-27.043199000000001</v>
      </c>
      <c r="L872" s="75">
        <v>104</v>
      </c>
      <c r="M872" s="75" t="s">
        <v>1116</v>
      </c>
      <c r="N872" s="75" t="s">
        <v>1215</v>
      </c>
      <c r="O872" s="75"/>
      <c r="P872" s="75"/>
      <c r="Q872" s="75" t="s">
        <v>1202</v>
      </c>
      <c r="R872" s="142"/>
      <c r="S872" s="75"/>
      <c r="T872" s="75"/>
      <c r="U872" s="75"/>
      <c r="V872" s="75"/>
      <c r="W872" s="72"/>
      <c r="X872" s="72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3"/>
      <c r="AK872" s="72"/>
      <c r="AL872" s="72"/>
      <c r="AM872" s="72"/>
      <c r="AN872" s="74"/>
      <c r="AO872" s="72"/>
    </row>
    <row r="873" spans="1:41" x14ac:dyDescent="0.3">
      <c r="A873" s="1" t="s">
        <v>1047</v>
      </c>
      <c r="B873" s="1" t="s">
        <v>1085</v>
      </c>
      <c r="C873" s="23"/>
      <c r="E873" s="2" t="s">
        <v>339</v>
      </c>
      <c r="F873" s="34">
        <v>1.4371</v>
      </c>
      <c r="H873" s="26">
        <v>33.419758823681072</v>
      </c>
      <c r="I873" s="26">
        <v>3.0556459684594635</v>
      </c>
      <c r="J873" s="26">
        <v>285.22219409575229</v>
      </c>
      <c r="K873" s="26">
        <v>-17.605455549777041</v>
      </c>
      <c r="L873" s="318">
        <v>104</v>
      </c>
      <c r="M873" s="3" t="s">
        <v>1122</v>
      </c>
      <c r="N873" s="21" t="s">
        <v>1215</v>
      </c>
      <c r="Q873" s="21" t="s">
        <v>1202</v>
      </c>
      <c r="R873" s="36"/>
      <c r="AK873" s="1"/>
      <c r="AL873" s="1"/>
      <c r="AM873" s="1"/>
      <c r="AN873" s="1"/>
      <c r="AO873" s="1"/>
    </row>
    <row r="874" spans="1:41" x14ac:dyDescent="0.3">
      <c r="A874" s="1" t="s">
        <v>1048</v>
      </c>
      <c r="B874" s="55" t="s">
        <v>19</v>
      </c>
      <c r="C874" s="15" t="s">
        <v>310</v>
      </c>
      <c r="E874" s="2" t="s">
        <v>339</v>
      </c>
      <c r="F874" s="34">
        <v>2.2065000000000001</v>
      </c>
      <c r="H874" s="26">
        <v>13.718934641362932</v>
      </c>
      <c r="I874" s="26">
        <v>1.8549212574855614</v>
      </c>
      <c r="J874" s="26">
        <v>315.52579115432582</v>
      </c>
      <c r="K874" s="26">
        <v>-8.2180918077417449</v>
      </c>
      <c r="L874" s="343">
        <v>104</v>
      </c>
      <c r="M874" s="343" t="s">
        <v>1122</v>
      </c>
      <c r="N874" s="21" t="s">
        <v>1215</v>
      </c>
      <c r="Q874" s="21" t="s">
        <v>1202</v>
      </c>
      <c r="R874" s="36"/>
      <c r="AK874" s="1"/>
      <c r="AL874" s="1"/>
      <c r="AM874" s="1"/>
      <c r="AN874" s="1"/>
      <c r="AO874" s="1"/>
    </row>
    <row r="875" spans="1:41" s="1" customFormat="1" x14ac:dyDescent="0.3">
      <c r="A875" s="1" t="s">
        <v>1049</v>
      </c>
      <c r="B875" s="55" t="s">
        <v>19</v>
      </c>
      <c r="C875" s="15" t="s">
        <v>310</v>
      </c>
      <c r="D875" s="15"/>
      <c r="E875" s="2" t="s">
        <v>339</v>
      </c>
      <c r="F875" s="34">
        <v>2.1985999999999999</v>
      </c>
      <c r="G875" s="21"/>
      <c r="H875" s="26">
        <v>13.296671182297882</v>
      </c>
      <c r="I875" s="26">
        <v>2.725991459364467</v>
      </c>
      <c r="J875" s="26">
        <v>298.08462052891844</v>
      </c>
      <c r="K875" s="26">
        <v>-7.9879343766870843</v>
      </c>
      <c r="L875" s="340">
        <v>104</v>
      </c>
      <c r="M875" s="340" t="s">
        <v>1122</v>
      </c>
      <c r="N875" s="21" t="s">
        <v>1215</v>
      </c>
      <c r="O875" s="21"/>
      <c r="P875" s="21"/>
      <c r="Q875" s="21" t="s">
        <v>1202</v>
      </c>
      <c r="R875" s="36"/>
      <c r="S875" s="21"/>
      <c r="T875" s="21"/>
      <c r="U875" s="21"/>
      <c r="V875" s="21"/>
      <c r="W875" s="15"/>
      <c r="X875" s="15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4"/>
    </row>
    <row r="876" spans="1:41" s="1" customFormat="1" x14ac:dyDescent="0.3">
      <c r="A876" s="1" t="s">
        <v>1053</v>
      </c>
      <c r="B876" s="1" t="s">
        <v>1091</v>
      </c>
      <c r="C876" s="15"/>
      <c r="D876" s="15"/>
      <c r="E876" s="1" t="s">
        <v>338</v>
      </c>
      <c r="F876" s="34">
        <v>1.5066999999999999</v>
      </c>
      <c r="G876" s="21"/>
      <c r="H876" s="26">
        <v>50.920390223988029</v>
      </c>
      <c r="I876" s="26">
        <v>2.0980116942785632</v>
      </c>
      <c r="J876" s="26">
        <v>352.14735938244854</v>
      </c>
      <c r="K876" s="26">
        <v>-35.283595742373663</v>
      </c>
      <c r="L876" s="340">
        <v>109</v>
      </c>
      <c r="M876" s="340" t="s">
        <v>1116</v>
      </c>
      <c r="N876" s="21" t="s">
        <v>1215</v>
      </c>
      <c r="O876" s="21"/>
      <c r="P876" s="21"/>
      <c r="Q876" s="21" t="s">
        <v>1202</v>
      </c>
      <c r="R876" s="36"/>
      <c r="S876" s="21"/>
      <c r="T876" s="21"/>
      <c r="U876" s="21"/>
      <c r="V876" s="21"/>
      <c r="W876" s="15"/>
      <c r="X876" s="15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4"/>
    </row>
    <row r="877" spans="1:41" s="1" customFormat="1" x14ac:dyDescent="0.3">
      <c r="A877" s="1" t="s">
        <v>1054</v>
      </c>
      <c r="B877" s="55" t="s">
        <v>19</v>
      </c>
      <c r="C877" s="15" t="s">
        <v>310</v>
      </c>
      <c r="D877" s="15"/>
      <c r="E877" s="2" t="s">
        <v>339</v>
      </c>
      <c r="F877" s="34">
        <v>2.2122000000000002</v>
      </c>
      <c r="G877" s="21"/>
      <c r="H877" s="26">
        <v>25.983122281053419</v>
      </c>
      <c r="I877" s="26">
        <v>0.23088337827791761</v>
      </c>
      <c r="J877" s="26">
        <v>386.59978410695715</v>
      </c>
      <c r="K877" s="26">
        <v>-14.949496465586183</v>
      </c>
      <c r="L877" s="340">
        <v>109</v>
      </c>
      <c r="M877" s="340" t="s">
        <v>1116</v>
      </c>
      <c r="N877" s="21" t="s">
        <v>1215</v>
      </c>
      <c r="O877" s="21"/>
      <c r="P877" s="21"/>
      <c r="Q877" s="21" t="s">
        <v>1202</v>
      </c>
      <c r="R877" s="36"/>
      <c r="S877" s="21"/>
      <c r="T877" s="21"/>
      <c r="U877" s="21"/>
      <c r="V877" s="21"/>
      <c r="W877" s="15"/>
      <c r="X877" s="15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4"/>
    </row>
    <row r="878" spans="1:41" s="1" customFormat="1" x14ac:dyDescent="0.3">
      <c r="A878" s="1" t="s">
        <v>1059</v>
      </c>
      <c r="B878" s="55" t="s">
        <v>19</v>
      </c>
      <c r="C878" s="15" t="s">
        <v>310</v>
      </c>
      <c r="D878" s="15"/>
      <c r="E878" s="2" t="s">
        <v>339</v>
      </c>
      <c r="F878" s="34">
        <v>2.3136999999999999</v>
      </c>
      <c r="G878" s="21"/>
      <c r="H878" s="26">
        <v>21.641479990475833</v>
      </c>
      <c r="I878" s="26">
        <v>0.96325385864600932</v>
      </c>
      <c r="J878" s="26">
        <v>339.0549163758601</v>
      </c>
      <c r="K878" s="26">
        <v>-10.502613029994643</v>
      </c>
      <c r="L878" s="340">
        <v>109</v>
      </c>
      <c r="M878" s="340" t="s">
        <v>1116</v>
      </c>
      <c r="N878" s="21" t="s">
        <v>1215</v>
      </c>
      <c r="O878" s="21"/>
      <c r="P878" s="21"/>
      <c r="Q878" s="21" t="s">
        <v>1202</v>
      </c>
      <c r="R878" s="36"/>
      <c r="S878" s="21"/>
      <c r="T878" s="21"/>
      <c r="U878" s="21"/>
      <c r="V878" s="21"/>
      <c r="W878" s="15"/>
      <c r="X878" s="15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4"/>
    </row>
    <row r="879" spans="1:41" s="1" customFormat="1" x14ac:dyDescent="0.3">
      <c r="A879" s="1" t="s">
        <v>1062</v>
      </c>
      <c r="B879" s="55" t="s">
        <v>6</v>
      </c>
      <c r="C879" s="15" t="s">
        <v>311</v>
      </c>
      <c r="D879" s="15"/>
      <c r="E879" s="2" t="s">
        <v>339</v>
      </c>
      <c r="F879" s="34">
        <v>1.9023000000000001</v>
      </c>
      <c r="G879" s="21"/>
      <c r="H879" s="26">
        <v>20.58004756008426</v>
      </c>
      <c r="I879" s="26">
        <v>-0.39041109018889042</v>
      </c>
      <c r="J879" s="26">
        <v>313.7046084029439</v>
      </c>
      <c r="K879" s="26">
        <v>-21.325347698455985</v>
      </c>
      <c r="L879" s="340">
        <v>109</v>
      </c>
      <c r="M879" s="340" t="s">
        <v>1116</v>
      </c>
      <c r="N879" s="21" t="s">
        <v>1215</v>
      </c>
      <c r="O879" s="21"/>
      <c r="P879" s="21"/>
      <c r="Q879" s="21" t="s">
        <v>1202</v>
      </c>
      <c r="R879" s="36"/>
      <c r="S879" s="21"/>
      <c r="T879" s="21"/>
      <c r="U879" s="21"/>
      <c r="V879" s="21"/>
      <c r="W879" s="15"/>
      <c r="X879" s="15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4"/>
      <c r="AK879" s="1" t="s">
        <v>1149</v>
      </c>
    </row>
    <row r="880" spans="1:41" s="1" customFormat="1" x14ac:dyDescent="0.3">
      <c r="A880" s="1" t="s">
        <v>1061</v>
      </c>
      <c r="B880" s="55" t="s">
        <v>6</v>
      </c>
      <c r="C880" s="15" t="s">
        <v>311</v>
      </c>
      <c r="D880" s="15"/>
      <c r="E880" s="2" t="s">
        <v>339</v>
      </c>
      <c r="F880" s="34">
        <v>1.3724000000000001</v>
      </c>
      <c r="G880" s="21"/>
      <c r="H880" s="26">
        <v>20.492444052986578</v>
      </c>
      <c r="I880" s="26">
        <v>0.1847951522607873</v>
      </c>
      <c r="J880" s="26">
        <v>385.81475734208971</v>
      </c>
      <c r="K880" s="26">
        <v>-20.996455723274636</v>
      </c>
      <c r="L880" s="340">
        <v>109</v>
      </c>
      <c r="M880" s="340" t="s">
        <v>1116</v>
      </c>
      <c r="N880" s="21" t="s">
        <v>1215</v>
      </c>
      <c r="O880" s="21"/>
      <c r="P880" s="21"/>
      <c r="Q880" s="21" t="s">
        <v>1202</v>
      </c>
      <c r="R880" s="36"/>
      <c r="S880" s="21"/>
      <c r="T880" s="21"/>
      <c r="U880" s="21"/>
      <c r="V880" s="21"/>
      <c r="W880" s="15"/>
      <c r="X880" s="15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4"/>
      <c r="AK880" s="1" t="s">
        <v>1148</v>
      </c>
      <c r="AL880" s="1" t="s">
        <v>1146</v>
      </c>
    </row>
    <row r="881" spans="1:41" s="1" customFormat="1" x14ac:dyDescent="0.3">
      <c r="A881" s="1" t="s">
        <v>1060</v>
      </c>
      <c r="B881" s="1" t="s">
        <v>1091</v>
      </c>
      <c r="C881" s="15"/>
      <c r="D881" s="15"/>
      <c r="E881" s="1" t="s">
        <v>338</v>
      </c>
      <c r="F881" s="34">
        <v>1.4854000000000001</v>
      </c>
      <c r="G881" s="21"/>
      <c r="H881" s="26">
        <v>56.062582757246489</v>
      </c>
      <c r="I881" s="26">
        <v>2.0903885126702857</v>
      </c>
      <c r="J881" s="26">
        <v>373.87246899298276</v>
      </c>
      <c r="K881" s="26">
        <v>-35.238820043990643</v>
      </c>
      <c r="L881" s="318">
        <v>109</v>
      </c>
      <c r="M881" s="3" t="s">
        <v>1116</v>
      </c>
      <c r="N881" s="21" t="s">
        <v>1215</v>
      </c>
      <c r="O881" s="21"/>
      <c r="P881" s="21"/>
      <c r="Q881" s="21" t="s">
        <v>1202</v>
      </c>
      <c r="R881" s="36"/>
      <c r="S881" s="21"/>
      <c r="T881" s="21"/>
      <c r="U881" s="21"/>
      <c r="V881" s="21"/>
      <c r="W881" s="15"/>
      <c r="X881" s="15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4"/>
    </row>
    <row r="882" spans="1:41" s="1" customFormat="1" x14ac:dyDescent="0.3">
      <c r="A882" s="1" t="s">
        <v>1052</v>
      </c>
      <c r="B882" s="55" t="s">
        <v>19</v>
      </c>
      <c r="C882" s="15" t="s">
        <v>310</v>
      </c>
      <c r="D882" s="15"/>
      <c r="E882" s="2" t="s">
        <v>339</v>
      </c>
      <c r="F882" s="34">
        <v>2.3912</v>
      </c>
      <c r="G882" s="21"/>
      <c r="H882" s="26">
        <v>25.778663738483502</v>
      </c>
      <c r="I882" s="26">
        <v>4.5916310991750475E-2</v>
      </c>
      <c r="J882" s="26">
        <v>375.59122546246721</v>
      </c>
      <c r="K882" s="26">
        <v>-12.305638992646406</v>
      </c>
      <c r="L882" s="340">
        <v>111</v>
      </c>
      <c r="M882" s="340" t="s">
        <v>1122</v>
      </c>
      <c r="N882" s="21" t="s">
        <v>1215</v>
      </c>
      <c r="O882" s="21"/>
      <c r="P882" s="21"/>
      <c r="Q882" s="21" t="s">
        <v>1202</v>
      </c>
      <c r="R882" s="36"/>
      <c r="S882" s="21"/>
      <c r="T882" s="21"/>
      <c r="U882" s="21"/>
      <c r="V882" s="21"/>
      <c r="W882" s="15"/>
      <c r="X882" s="15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4"/>
    </row>
    <row r="883" spans="1:41" s="1" customFormat="1" x14ac:dyDescent="0.3">
      <c r="A883" s="1" t="s">
        <v>957</v>
      </c>
      <c r="B883" s="1" t="s">
        <v>1085</v>
      </c>
      <c r="C883" s="15"/>
      <c r="D883" s="15"/>
      <c r="E883" s="2" t="s">
        <v>339</v>
      </c>
      <c r="F883" s="34">
        <v>1.4358</v>
      </c>
      <c r="G883" s="21"/>
      <c r="H883" s="26">
        <v>35.660652407695068</v>
      </c>
      <c r="I883" s="27">
        <v>3.6509464000000014</v>
      </c>
      <c r="J883" s="26">
        <v>285.8300751879699</v>
      </c>
      <c r="K883" s="27">
        <v>-17.4771696</v>
      </c>
      <c r="L883" s="318">
        <v>113</v>
      </c>
      <c r="M883" s="3" t="s">
        <v>1116</v>
      </c>
      <c r="N883" s="21" t="s">
        <v>1215</v>
      </c>
      <c r="O883" s="21"/>
      <c r="P883" s="21"/>
      <c r="Q883" s="21" t="s">
        <v>1202</v>
      </c>
      <c r="R883" s="36"/>
      <c r="S883" s="21"/>
      <c r="T883" s="21"/>
      <c r="U883" s="21"/>
      <c r="V883" s="21"/>
      <c r="W883" s="15"/>
      <c r="X883" s="15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4"/>
    </row>
    <row r="884" spans="1:41" s="1" customFormat="1" x14ac:dyDescent="0.3">
      <c r="A884" s="1" t="s">
        <v>958</v>
      </c>
      <c r="B884" s="1" t="s">
        <v>1085</v>
      </c>
      <c r="C884" s="15"/>
      <c r="D884" s="15"/>
      <c r="E884" s="2" t="s">
        <v>339</v>
      </c>
      <c r="F884" s="34">
        <v>1.4400999999999999</v>
      </c>
      <c r="G884" s="21"/>
      <c r="H884" s="26">
        <v>46.249731150675117</v>
      </c>
      <c r="I884" s="27">
        <v>4.1489248000000005</v>
      </c>
      <c r="J884" s="26">
        <v>323.96541353383458</v>
      </c>
      <c r="K884" s="27">
        <v>-15.930332800000002</v>
      </c>
      <c r="L884" s="340">
        <v>113</v>
      </c>
      <c r="M884" s="340" t="s">
        <v>1116</v>
      </c>
      <c r="N884" s="21" t="s">
        <v>1215</v>
      </c>
      <c r="O884" s="21"/>
      <c r="P884" s="21"/>
      <c r="Q884" s="21" t="s">
        <v>1202</v>
      </c>
      <c r="R884" s="36"/>
      <c r="S884" s="21"/>
      <c r="T884" s="21"/>
      <c r="U884" s="21"/>
      <c r="V884" s="21"/>
      <c r="W884" s="15"/>
      <c r="X884" s="15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4"/>
    </row>
    <row r="885" spans="1:41" s="1" customFormat="1" x14ac:dyDescent="0.3">
      <c r="A885" s="1" t="s">
        <v>959</v>
      </c>
      <c r="B885" s="1" t="s">
        <v>1085</v>
      </c>
      <c r="C885" s="15"/>
      <c r="D885" s="15"/>
      <c r="E885" s="2" t="s">
        <v>339</v>
      </c>
      <c r="F885" s="34">
        <v>1.5748</v>
      </c>
      <c r="G885" s="21"/>
      <c r="H885" s="26">
        <v>42.220575934998209</v>
      </c>
      <c r="I885" s="27">
        <v>3.5914144000000006</v>
      </c>
      <c r="J885" s="26">
        <v>328.95789473684209</v>
      </c>
      <c r="K885" s="27">
        <v>-17.619671199999999</v>
      </c>
      <c r="L885" s="340">
        <v>113</v>
      </c>
      <c r="M885" s="340" t="s">
        <v>1116</v>
      </c>
      <c r="N885" s="21" t="s">
        <v>1215</v>
      </c>
      <c r="O885" s="21"/>
      <c r="P885" s="21"/>
      <c r="Q885" s="21" t="s">
        <v>1202</v>
      </c>
      <c r="R885" s="36"/>
      <c r="S885" s="21"/>
      <c r="T885" s="21"/>
      <c r="U885" s="21"/>
      <c r="V885" s="21"/>
      <c r="W885" s="15"/>
      <c r="X885" s="15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4"/>
    </row>
    <row r="886" spans="1:41" s="1" customFormat="1" x14ac:dyDescent="0.3">
      <c r="A886" s="1" t="s">
        <v>1055</v>
      </c>
      <c r="B886" s="55" t="s">
        <v>6</v>
      </c>
      <c r="C886" s="15" t="s">
        <v>311</v>
      </c>
      <c r="D886" s="15"/>
      <c r="E886" s="2" t="s">
        <v>339</v>
      </c>
      <c r="F886" s="34">
        <v>0.44309999999999999</v>
      </c>
      <c r="G886" s="21"/>
      <c r="H886" s="26">
        <v>7.6155703098254532</v>
      </c>
      <c r="I886" s="26">
        <v>-7.0640498278607966E-3</v>
      </c>
      <c r="J886" s="26">
        <v>131.5022173211199</v>
      </c>
      <c r="K886" s="26">
        <v>-21.807390656433597</v>
      </c>
      <c r="L886" s="340">
        <v>117</v>
      </c>
      <c r="M886" s="340" t="s">
        <v>1116</v>
      </c>
      <c r="N886" s="21" t="s">
        <v>1215</v>
      </c>
      <c r="O886" s="21"/>
      <c r="P886" s="21"/>
      <c r="Q886" s="21" t="s">
        <v>1202</v>
      </c>
      <c r="R886" s="36"/>
      <c r="S886" s="21"/>
      <c r="T886" s="21"/>
      <c r="U886" s="21"/>
      <c r="V886" s="21"/>
      <c r="W886" s="15"/>
      <c r="X886" s="15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4"/>
      <c r="AK886" s="1" t="s">
        <v>1146</v>
      </c>
    </row>
    <row r="887" spans="1:41" s="1" customFormat="1" x14ac:dyDescent="0.3">
      <c r="A887" s="1" t="s">
        <v>1056</v>
      </c>
      <c r="B887" s="55" t="s">
        <v>6</v>
      </c>
      <c r="C887" s="15" t="s">
        <v>311</v>
      </c>
      <c r="D887" s="15"/>
      <c r="E887" s="2" t="s">
        <v>339</v>
      </c>
      <c r="F887" s="34">
        <v>2.0137999999999998</v>
      </c>
      <c r="G887" s="21"/>
      <c r="H887" s="26">
        <v>28.00959832767359</v>
      </c>
      <c r="I887" s="26">
        <v>1.602545415058144</v>
      </c>
      <c r="J887" s="26">
        <v>500.72026521989875</v>
      </c>
      <c r="K887" s="26">
        <v>-20.734199319651758</v>
      </c>
      <c r="L887" s="340">
        <v>117</v>
      </c>
      <c r="M887" s="340" t="s">
        <v>1116</v>
      </c>
      <c r="N887" s="21" t="s">
        <v>1215</v>
      </c>
      <c r="O887" s="21"/>
      <c r="P887" s="21"/>
      <c r="Q887" s="21" t="s">
        <v>1202</v>
      </c>
      <c r="R887" s="36"/>
      <c r="S887" s="21"/>
      <c r="T887" s="21"/>
      <c r="U887" s="21"/>
      <c r="V887" s="21"/>
      <c r="W887" s="15"/>
      <c r="X887" s="15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4"/>
    </row>
    <row r="888" spans="1:41" s="1" customFormat="1" x14ac:dyDescent="0.3">
      <c r="A888" s="1" t="s">
        <v>1058</v>
      </c>
      <c r="B888" s="55" t="s">
        <v>19</v>
      </c>
      <c r="C888" s="15" t="s">
        <v>310</v>
      </c>
      <c r="D888" s="15"/>
      <c r="E888" s="2" t="s">
        <v>339</v>
      </c>
      <c r="F888" s="34">
        <v>2.3715999999999999</v>
      </c>
      <c r="G888" s="21"/>
      <c r="H888" s="26">
        <v>9.4426800464936189</v>
      </c>
      <c r="I888" s="26">
        <v>1.7551045249880519</v>
      </c>
      <c r="J888" s="26">
        <v>303.05069810774194</v>
      </c>
      <c r="K888" s="26">
        <v>-3.8904105709523424</v>
      </c>
      <c r="L888" s="340">
        <v>117</v>
      </c>
      <c r="M888" s="340" t="s">
        <v>1116</v>
      </c>
      <c r="N888" s="21" t="s">
        <v>1215</v>
      </c>
      <c r="O888" s="21"/>
      <c r="P888" s="21"/>
      <c r="Q888" s="21" t="s">
        <v>1202</v>
      </c>
      <c r="R888" s="36"/>
      <c r="S888" s="21"/>
      <c r="T888" s="21"/>
      <c r="U888" s="21"/>
      <c r="V888" s="21"/>
      <c r="W888" s="15"/>
      <c r="X888" s="15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4"/>
    </row>
    <row r="889" spans="1:41" s="1" customFormat="1" x14ac:dyDescent="0.3">
      <c r="A889" s="94" t="s">
        <v>1057</v>
      </c>
      <c r="B889" s="94" t="s">
        <v>185</v>
      </c>
      <c r="C889" s="94" t="s">
        <v>311</v>
      </c>
      <c r="D889" s="94"/>
      <c r="E889" s="102" t="s">
        <v>339</v>
      </c>
      <c r="F889" s="143">
        <v>1.9360999999999999</v>
      </c>
      <c r="G889" s="78"/>
      <c r="H889" s="96">
        <v>34.649078723279999</v>
      </c>
      <c r="I889" s="96">
        <v>-0.37655840765899018</v>
      </c>
      <c r="J889" s="96">
        <v>584.08137131528258</v>
      </c>
      <c r="K889" s="96">
        <v>-21.722935738620404</v>
      </c>
      <c r="L889" s="78">
        <v>117</v>
      </c>
      <c r="M889" s="78" t="s">
        <v>1116</v>
      </c>
      <c r="N889" s="78" t="s">
        <v>1215</v>
      </c>
      <c r="O889" s="78"/>
      <c r="P889" s="78"/>
      <c r="Q889" s="78" t="s">
        <v>1202</v>
      </c>
      <c r="R889" s="144"/>
      <c r="S889" s="78"/>
      <c r="T889" s="78"/>
      <c r="U889" s="78"/>
      <c r="V889" s="78"/>
      <c r="W889" s="94"/>
      <c r="X889" s="94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102"/>
      <c r="AK889" s="94" t="s">
        <v>1147</v>
      </c>
      <c r="AL889" s="94"/>
      <c r="AM889" s="94"/>
      <c r="AN889" s="94"/>
      <c r="AO889" s="94"/>
    </row>
    <row r="890" spans="1:41" s="1" customFormat="1" ht="14.5" x14ac:dyDescent="0.35">
      <c r="A890" s="1" t="s">
        <v>1064</v>
      </c>
      <c r="B890" s="1" t="s">
        <v>19</v>
      </c>
      <c r="C890" s="15"/>
      <c r="D890" s="15"/>
      <c r="E890" s="1" t="s">
        <v>339</v>
      </c>
      <c r="F890" s="25">
        <v>9.6745999999999999</v>
      </c>
      <c r="G890" s="21"/>
      <c r="H890" s="17">
        <v>21.3</v>
      </c>
      <c r="I890" s="17">
        <v>2</v>
      </c>
      <c r="J890" s="17">
        <v>1222.5999999999999</v>
      </c>
      <c r="K890" s="17">
        <v>-1.8</v>
      </c>
      <c r="L890" s="318" t="s">
        <v>1214</v>
      </c>
      <c r="M890" s="3" t="s">
        <v>1116</v>
      </c>
      <c r="N890" s="21" t="s">
        <v>1215</v>
      </c>
      <c r="O890" s="21"/>
      <c r="P890" s="21"/>
      <c r="Q890" s="21" t="s">
        <v>1202</v>
      </c>
      <c r="R890" s="36"/>
      <c r="S890" s="21"/>
      <c r="T890" s="21"/>
      <c r="U890" s="21"/>
      <c r="V890" s="21"/>
      <c r="W890" s="15"/>
      <c r="X890" s="15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4"/>
      <c r="AO890" s="1" t="s">
        <v>1173</v>
      </c>
    </row>
    <row r="891" spans="1:41" s="1" customFormat="1" ht="14.5" x14ac:dyDescent="0.35">
      <c r="A891" s="1" t="s">
        <v>1065</v>
      </c>
      <c r="B891" s="1" t="s">
        <v>19</v>
      </c>
      <c r="C891" s="15"/>
      <c r="D891" s="15"/>
      <c r="E891" s="1" t="s">
        <v>339</v>
      </c>
      <c r="F891" s="25">
        <v>9.7408999999999999</v>
      </c>
      <c r="G891" s="21"/>
      <c r="H891" s="17">
        <v>22.5</v>
      </c>
      <c r="I891" s="17">
        <v>2.6</v>
      </c>
      <c r="J891" s="17">
        <v>1217</v>
      </c>
      <c r="K891" s="17">
        <v>-1.3</v>
      </c>
      <c r="L891" s="318" t="s">
        <v>1214</v>
      </c>
      <c r="M891" s="3" t="s">
        <v>1116</v>
      </c>
      <c r="N891" s="21" t="s">
        <v>1215</v>
      </c>
      <c r="O891" s="21"/>
      <c r="P891" s="21"/>
      <c r="Q891" s="21" t="s">
        <v>1202</v>
      </c>
      <c r="R891" s="36"/>
      <c r="S891" s="21"/>
      <c r="T891" s="21"/>
      <c r="U891" s="21"/>
      <c r="V891" s="21"/>
      <c r="W891" s="15"/>
      <c r="X891" s="15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4"/>
      <c r="AO891" s="1" t="s">
        <v>1174</v>
      </c>
    </row>
    <row r="892" spans="1:41" s="1" customFormat="1" ht="14.5" x14ac:dyDescent="0.35">
      <c r="A892" s="1" t="s">
        <v>1066</v>
      </c>
      <c r="B892" s="1" t="s">
        <v>1085</v>
      </c>
      <c r="C892" s="15"/>
      <c r="D892" s="15"/>
      <c r="E892" s="2" t="s">
        <v>339</v>
      </c>
      <c r="F892" s="25">
        <v>1.5405</v>
      </c>
      <c r="G892" s="21"/>
      <c r="H892" s="17">
        <v>32.299999999999997</v>
      </c>
      <c r="I892" s="17">
        <v>4.0999999999999996</v>
      </c>
      <c r="J892" s="17">
        <v>258.39999999999998</v>
      </c>
      <c r="K892" s="17">
        <v>-18.2</v>
      </c>
      <c r="L892" s="318" t="s">
        <v>1214</v>
      </c>
      <c r="M892" s="3" t="s">
        <v>1116</v>
      </c>
      <c r="N892" s="21" t="s">
        <v>1215</v>
      </c>
      <c r="O892" s="21"/>
      <c r="P892" s="21"/>
      <c r="Q892" s="21" t="s">
        <v>1202</v>
      </c>
      <c r="R892" s="36"/>
      <c r="S892" s="21"/>
      <c r="T892" s="21"/>
      <c r="U892" s="21"/>
      <c r="V892" s="21"/>
      <c r="W892" s="15"/>
      <c r="X892" s="15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4"/>
      <c r="AO892" s="1" t="s">
        <v>1175</v>
      </c>
    </row>
    <row r="893" spans="1:41" s="1" customFormat="1" ht="14.5" x14ac:dyDescent="0.35">
      <c r="A893" s="1" t="s">
        <v>1067</v>
      </c>
      <c r="B893" s="1" t="s">
        <v>1085</v>
      </c>
      <c r="C893" s="15"/>
      <c r="D893" s="15"/>
      <c r="E893" s="2" t="s">
        <v>339</v>
      </c>
      <c r="F893" s="25">
        <v>1.63</v>
      </c>
      <c r="G893" s="21"/>
      <c r="H893" s="17">
        <v>45.6</v>
      </c>
      <c r="I893" s="17">
        <v>4.2</v>
      </c>
      <c r="J893" s="17">
        <v>337.4</v>
      </c>
      <c r="K893" s="17">
        <v>-18</v>
      </c>
      <c r="L893" s="318" t="s">
        <v>1214</v>
      </c>
      <c r="M893" s="3" t="s">
        <v>1116</v>
      </c>
      <c r="N893" s="21" t="s">
        <v>1215</v>
      </c>
      <c r="O893" s="21"/>
      <c r="P893" s="21"/>
      <c r="Q893" s="21" t="s">
        <v>1202</v>
      </c>
      <c r="R893" s="36"/>
      <c r="S893" s="21"/>
      <c r="T893" s="21"/>
      <c r="U893" s="21"/>
      <c r="V893" s="21"/>
      <c r="W893" s="15"/>
      <c r="X893" s="15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4"/>
      <c r="AO893" s="1" t="s">
        <v>1176</v>
      </c>
    </row>
    <row r="894" spans="1:41" s="1" customFormat="1" ht="14.5" x14ac:dyDescent="0.35">
      <c r="A894" s="1" t="s">
        <v>1068</v>
      </c>
      <c r="B894" s="1" t="s">
        <v>1085</v>
      </c>
      <c r="C894" s="15"/>
      <c r="D894" s="15"/>
      <c r="E894" s="2" t="s">
        <v>339</v>
      </c>
      <c r="F894" s="25">
        <v>1.4939</v>
      </c>
      <c r="G894" s="21"/>
      <c r="H894" s="17">
        <v>36.4</v>
      </c>
      <c r="I894" s="17">
        <v>4.0999999999999996</v>
      </c>
      <c r="J894" s="17">
        <v>281.5</v>
      </c>
      <c r="K894" s="17">
        <v>-18.100000000000001</v>
      </c>
      <c r="L894" s="318" t="s">
        <v>1214</v>
      </c>
      <c r="M894" s="3" t="s">
        <v>1116</v>
      </c>
      <c r="N894" s="21" t="s">
        <v>1215</v>
      </c>
      <c r="O894" s="21"/>
      <c r="P894" s="21"/>
      <c r="Q894" s="21" t="s">
        <v>1202</v>
      </c>
      <c r="R894" s="36"/>
      <c r="S894" s="21"/>
      <c r="T894" s="21"/>
      <c r="U894" s="21"/>
      <c r="V894" s="21"/>
      <c r="W894" s="15"/>
      <c r="X894" s="15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4"/>
      <c r="AO894" s="1" t="s">
        <v>1177</v>
      </c>
    </row>
    <row r="895" spans="1:41" s="1" customFormat="1" ht="14.5" x14ac:dyDescent="0.35">
      <c r="A895" s="1" t="s">
        <v>1069</v>
      </c>
      <c r="B895" s="1" t="s">
        <v>19</v>
      </c>
      <c r="C895" s="15"/>
      <c r="D895" s="15"/>
      <c r="E895" s="1" t="s">
        <v>339</v>
      </c>
      <c r="F895" s="25">
        <v>9.7889999999999997</v>
      </c>
      <c r="G895" s="21"/>
      <c r="H895" s="17">
        <v>27.7</v>
      </c>
      <c r="I895" s="17">
        <v>2.1</v>
      </c>
      <c r="J895" s="17">
        <v>1238.7</v>
      </c>
      <c r="K895" s="17">
        <v>-2.4</v>
      </c>
      <c r="L895" s="340" t="s">
        <v>1214</v>
      </c>
      <c r="M895" s="340" t="s">
        <v>1116</v>
      </c>
      <c r="N895" s="21" t="s">
        <v>1215</v>
      </c>
      <c r="O895" s="21"/>
      <c r="P895" s="21"/>
      <c r="Q895" s="21" t="s">
        <v>1202</v>
      </c>
      <c r="R895" s="36"/>
      <c r="S895" s="21"/>
      <c r="T895" s="21"/>
      <c r="U895" s="21"/>
      <c r="V895" s="21"/>
      <c r="W895" s="15"/>
      <c r="X895" s="15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4"/>
      <c r="AO895" s="1" t="s">
        <v>1178</v>
      </c>
    </row>
    <row r="896" spans="1:41" s="1" customFormat="1" ht="14.5" x14ac:dyDescent="0.35">
      <c r="A896" s="1" t="s">
        <v>1070</v>
      </c>
      <c r="B896" s="1" t="s">
        <v>1093</v>
      </c>
      <c r="C896" s="15"/>
      <c r="D896" s="15"/>
      <c r="E896" s="1" t="s">
        <v>338</v>
      </c>
      <c r="F896" s="25">
        <v>2.0682999999999998</v>
      </c>
      <c r="G896" s="21"/>
      <c r="H896" s="17">
        <v>23.6</v>
      </c>
      <c r="I896" s="17">
        <v>3.6</v>
      </c>
      <c r="J896" s="17">
        <v>317</v>
      </c>
      <c r="K896" s="17">
        <v>-11.2</v>
      </c>
      <c r="L896" s="318" t="s">
        <v>1214</v>
      </c>
      <c r="M896" s="3" t="s">
        <v>1116</v>
      </c>
      <c r="N896" s="21" t="s">
        <v>1215</v>
      </c>
      <c r="O896" s="21"/>
      <c r="P896" s="21"/>
      <c r="Q896" s="21" t="s">
        <v>1202</v>
      </c>
      <c r="R896" s="36"/>
      <c r="S896" s="21"/>
      <c r="T896" s="21"/>
      <c r="U896" s="21"/>
      <c r="V896" s="21"/>
      <c r="W896" s="15"/>
      <c r="X896" s="15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4"/>
      <c r="AO896" s="1" t="s">
        <v>1179</v>
      </c>
    </row>
    <row r="897" spans="1:41" s="1" customFormat="1" ht="14.5" x14ac:dyDescent="0.35">
      <c r="A897" s="1" t="s">
        <v>1071</v>
      </c>
      <c r="B897" s="1" t="s">
        <v>1092</v>
      </c>
      <c r="C897" s="15"/>
      <c r="D897" s="15"/>
      <c r="E897" s="2" t="s">
        <v>339</v>
      </c>
      <c r="F897" s="25">
        <v>1.4285000000000001</v>
      </c>
      <c r="G897" s="21"/>
      <c r="H897" s="17">
        <v>34.799999999999997</v>
      </c>
      <c r="I897" s="17">
        <v>4.3</v>
      </c>
      <c r="J897" s="17">
        <v>298.39999999999998</v>
      </c>
      <c r="K897" s="17">
        <v>-17.5</v>
      </c>
      <c r="L897" s="318" t="s">
        <v>1214</v>
      </c>
      <c r="M897" s="3" t="s">
        <v>1116</v>
      </c>
      <c r="N897" s="21" t="s">
        <v>1215</v>
      </c>
      <c r="O897" s="21"/>
      <c r="P897" s="21"/>
      <c r="Q897" s="21" t="s">
        <v>1202</v>
      </c>
      <c r="R897" s="36"/>
      <c r="S897" s="21"/>
      <c r="T897" s="21"/>
      <c r="U897" s="21"/>
      <c r="V897" s="21"/>
      <c r="W897" s="15"/>
      <c r="X897" s="15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4"/>
      <c r="AO897" s="1" t="s">
        <v>1180</v>
      </c>
    </row>
    <row r="898" spans="1:41" s="1" customFormat="1" ht="14.5" x14ac:dyDescent="0.35">
      <c r="A898" s="1" t="s">
        <v>1072</v>
      </c>
      <c r="B898" s="1" t="s">
        <v>1092</v>
      </c>
      <c r="C898" s="15"/>
      <c r="D898" s="15"/>
      <c r="E898" s="2" t="s">
        <v>339</v>
      </c>
      <c r="F898" s="25">
        <v>1.5666</v>
      </c>
      <c r="G898" s="21"/>
      <c r="H898" s="17">
        <v>41.2</v>
      </c>
      <c r="I898" s="17">
        <v>4.2</v>
      </c>
      <c r="J898" s="17">
        <v>329.6</v>
      </c>
      <c r="K898" s="17">
        <v>-18.5</v>
      </c>
      <c r="L898" s="340" t="s">
        <v>1214</v>
      </c>
      <c r="M898" s="340" t="s">
        <v>1116</v>
      </c>
      <c r="N898" s="21" t="s">
        <v>1215</v>
      </c>
      <c r="O898" s="21"/>
      <c r="P898" s="21"/>
      <c r="Q898" s="21" t="s">
        <v>1202</v>
      </c>
      <c r="R898" s="36"/>
      <c r="S898" s="21"/>
      <c r="T898" s="21"/>
      <c r="U898" s="21"/>
      <c r="V898" s="21"/>
      <c r="W898" s="15"/>
      <c r="X898" s="15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4"/>
      <c r="AO898" s="1" t="s">
        <v>1181</v>
      </c>
    </row>
    <row r="899" spans="1:41" s="1" customFormat="1" ht="14.5" x14ac:dyDescent="0.35">
      <c r="A899" s="1" t="s">
        <v>1073</v>
      </c>
      <c r="B899" s="1" t="s">
        <v>19</v>
      </c>
      <c r="C899" s="15"/>
      <c r="D899" s="15"/>
      <c r="E899" s="1" t="s">
        <v>339</v>
      </c>
      <c r="F899" s="25">
        <v>9.8874999999999993</v>
      </c>
      <c r="G899" s="21"/>
      <c r="H899" s="17">
        <v>15.1</v>
      </c>
      <c r="I899" s="17">
        <v>3.2</v>
      </c>
      <c r="J899" s="17">
        <v>1209.9000000000001</v>
      </c>
      <c r="K899" s="17">
        <v>-0.5</v>
      </c>
      <c r="L899" s="318" t="s">
        <v>1214</v>
      </c>
      <c r="M899" s="3" t="s">
        <v>1116</v>
      </c>
      <c r="N899" s="21" t="s">
        <v>1215</v>
      </c>
      <c r="O899" s="21"/>
      <c r="P899" s="21"/>
      <c r="Q899" s="21" t="s">
        <v>1202</v>
      </c>
      <c r="R899" s="36"/>
      <c r="S899" s="21"/>
      <c r="T899" s="21"/>
      <c r="U899" s="21"/>
      <c r="V899" s="21"/>
      <c r="W899" s="15"/>
      <c r="X899" s="15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4"/>
      <c r="AO899" s="1" t="s">
        <v>1182</v>
      </c>
    </row>
    <row r="900" spans="1:41" s="1" customFormat="1" ht="14.5" x14ac:dyDescent="0.35">
      <c r="A900" s="1" t="s">
        <v>1074</v>
      </c>
      <c r="B900" s="1" t="s">
        <v>19</v>
      </c>
      <c r="C900" s="15"/>
      <c r="D900" s="15"/>
      <c r="E900" s="1" t="s">
        <v>339</v>
      </c>
      <c r="F900" s="25">
        <v>9.7436000000000007</v>
      </c>
      <c r="G900" s="21"/>
      <c r="H900" s="17">
        <v>24.1</v>
      </c>
      <c r="I900" s="17">
        <v>2.9</v>
      </c>
      <c r="J900" s="17">
        <v>1240.0999999999999</v>
      </c>
      <c r="K900" s="17">
        <v>-2.1</v>
      </c>
      <c r="L900" s="340" t="s">
        <v>1214</v>
      </c>
      <c r="M900" s="340" t="s">
        <v>1116</v>
      </c>
      <c r="N900" s="21" t="s">
        <v>1215</v>
      </c>
      <c r="O900" s="21"/>
      <c r="P900" s="21"/>
      <c r="Q900" s="21" t="s">
        <v>1202</v>
      </c>
      <c r="R900" s="36"/>
      <c r="S900" s="21"/>
      <c r="T900" s="21"/>
      <c r="U900" s="21"/>
      <c r="V900" s="21"/>
      <c r="W900" s="15"/>
      <c r="X900" s="15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4"/>
      <c r="AO900" s="1" t="s">
        <v>1183</v>
      </c>
    </row>
    <row r="901" spans="1:41" s="1" customFormat="1" ht="14.5" x14ac:dyDescent="0.35">
      <c r="A901" s="1" t="s">
        <v>1075</v>
      </c>
      <c r="B901" s="1" t="s">
        <v>1094</v>
      </c>
      <c r="C901" s="15"/>
      <c r="D901" s="15"/>
      <c r="E901" s="1" t="s">
        <v>337</v>
      </c>
      <c r="F901" s="25">
        <v>1.1464000000000001</v>
      </c>
      <c r="G901" s="21"/>
      <c r="H901" s="17">
        <v>17.399999999999999</v>
      </c>
      <c r="I901" s="17">
        <v>4.7</v>
      </c>
      <c r="J901" s="17">
        <v>252.7</v>
      </c>
      <c r="K901" s="17">
        <v>-27.2</v>
      </c>
      <c r="L901" s="318" t="s">
        <v>1201</v>
      </c>
      <c r="M901" s="3" t="s">
        <v>1116</v>
      </c>
      <c r="N901" s="21" t="s">
        <v>1215</v>
      </c>
      <c r="O901" s="21"/>
      <c r="P901" s="21"/>
      <c r="Q901" s="21" t="s">
        <v>1202</v>
      </c>
      <c r="R901" s="36"/>
      <c r="S901" s="21"/>
      <c r="T901" s="21"/>
      <c r="U901" s="21"/>
      <c r="V901" s="21"/>
      <c r="W901" s="15"/>
      <c r="X901" s="15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4"/>
      <c r="AK901" s="1" t="s">
        <v>1146</v>
      </c>
      <c r="AO901" s="1" t="s">
        <v>1184</v>
      </c>
    </row>
    <row r="902" spans="1:41" s="1" customFormat="1" ht="14.5" x14ac:dyDescent="0.35">
      <c r="A902" s="1" t="s">
        <v>1076</v>
      </c>
      <c r="B902" s="1" t="s">
        <v>1095</v>
      </c>
      <c r="C902" s="15"/>
      <c r="D902" s="15"/>
      <c r="E902" s="1" t="s">
        <v>337</v>
      </c>
      <c r="F902" s="25">
        <v>2.0949</v>
      </c>
      <c r="G902" s="21"/>
      <c r="H902" s="17">
        <v>30.8</v>
      </c>
      <c r="I902" s="17">
        <v>4.3</v>
      </c>
      <c r="J902" s="17">
        <v>453.9</v>
      </c>
      <c r="K902" s="17">
        <v>-27.8</v>
      </c>
      <c r="L902" s="340" t="s">
        <v>1201</v>
      </c>
      <c r="M902" s="340" t="s">
        <v>1116</v>
      </c>
      <c r="N902" s="21" t="s">
        <v>1215</v>
      </c>
      <c r="O902" s="21"/>
      <c r="P902" s="21"/>
      <c r="Q902" s="21" t="s">
        <v>1202</v>
      </c>
      <c r="R902" s="36"/>
      <c r="S902" s="21"/>
      <c r="T902" s="21"/>
      <c r="U902" s="21"/>
      <c r="V902" s="21"/>
      <c r="W902" s="15"/>
      <c r="X902" s="15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4"/>
      <c r="AO902" s="1" t="s">
        <v>1185</v>
      </c>
    </row>
    <row r="903" spans="1:41" s="1" customFormat="1" x14ac:dyDescent="0.3">
      <c r="A903" s="1" t="s">
        <v>542</v>
      </c>
      <c r="B903" s="1" t="s">
        <v>1086</v>
      </c>
      <c r="C903" s="15"/>
      <c r="D903" s="15"/>
      <c r="E903" s="2" t="s">
        <v>339</v>
      </c>
      <c r="F903" s="34">
        <v>1.7363</v>
      </c>
      <c r="G903" s="21"/>
      <c r="H903" s="26">
        <v>48.858120197873909</v>
      </c>
      <c r="I903" s="27">
        <v>3.1570290000000005</v>
      </c>
      <c r="J903" s="26">
        <v>505.62443095599383</v>
      </c>
      <c r="K903" s="27">
        <v>-17.495619999999995</v>
      </c>
      <c r="L903" s="25" t="s">
        <v>1123</v>
      </c>
      <c r="M903" s="25" t="s">
        <v>1104</v>
      </c>
      <c r="N903" s="28" t="s">
        <v>1216</v>
      </c>
      <c r="O903" s="29"/>
      <c r="P903" s="29"/>
      <c r="Q903" s="21" t="s">
        <v>1202</v>
      </c>
      <c r="R903" s="31"/>
      <c r="S903" s="33"/>
      <c r="T903" s="28"/>
      <c r="U903" s="21"/>
      <c r="V903" s="21"/>
      <c r="W903" s="15"/>
      <c r="X903" s="15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4"/>
      <c r="AM903" s="1" t="s">
        <v>1171</v>
      </c>
      <c r="AO903" s="32"/>
    </row>
    <row r="904" spans="1:41" s="1" customFormat="1" x14ac:dyDescent="0.3">
      <c r="A904" s="1" t="s">
        <v>543</v>
      </c>
      <c r="B904" s="1" t="s">
        <v>1086</v>
      </c>
      <c r="C904" s="15"/>
      <c r="D904" s="15"/>
      <c r="E904" s="2" t="s">
        <v>339</v>
      </c>
      <c r="F904" s="34">
        <v>1.3012999999999999</v>
      </c>
      <c r="G904" s="21"/>
      <c r="H904" s="26">
        <v>41.620987264498474</v>
      </c>
      <c r="I904" s="27">
        <v>1.4922141999999994</v>
      </c>
      <c r="J904" s="26">
        <v>389.16767830045524</v>
      </c>
      <c r="K904" s="27">
        <v>-18.364898499999995</v>
      </c>
      <c r="L904" s="25" t="s">
        <v>1123</v>
      </c>
      <c r="M904" s="25" t="s">
        <v>1104</v>
      </c>
      <c r="N904" s="28" t="s">
        <v>1216</v>
      </c>
      <c r="O904" s="29"/>
      <c r="P904" s="29"/>
      <c r="Q904" s="21" t="s">
        <v>1202</v>
      </c>
      <c r="R904" s="31"/>
      <c r="S904" s="33"/>
      <c r="T904" s="28"/>
      <c r="U904" s="21"/>
      <c r="V904" s="21"/>
      <c r="W904" s="15"/>
      <c r="X904" s="15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4"/>
      <c r="AM904" s="1" t="s">
        <v>1171</v>
      </c>
      <c r="AO904" s="32"/>
    </row>
    <row r="905" spans="1:41" s="1" customFormat="1" x14ac:dyDescent="0.3">
      <c r="A905" s="1" t="s">
        <v>544</v>
      </c>
      <c r="B905" s="1" t="s">
        <v>1086</v>
      </c>
      <c r="C905" s="15"/>
      <c r="D905" s="15"/>
      <c r="E905" s="2" t="s">
        <v>339</v>
      </c>
      <c r="F905" s="34">
        <v>1.4917</v>
      </c>
      <c r="G905" s="21"/>
      <c r="H905" s="26">
        <v>43.56499315861489</v>
      </c>
      <c r="I905" s="27">
        <v>2.5774622999999992</v>
      </c>
      <c r="J905" s="26">
        <v>430.4119878603945</v>
      </c>
      <c r="K905" s="27">
        <v>-15.874924499999999</v>
      </c>
      <c r="L905" s="25" t="s">
        <v>1123</v>
      </c>
      <c r="M905" s="25" t="s">
        <v>1104</v>
      </c>
      <c r="N905" s="28" t="s">
        <v>1216</v>
      </c>
      <c r="O905" s="29"/>
      <c r="P905" s="30"/>
      <c r="Q905" s="21" t="s">
        <v>1202</v>
      </c>
      <c r="R905" s="31"/>
      <c r="S905" s="31"/>
      <c r="T905" s="28"/>
      <c r="U905" s="21"/>
      <c r="V905" s="21"/>
      <c r="W905" s="15"/>
      <c r="X905" s="15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4"/>
      <c r="AM905" s="1" t="s">
        <v>1171</v>
      </c>
      <c r="AO905" s="32"/>
    </row>
    <row r="906" spans="1:41" s="1" customFormat="1" x14ac:dyDescent="0.3">
      <c r="A906" s="1" t="s">
        <v>532</v>
      </c>
      <c r="B906" s="1" t="s">
        <v>1086</v>
      </c>
      <c r="C906" s="15"/>
      <c r="D906" s="15"/>
      <c r="E906" s="2" t="s">
        <v>339</v>
      </c>
      <c r="F906" s="34">
        <v>1.6454</v>
      </c>
      <c r="G906" s="21"/>
      <c r="H906" s="26">
        <v>54.748026523523848</v>
      </c>
      <c r="I906" s="27">
        <v>0.56489980000000051</v>
      </c>
      <c r="J906" s="26">
        <v>507.98406676782997</v>
      </c>
      <c r="K906" s="27">
        <v>-16.963708499999999</v>
      </c>
      <c r="L906" s="25" t="s">
        <v>1123</v>
      </c>
      <c r="M906" s="25" t="s">
        <v>1104</v>
      </c>
      <c r="N906" s="28" t="s">
        <v>1216</v>
      </c>
      <c r="O906" s="29"/>
      <c r="P906" s="30"/>
      <c r="Q906" s="21" t="s">
        <v>1202</v>
      </c>
      <c r="R906" s="31"/>
      <c r="S906" s="31"/>
      <c r="T906" s="28"/>
      <c r="U906" s="21"/>
      <c r="V906" s="21"/>
      <c r="W906" s="15"/>
      <c r="X906" s="15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4"/>
      <c r="AM906" s="1" t="s">
        <v>1168</v>
      </c>
      <c r="AO906" s="32"/>
    </row>
    <row r="907" spans="1:41" s="1" customFormat="1" x14ac:dyDescent="0.3">
      <c r="A907" s="1" t="s">
        <v>533</v>
      </c>
      <c r="B907" s="1" t="s">
        <v>1086</v>
      </c>
      <c r="C907" s="15"/>
      <c r="D907" s="15"/>
      <c r="E907" s="2" t="s">
        <v>339</v>
      </c>
      <c r="F907" s="34">
        <v>1.6146</v>
      </c>
      <c r="G907" s="21"/>
      <c r="H907" s="26">
        <v>55.928954846858232</v>
      </c>
      <c r="I907" s="27">
        <v>-1.6575195999999996</v>
      </c>
      <c r="J907" s="26">
        <v>511.78528072837634</v>
      </c>
      <c r="K907" s="27">
        <v>-17.954461999999999</v>
      </c>
      <c r="L907" s="25" t="s">
        <v>1123</v>
      </c>
      <c r="M907" s="25" t="s">
        <v>1104</v>
      </c>
      <c r="N907" s="28" t="s">
        <v>1216</v>
      </c>
      <c r="O907" s="21"/>
      <c r="P907" s="21"/>
      <c r="Q907" s="21" t="s">
        <v>1202</v>
      </c>
      <c r="R907" s="36"/>
      <c r="S907" s="21"/>
      <c r="T907" s="21"/>
      <c r="U907" s="21"/>
      <c r="V907" s="21"/>
      <c r="W907" s="15"/>
      <c r="X907" s="15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4"/>
      <c r="AM907" s="1" t="s">
        <v>1168</v>
      </c>
      <c r="AO907" s="32"/>
    </row>
    <row r="908" spans="1:41" s="1" customFormat="1" x14ac:dyDescent="0.3">
      <c r="A908" s="1" t="s">
        <v>534</v>
      </c>
      <c r="B908" s="1" t="s">
        <v>1086</v>
      </c>
      <c r="C908" s="15"/>
      <c r="D908" s="15"/>
      <c r="E908" s="2" t="s">
        <v>339</v>
      </c>
      <c r="F908" s="34">
        <v>1.5691999999999999</v>
      </c>
      <c r="G908" s="21"/>
      <c r="H908" s="26">
        <v>48.27502368171772</v>
      </c>
      <c r="I908" s="27">
        <v>0.29375479999999954</v>
      </c>
      <c r="J908" s="26">
        <v>493.53034901365697</v>
      </c>
      <c r="K908" s="27">
        <v>-17.248041000000001</v>
      </c>
      <c r="L908" s="25" t="s">
        <v>1123</v>
      </c>
      <c r="M908" s="25" t="s">
        <v>1104</v>
      </c>
      <c r="N908" s="28" t="s">
        <v>1216</v>
      </c>
      <c r="O908" s="21"/>
      <c r="P908" s="21"/>
      <c r="Q908" s="21" t="s">
        <v>1202</v>
      </c>
      <c r="R908" s="36"/>
      <c r="S908" s="21"/>
      <c r="T908" s="21"/>
      <c r="U908" s="21"/>
      <c r="V908" s="21"/>
      <c r="W908" s="15"/>
      <c r="X908" s="15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4"/>
      <c r="AM908" s="1" t="s">
        <v>1168</v>
      </c>
      <c r="AO908" s="32"/>
    </row>
    <row r="909" spans="1:41" s="1" customFormat="1" x14ac:dyDescent="0.3">
      <c r="A909" s="1" t="s">
        <v>535</v>
      </c>
      <c r="B909" s="1" t="s">
        <v>1086</v>
      </c>
      <c r="C909" s="15"/>
      <c r="D909" s="15"/>
      <c r="E909" s="2" t="s">
        <v>339</v>
      </c>
      <c r="F909" s="34">
        <v>0.84519999999999995</v>
      </c>
      <c r="G909" s="21"/>
      <c r="H909" s="26">
        <v>23.138722239764238</v>
      </c>
      <c r="I909" s="27">
        <v>2.8078261999999992</v>
      </c>
      <c r="J909" s="26">
        <v>243.32549317147189</v>
      </c>
      <c r="K909" s="27">
        <v>-17.573621499999998</v>
      </c>
      <c r="L909" s="25" t="s">
        <v>1123</v>
      </c>
      <c r="M909" s="25" t="s">
        <v>1104</v>
      </c>
      <c r="N909" s="28" t="s">
        <v>1216</v>
      </c>
      <c r="O909" s="21"/>
      <c r="P909" s="21"/>
      <c r="Q909" s="21" t="s">
        <v>1202</v>
      </c>
      <c r="R909" s="36"/>
      <c r="S909" s="21"/>
      <c r="T909" s="21"/>
      <c r="U909" s="21"/>
      <c r="V909" s="21"/>
      <c r="W909" s="15"/>
      <c r="X909" s="15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4"/>
      <c r="AL909" s="1" t="s">
        <v>1127</v>
      </c>
      <c r="AM909" s="1" t="s">
        <v>1169</v>
      </c>
      <c r="AO909" s="32"/>
    </row>
    <row r="910" spans="1:41" s="1" customFormat="1" ht="14.5" x14ac:dyDescent="0.3">
      <c r="A910" s="1" t="s">
        <v>536</v>
      </c>
      <c r="B910" s="1" t="s">
        <v>1086</v>
      </c>
      <c r="C910" s="15"/>
      <c r="D910" s="15"/>
      <c r="E910" s="2" t="s">
        <v>339</v>
      </c>
      <c r="F910" s="34">
        <v>1.7241</v>
      </c>
      <c r="G910" s="37"/>
      <c r="H910" s="26">
        <v>52.966108830649411</v>
      </c>
      <c r="I910" s="27">
        <v>1.8520058999999991</v>
      </c>
      <c r="J910" s="26">
        <v>490.85963581183614</v>
      </c>
      <c r="K910" s="27">
        <v>-16.520808999999996</v>
      </c>
      <c r="L910" s="25" t="s">
        <v>1123</v>
      </c>
      <c r="M910" s="25" t="s">
        <v>1104</v>
      </c>
      <c r="N910" s="28" t="s">
        <v>1216</v>
      </c>
      <c r="O910" s="29"/>
      <c r="P910" s="30"/>
      <c r="Q910" s="21" t="s">
        <v>1202</v>
      </c>
      <c r="R910" s="31"/>
      <c r="S910" s="31"/>
      <c r="T910" s="28"/>
      <c r="U910" s="21"/>
      <c r="V910" s="21"/>
      <c r="W910" s="15"/>
      <c r="X910" s="15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4"/>
      <c r="AM910" s="1" t="s">
        <v>1169</v>
      </c>
      <c r="AO910" s="32"/>
    </row>
    <row r="911" spans="1:41" s="1" customFormat="1" x14ac:dyDescent="0.3">
      <c r="A911" s="1" t="s">
        <v>537</v>
      </c>
      <c r="B911" s="1" t="s">
        <v>1086</v>
      </c>
      <c r="C911" s="15"/>
      <c r="D911" s="15"/>
      <c r="E911" s="2" t="s">
        <v>339</v>
      </c>
      <c r="F911" s="34">
        <v>1.6236999999999999</v>
      </c>
      <c r="G911" s="21"/>
      <c r="H911" s="26">
        <v>50.282180823071258</v>
      </c>
      <c r="I911" s="27">
        <v>1.9461408999999992</v>
      </c>
      <c r="J911" s="26">
        <v>512.22534142640359</v>
      </c>
      <c r="K911" s="27">
        <v>-18.260664999999996</v>
      </c>
      <c r="L911" s="25" t="s">
        <v>1123</v>
      </c>
      <c r="M911" s="25" t="s">
        <v>1104</v>
      </c>
      <c r="N911" s="28" t="s">
        <v>1216</v>
      </c>
      <c r="O911" s="29"/>
      <c r="P911" s="30"/>
      <c r="Q911" s="21" t="s">
        <v>1202</v>
      </c>
      <c r="R911" s="31"/>
      <c r="S911" s="31"/>
      <c r="T911" s="28"/>
      <c r="U911" s="21"/>
      <c r="V911" s="21"/>
      <c r="W911" s="15"/>
      <c r="X911" s="15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4"/>
      <c r="AM911" s="1" t="s">
        <v>1170</v>
      </c>
      <c r="AO911" s="32"/>
    </row>
    <row r="912" spans="1:41" s="1" customFormat="1" x14ac:dyDescent="0.3">
      <c r="A912" s="1" t="s">
        <v>538</v>
      </c>
      <c r="B912" s="1" t="s">
        <v>1086</v>
      </c>
      <c r="C912" s="15"/>
      <c r="D912" s="15"/>
      <c r="E912" s="2" t="s">
        <v>339</v>
      </c>
      <c r="F912" s="34">
        <v>1.6738999999999999</v>
      </c>
      <c r="G912" s="21"/>
      <c r="H912" s="26">
        <v>37.37722345016315</v>
      </c>
      <c r="I912" s="27">
        <v>2.3789405999999991</v>
      </c>
      <c r="J912" s="26">
        <v>426.88391502276176</v>
      </c>
      <c r="K912" s="27">
        <v>-14.010297000000001</v>
      </c>
      <c r="L912" s="25" t="s">
        <v>1123</v>
      </c>
      <c r="M912" s="25" t="s">
        <v>1104</v>
      </c>
      <c r="N912" s="28" t="s">
        <v>1216</v>
      </c>
      <c r="O912" s="29"/>
      <c r="P912" s="30"/>
      <c r="Q912" s="21" t="s">
        <v>1202</v>
      </c>
      <c r="R912" s="31"/>
      <c r="S912" s="31"/>
      <c r="T912" s="28"/>
      <c r="U912" s="21"/>
      <c r="V912" s="21"/>
      <c r="W912" s="15"/>
      <c r="X912" s="15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4"/>
      <c r="AM912" s="1" t="s">
        <v>1170</v>
      </c>
      <c r="AO912" s="32"/>
    </row>
    <row r="913" spans="1:41" s="1" customFormat="1" x14ac:dyDescent="0.3">
      <c r="A913" s="1" t="s">
        <v>539</v>
      </c>
      <c r="B913" s="1" t="s">
        <v>1086</v>
      </c>
      <c r="C913" s="15"/>
      <c r="D913" s="15"/>
      <c r="E913" s="2" t="s">
        <v>339</v>
      </c>
      <c r="F913" s="34">
        <v>1.6215999999999999</v>
      </c>
      <c r="G913" s="21"/>
      <c r="H913" s="26">
        <v>47.952952320808336</v>
      </c>
      <c r="I913" s="27">
        <v>1.8990509999999992</v>
      </c>
      <c r="J913" s="26">
        <v>485.3361153262519</v>
      </c>
      <c r="K913" s="27">
        <v>-16.032261000000002</v>
      </c>
      <c r="L913" s="25" t="s">
        <v>1123</v>
      </c>
      <c r="M913" s="25" t="s">
        <v>1104</v>
      </c>
      <c r="N913" s="28" t="s">
        <v>1216</v>
      </c>
      <c r="O913" s="29"/>
      <c r="P913" s="30"/>
      <c r="Q913" s="21" t="s">
        <v>1202</v>
      </c>
      <c r="R913" s="31"/>
      <c r="S913" s="31"/>
      <c r="T913" s="28"/>
      <c r="U913" s="21"/>
      <c r="V913" s="21"/>
      <c r="W913" s="15"/>
      <c r="X913" s="15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4"/>
      <c r="AM913" s="1" t="s">
        <v>1170</v>
      </c>
      <c r="AO913" s="32"/>
    </row>
    <row r="914" spans="1:41" s="1" customFormat="1" x14ac:dyDescent="0.3">
      <c r="A914" s="1" t="s">
        <v>540</v>
      </c>
      <c r="B914" s="1" t="s">
        <v>1086</v>
      </c>
      <c r="C914" s="15"/>
      <c r="D914" s="15"/>
      <c r="E914" s="2" t="s">
        <v>339</v>
      </c>
      <c r="F914" s="34">
        <v>0.71309999999999996</v>
      </c>
      <c r="G914" s="21"/>
      <c r="H914" s="26">
        <v>22.02410272602884</v>
      </c>
      <c r="I914" s="27">
        <v>2.1643904999999997</v>
      </c>
      <c r="J914" s="26">
        <v>206.64871016691959</v>
      </c>
      <c r="K914" s="27">
        <v>-16.058702499999995</v>
      </c>
      <c r="L914" s="25" t="s">
        <v>1123</v>
      </c>
      <c r="M914" s="25" t="s">
        <v>1104</v>
      </c>
      <c r="N914" s="28" t="s">
        <v>1216</v>
      </c>
      <c r="O914" s="29"/>
      <c r="P914" s="30"/>
      <c r="Q914" s="21" t="s">
        <v>1202</v>
      </c>
      <c r="R914" s="31"/>
      <c r="S914" s="31"/>
      <c r="T914" s="28"/>
      <c r="U914" s="21"/>
      <c r="V914" s="21"/>
      <c r="W914" s="15"/>
      <c r="X914" s="15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4"/>
      <c r="AL914" s="1" t="s">
        <v>1126</v>
      </c>
      <c r="AM914" s="1" t="s">
        <v>1170</v>
      </c>
      <c r="AO914" s="32"/>
    </row>
    <row r="915" spans="1:41" s="1" customFormat="1" ht="14.5" x14ac:dyDescent="0.3">
      <c r="A915" s="1" t="s">
        <v>541</v>
      </c>
      <c r="B915" s="1" t="s">
        <v>1086</v>
      </c>
      <c r="C915" s="15"/>
      <c r="D915" s="15"/>
      <c r="E915" s="2" t="s">
        <v>339</v>
      </c>
      <c r="F915" s="34">
        <v>0.32550000000000001</v>
      </c>
      <c r="G915" s="37"/>
      <c r="H915" s="26">
        <v>9.0675718345437328</v>
      </c>
      <c r="I915" s="38" t="s">
        <v>1124</v>
      </c>
      <c r="J915" s="26">
        <v>89.539453717754185</v>
      </c>
      <c r="K915" s="38" t="s">
        <v>1124</v>
      </c>
      <c r="L915" s="25" t="s">
        <v>1123</v>
      </c>
      <c r="M915" s="25" t="s">
        <v>1104</v>
      </c>
      <c r="N915" s="28" t="s">
        <v>1216</v>
      </c>
      <c r="O915" s="29"/>
      <c r="P915" s="30"/>
      <c r="Q915" s="21" t="s">
        <v>1202</v>
      </c>
      <c r="R915" s="31"/>
      <c r="S915" s="31"/>
      <c r="T915" s="28"/>
      <c r="U915" s="21"/>
      <c r="V915" s="21"/>
      <c r="W915" s="15"/>
      <c r="X915" s="15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4"/>
      <c r="AL915" s="1" t="s">
        <v>1127</v>
      </c>
      <c r="AM915" s="1" t="s">
        <v>1170</v>
      </c>
      <c r="AO915" s="32"/>
    </row>
    <row r="916" spans="1:41" s="1" customFormat="1" x14ac:dyDescent="0.3">
      <c r="A916" s="1" t="s">
        <v>585</v>
      </c>
      <c r="B916" s="1" t="s">
        <v>1086</v>
      </c>
      <c r="C916" s="15"/>
      <c r="D916" s="15"/>
      <c r="E916" s="2" t="s">
        <v>339</v>
      </c>
      <c r="F916" s="34">
        <v>1.7061999999999999</v>
      </c>
      <c r="G916" s="21"/>
      <c r="H916" s="26">
        <v>51.593621724029056</v>
      </c>
      <c r="I916" s="27">
        <v>0.85600669999999957</v>
      </c>
      <c r="J916" s="26">
        <v>523.39377845220031</v>
      </c>
      <c r="K916" s="27">
        <v>-20.175816999999999</v>
      </c>
      <c r="L916" s="25" t="s">
        <v>1123</v>
      </c>
      <c r="M916" s="25" t="s">
        <v>1104</v>
      </c>
      <c r="N916" s="28" t="s">
        <v>1216</v>
      </c>
      <c r="O916" s="29"/>
      <c r="P916" s="30"/>
      <c r="Q916" s="21" t="s">
        <v>1202</v>
      </c>
      <c r="R916" s="31"/>
      <c r="S916" s="31"/>
      <c r="T916" s="28"/>
      <c r="U916" s="21"/>
      <c r="V916" s="21"/>
      <c r="W916" s="15"/>
      <c r="X916" s="15"/>
      <c r="Y916" s="28"/>
      <c r="Z916" s="28"/>
      <c r="AA916" s="21"/>
      <c r="AB916" s="21"/>
      <c r="AC916" s="21"/>
      <c r="AD916" s="21"/>
      <c r="AE916" s="21"/>
      <c r="AF916" s="21"/>
      <c r="AG916" s="21"/>
      <c r="AH916" s="21"/>
      <c r="AI916" s="21"/>
      <c r="AJ916" s="24"/>
      <c r="AM916" s="1" t="s">
        <v>1171</v>
      </c>
      <c r="AO916" s="32"/>
    </row>
    <row r="917" spans="1:41" s="1" customFormat="1" x14ac:dyDescent="0.3">
      <c r="A917" s="1" t="s">
        <v>586</v>
      </c>
      <c r="B917" s="1" t="s">
        <v>1086</v>
      </c>
      <c r="C917" s="15"/>
      <c r="D917" s="15"/>
      <c r="E917" s="2" t="s">
        <v>339</v>
      </c>
      <c r="F917" s="34">
        <v>1.6091</v>
      </c>
      <c r="G917" s="21"/>
      <c r="H917" s="26">
        <v>48.45184717398169</v>
      </c>
      <c r="I917" s="27">
        <v>0.89314119999999964</v>
      </c>
      <c r="J917" s="26">
        <v>473.43930197268594</v>
      </c>
      <c r="K917" s="27">
        <v>-17.860773000000002</v>
      </c>
      <c r="L917" s="25" t="s">
        <v>1123</v>
      </c>
      <c r="M917" s="25" t="s">
        <v>1104</v>
      </c>
      <c r="N917" s="28" t="s">
        <v>1216</v>
      </c>
      <c r="O917" s="29"/>
      <c r="P917" s="30"/>
      <c r="Q917" s="21" t="s">
        <v>1202</v>
      </c>
      <c r="R917" s="31"/>
      <c r="S917" s="31"/>
      <c r="T917" s="28"/>
      <c r="U917" s="21"/>
      <c r="V917" s="21"/>
      <c r="W917" s="15"/>
      <c r="X917" s="15"/>
      <c r="Y917" s="28"/>
      <c r="Z917" s="28"/>
      <c r="AA917" s="21"/>
      <c r="AB917" s="21"/>
      <c r="AC917" s="21"/>
      <c r="AD917" s="21"/>
      <c r="AE917" s="21"/>
      <c r="AF917" s="21"/>
      <c r="AG917" s="21"/>
      <c r="AH917" s="21"/>
      <c r="AI917" s="21"/>
      <c r="AJ917" s="24"/>
      <c r="AM917" s="1" t="s">
        <v>1171</v>
      </c>
      <c r="AO917" s="32"/>
    </row>
    <row r="918" spans="1:41" s="1" customFormat="1" x14ac:dyDescent="0.3">
      <c r="A918" s="1" t="s">
        <v>587</v>
      </c>
      <c r="B918" s="1" t="s">
        <v>1086</v>
      </c>
      <c r="C918" s="15"/>
      <c r="D918" s="15"/>
      <c r="E918" s="2" t="s">
        <v>339</v>
      </c>
      <c r="F918" s="34">
        <v>1.6968000000000001</v>
      </c>
      <c r="G918" s="21"/>
      <c r="H918" s="26">
        <v>52.665087885485747</v>
      </c>
      <c r="I918" s="27">
        <v>0.99634810000000007</v>
      </c>
      <c r="J918" s="39"/>
      <c r="K918" s="38"/>
      <c r="L918" s="25" t="s">
        <v>1123</v>
      </c>
      <c r="M918" s="25" t="s">
        <v>1104</v>
      </c>
      <c r="N918" s="28" t="s">
        <v>1216</v>
      </c>
      <c r="O918" s="29"/>
      <c r="P918" s="30"/>
      <c r="Q918" s="21" t="s">
        <v>1202</v>
      </c>
      <c r="R918" s="31"/>
      <c r="S918" s="31"/>
      <c r="T918" s="28"/>
      <c r="U918" s="21"/>
      <c r="V918" s="21"/>
      <c r="W918" s="15"/>
      <c r="X918" s="15"/>
      <c r="Y918" s="28"/>
      <c r="Z918" s="28"/>
      <c r="AA918" s="21"/>
      <c r="AB918" s="21"/>
      <c r="AC918" s="21"/>
      <c r="AD918" s="21"/>
      <c r="AE918" s="21"/>
      <c r="AF918" s="21"/>
      <c r="AG918" s="21"/>
      <c r="AH918" s="21"/>
      <c r="AI918" s="21"/>
      <c r="AJ918" s="24"/>
      <c r="AM918" s="1" t="s">
        <v>1171</v>
      </c>
      <c r="AO918" s="32"/>
    </row>
    <row r="919" spans="1:41" s="1" customFormat="1" x14ac:dyDescent="0.3">
      <c r="A919" s="1" t="s">
        <v>588</v>
      </c>
      <c r="B919" s="1" t="s">
        <v>1086</v>
      </c>
      <c r="C919" s="15"/>
      <c r="D919" s="15"/>
      <c r="E919" s="2" t="s">
        <v>339</v>
      </c>
      <c r="F919" s="34">
        <v>1.5896999999999999</v>
      </c>
      <c r="G919" s="21"/>
      <c r="H919" s="26">
        <v>46.209977897063467</v>
      </c>
      <c r="I919" s="27">
        <v>0.48124219999999951</v>
      </c>
      <c r="J919" s="26">
        <v>464.30424886191201</v>
      </c>
      <c r="K919" s="27">
        <v>-18.774558999999996</v>
      </c>
      <c r="L919" s="25" t="s">
        <v>1123</v>
      </c>
      <c r="M919" s="25" t="s">
        <v>1104</v>
      </c>
      <c r="N919" s="28" t="s">
        <v>1216</v>
      </c>
      <c r="O919" s="29"/>
      <c r="P919" s="30"/>
      <c r="Q919" s="21" t="s">
        <v>1202</v>
      </c>
      <c r="R919" s="31"/>
      <c r="S919" s="31"/>
      <c r="T919" s="28"/>
      <c r="U919" s="21"/>
      <c r="V919" s="21"/>
      <c r="W919" s="15"/>
      <c r="X919" s="15"/>
      <c r="Y919" s="28"/>
      <c r="Z919" s="28"/>
      <c r="AA919" s="21"/>
      <c r="AB919" s="21"/>
      <c r="AC919" s="21"/>
      <c r="AD919" s="21"/>
      <c r="AE919" s="21"/>
      <c r="AF919" s="21"/>
      <c r="AG919" s="21"/>
      <c r="AH919" s="21"/>
      <c r="AI919" s="21"/>
      <c r="AJ919" s="24"/>
      <c r="AM919" s="1" t="s">
        <v>1171</v>
      </c>
      <c r="AO919" s="32"/>
    </row>
    <row r="920" spans="1:41" s="1" customFormat="1" x14ac:dyDescent="0.3">
      <c r="A920" s="1" t="s">
        <v>589</v>
      </c>
      <c r="B920" s="1" t="s">
        <v>1086</v>
      </c>
      <c r="C920" s="15"/>
      <c r="D920" s="15"/>
      <c r="E920" s="2" t="s">
        <v>339</v>
      </c>
      <c r="F920" s="34">
        <v>1.5631999999999999</v>
      </c>
      <c r="G920" s="21"/>
      <c r="H920" s="26">
        <v>53.578675928849606</v>
      </c>
      <c r="I920" s="27">
        <v>0.74234449999999952</v>
      </c>
      <c r="J920" s="26">
        <v>487.59711684370257</v>
      </c>
      <c r="K920" s="27">
        <v>-18.512303999999997</v>
      </c>
      <c r="L920" s="25" t="s">
        <v>1123</v>
      </c>
      <c r="M920" s="25" t="s">
        <v>1104</v>
      </c>
      <c r="N920" s="28" t="s">
        <v>1216</v>
      </c>
      <c r="O920" s="29"/>
      <c r="P920" s="30"/>
      <c r="Q920" s="21" t="s">
        <v>1202</v>
      </c>
      <c r="R920" s="31"/>
      <c r="S920" s="31"/>
      <c r="T920" s="28"/>
      <c r="U920" s="21"/>
      <c r="V920" s="21"/>
      <c r="W920" s="15"/>
      <c r="X920" s="15"/>
      <c r="Y920" s="28"/>
      <c r="Z920" s="28"/>
      <c r="AA920" s="21"/>
      <c r="AB920" s="21"/>
      <c r="AC920" s="21"/>
      <c r="AD920" s="21"/>
      <c r="AE920" s="21"/>
      <c r="AF920" s="21"/>
      <c r="AG920" s="21"/>
      <c r="AH920" s="21"/>
      <c r="AI920" s="21"/>
      <c r="AJ920" s="24"/>
      <c r="AM920" s="1" t="s">
        <v>1171</v>
      </c>
      <c r="AO920" s="32"/>
    </row>
    <row r="921" spans="1:41" s="1" customFormat="1" x14ac:dyDescent="0.3">
      <c r="A921" s="1" t="s">
        <v>590</v>
      </c>
      <c r="B921" s="1" t="s">
        <v>1086</v>
      </c>
      <c r="C921" s="15"/>
      <c r="D921" s="15"/>
      <c r="E921" s="2" t="s">
        <v>339</v>
      </c>
      <c r="F921" s="34">
        <v>1.6365000000000001</v>
      </c>
      <c r="G921" s="21"/>
      <c r="H921" s="26">
        <v>39.59067466582465</v>
      </c>
      <c r="I921" s="27">
        <v>1.6457774999999999</v>
      </c>
      <c r="J921" s="26">
        <v>418.46965098634291</v>
      </c>
      <c r="K921" s="27">
        <v>-14.575415499999995</v>
      </c>
      <c r="L921" s="25" t="s">
        <v>1123</v>
      </c>
      <c r="M921" s="25" t="s">
        <v>1104</v>
      </c>
      <c r="N921" s="28" t="s">
        <v>1216</v>
      </c>
      <c r="O921" s="29"/>
      <c r="P921" s="30"/>
      <c r="Q921" s="21" t="s">
        <v>1202</v>
      </c>
      <c r="R921" s="31"/>
      <c r="S921" s="31"/>
      <c r="T921" s="28"/>
      <c r="U921" s="21"/>
      <c r="V921" s="21"/>
      <c r="W921" s="15"/>
      <c r="X921" s="15"/>
      <c r="Y921" s="28"/>
      <c r="Z921" s="28"/>
      <c r="AA921" s="21"/>
      <c r="AB921" s="21"/>
      <c r="AC921" s="21"/>
      <c r="AD921" s="21"/>
      <c r="AE921" s="21"/>
      <c r="AF921" s="21"/>
      <c r="AG921" s="21"/>
      <c r="AH921" s="21"/>
      <c r="AI921" s="21"/>
      <c r="AJ921" s="24"/>
      <c r="AM921" s="1" t="s">
        <v>1171</v>
      </c>
      <c r="AO921" s="32"/>
    </row>
    <row r="922" spans="1:41" s="1" customFormat="1" x14ac:dyDescent="0.3">
      <c r="A922" s="1" t="s">
        <v>591</v>
      </c>
      <c r="B922" s="1" t="s">
        <v>1086</v>
      </c>
      <c r="C922" s="15"/>
      <c r="D922" s="15"/>
      <c r="E922" s="2" t="s">
        <v>339</v>
      </c>
      <c r="F922" s="34">
        <v>1.534</v>
      </c>
      <c r="G922" s="21"/>
      <c r="H922" s="26">
        <v>37.341437743395431</v>
      </c>
      <c r="I922" s="27">
        <v>1.4578624000000002</v>
      </c>
      <c r="J922" s="26">
        <v>393.90212443095601</v>
      </c>
      <c r="K922" s="27">
        <v>-14.643082499999995</v>
      </c>
      <c r="L922" s="25" t="s">
        <v>1123</v>
      </c>
      <c r="M922" s="25" t="s">
        <v>1104</v>
      </c>
      <c r="N922" s="28" t="s">
        <v>1216</v>
      </c>
      <c r="O922" s="29"/>
      <c r="P922" s="30"/>
      <c r="Q922" s="21" t="s">
        <v>1202</v>
      </c>
      <c r="R922" s="31"/>
      <c r="S922" s="31"/>
      <c r="T922" s="28"/>
      <c r="U922" s="21"/>
      <c r="V922" s="21"/>
      <c r="W922" s="15"/>
      <c r="X922" s="15"/>
      <c r="Y922" s="28"/>
      <c r="Z922" s="28"/>
      <c r="AA922" s="21"/>
      <c r="AB922" s="21"/>
      <c r="AC922" s="21"/>
      <c r="AD922" s="21"/>
      <c r="AE922" s="21"/>
      <c r="AF922" s="21"/>
      <c r="AG922" s="21"/>
      <c r="AH922" s="21"/>
      <c r="AI922" s="21"/>
      <c r="AJ922" s="24"/>
      <c r="AO922" s="32"/>
    </row>
    <row r="923" spans="1:41" s="1" customFormat="1" x14ac:dyDescent="0.3">
      <c r="A923" s="1" t="s">
        <v>574</v>
      </c>
      <c r="B923" s="1" t="s">
        <v>1086</v>
      </c>
      <c r="C923" s="15"/>
      <c r="D923" s="15"/>
      <c r="E923" s="2" t="s">
        <v>339</v>
      </c>
      <c r="F923" s="34">
        <v>1.5943000000000001</v>
      </c>
      <c r="G923" s="21"/>
      <c r="H923" s="26">
        <v>51.00105252078729</v>
      </c>
      <c r="I923" s="27">
        <v>-1.5842882</v>
      </c>
      <c r="J923" s="26">
        <v>462.79438543247301</v>
      </c>
      <c r="K923" s="27">
        <v>-20.624862499999999</v>
      </c>
      <c r="L923" s="25" t="s">
        <v>1123</v>
      </c>
      <c r="M923" s="25" t="s">
        <v>1104</v>
      </c>
      <c r="N923" s="28" t="s">
        <v>1216</v>
      </c>
      <c r="O923" s="29"/>
      <c r="P923" s="30"/>
      <c r="Q923" s="21" t="s">
        <v>1202</v>
      </c>
      <c r="R923" s="31"/>
      <c r="S923" s="31"/>
      <c r="T923" s="28"/>
      <c r="U923" s="21"/>
      <c r="V923" s="21"/>
      <c r="W923" s="15"/>
      <c r="X923" s="15"/>
      <c r="Y923" s="28"/>
      <c r="Z923" s="28"/>
      <c r="AA923" s="21"/>
      <c r="AB923" s="21"/>
      <c r="AC923" s="21"/>
      <c r="AD923" s="21"/>
      <c r="AE923" s="21"/>
      <c r="AF923" s="21"/>
      <c r="AG923" s="21"/>
      <c r="AH923" s="21"/>
      <c r="AI923" s="21"/>
      <c r="AJ923" s="24"/>
      <c r="AM923" s="1" t="s">
        <v>1168</v>
      </c>
      <c r="AO923" s="32"/>
    </row>
    <row r="924" spans="1:41" s="1" customFormat="1" x14ac:dyDescent="0.3">
      <c r="A924" s="1" t="s">
        <v>575</v>
      </c>
      <c r="B924" s="1" t="s">
        <v>1086</v>
      </c>
      <c r="C924" s="15"/>
      <c r="D924" s="15"/>
      <c r="E924" s="2" t="s">
        <v>339</v>
      </c>
      <c r="F924" s="34">
        <v>1.4677</v>
      </c>
      <c r="G924" s="21"/>
      <c r="H924" s="26">
        <v>39.020208399115887</v>
      </c>
      <c r="I924" s="27">
        <v>1.1115309</v>
      </c>
      <c r="J924" s="26">
        <v>385.90515933232166</v>
      </c>
      <c r="K924" s="27">
        <v>-17.0603935</v>
      </c>
      <c r="L924" s="25" t="s">
        <v>1123</v>
      </c>
      <c r="M924" s="25" t="s">
        <v>1104</v>
      </c>
      <c r="N924" s="28" t="s">
        <v>1216</v>
      </c>
      <c r="O924" s="29"/>
      <c r="P924" s="30"/>
      <c r="Q924" s="21" t="s">
        <v>1202</v>
      </c>
      <c r="R924" s="31"/>
      <c r="S924" s="31"/>
      <c r="T924" s="28"/>
      <c r="U924" s="21"/>
      <c r="V924" s="21"/>
      <c r="W924" s="15"/>
      <c r="X924" s="15"/>
      <c r="Y924" s="28"/>
      <c r="Z924" s="28"/>
      <c r="AA924" s="21"/>
      <c r="AB924" s="21"/>
      <c r="AC924" s="21"/>
      <c r="AD924" s="21"/>
      <c r="AE924" s="21"/>
      <c r="AF924" s="21"/>
      <c r="AG924" s="21"/>
      <c r="AH924" s="21"/>
      <c r="AI924" s="21"/>
      <c r="AJ924" s="24"/>
      <c r="AM924" s="1" t="s">
        <v>1168</v>
      </c>
      <c r="AO924" s="32"/>
    </row>
    <row r="925" spans="1:41" s="1" customFormat="1" x14ac:dyDescent="0.3">
      <c r="A925" s="1" t="s">
        <v>576</v>
      </c>
      <c r="B925" s="1" t="s">
        <v>1086</v>
      </c>
      <c r="C925" s="44"/>
      <c r="D925" s="44"/>
      <c r="E925" s="2" t="s">
        <v>339</v>
      </c>
      <c r="F925" s="34">
        <v>1.6736</v>
      </c>
      <c r="G925" s="45"/>
      <c r="H925" s="26">
        <v>58.871802968108625</v>
      </c>
      <c r="I925" s="27">
        <v>-8.0088800000000959E-2</v>
      </c>
      <c r="J925" s="26">
        <v>542.82473444613049</v>
      </c>
      <c r="K925" s="27">
        <v>-20.683780500000001</v>
      </c>
      <c r="L925" s="25" t="s">
        <v>1123</v>
      </c>
      <c r="M925" s="25" t="s">
        <v>1104</v>
      </c>
      <c r="N925" s="28" t="s">
        <v>1216</v>
      </c>
      <c r="O925" s="29"/>
      <c r="P925" s="30"/>
      <c r="Q925" s="21" t="s">
        <v>1202</v>
      </c>
      <c r="R925" s="31"/>
      <c r="S925" s="31"/>
      <c r="T925" s="28"/>
      <c r="U925" s="21"/>
      <c r="V925" s="21"/>
      <c r="W925" s="15"/>
      <c r="X925" s="15"/>
      <c r="Y925" s="28"/>
      <c r="Z925" s="28"/>
      <c r="AA925" s="21"/>
      <c r="AB925" s="21"/>
      <c r="AC925" s="21"/>
      <c r="AD925" s="21"/>
      <c r="AE925" s="21"/>
      <c r="AF925" s="21"/>
      <c r="AG925" s="21"/>
      <c r="AH925" s="21"/>
      <c r="AI925" s="21"/>
      <c r="AJ925" s="24"/>
      <c r="AM925" s="1" t="s">
        <v>1168</v>
      </c>
      <c r="AO925" s="32"/>
    </row>
    <row r="926" spans="1:41" s="1" customFormat="1" x14ac:dyDescent="0.3">
      <c r="A926" s="1" t="s">
        <v>577</v>
      </c>
      <c r="B926" s="1" t="s">
        <v>1086</v>
      </c>
      <c r="C926" s="44"/>
      <c r="D926" s="44"/>
      <c r="E926" s="2" t="s">
        <v>339</v>
      </c>
      <c r="F926" s="34">
        <v>1.5267999999999999</v>
      </c>
      <c r="G926" s="45"/>
      <c r="H926" s="26">
        <v>51.232607093990104</v>
      </c>
      <c r="I926" s="27">
        <v>1.0992177999999997</v>
      </c>
      <c r="J926" s="26">
        <v>473.64415781487099</v>
      </c>
      <c r="K926" s="27">
        <v>-18.958867499999997</v>
      </c>
      <c r="L926" s="25" t="s">
        <v>1123</v>
      </c>
      <c r="M926" s="25" t="s">
        <v>1104</v>
      </c>
      <c r="N926" s="28" t="s">
        <v>1216</v>
      </c>
      <c r="O926" s="29"/>
      <c r="P926" s="30"/>
      <c r="Q926" s="21" t="s">
        <v>1202</v>
      </c>
      <c r="R926" s="31"/>
      <c r="S926" s="31"/>
      <c r="T926" s="28"/>
      <c r="U926" s="21"/>
      <c r="V926" s="21"/>
      <c r="W926" s="15"/>
      <c r="X926" s="15"/>
      <c r="Y926" s="28"/>
      <c r="Z926" s="28"/>
      <c r="AA926" s="21"/>
      <c r="AB926" s="21"/>
      <c r="AC926" s="21"/>
      <c r="AD926" s="21"/>
      <c r="AE926" s="21"/>
      <c r="AF926" s="21"/>
      <c r="AG926" s="21"/>
      <c r="AH926" s="21"/>
      <c r="AI926" s="21"/>
      <c r="AJ926" s="24"/>
      <c r="AM926" s="1" t="s">
        <v>1168</v>
      </c>
      <c r="AO926" s="32"/>
    </row>
    <row r="927" spans="1:41" s="1" customFormat="1" x14ac:dyDescent="0.3">
      <c r="A927" s="1" t="s">
        <v>578</v>
      </c>
      <c r="B927" s="1" t="s">
        <v>1086</v>
      </c>
      <c r="C927" s="15"/>
      <c r="D927" s="15"/>
      <c r="E927" s="2" t="s">
        <v>339</v>
      </c>
      <c r="F927" s="34">
        <v>1.6661999999999999</v>
      </c>
      <c r="G927" s="21"/>
      <c r="H927" s="26">
        <v>41.537838122302915</v>
      </c>
      <c r="I927" s="27">
        <v>0.40103250000000057</v>
      </c>
      <c r="J927" s="26">
        <v>430.51062215477998</v>
      </c>
      <c r="K927" s="27">
        <v>-15.164969999999997</v>
      </c>
      <c r="L927" s="25" t="s">
        <v>1123</v>
      </c>
      <c r="M927" s="25" t="s">
        <v>1104</v>
      </c>
      <c r="N927" s="28" t="s">
        <v>1216</v>
      </c>
      <c r="O927" s="29"/>
      <c r="P927" s="30"/>
      <c r="Q927" s="21" t="s">
        <v>1202</v>
      </c>
      <c r="R927" s="31"/>
      <c r="S927" s="31"/>
      <c r="T927" s="28"/>
      <c r="U927" s="21"/>
      <c r="V927" s="21"/>
      <c r="W927" s="15"/>
      <c r="X927" s="15"/>
      <c r="Y927" s="28"/>
      <c r="Z927" s="28"/>
      <c r="AA927" s="21"/>
      <c r="AB927" s="21"/>
      <c r="AC927" s="21"/>
      <c r="AD927" s="21"/>
      <c r="AE927" s="21"/>
      <c r="AF927" s="21"/>
      <c r="AG927" s="21"/>
      <c r="AH927" s="21"/>
      <c r="AI927" s="21"/>
      <c r="AJ927" s="24"/>
      <c r="AM927" s="1" t="s">
        <v>1168</v>
      </c>
      <c r="AO927" s="32"/>
    </row>
    <row r="928" spans="1:41" s="1" customFormat="1" x14ac:dyDescent="0.3">
      <c r="A928" s="1" t="s">
        <v>579</v>
      </c>
      <c r="B928" s="1" t="s">
        <v>1086</v>
      </c>
      <c r="C928" s="15"/>
      <c r="D928" s="15"/>
      <c r="E928" s="2" t="s">
        <v>339</v>
      </c>
      <c r="F928" s="34">
        <v>1.6849000000000001</v>
      </c>
      <c r="G928" s="21"/>
      <c r="H928" s="39"/>
      <c r="I928" s="38"/>
      <c r="J928" s="26">
        <v>434.41805766312598</v>
      </c>
      <c r="K928" s="27">
        <v>-15.203772499999996</v>
      </c>
      <c r="L928" s="25" t="s">
        <v>1123</v>
      </c>
      <c r="M928" s="25" t="s">
        <v>1104</v>
      </c>
      <c r="N928" s="28" t="s">
        <v>1216</v>
      </c>
      <c r="O928" s="29"/>
      <c r="P928" s="30"/>
      <c r="Q928" s="21" t="s">
        <v>1202</v>
      </c>
      <c r="R928" s="31"/>
      <c r="S928" s="31"/>
      <c r="T928" s="28"/>
      <c r="U928" s="21"/>
      <c r="V928" s="21"/>
      <c r="W928" s="15"/>
      <c r="X928" s="15"/>
      <c r="Y928" s="28"/>
      <c r="Z928" s="28"/>
      <c r="AA928" s="21"/>
      <c r="AB928" s="21"/>
      <c r="AC928" s="21"/>
      <c r="AD928" s="21"/>
      <c r="AE928" s="21"/>
      <c r="AF928" s="21"/>
      <c r="AG928" s="21"/>
      <c r="AH928" s="21"/>
      <c r="AI928" s="21"/>
      <c r="AJ928" s="24"/>
      <c r="AO928" s="32"/>
    </row>
    <row r="929" spans="1:41" s="1" customFormat="1" x14ac:dyDescent="0.3">
      <c r="A929" s="1" t="s">
        <v>580</v>
      </c>
      <c r="B929" s="1" t="s">
        <v>1086</v>
      </c>
      <c r="C929" s="15"/>
      <c r="D929" s="15"/>
      <c r="E929" s="2" t="s">
        <v>339</v>
      </c>
      <c r="F929" s="34">
        <v>1.6484000000000001</v>
      </c>
      <c r="G929" s="21"/>
      <c r="H929" s="26">
        <v>58.828649615829917</v>
      </c>
      <c r="I929" s="27">
        <v>0.49681690000000012</v>
      </c>
      <c r="J929" s="26">
        <v>525.85963581183603</v>
      </c>
      <c r="K929" s="27">
        <v>-18.246954499999998</v>
      </c>
      <c r="L929" s="25" t="s">
        <v>1123</v>
      </c>
      <c r="M929" s="25" t="s">
        <v>1104</v>
      </c>
      <c r="N929" s="28" t="s">
        <v>1216</v>
      </c>
      <c r="O929" s="29"/>
      <c r="P929" s="30"/>
      <c r="Q929" s="21" t="s">
        <v>1202</v>
      </c>
      <c r="R929" s="31"/>
      <c r="S929" s="31"/>
      <c r="T929" s="28"/>
      <c r="U929" s="21"/>
      <c r="V929" s="21"/>
      <c r="W929" s="15"/>
      <c r="X929" s="15"/>
      <c r="Y929" s="28"/>
      <c r="Z929" s="28"/>
      <c r="AA929" s="21"/>
      <c r="AB929" s="21"/>
      <c r="AC929" s="21"/>
      <c r="AD929" s="21"/>
      <c r="AE929" s="21"/>
      <c r="AF929" s="21"/>
      <c r="AG929" s="21"/>
      <c r="AH929" s="21"/>
      <c r="AI929" s="21"/>
      <c r="AJ929" s="24"/>
      <c r="AM929" s="1" t="s">
        <v>1170</v>
      </c>
      <c r="AO929" s="32"/>
    </row>
    <row r="930" spans="1:41" s="1" customFormat="1" x14ac:dyDescent="0.3">
      <c r="A930" s="1" t="s">
        <v>581</v>
      </c>
      <c r="B930" s="1" t="s">
        <v>1086</v>
      </c>
      <c r="C930" s="15"/>
      <c r="D930" s="15"/>
      <c r="E930" s="2" t="s">
        <v>339</v>
      </c>
      <c r="F930" s="34">
        <v>1.4944999999999999</v>
      </c>
      <c r="G930" s="21"/>
      <c r="H930" s="26">
        <v>51.424165877276081</v>
      </c>
      <c r="I930" s="27">
        <v>0.33663639999999939</v>
      </c>
      <c r="J930" s="26">
        <v>469.76707132018208</v>
      </c>
      <c r="K930" s="27">
        <v>-19.359079000000001</v>
      </c>
      <c r="L930" s="25" t="s">
        <v>1123</v>
      </c>
      <c r="M930" s="25" t="s">
        <v>1104</v>
      </c>
      <c r="N930" s="28" t="s">
        <v>1216</v>
      </c>
      <c r="O930" s="29"/>
      <c r="P930" s="30"/>
      <c r="Q930" s="21" t="s">
        <v>1202</v>
      </c>
      <c r="R930" s="31"/>
      <c r="S930" s="31"/>
      <c r="T930" s="28"/>
      <c r="U930" s="21"/>
      <c r="V930" s="21"/>
      <c r="W930" s="15"/>
      <c r="X930" s="15"/>
      <c r="Y930" s="28"/>
      <c r="Z930" s="28"/>
      <c r="AA930" s="21"/>
      <c r="AB930" s="21"/>
      <c r="AC930" s="21"/>
      <c r="AD930" s="21"/>
      <c r="AE930" s="21"/>
      <c r="AF930" s="21"/>
      <c r="AG930" s="21"/>
      <c r="AH930" s="21"/>
      <c r="AI930" s="21"/>
      <c r="AJ930" s="24"/>
      <c r="AM930" s="1" t="s">
        <v>1170</v>
      </c>
      <c r="AO930" s="32"/>
    </row>
    <row r="931" spans="1:41" s="1" customFormat="1" x14ac:dyDescent="0.3">
      <c r="A931" s="1" t="s">
        <v>582</v>
      </c>
      <c r="B931" s="1" t="s">
        <v>1086</v>
      </c>
      <c r="C931" s="15"/>
      <c r="D931" s="15"/>
      <c r="E931" s="2" t="s">
        <v>339</v>
      </c>
      <c r="F931" s="34">
        <v>1.6577999999999999</v>
      </c>
      <c r="G931" s="21"/>
      <c r="H931" s="26">
        <v>44.824860540995694</v>
      </c>
      <c r="I931" s="27">
        <v>0.87021540000000064</v>
      </c>
      <c r="J931" s="26">
        <v>443.83383915022762</v>
      </c>
      <c r="K931" s="27">
        <v>-16.076115999999999</v>
      </c>
      <c r="L931" s="25" t="s">
        <v>1123</v>
      </c>
      <c r="M931" s="25" t="s">
        <v>1104</v>
      </c>
      <c r="N931" s="28" t="s">
        <v>1216</v>
      </c>
      <c r="O931" s="29"/>
      <c r="P931" s="30"/>
      <c r="Q931" s="21" t="s">
        <v>1202</v>
      </c>
      <c r="R931" s="31"/>
      <c r="S931" s="31"/>
      <c r="T931" s="28"/>
      <c r="U931" s="21"/>
      <c r="V931" s="21"/>
      <c r="W931" s="15"/>
      <c r="X931" s="15"/>
      <c r="Y931" s="28"/>
      <c r="Z931" s="28"/>
      <c r="AA931" s="21"/>
      <c r="AB931" s="21"/>
      <c r="AC931" s="21"/>
      <c r="AD931" s="21"/>
      <c r="AE931" s="21"/>
      <c r="AF931" s="21"/>
      <c r="AG931" s="21"/>
      <c r="AH931" s="21"/>
      <c r="AI931" s="21"/>
      <c r="AJ931" s="24"/>
      <c r="AM931" s="1" t="s">
        <v>1170</v>
      </c>
      <c r="AO931" s="32"/>
    </row>
    <row r="932" spans="1:41" s="1" customFormat="1" x14ac:dyDescent="0.3">
      <c r="A932" s="1" t="s">
        <v>583</v>
      </c>
      <c r="B932" s="1" t="s">
        <v>1086</v>
      </c>
      <c r="C932" s="15"/>
      <c r="D932" s="15"/>
      <c r="E932" s="2" t="s">
        <v>339</v>
      </c>
      <c r="F932" s="34">
        <v>1.5179</v>
      </c>
      <c r="G932" s="21"/>
      <c r="H932" s="26">
        <v>48.151878749605309</v>
      </c>
      <c r="I932" s="27">
        <v>0.56648570000000076</v>
      </c>
      <c r="J932" s="26">
        <v>424.41047040971171</v>
      </c>
      <c r="K932" s="27">
        <v>-19.305155999999997</v>
      </c>
      <c r="L932" s="25" t="s">
        <v>1123</v>
      </c>
      <c r="M932" s="25" t="s">
        <v>1104</v>
      </c>
      <c r="N932" s="28" t="s">
        <v>1216</v>
      </c>
      <c r="O932" s="29"/>
      <c r="P932" s="30"/>
      <c r="Q932" s="21" t="s">
        <v>1202</v>
      </c>
      <c r="R932" s="31"/>
      <c r="S932" s="31"/>
      <c r="T932" s="28"/>
      <c r="U932" s="21"/>
      <c r="V932" s="21"/>
      <c r="W932" s="15"/>
      <c r="X932" s="15"/>
      <c r="Y932" s="28"/>
      <c r="Z932" s="28"/>
      <c r="AA932" s="21"/>
      <c r="AB932" s="21"/>
      <c r="AC932" s="21"/>
      <c r="AD932" s="21"/>
      <c r="AE932" s="21"/>
      <c r="AF932" s="21"/>
      <c r="AG932" s="21"/>
      <c r="AH932" s="21"/>
      <c r="AI932" s="21"/>
      <c r="AJ932" s="24"/>
      <c r="AM932" s="1" t="s">
        <v>1170</v>
      </c>
      <c r="AO932" s="32"/>
    </row>
    <row r="933" spans="1:41" s="1" customFormat="1" x14ac:dyDescent="0.3">
      <c r="A933" s="1" t="s">
        <v>584</v>
      </c>
      <c r="B933" s="1" t="s">
        <v>1086</v>
      </c>
      <c r="C933" s="15"/>
      <c r="D933" s="15"/>
      <c r="E933" s="2" t="s">
        <v>339</v>
      </c>
      <c r="F933" s="34">
        <v>1.6207</v>
      </c>
      <c r="G933" s="21"/>
      <c r="H933" s="26">
        <v>52.16093042837597</v>
      </c>
      <c r="I933" s="27">
        <v>0.73224640000000063</v>
      </c>
      <c r="J933" s="26">
        <v>457.12670713201817</v>
      </c>
      <c r="K933" s="27">
        <v>-19.412247999999998</v>
      </c>
      <c r="L933" s="25" t="s">
        <v>1123</v>
      </c>
      <c r="M933" s="25" t="s">
        <v>1104</v>
      </c>
      <c r="N933" s="28" t="s">
        <v>1216</v>
      </c>
      <c r="O933" s="29"/>
      <c r="P933" s="30"/>
      <c r="Q933" s="21" t="s">
        <v>1202</v>
      </c>
      <c r="R933" s="31"/>
      <c r="S933" s="31"/>
      <c r="T933" s="28"/>
      <c r="U933" s="21"/>
      <c r="V933" s="21"/>
      <c r="W933" s="15"/>
      <c r="X933" s="15"/>
      <c r="Y933" s="28"/>
      <c r="Z933" s="28"/>
      <c r="AA933" s="21"/>
      <c r="AB933" s="21"/>
      <c r="AC933" s="21"/>
      <c r="AD933" s="21"/>
      <c r="AE933" s="21"/>
      <c r="AF933" s="21"/>
      <c r="AG933" s="21"/>
      <c r="AH933" s="21"/>
      <c r="AI933" s="21"/>
      <c r="AJ933" s="24"/>
      <c r="AO933" s="32"/>
    </row>
    <row r="934" spans="1:41" s="1" customFormat="1" x14ac:dyDescent="0.3">
      <c r="A934" s="1" t="s">
        <v>557</v>
      </c>
      <c r="B934" s="1" t="s">
        <v>1198</v>
      </c>
      <c r="C934" s="15" t="s">
        <v>1197</v>
      </c>
      <c r="D934" s="15"/>
      <c r="E934" s="2" t="s">
        <v>342</v>
      </c>
      <c r="F934" s="34">
        <v>2.0590999999999999</v>
      </c>
      <c r="G934" s="21"/>
      <c r="H934" s="26">
        <v>31.26839280075782</v>
      </c>
      <c r="I934" s="27">
        <v>2.8085914000000005</v>
      </c>
      <c r="J934" s="26">
        <v>614.44081942336879</v>
      </c>
      <c r="K934" s="27">
        <v>-8.0408169999999934</v>
      </c>
      <c r="L934" s="25" t="s">
        <v>1123</v>
      </c>
      <c r="M934" s="25" t="s">
        <v>1104</v>
      </c>
      <c r="N934" s="28" t="s">
        <v>1216</v>
      </c>
      <c r="O934" s="29"/>
      <c r="P934" s="30"/>
      <c r="Q934" s="21" t="s">
        <v>1202</v>
      </c>
      <c r="R934" s="31"/>
      <c r="S934" s="31"/>
      <c r="T934" s="28"/>
      <c r="U934" s="21"/>
      <c r="V934" s="21"/>
      <c r="W934" s="15"/>
      <c r="X934" s="15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4"/>
      <c r="AL934" s="1" t="s">
        <v>1126</v>
      </c>
      <c r="AM934" s="1" t="s">
        <v>1171</v>
      </c>
      <c r="AO934" s="32"/>
    </row>
    <row r="935" spans="1:41" s="1" customFormat="1" x14ac:dyDescent="0.3">
      <c r="A935" s="1" t="s">
        <v>558</v>
      </c>
      <c r="B935" s="1" t="s">
        <v>1198</v>
      </c>
      <c r="C935" s="15" t="s">
        <v>1197</v>
      </c>
      <c r="D935" s="15"/>
      <c r="E935" s="2" t="s">
        <v>342</v>
      </c>
      <c r="F935" s="34">
        <v>0.95499999999999996</v>
      </c>
      <c r="G935" s="21"/>
      <c r="H935" s="26">
        <v>20.528470687296075</v>
      </c>
      <c r="I935" s="27">
        <v>3.6811221999999999</v>
      </c>
      <c r="J935" s="26">
        <v>284.14491654021242</v>
      </c>
      <c r="K935" s="27">
        <v>-8.6864514999999987</v>
      </c>
      <c r="L935" s="25" t="s">
        <v>1123</v>
      </c>
      <c r="M935" s="25" t="s">
        <v>1104</v>
      </c>
      <c r="N935" s="28" t="s">
        <v>1216</v>
      </c>
      <c r="O935" s="21"/>
      <c r="P935" s="21"/>
      <c r="Q935" s="21" t="s">
        <v>1202</v>
      </c>
      <c r="R935" s="36"/>
      <c r="S935" s="21"/>
      <c r="T935" s="21"/>
      <c r="U935" s="21"/>
      <c r="V935" s="21"/>
      <c r="W935" s="15"/>
      <c r="X935" s="15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4"/>
      <c r="AL935" s="1" t="s">
        <v>1127</v>
      </c>
      <c r="AM935" s="1" t="s">
        <v>1171</v>
      </c>
      <c r="AO935" s="32"/>
    </row>
    <row r="936" spans="1:41" s="1" customFormat="1" x14ac:dyDescent="0.3">
      <c r="A936" s="1" t="s">
        <v>559</v>
      </c>
      <c r="B936" s="1" t="s">
        <v>1198</v>
      </c>
      <c r="C936" s="15" t="s">
        <v>1197</v>
      </c>
      <c r="D936" s="15"/>
      <c r="E936" s="2" t="s">
        <v>342</v>
      </c>
      <c r="F936" s="34">
        <v>2.0869</v>
      </c>
      <c r="G936" s="21"/>
      <c r="H936" s="26">
        <v>41.975686769813713</v>
      </c>
      <c r="I936" s="27">
        <v>1.8869892999999998</v>
      </c>
      <c r="J936" s="26">
        <v>623.2647951441578</v>
      </c>
      <c r="K936" s="27">
        <v>-7.5308874999999986</v>
      </c>
      <c r="L936" s="25" t="s">
        <v>1123</v>
      </c>
      <c r="M936" s="25" t="s">
        <v>1104</v>
      </c>
      <c r="N936" s="28" t="s">
        <v>1216</v>
      </c>
      <c r="O936" s="21"/>
      <c r="P936" s="21"/>
      <c r="Q936" s="21" t="s">
        <v>1202</v>
      </c>
      <c r="R936" s="36"/>
      <c r="S936" s="21"/>
      <c r="T936" s="21"/>
      <c r="U936" s="21"/>
      <c r="V936" s="21"/>
      <c r="W936" s="15"/>
      <c r="X936" s="15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4"/>
      <c r="AM936" s="1" t="s">
        <v>1171</v>
      </c>
      <c r="AO936" s="32"/>
    </row>
    <row r="937" spans="1:41" s="1" customFormat="1" x14ac:dyDescent="0.3">
      <c r="A937" s="1" t="s">
        <v>560</v>
      </c>
      <c r="B937" s="1" t="s">
        <v>1198</v>
      </c>
      <c r="C937" s="15" t="s">
        <v>1197</v>
      </c>
      <c r="D937" s="15"/>
      <c r="E937" s="2" t="s">
        <v>342</v>
      </c>
      <c r="F937" s="34">
        <v>1.9985999999999999</v>
      </c>
      <c r="G937" s="21"/>
      <c r="H937" s="26">
        <v>34.06073044942638</v>
      </c>
      <c r="I937" s="27">
        <v>2.4666932999999998</v>
      </c>
      <c r="J937" s="26">
        <v>598.09787556904394</v>
      </c>
      <c r="K937" s="27">
        <v>-7.7032779999999992</v>
      </c>
      <c r="L937" s="25" t="s">
        <v>1123</v>
      </c>
      <c r="M937" s="25" t="s">
        <v>1104</v>
      </c>
      <c r="N937" s="28" t="s">
        <v>1216</v>
      </c>
      <c r="O937" s="29"/>
      <c r="P937" s="30"/>
      <c r="Q937" s="21" t="s">
        <v>1202</v>
      </c>
      <c r="R937" s="31"/>
      <c r="S937" s="31"/>
      <c r="T937" s="28"/>
      <c r="U937" s="21"/>
      <c r="V937" s="21"/>
      <c r="W937" s="15"/>
      <c r="X937" s="15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4"/>
      <c r="AM937" s="1" t="s">
        <v>1171</v>
      </c>
      <c r="AO937" s="32"/>
    </row>
    <row r="938" spans="1:41" s="1" customFormat="1" x14ac:dyDescent="0.3">
      <c r="A938" s="1" t="s">
        <v>561</v>
      </c>
      <c r="B938" s="1" t="s">
        <v>1198</v>
      </c>
      <c r="C938" s="15" t="s">
        <v>1197</v>
      </c>
      <c r="D938" s="15"/>
      <c r="E938" s="2" t="s">
        <v>342</v>
      </c>
      <c r="F938" s="34">
        <v>2.1473</v>
      </c>
      <c r="G938" s="21"/>
      <c r="H938" s="26">
        <v>40.901063045995166</v>
      </c>
      <c r="I938" s="27">
        <v>1.983641</v>
      </c>
      <c r="J938" s="26">
        <v>655.5561456752655</v>
      </c>
      <c r="K938" s="27">
        <v>-7.5107834999999987</v>
      </c>
      <c r="L938" s="25" t="s">
        <v>1123</v>
      </c>
      <c r="M938" s="25" t="s">
        <v>1104</v>
      </c>
      <c r="N938" s="28" t="s">
        <v>1216</v>
      </c>
      <c r="O938" s="21"/>
      <c r="P938" s="21"/>
      <c r="Q938" s="21" t="s">
        <v>1202</v>
      </c>
      <c r="R938" s="36"/>
      <c r="S938" s="21"/>
      <c r="T938" s="21"/>
      <c r="U938" s="21"/>
      <c r="V938" s="21"/>
      <c r="W938" s="15"/>
      <c r="X938" s="15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4"/>
      <c r="AM938" s="1" t="s">
        <v>1171</v>
      </c>
      <c r="AO938" s="32"/>
    </row>
    <row r="939" spans="1:41" s="1" customFormat="1" x14ac:dyDescent="0.3">
      <c r="A939" s="1" t="s">
        <v>562</v>
      </c>
      <c r="B939" s="1" t="s">
        <v>1198</v>
      </c>
      <c r="C939" s="15" t="s">
        <v>1197</v>
      </c>
      <c r="D939" s="15"/>
      <c r="E939" s="2" t="s">
        <v>342</v>
      </c>
      <c r="F939" s="34">
        <v>2.0653000000000001</v>
      </c>
      <c r="G939" s="21"/>
      <c r="H939" s="26">
        <v>43.530259972634461</v>
      </c>
      <c r="I939" s="27">
        <v>2.2173864000000005</v>
      </c>
      <c r="J939" s="26">
        <v>609.00075872534137</v>
      </c>
      <c r="K939" s="27">
        <v>-6.960307499999999</v>
      </c>
      <c r="L939" s="25" t="s">
        <v>1123</v>
      </c>
      <c r="M939" s="25" t="s">
        <v>1104</v>
      </c>
      <c r="N939" s="28" t="s">
        <v>1216</v>
      </c>
      <c r="O939" s="29"/>
      <c r="P939" s="30"/>
      <c r="Q939" s="21" t="s">
        <v>1202</v>
      </c>
      <c r="R939" s="31"/>
      <c r="S939" s="31"/>
      <c r="T939" s="28"/>
      <c r="U939" s="21"/>
      <c r="V939" s="21"/>
      <c r="W939" s="15"/>
      <c r="X939" s="15"/>
      <c r="Y939" s="28"/>
      <c r="Z939" s="28"/>
      <c r="AA939" s="21"/>
      <c r="AB939" s="21"/>
      <c r="AC939" s="21"/>
      <c r="AD939" s="21"/>
      <c r="AE939" s="21"/>
      <c r="AF939" s="21"/>
      <c r="AG939" s="21"/>
      <c r="AH939" s="21"/>
      <c r="AI939" s="21"/>
      <c r="AJ939" s="24"/>
      <c r="AM939" s="1" t="s">
        <v>1171</v>
      </c>
      <c r="AO939" s="32"/>
    </row>
    <row r="940" spans="1:41" s="1" customFormat="1" ht="14.5" x14ac:dyDescent="0.3">
      <c r="A940" s="1" t="s">
        <v>545</v>
      </c>
      <c r="B940" s="1" t="s">
        <v>1198</v>
      </c>
      <c r="C940" s="15" t="s">
        <v>1197</v>
      </c>
      <c r="D940" s="15"/>
      <c r="E940" s="2" t="s">
        <v>342</v>
      </c>
      <c r="F940" s="34">
        <v>1.9469000000000001</v>
      </c>
      <c r="G940" s="37"/>
      <c r="H940" s="26">
        <v>49.693821702978639</v>
      </c>
      <c r="I940" s="27">
        <v>-4.4331447999999991</v>
      </c>
      <c r="J940" s="26">
        <v>590.65477996965092</v>
      </c>
      <c r="K940" s="27">
        <v>-8.5028445000000001</v>
      </c>
      <c r="L940" s="25" t="s">
        <v>1123</v>
      </c>
      <c r="M940" s="25" t="s">
        <v>1104</v>
      </c>
      <c r="N940" s="28" t="s">
        <v>1216</v>
      </c>
      <c r="O940" s="29"/>
      <c r="P940" s="30"/>
      <c r="Q940" s="21" t="s">
        <v>1202</v>
      </c>
      <c r="R940" s="31"/>
      <c r="S940" s="31"/>
      <c r="T940" s="28"/>
      <c r="U940" s="21"/>
      <c r="V940" s="21"/>
      <c r="W940" s="15"/>
      <c r="X940" s="15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4"/>
      <c r="AL940" s="1" t="s">
        <v>1126</v>
      </c>
      <c r="AM940" s="1" t="s">
        <v>1168</v>
      </c>
      <c r="AO940" s="32"/>
    </row>
    <row r="941" spans="1:41" s="1" customFormat="1" x14ac:dyDescent="0.3">
      <c r="A941" s="1" t="s">
        <v>546</v>
      </c>
      <c r="B941" s="1" t="s">
        <v>1198</v>
      </c>
      <c r="C941" s="15" t="s">
        <v>1197</v>
      </c>
      <c r="D941" s="15"/>
      <c r="E941" s="2" t="s">
        <v>342</v>
      </c>
      <c r="F941" s="34">
        <v>2.1253000000000002</v>
      </c>
      <c r="G941" s="21"/>
      <c r="H941" s="26">
        <v>46.658351752447118</v>
      </c>
      <c r="I941" s="27">
        <v>-0.38877800000000085</v>
      </c>
      <c r="J941" s="26">
        <v>663.55311077389979</v>
      </c>
      <c r="K941" s="27">
        <v>-8.5094724999999993</v>
      </c>
      <c r="L941" s="25" t="s">
        <v>1123</v>
      </c>
      <c r="M941" s="25" t="s">
        <v>1104</v>
      </c>
      <c r="N941" s="28" t="s">
        <v>1216</v>
      </c>
      <c r="O941" s="29"/>
      <c r="P941" s="30"/>
      <c r="Q941" s="21" t="s">
        <v>1202</v>
      </c>
      <c r="R941" s="31"/>
      <c r="S941" s="31"/>
      <c r="T941" s="28"/>
      <c r="U941" s="21"/>
      <c r="V941" s="21"/>
      <c r="W941" s="15"/>
      <c r="X941" s="15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4"/>
      <c r="AM941" s="1" t="s">
        <v>1168</v>
      </c>
      <c r="AO941" s="32"/>
    </row>
    <row r="942" spans="1:41" s="1" customFormat="1" x14ac:dyDescent="0.3">
      <c r="A942" s="1" t="s">
        <v>547</v>
      </c>
      <c r="B942" s="1" t="s">
        <v>1198</v>
      </c>
      <c r="C942" s="15" t="s">
        <v>1197</v>
      </c>
      <c r="D942" s="15"/>
      <c r="E942" s="2" t="s">
        <v>342</v>
      </c>
      <c r="F942" s="34">
        <v>2.0497999999999998</v>
      </c>
      <c r="G942" s="21"/>
      <c r="H942" s="26">
        <v>63.252394484791076</v>
      </c>
      <c r="I942" s="27">
        <v>-4.897516200000001</v>
      </c>
      <c r="J942" s="26">
        <v>625.31335356600903</v>
      </c>
      <c r="K942" s="27">
        <v>-8.0508325000000003</v>
      </c>
      <c r="L942" s="25" t="s">
        <v>1123</v>
      </c>
      <c r="M942" s="25" t="s">
        <v>1104</v>
      </c>
      <c r="N942" s="28" t="s">
        <v>1216</v>
      </c>
      <c r="O942" s="29"/>
      <c r="P942" s="30"/>
      <c r="Q942" s="21" t="s">
        <v>1202</v>
      </c>
      <c r="R942" s="31"/>
      <c r="S942" s="31"/>
      <c r="T942" s="28"/>
      <c r="U942" s="21"/>
      <c r="V942" s="21"/>
      <c r="W942" s="15"/>
      <c r="X942" s="15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4"/>
      <c r="AM942" s="1" t="s">
        <v>1168</v>
      </c>
      <c r="AO942" s="32"/>
    </row>
    <row r="943" spans="1:41" s="1" customFormat="1" x14ac:dyDescent="0.3">
      <c r="A943" s="1" t="s">
        <v>548</v>
      </c>
      <c r="B943" s="1" t="s">
        <v>1198</v>
      </c>
      <c r="C943" s="15" t="s">
        <v>1197</v>
      </c>
      <c r="D943" s="15"/>
      <c r="E943" s="2" t="s">
        <v>342</v>
      </c>
      <c r="F943" s="34">
        <v>2.0760000000000001</v>
      </c>
      <c r="G943" s="21"/>
      <c r="H943" s="26">
        <v>39.776970845174191</v>
      </c>
      <c r="I943" s="27">
        <v>-1.0958153999999998</v>
      </c>
      <c r="J943" s="26">
        <v>614.21320182094075</v>
      </c>
      <c r="K943" s="27">
        <v>-8.0027119999999954</v>
      </c>
      <c r="L943" s="25" t="s">
        <v>1123</v>
      </c>
      <c r="M943" s="25" t="s">
        <v>1104</v>
      </c>
      <c r="N943" s="28" t="s">
        <v>1216</v>
      </c>
      <c r="O943" s="21"/>
      <c r="P943" s="21"/>
      <c r="Q943" s="21" t="s">
        <v>1202</v>
      </c>
      <c r="R943" s="36"/>
      <c r="S943" s="21"/>
      <c r="T943" s="21"/>
      <c r="U943" s="21"/>
      <c r="V943" s="21"/>
      <c r="W943" s="15"/>
      <c r="X943" s="15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4"/>
      <c r="AM943" s="1" t="s">
        <v>1168</v>
      </c>
      <c r="AO943" s="32"/>
    </row>
    <row r="944" spans="1:41" s="1" customFormat="1" ht="14.5" x14ac:dyDescent="0.3">
      <c r="A944" s="2" t="s">
        <v>549</v>
      </c>
      <c r="B944" s="1" t="s">
        <v>1198</v>
      </c>
      <c r="C944" s="15" t="s">
        <v>1197</v>
      </c>
      <c r="D944" s="15"/>
      <c r="E944" s="2" t="s">
        <v>342</v>
      </c>
      <c r="F944" s="34">
        <v>2.1749999999999998</v>
      </c>
      <c r="G944" s="37"/>
      <c r="H944" s="26">
        <v>50.407430796758241</v>
      </c>
      <c r="I944" s="27">
        <v>-1.1395853999999999</v>
      </c>
      <c r="J944" s="26">
        <v>654.47875569043993</v>
      </c>
      <c r="K944" s="27">
        <v>-8.529286499999996</v>
      </c>
      <c r="L944" s="25" t="s">
        <v>1123</v>
      </c>
      <c r="M944" s="25" t="s">
        <v>1104</v>
      </c>
      <c r="N944" s="28" t="s">
        <v>1216</v>
      </c>
      <c r="O944" s="21"/>
      <c r="P944" s="21"/>
      <c r="Q944" s="21" t="s">
        <v>1202</v>
      </c>
      <c r="R944" s="36"/>
      <c r="S944" s="21"/>
      <c r="T944" s="21"/>
      <c r="U944" s="21"/>
      <c r="V944" s="21"/>
      <c r="W944" s="15"/>
      <c r="X944" s="15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4"/>
      <c r="AK944" s="32" t="s">
        <v>1135</v>
      </c>
      <c r="AM944" s="1" t="s">
        <v>1168</v>
      </c>
      <c r="AO944" s="32"/>
    </row>
    <row r="945" spans="1:41" s="1" customFormat="1" ht="14.5" x14ac:dyDescent="0.3">
      <c r="A945" s="2" t="s">
        <v>550</v>
      </c>
      <c r="B945" s="1" t="s">
        <v>1198</v>
      </c>
      <c r="C945" s="15" t="s">
        <v>1197</v>
      </c>
      <c r="D945" s="15"/>
      <c r="E945" s="2" t="s">
        <v>342</v>
      </c>
      <c r="F945" s="34">
        <v>2.0148000000000001</v>
      </c>
      <c r="G945" s="37"/>
      <c r="H945" s="26">
        <v>57.823492263972213</v>
      </c>
      <c r="I945" s="27">
        <v>-2.2983796000000001</v>
      </c>
      <c r="J945" s="26">
        <v>589.03869499241262</v>
      </c>
      <c r="K945" s="27">
        <v>-7.9550989999999988</v>
      </c>
      <c r="L945" s="25" t="s">
        <v>1123</v>
      </c>
      <c r="M945" s="25" t="s">
        <v>1104</v>
      </c>
      <c r="N945" s="28" t="s">
        <v>1216</v>
      </c>
      <c r="O945" s="21"/>
      <c r="P945" s="21"/>
      <c r="Q945" s="21" t="s">
        <v>1202</v>
      </c>
      <c r="R945" s="36"/>
      <c r="S945" s="21"/>
      <c r="T945" s="21"/>
      <c r="U945" s="21"/>
      <c r="V945" s="21"/>
      <c r="W945" s="15"/>
      <c r="X945" s="15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4"/>
      <c r="AM945" s="1" t="s">
        <v>1168</v>
      </c>
      <c r="AO945" s="32"/>
    </row>
    <row r="946" spans="1:41" s="1" customFormat="1" ht="14.5" x14ac:dyDescent="0.3">
      <c r="A946" s="1" t="s">
        <v>551</v>
      </c>
      <c r="B946" s="1" t="s">
        <v>1198</v>
      </c>
      <c r="C946" s="15" t="s">
        <v>1197</v>
      </c>
      <c r="D946" s="15"/>
      <c r="E946" s="2" t="s">
        <v>342</v>
      </c>
      <c r="F946" s="34">
        <v>2.1110000000000002</v>
      </c>
      <c r="G946" s="37"/>
      <c r="H946" s="26">
        <v>44.775392063993266</v>
      </c>
      <c r="I946" s="27">
        <v>2.2991073000000002</v>
      </c>
      <c r="J946" s="26">
        <v>656.34522003034897</v>
      </c>
      <c r="K946" s="27">
        <v>-8.3431474999999971</v>
      </c>
      <c r="L946" s="25" t="s">
        <v>1123</v>
      </c>
      <c r="M946" s="25" t="s">
        <v>1104</v>
      </c>
      <c r="N946" s="28" t="s">
        <v>1216</v>
      </c>
      <c r="O946" s="21"/>
      <c r="P946" s="21"/>
      <c r="Q946" s="21" t="s">
        <v>1202</v>
      </c>
      <c r="R946" s="36"/>
      <c r="S946" s="21"/>
      <c r="T946" s="21"/>
      <c r="U946" s="21"/>
      <c r="V946" s="21"/>
      <c r="W946" s="15"/>
      <c r="X946" s="15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4"/>
      <c r="AL946" s="1" t="s">
        <v>1126</v>
      </c>
      <c r="AM946" s="1" t="s">
        <v>1170</v>
      </c>
      <c r="AO946" s="32"/>
    </row>
    <row r="947" spans="1:41" s="1" customFormat="1" x14ac:dyDescent="0.3">
      <c r="A947" s="1" t="s">
        <v>552</v>
      </c>
      <c r="B947" s="1" t="s">
        <v>1198</v>
      </c>
      <c r="C947" s="15" t="s">
        <v>1197</v>
      </c>
      <c r="D947" s="15"/>
      <c r="E947" s="2" t="s">
        <v>342</v>
      </c>
      <c r="F947" s="34">
        <v>2.1772</v>
      </c>
      <c r="G947" s="21"/>
      <c r="H947" s="26">
        <v>45.246921376697195</v>
      </c>
      <c r="I947" s="27">
        <v>2.4671376999999999</v>
      </c>
      <c r="J947" s="26">
        <v>661.28452200303479</v>
      </c>
      <c r="K947" s="27">
        <v>-8.4894259999999999</v>
      </c>
      <c r="L947" s="25" t="s">
        <v>1123</v>
      </c>
      <c r="M947" s="25" t="s">
        <v>1104</v>
      </c>
      <c r="N947" s="28" t="s">
        <v>1216</v>
      </c>
      <c r="O947" s="29"/>
      <c r="P947" s="30"/>
      <c r="Q947" s="21" t="s">
        <v>1202</v>
      </c>
      <c r="R947" s="31"/>
      <c r="S947" s="33"/>
      <c r="T947" s="28"/>
      <c r="U947" s="21"/>
      <c r="V947" s="21"/>
      <c r="W947" s="15"/>
      <c r="X947" s="15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4"/>
      <c r="AM947" s="1" t="s">
        <v>1170</v>
      </c>
      <c r="AO947" s="32"/>
    </row>
    <row r="948" spans="1:41" s="1" customFormat="1" x14ac:dyDescent="0.3">
      <c r="A948" s="1" t="s">
        <v>553</v>
      </c>
      <c r="B948" s="1" t="s">
        <v>1198</v>
      </c>
      <c r="C948" s="15" t="s">
        <v>1197</v>
      </c>
      <c r="D948" s="15"/>
      <c r="E948" s="2" t="s">
        <v>342</v>
      </c>
      <c r="F948" s="34">
        <v>1.998</v>
      </c>
      <c r="G948" s="21"/>
      <c r="H948" s="26">
        <v>38.39711609304284</v>
      </c>
      <c r="I948" s="27">
        <v>1.4261692999999991</v>
      </c>
      <c r="J948" s="26">
        <v>577.46054628224579</v>
      </c>
      <c r="K948" s="27">
        <v>-8.5307579999999987</v>
      </c>
      <c r="L948" s="25" t="s">
        <v>1123</v>
      </c>
      <c r="M948" s="25" t="s">
        <v>1104</v>
      </c>
      <c r="N948" s="28" t="s">
        <v>1216</v>
      </c>
      <c r="O948" s="29"/>
      <c r="P948" s="30"/>
      <c r="Q948" s="21" t="s">
        <v>1202</v>
      </c>
      <c r="R948" s="31"/>
      <c r="S948" s="33"/>
      <c r="T948" s="28"/>
      <c r="U948" s="21"/>
      <c r="V948" s="21"/>
      <c r="W948" s="15"/>
      <c r="X948" s="15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4"/>
      <c r="AM948" s="1" t="s">
        <v>1170</v>
      </c>
      <c r="AO948" s="32"/>
    </row>
    <row r="949" spans="1:41" s="1" customFormat="1" x14ac:dyDescent="0.3">
      <c r="A949" s="1" t="s">
        <v>554</v>
      </c>
      <c r="B949" s="1" t="s">
        <v>1198</v>
      </c>
      <c r="C949" s="15" t="s">
        <v>1197</v>
      </c>
      <c r="D949" s="15"/>
      <c r="E949" s="2" t="s">
        <v>342</v>
      </c>
      <c r="F949" s="34">
        <v>2.1629</v>
      </c>
      <c r="G949" s="21"/>
      <c r="H949" s="26">
        <v>39.900115777286608</v>
      </c>
      <c r="I949" s="27">
        <v>1.9014536999999989</v>
      </c>
      <c r="J949" s="26">
        <v>621.59559939301971</v>
      </c>
      <c r="K949" s="27">
        <v>-8.7031174999999958</v>
      </c>
      <c r="L949" s="25" t="s">
        <v>1123</v>
      </c>
      <c r="M949" s="25" t="s">
        <v>1104</v>
      </c>
      <c r="N949" s="28" t="s">
        <v>1216</v>
      </c>
      <c r="O949" s="29"/>
      <c r="P949" s="30"/>
      <c r="Q949" s="21" t="s">
        <v>1202</v>
      </c>
      <c r="R949" s="31"/>
      <c r="S949" s="33"/>
      <c r="T949" s="28"/>
      <c r="U949" s="21"/>
      <c r="V949" s="21"/>
      <c r="W949" s="15"/>
      <c r="X949" s="15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4"/>
      <c r="AM949" s="1" t="s">
        <v>1170</v>
      </c>
      <c r="AO949" s="32"/>
    </row>
    <row r="950" spans="1:41" s="1" customFormat="1" x14ac:dyDescent="0.3">
      <c r="A950" s="1" t="s">
        <v>555</v>
      </c>
      <c r="B950" s="1" t="s">
        <v>1198</v>
      </c>
      <c r="C950" s="15" t="s">
        <v>1197</v>
      </c>
      <c r="D950" s="15"/>
      <c r="E950" s="2" t="s">
        <v>342</v>
      </c>
      <c r="F950" s="34">
        <v>2.0956000000000001</v>
      </c>
      <c r="G950" s="21"/>
      <c r="H950" s="26">
        <v>42.349331649300076</v>
      </c>
      <c r="I950" s="27">
        <v>1.5088058000000006</v>
      </c>
      <c r="J950" s="26">
        <v>609.18285280728367</v>
      </c>
      <c r="K950" s="27">
        <v>-8.8093915000000003</v>
      </c>
      <c r="L950" s="25" t="s">
        <v>1123</v>
      </c>
      <c r="M950" s="25" t="s">
        <v>1104</v>
      </c>
      <c r="N950" s="28" t="s">
        <v>1216</v>
      </c>
      <c r="O950" s="29"/>
      <c r="P950" s="30"/>
      <c r="Q950" s="21" t="s">
        <v>1202</v>
      </c>
      <c r="R950" s="31"/>
      <c r="S950" s="33"/>
      <c r="T950" s="28"/>
      <c r="U950" s="21"/>
      <c r="V950" s="21"/>
      <c r="W950" s="15"/>
      <c r="X950" s="15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4"/>
      <c r="AM950" s="1" t="s">
        <v>1170</v>
      </c>
      <c r="AO950" s="32"/>
    </row>
    <row r="951" spans="1:41" s="1" customFormat="1" x14ac:dyDescent="0.3">
      <c r="A951" s="1" t="s">
        <v>556</v>
      </c>
      <c r="B951" s="1" t="s">
        <v>1198</v>
      </c>
      <c r="C951" s="15" t="s">
        <v>1197</v>
      </c>
      <c r="D951" s="15"/>
      <c r="E951" s="2" t="s">
        <v>342</v>
      </c>
      <c r="F951" s="34">
        <v>1.913</v>
      </c>
      <c r="G951" s="21"/>
      <c r="H951" s="26">
        <v>38.035048942216612</v>
      </c>
      <c r="I951" s="27">
        <v>2.1603781000000009</v>
      </c>
      <c r="J951" s="26">
        <v>575.43474962063726</v>
      </c>
      <c r="K951" s="27">
        <v>-8.5568234999999984</v>
      </c>
      <c r="L951" s="25" t="s">
        <v>1123</v>
      </c>
      <c r="M951" s="25" t="s">
        <v>1104</v>
      </c>
      <c r="N951" s="28" t="s">
        <v>1216</v>
      </c>
      <c r="O951" s="29"/>
      <c r="P951" s="30"/>
      <c r="Q951" s="21" t="s">
        <v>1202</v>
      </c>
      <c r="R951" s="31"/>
      <c r="S951" s="33"/>
      <c r="T951" s="28"/>
      <c r="U951" s="21"/>
      <c r="V951" s="21"/>
      <c r="W951" s="15"/>
      <c r="X951" s="15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4"/>
      <c r="AM951" s="1" t="s">
        <v>1170</v>
      </c>
      <c r="AO951" s="32"/>
    </row>
    <row r="952" spans="1:41" s="1" customFormat="1" x14ac:dyDescent="0.3">
      <c r="A952" s="1" t="s">
        <v>654</v>
      </c>
      <c r="B952" s="1" t="s">
        <v>1086</v>
      </c>
      <c r="C952" s="15"/>
      <c r="D952" s="15"/>
      <c r="E952" s="2" t="s">
        <v>339</v>
      </c>
      <c r="F952" s="34">
        <v>0.87660000000000005</v>
      </c>
      <c r="G952" s="21"/>
      <c r="H952" s="26">
        <v>17.894617990214527</v>
      </c>
      <c r="I952" s="27">
        <v>1.3744256000000006</v>
      </c>
      <c r="J952" s="26">
        <v>211.50867052023122</v>
      </c>
      <c r="K952" s="27">
        <v>-14.191414900000005</v>
      </c>
      <c r="L952" s="50"/>
      <c r="M952" s="50"/>
      <c r="N952" s="28"/>
      <c r="O952" s="29"/>
      <c r="P952" s="30"/>
      <c r="Q952" s="21"/>
      <c r="R952" s="31"/>
      <c r="S952" s="33"/>
      <c r="T952" s="28"/>
      <c r="U952" s="21"/>
      <c r="V952" s="21"/>
      <c r="W952" s="15"/>
      <c r="X952" s="15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4"/>
      <c r="AO952" s="51"/>
    </row>
    <row r="953" spans="1:41" s="1" customFormat="1" x14ac:dyDescent="0.3">
      <c r="A953" s="1" t="s">
        <v>661</v>
      </c>
      <c r="B953" s="1" t="s">
        <v>1086</v>
      </c>
      <c r="C953" s="15"/>
      <c r="D953" s="15"/>
      <c r="E953" s="2" t="s">
        <v>339</v>
      </c>
      <c r="F953" s="25">
        <v>0.31390000000000001</v>
      </c>
      <c r="G953" s="21"/>
      <c r="H953" s="26">
        <v>8.8108579088471863</v>
      </c>
      <c r="I953" s="27">
        <v>3.5809231999999991</v>
      </c>
      <c r="J953" s="26">
        <v>98.634754098360659</v>
      </c>
      <c r="K953" s="27">
        <v>-20.942582600000001</v>
      </c>
      <c r="L953" s="50"/>
      <c r="M953" s="50"/>
      <c r="N953" s="28"/>
      <c r="O953" s="29"/>
      <c r="P953" s="30"/>
      <c r="Q953" s="21"/>
      <c r="R953" s="31"/>
      <c r="S953" s="31"/>
      <c r="T953" s="28"/>
      <c r="U953" s="21"/>
      <c r="V953" s="21"/>
      <c r="W953" s="15"/>
      <c r="X953" s="15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4"/>
      <c r="AK953" s="1" t="s">
        <v>1137</v>
      </c>
      <c r="AO953" s="51"/>
    </row>
    <row r="954" spans="1:41" s="1" customFormat="1" x14ac:dyDescent="0.3">
      <c r="A954" s="1" t="s">
        <v>655</v>
      </c>
      <c r="B954" s="1" t="s">
        <v>1086</v>
      </c>
      <c r="C954" s="15"/>
      <c r="D954" s="15"/>
      <c r="E954" s="2" t="s">
        <v>339</v>
      </c>
      <c r="F954" s="34">
        <v>0.97199999999999998</v>
      </c>
      <c r="G954" s="21"/>
      <c r="H954" s="26">
        <v>20.951950821728769</v>
      </c>
      <c r="I954" s="27">
        <v>2.5803752000000002</v>
      </c>
      <c r="J954" s="26">
        <v>242.2456647398844</v>
      </c>
      <c r="K954" s="27">
        <v>-14.791450000000001</v>
      </c>
      <c r="L954" s="50"/>
      <c r="M954" s="50"/>
      <c r="N954" s="28"/>
      <c r="O954" s="29"/>
      <c r="P954" s="30"/>
      <c r="Q954" s="21"/>
      <c r="R954" s="31"/>
      <c r="S954" s="33"/>
      <c r="T954" s="28"/>
      <c r="U954" s="21"/>
      <c r="V954" s="21"/>
      <c r="W954" s="15"/>
      <c r="X954" s="15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4"/>
      <c r="AO954" s="51"/>
    </row>
    <row r="955" spans="1:41" s="1" customFormat="1" x14ac:dyDescent="0.3">
      <c r="A955" s="1" t="s">
        <v>656</v>
      </c>
      <c r="B955" s="1" t="s">
        <v>1086</v>
      </c>
      <c r="C955" s="15"/>
      <c r="D955" s="15"/>
      <c r="E955" s="2" t="s">
        <v>339</v>
      </c>
      <c r="F955" s="34">
        <v>0.91410000000000002</v>
      </c>
      <c r="G955" s="21"/>
      <c r="H955" s="26">
        <v>26.49328816961485</v>
      </c>
      <c r="I955" s="27">
        <v>0.48890879999999926</v>
      </c>
      <c r="J955" s="26">
        <v>272.26011560693644</v>
      </c>
      <c r="K955" s="27">
        <v>-18.2229201</v>
      </c>
      <c r="L955" s="50"/>
      <c r="M955" s="50"/>
      <c r="N955" s="28"/>
      <c r="O955" s="29"/>
      <c r="P955" s="30"/>
      <c r="Q955" s="21"/>
      <c r="R955" s="31"/>
      <c r="S955" s="33"/>
      <c r="T955" s="28"/>
      <c r="U955" s="21"/>
      <c r="V955" s="21"/>
      <c r="W955" s="15"/>
      <c r="X955" s="15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4"/>
      <c r="AO955" s="51"/>
    </row>
    <row r="956" spans="1:41" s="1" customFormat="1" x14ac:dyDescent="0.3">
      <c r="A956" s="1" t="s">
        <v>657</v>
      </c>
      <c r="B956" s="1" t="s">
        <v>1086</v>
      </c>
      <c r="C956" s="15"/>
      <c r="D956" s="15"/>
      <c r="E956" s="2" t="s">
        <v>339</v>
      </c>
      <c r="F956" s="34">
        <v>0.87409999999999999</v>
      </c>
      <c r="G956" s="21"/>
      <c r="H956" s="26">
        <v>14.161083929243507</v>
      </c>
      <c r="I956" s="27">
        <v>1.4030447999999995</v>
      </c>
      <c r="J956" s="26">
        <v>191.11849710982659</v>
      </c>
      <c r="K956" s="27">
        <v>-10.913470600000002</v>
      </c>
      <c r="L956" s="50"/>
      <c r="M956" s="50"/>
      <c r="N956" s="28"/>
      <c r="O956" s="29"/>
      <c r="P956" s="30"/>
      <c r="Q956" s="21"/>
      <c r="R956" s="31"/>
      <c r="S956" s="33"/>
      <c r="T956" s="28"/>
      <c r="U956" s="21"/>
      <c r="V956" s="21"/>
      <c r="W956" s="15"/>
      <c r="X956" s="15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4"/>
      <c r="AO956" s="51"/>
    </row>
    <row r="957" spans="1:41" s="1" customFormat="1" x14ac:dyDescent="0.3">
      <c r="A957" s="1" t="s">
        <v>658</v>
      </c>
      <c r="B957" s="1" t="s">
        <v>1086</v>
      </c>
      <c r="C957" s="15"/>
      <c r="D957" s="15"/>
      <c r="E957" s="2" t="s">
        <v>339</v>
      </c>
      <c r="F957" s="34">
        <v>0.95879999999999999</v>
      </c>
      <c r="G957" s="21"/>
      <c r="H957" s="26">
        <v>21.651988458160833</v>
      </c>
      <c r="I957" s="27">
        <v>2.0878215999999998</v>
      </c>
      <c r="J957" s="26">
        <v>241.65317919075147</v>
      </c>
      <c r="K957" s="27">
        <v>-15.370986700000003</v>
      </c>
      <c r="L957" s="50"/>
      <c r="M957" s="50"/>
      <c r="N957" s="21"/>
      <c r="O957" s="21"/>
      <c r="P957" s="21"/>
      <c r="Q957" s="21"/>
      <c r="R957" s="36"/>
      <c r="S957" s="21"/>
      <c r="T957" s="21"/>
      <c r="U957" s="21"/>
      <c r="V957" s="21"/>
      <c r="W957" s="15"/>
      <c r="X957" s="15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4"/>
      <c r="AO957" s="51"/>
    </row>
    <row r="958" spans="1:41" s="1" customFormat="1" x14ac:dyDescent="0.3">
      <c r="A958" s="1" t="s">
        <v>659</v>
      </c>
      <c r="B958" s="1" t="s">
        <v>1086</v>
      </c>
      <c r="C958" s="15"/>
      <c r="D958" s="15"/>
      <c r="E958" s="2" t="s">
        <v>339</v>
      </c>
      <c r="F958" s="34">
        <v>0.96450000000000002</v>
      </c>
      <c r="G958" s="21"/>
      <c r="H958" s="26">
        <v>15.64646844812445</v>
      </c>
      <c r="I958" s="27">
        <v>2.743992</v>
      </c>
      <c r="J958" s="26">
        <v>214.83236994219655</v>
      </c>
      <c r="K958" s="27">
        <v>-12.2730139</v>
      </c>
      <c r="L958" s="50"/>
      <c r="M958" s="50"/>
      <c r="N958" s="28"/>
      <c r="O958" s="29"/>
      <c r="P958" s="30"/>
      <c r="Q958" s="21"/>
      <c r="R958" s="31"/>
      <c r="S958" s="31"/>
      <c r="T958" s="28"/>
      <c r="U958" s="21"/>
      <c r="V958" s="21"/>
      <c r="W958" s="15"/>
      <c r="X958" s="15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4"/>
      <c r="AO958" s="51"/>
    </row>
    <row r="959" spans="1:41" s="1" customFormat="1" x14ac:dyDescent="0.3">
      <c r="A959" s="1" t="s">
        <v>660</v>
      </c>
      <c r="B959" s="1" t="s">
        <v>1086</v>
      </c>
      <c r="C959" s="15"/>
      <c r="D959" s="15"/>
      <c r="E959" s="2" t="s">
        <v>339</v>
      </c>
      <c r="F959" s="34">
        <v>0.85</v>
      </c>
      <c r="G959" s="21"/>
      <c r="H959" s="26">
        <v>27.879563417388031</v>
      </c>
      <c r="I959" s="27">
        <v>2.0727928000000002</v>
      </c>
      <c r="J959" s="26">
        <v>266.63872832369941</v>
      </c>
      <c r="K959" s="27">
        <v>-21.305524400000003</v>
      </c>
      <c r="L959" s="50"/>
      <c r="M959" s="50"/>
      <c r="N959" s="28"/>
      <c r="O959" s="29"/>
      <c r="P959" s="30"/>
      <c r="Q959" s="21"/>
      <c r="R959" s="31"/>
      <c r="S959" s="31"/>
      <c r="T959" s="28"/>
      <c r="U959" s="21"/>
      <c r="V959" s="21"/>
      <c r="W959" s="15"/>
      <c r="X959" s="15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4"/>
      <c r="AK959" s="1" t="s">
        <v>1138</v>
      </c>
      <c r="AO959" s="51"/>
    </row>
    <row r="960" spans="1:41" s="1" customFormat="1" ht="14.5" x14ac:dyDescent="0.35">
      <c r="A960" s="1" t="s">
        <v>809</v>
      </c>
      <c r="B960" s="1" t="s">
        <v>16</v>
      </c>
      <c r="C960" s="15"/>
      <c r="D960" s="15"/>
      <c r="E960" s="2" t="s">
        <v>337</v>
      </c>
      <c r="F960" s="34">
        <v>1.9093</v>
      </c>
      <c r="G960" s="71"/>
      <c r="H960" s="26">
        <v>30.231756046267087</v>
      </c>
      <c r="I960" s="27">
        <v>3.861320000000001</v>
      </c>
      <c r="J960" s="26">
        <v>480.66570327552984</v>
      </c>
      <c r="K960" s="27">
        <v>-20.529783299999998</v>
      </c>
      <c r="L960" s="50"/>
      <c r="M960" s="3" t="s">
        <v>1113</v>
      </c>
      <c r="N960" s="40" t="s">
        <v>1217</v>
      </c>
      <c r="O960" s="29"/>
      <c r="P960" s="30"/>
      <c r="Q960" s="21" t="s">
        <v>1202</v>
      </c>
      <c r="R960" s="31"/>
      <c r="S960" s="31"/>
      <c r="T960" s="28"/>
      <c r="U960" s="21"/>
      <c r="V960" s="21"/>
      <c r="W960" s="15"/>
      <c r="X960" s="15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4"/>
      <c r="AK960" s="1" t="s">
        <v>1142</v>
      </c>
      <c r="AO960" s="51"/>
    </row>
    <row r="961" spans="1:41" s="1" customFormat="1" ht="14.5" x14ac:dyDescent="0.35">
      <c r="A961" s="1" t="s">
        <v>810</v>
      </c>
      <c r="B961" s="1" t="s">
        <v>16</v>
      </c>
      <c r="C961" s="15"/>
      <c r="D961" s="15"/>
      <c r="E961" s="2" t="s">
        <v>337</v>
      </c>
      <c r="F961" s="34">
        <v>2.0459999999999998</v>
      </c>
      <c r="G961" s="71"/>
      <c r="H961" s="26">
        <v>29.203364879074655</v>
      </c>
      <c r="I961" s="27">
        <v>3.7083420000000009</v>
      </c>
      <c r="J961" s="26">
        <v>509.68304431599228</v>
      </c>
      <c r="K961" s="27">
        <v>-21.254674900000001</v>
      </c>
      <c r="L961" s="50"/>
      <c r="M961" s="3" t="s">
        <v>1113</v>
      </c>
      <c r="N961" s="40" t="s">
        <v>1217</v>
      </c>
      <c r="O961" s="29"/>
      <c r="P961" s="30"/>
      <c r="Q961" s="21" t="s">
        <v>1202</v>
      </c>
      <c r="R961" s="31"/>
      <c r="S961" s="31"/>
      <c r="T961" s="28"/>
      <c r="U961" s="21"/>
      <c r="V961" s="21"/>
      <c r="W961" s="15"/>
      <c r="X961" s="15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4"/>
      <c r="AO961" s="51"/>
    </row>
    <row r="962" spans="1:41" s="1" customFormat="1" x14ac:dyDescent="0.3">
      <c r="A962" s="72" t="s">
        <v>811</v>
      </c>
      <c r="B962" s="72" t="s">
        <v>16</v>
      </c>
      <c r="C962" s="72"/>
      <c r="D962" s="72"/>
      <c r="E962" s="73" t="s">
        <v>337</v>
      </c>
      <c r="F962" s="74">
        <v>1.4137999999999999</v>
      </c>
      <c r="G962" s="75"/>
      <c r="H962" s="76">
        <v>21.148840048840054</v>
      </c>
      <c r="I962" s="77">
        <v>3.3837355999999996</v>
      </c>
      <c r="J962" s="76">
        <v>367.26433566433576</v>
      </c>
      <c r="K962" s="77">
        <v>-21.2058423</v>
      </c>
      <c r="L962" s="78"/>
      <c r="M962" s="75" t="s">
        <v>1113</v>
      </c>
      <c r="N962" s="75" t="s">
        <v>1217</v>
      </c>
      <c r="O962" s="79"/>
      <c r="P962" s="80"/>
      <c r="Q962" s="75" t="s">
        <v>1202</v>
      </c>
      <c r="R962" s="81"/>
      <c r="S962" s="81"/>
      <c r="T962" s="82"/>
      <c r="U962" s="75"/>
      <c r="V962" s="75"/>
      <c r="W962" s="72"/>
      <c r="X962" s="72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3"/>
      <c r="AK962" s="72"/>
      <c r="AL962" s="72"/>
      <c r="AM962" s="72"/>
      <c r="AN962" s="72"/>
      <c r="AO962" s="72"/>
    </row>
    <row r="963" spans="1:41" s="1" customFormat="1" ht="14.5" x14ac:dyDescent="0.35">
      <c r="A963" s="1" t="s">
        <v>812</v>
      </c>
      <c r="B963" s="1" t="s">
        <v>16</v>
      </c>
      <c r="C963" s="15"/>
      <c r="D963" s="15"/>
      <c r="E963" s="2" t="s">
        <v>337</v>
      </c>
      <c r="F963" s="34">
        <v>0.40660000000000002</v>
      </c>
      <c r="G963" s="71"/>
      <c r="H963" s="26">
        <v>7.2895899053627762</v>
      </c>
      <c r="I963" s="27">
        <v>4.2285019999999998</v>
      </c>
      <c r="J963" s="26">
        <v>116.0606936416185</v>
      </c>
      <c r="K963" s="27">
        <v>-21.161275500000002</v>
      </c>
      <c r="L963" s="50"/>
      <c r="M963" s="3" t="s">
        <v>1113</v>
      </c>
      <c r="N963" s="40" t="s">
        <v>1217</v>
      </c>
      <c r="O963" s="21"/>
      <c r="P963" s="21"/>
      <c r="Q963" s="21" t="s">
        <v>1202</v>
      </c>
      <c r="R963" s="36"/>
      <c r="S963" s="21"/>
      <c r="T963" s="21"/>
      <c r="U963" s="21"/>
      <c r="V963" s="21"/>
      <c r="W963" s="15"/>
      <c r="X963" s="15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4"/>
      <c r="AK963" s="1" t="s">
        <v>1143</v>
      </c>
      <c r="AO963" s="51"/>
    </row>
    <row r="964" spans="1:41" s="1" customFormat="1" ht="14.5" x14ac:dyDescent="0.35">
      <c r="A964" s="1" t="s">
        <v>813</v>
      </c>
      <c r="B964" s="1" t="s">
        <v>16</v>
      </c>
      <c r="C964" s="15"/>
      <c r="D964" s="15"/>
      <c r="E964" s="2" t="s">
        <v>337</v>
      </c>
      <c r="F964" s="34">
        <v>1.6871</v>
      </c>
      <c r="G964" s="71"/>
      <c r="H964" s="26">
        <v>29.92260778128286</v>
      </c>
      <c r="I964" s="27">
        <v>4.0700260000000013</v>
      </c>
      <c r="J964" s="26">
        <v>453.61368015414251</v>
      </c>
      <c r="K964" s="27">
        <v>-21.8427489</v>
      </c>
      <c r="L964" s="50"/>
      <c r="M964" s="3" t="s">
        <v>1113</v>
      </c>
      <c r="N964" s="40" t="s">
        <v>1217</v>
      </c>
      <c r="O964" s="21"/>
      <c r="P964" s="21"/>
      <c r="Q964" s="21" t="s">
        <v>1202</v>
      </c>
      <c r="R964" s="36"/>
      <c r="S964" s="21"/>
      <c r="T964" s="21"/>
      <c r="U964" s="21"/>
      <c r="V964" s="21"/>
      <c r="W964" s="15"/>
      <c r="X964" s="15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4"/>
      <c r="AK964" s="1" t="s">
        <v>1144</v>
      </c>
      <c r="AO964" s="51"/>
    </row>
    <row r="965" spans="1:41" s="1" customFormat="1" ht="14.5" x14ac:dyDescent="0.35">
      <c r="A965" s="1" t="s">
        <v>814</v>
      </c>
      <c r="B965" s="55" t="s">
        <v>19</v>
      </c>
      <c r="C965" s="15" t="s">
        <v>310</v>
      </c>
      <c r="D965" s="15"/>
      <c r="E965" s="2" t="s">
        <v>339</v>
      </c>
      <c r="F965" s="34">
        <v>9.5588999999999995</v>
      </c>
      <c r="G965" s="71"/>
      <c r="H965" s="26">
        <v>21.915178571428569</v>
      </c>
      <c r="I965" s="27">
        <v>3.0092094999999985</v>
      </c>
      <c r="J965" s="26">
        <v>1241.2825607064017</v>
      </c>
      <c r="K965" s="27">
        <v>-1.347037199999999</v>
      </c>
      <c r="L965" s="50"/>
      <c r="M965" s="3" t="s">
        <v>1113</v>
      </c>
      <c r="N965" s="21" t="s">
        <v>1217</v>
      </c>
      <c r="O965" s="21"/>
      <c r="P965" s="21"/>
      <c r="Q965" s="21" t="s">
        <v>1202</v>
      </c>
      <c r="R965" s="36"/>
      <c r="S965" s="21"/>
      <c r="T965" s="21"/>
      <c r="U965" s="21"/>
      <c r="V965" s="21"/>
      <c r="W965" s="15"/>
      <c r="X965" s="15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4"/>
      <c r="AO965" s="51"/>
    </row>
    <row r="966" spans="1:41" s="1" customFormat="1" ht="14.5" x14ac:dyDescent="0.35">
      <c r="A966" s="1" t="s">
        <v>815</v>
      </c>
      <c r="B966" s="55" t="s">
        <v>19</v>
      </c>
      <c r="C966" s="15" t="s">
        <v>310</v>
      </c>
      <c r="D966" s="15"/>
      <c r="E966" s="2" t="s">
        <v>339</v>
      </c>
      <c r="F966" s="34">
        <v>9.4825999999999997</v>
      </c>
      <c r="G966" s="71"/>
      <c r="H966" s="26">
        <v>24.922321428571426</v>
      </c>
      <c r="I966" s="27">
        <v>2.9237770999999992</v>
      </c>
      <c r="J966" s="26">
        <v>1236.1611479028695</v>
      </c>
      <c r="K966" s="27">
        <v>-1.8951348000000006</v>
      </c>
      <c r="L966" s="50"/>
      <c r="M966" s="3" t="s">
        <v>1113</v>
      </c>
      <c r="N966" s="21" t="s">
        <v>1217</v>
      </c>
      <c r="O966" s="21"/>
      <c r="P966" s="21"/>
      <c r="Q966" s="21" t="s">
        <v>1202</v>
      </c>
      <c r="R966" s="36"/>
      <c r="S966" s="21"/>
      <c r="T966" s="21"/>
      <c r="U966" s="21"/>
      <c r="V966" s="21"/>
      <c r="W966" s="15"/>
      <c r="X966" s="15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4"/>
      <c r="AO966" s="51"/>
    </row>
    <row r="967" spans="1:41" s="1" customFormat="1" ht="14.5" x14ac:dyDescent="0.35">
      <c r="A967" s="1" t="s">
        <v>816</v>
      </c>
      <c r="B967" s="55" t="s">
        <v>19</v>
      </c>
      <c r="C967" s="15" t="s">
        <v>310</v>
      </c>
      <c r="D967" s="15"/>
      <c r="E967" s="2" t="s">
        <v>339</v>
      </c>
      <c r="F967" s="34">
        <v>9.5617000000000001</v>
      </c>
      <c r="G967" s="71"/>
      <c r="H967" s="26">
        <v>19.175892857142856</v>
      </c>
      <c r="I967" s="27">
        <v>3.5952268999999992</v>
      </c>
      <c r="J967" s="26">
        <v>1235.2339955849889</v>
      </c>
      <c r="K967" s="27">
        <v>-1.3367904000000044</v>
      </c>
      <c r="L967" s="50"/>
      <c r="M967" s="3" t="s">
        <v>1113</v>
      </c>
      <c r="N967" s="21" t="s">
        <v>1217</v>
      </c>
      <c r="O967" s="21"/>
      <c r="P967" s="21"/>
      <c r="Q967" s="21" t="s">
        <v>1202</v>
      </c>
      <c r="R967" s="36"/>
      <c r="S967" s="21"/>
      <c r="T967" s="21"/>
      <c r="U967" s="21"/>
      <c r="V967" s="21"/>
      <c r="W967" s="15"/>
      <c r="X967" s="15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4"/>
      <c r="AO967" s="51"/>
    </row>
    <row r="968" spans="1:41" s="1" customFormat="1" x14ac:dyDescent="0.3">
      <c r="A968" s="1" t="s">
        <v>817</v>
      </c>
      <c r="B968" s="55" t="s">
        <v>19</v>
      </c>
      <c r="C968" s="15" t="s">
        <v>310</v>
      </c>
      <c r="D968" s="15"/>
      <c r="E968" s="2" t="s">
        <v>339</v>
      </c>
      <c r="F968" s="34">
        <v>9.5646000000000004</v>
      </c>
      <c r="G968" s="21"/>
      <c r="H968" s="26">
        <v>26.974107142857143</v>
      </c>
      <c r="I968" s="27">
        <v>2.2022581999999988</v>
      </c>
      <c r="J968" s="26">
        <v>1260.0463576158938</v>
      </c>
      <c r="K968" s="27">
        <v>-2.5190072000000017</v>
      </c>
      <c r="L968" s="50"/>
      <c r="M968" s="3" t="s">
        <v>1113</v>
      </c>
      <c r="N968" s="21" t="s">
        <v>1217</v>
      </c>
      <c r="O968" s="21"/>
      <c r="P968" s="21"/>
      <c r="Q968" s="21" t="s">
        <v>1202</v>
      </c>
      <c r="R968" s="36"/>
      <c r="S968" s="21"/>
      <c r="T968" s="21"/>
      <c r="U968" s="21"/>
      <c r="V968" s="21"/>
      <c r="W968" s="15"/>
      <c r="X968" s="15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4"/>
      <c r="AO968" s="51"/>
    </row>
    <row r="969" spans="1:41" s="1" customFormat="1" ht="14.5" x14ac:dyDescent="0.35">
      <c r="A969" s="1" t="s">
        <v>818</v>
      </c>
      <c r="B969" s="55" t="s">
        <v>19</v>
      </c>
      <c r="C969" s="15" t="s">
        <v>310</v>
      </c>
      <c r="D969" s="15"/>
      <c r="E969" s="2" t="s">
        <v>339</v>
      </c>
      <c r="F969" s="34">
        <v>9.4736999999999991</v>
      </c>
      <c r="G969" s="71"/>
      <c r="H969" s="26">
        <v>30.413392857142856</v>
      </c>
      <c r="I969" s="27">
        <v>2.9277695999999991</v>
      </c>
      <c r="J969" s="26">
        <v>1287.6622516556292</v>
      </c>
      <c r="K969" s="27">
        <v>-3.1712654000000047</v>
      </c>
      <c r="L969" s="50"/>
      <c r="M969" s="3" t="s">
        <v>1113</v>
      </c>
      <c r="N969" s="21" t="s">
        <v>1217</v>
      </c>
      <c r="O969" s="21"/>
      <c r="P969" s="21"/>
      <c r="Q969" s="21" t="s">
        <v>1202</v>
      </c>
      <c r="R969" s="36"/>
      <c r="S969" s="21"/>
      <c r="T969" s="21"/>
      <c r="U969" s="21"/>
      <c r="V969" s="21"/>
      <c r="W969" s="15"/>
      <c r="X969" s="15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4"/>
      <c r="AO969" s="51"/>
    </row>
    <row r="970" spans="1:41" s="1" customFormat="1" ht="14.5" x14ac:dyDescent="0.35">
      <c r="A970" s="1" t="s">
        <v>819</v>
      </c>
      <c r="B970" s="55" t="s">
        <v>19</v>
      </c>
      <c r="C970" s="15" t="s">
        <v>310</v>
      </c>
      <c r="D970" s="15"/>
      <c r="E970" s="2" t="s">
        <v>339</v>
      </c>
      <c r="F970" s="34">
        <v>9.6066000000000003</v>
      </c>
      <c r="G970" s="71"/>
      <c r="H970" s="26">
        <v>32.095535714285717</v>
      </c>
      <c r="I970" s="27">
        <v>2.5194434000000001</v>
      </c>
      <c r="J970" s="26">
        <v>1293.6887417218543</v>
      </c>
      <c r="K970" s="27">
        <v>-3.4945040000000027</v>
      </c>
      <c r="L970" s="50"/>
      <c r="M970" s="3" t="s">
        <v>1113</v>
      </c>
      <c r="N970" s="21" t="s">
        <v>1217</v>
      </c>
      <c r="O970" s="21"/>
      <c r="P970" s="21"/>
      <c r="Q970" s="21" t="s">
        <v>1202</v>
      </c>
      <c r="R970" s="36"/>
      <c r="S970" s="21"/>
      <c r="T970" s="21"/>
      <c r="U970" s="21"/>
      <c r="V970" s="21"/>
      <c r="W970" s="15"/>
      <c r="X970" s="15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4"/>
      <c r="AO970" s="51"/>
    </row>
    <row r="971" spans="1:41" s="1" customFormat="1" ht="14.5" x14ac:dyDescent="0.35">
      <c r="A971" s="1" t="s">
        <v>820</v>
      </c>
      <c r="B971" s="55" t="s">
        <v>19</v>
      </c>
      <c r="C971" s="15" t="s">
        <v>310</v>
      </c>
      <c r="D971" s="15"/>
      <c r="E971" s="2" t="s">
        <v>339</v>
      </c>
      <c r="F971" s="34">
        <v>9.6312999999999995</v>
      </c>
      <c r="G971" s="71"/>
      <c r="H971" s="26">
        <v>24.597321428571426</v>
      </c>
      <c r="I971" s="27">
        <v>2.3890672999999998</v>
      </c>
      <c r="J971" s="26">
        <v>1264.4172185430461</v>
      </c>
      <c r="K971" s="27">
        <v>-0.77763080000000384</v>
      </c>
      <c r="L971" s="50"/>
      <c r="M971" s="3" t="s">
        <v>1113</v>
      </c>
      <c r="N971" s="21" t="s">
        <v>1217</v>
      </c>
      <c r="O971" s="21"/>
      <c r="P971" s="21"/>
      <c r="Q971" s="21" t="s">
        <v>1202</v>
      </c>
      <c r="R971" s="36"/>
      <c r="S971" s="21"/>
      <c r="T971" s="21"/>
      <c r="U971" s="21"/>
      <c r="V971" s="21"/>
      <c r="W971" s="15"/>
      <c r="X971" s="15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4"/>
      <c r="AO971" s="51"/>
    </row>
    <row r="972" spans="1:41" s="1" customFormat="1" ht="14.5" x14ac:dyDescent="0.35">
      <c r="A972" s="1" t="s">
        <v>821</v>
      </c>
      <c r="B972" s="55" t="s">
        <v>19</v>
      </c>
      <c r="C972" s="1" t="s">
        <v>305</v>
      </c>
      <c r="D972" s="15"/>
      <c r="E972" s="2" t="s">
        <v>339</v>
      </c>
      <c r="F972" s="34">
        <v>2.3506999999999998</v>
      </c>
      <c r="G972" s="71"/>
      <c r="H972" s="26">
        <v>39.324107142857137</v>
      </c>
      <c r="I972" s="27">
        <v>3.1542305999999987</v>
      </c>
      <c r="J972" s="26">
        <v>358.65562913907286</v>
      </c>
      <c r="K972" s="27">
        <v>-14.823176600000004</v>
      </c>
      <c r="L972" s="50"/>
      <c r="M972" s="3" t="s">
        <v>1113</v>
      </c>
      <c r="N972" s="21" t="s">
        <v>1217</v>
      </c>
      <c r="O972" s="21"/>
      <c r="P972" s="21"/>
      <c r="Q972" s="21" t="s">
        <v>1202</v>
      </c>
      <c r="R972" s="36"/>
      <c r="S972" s="21"/>
      <c r="T972" s="21"/>
      <c r="U972" s="21"/>
      <c r="V972" s="21"/>
      <c r="W972" s="15"/>
      <c r="X972" s="15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4"/>
      <c r="AO972" s="51"/>
    </row>
    <row r="973" spans="1:41" s="1" customFormat="1" ht="14.5" x14ac:dyDescent="0.35">
      <c r="A973" s="1" t="s">
        <v>822</v>
      </c>
      <c r="B973" s="55" t="s">
        <v>19</v>
      </c>
      <c r="C973" s="1" t="s">
        <v>305</v>
      </c>
      <c r="D973" s="15"/>
      <c r="E973" s="2" t="s">
        <v>339</v>
      </c>
      <c r="F973" s="34">
        <v>2.3184999999999998</v>
      </c>
      <c r="G973" s="71"/>
      <c r="H973" s="26">
        <v>42.241964285714282</v>
      </c>
      <c r="I973" s="27">
        <v>3.6536031999999992</v>
      </c>
      <c r="J973" s="26">
        <v>345.91832229580575</v>
      </c>
      <c r="K973" s="27">
        <v>-18.689445200000002</v>
      </c>
      <c r="L973" s="50"/>
      <c r="M973" s="3" t="s">
        <v>1113</v>
      </c>
      <c r="N973" s="21" t="s">
        <v>1217</v>
      </c>
      <c r="O973" s="21"/>
      <c r="P973" s="21"/>
      <c r="Q973" s="21" t="s">
        <v>1202</v>
      </c>
      <c r="R973" s="36"/>
      <c r="S973" s="21"/>
      <c r="T973" s="21"/>
      <c r="U973" s="21"/>
      <c r="V973" s="21"/>
      <c r="W973" s="15"/>
      <c r="X973" s="15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4"/>
      <c r="AO973" s="51"/>
    </row>
    <row r="974" spans="1:41" s="1" customFormat="1" ht="14.5" x14ac:dyDescent="0.35">
      <c r="A974" s="1" t="s">
        <v>823</v>
      </c>
      <c r="B974" s="55" t="s">
        <v>19</v>
      </c>
      <c r="C974" s="1" t="s">
        <v>305</v>
      </c>
      <c r="D974" s="15"/>
      <c r="E974" s="2" t="s">
        <v>339</v>
      </c>
      <c r="F974" s="34">
        <v>2.2671000000000001</v>
      </c>
      <c r="G974" s="71"/>
      <c r="H974" s="26">
        <v>38.229464285714279</v>
      </c>
      <c r="I974" s="27">
        <v>3.0998398999999992</v>
      </c>
      <c r="J974" s="26">
        <v>336.05077262693158</v>
      </c>
      <c r="K974" s="27">
        <v>-15.854779799999999</v>
      </c>
      <c r="L974" s="50"/>
      <c r="M974" s="3" t="s">
        <v>1113</v>
      </c>
      <c r="N974" s="21" t="s">
        <v>1217</v>
      </c>
      <c r="O974" s="21"/>
      <c r="P974" s="21"/>
      <c r="Q974" s="21" t="s">
        <v>1202</v>
      </c>
      <c r="R974" s="36"/>
      <c r="S974" s="21"/>
      <c r="T974" s="21"/>
      <c r="U974" s="21"/>
      <c r="V974" s="21"/>
      <c r="W974" s="15"/>
      <c r="X974" s="15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4"/>
      <c r="AO974" s="51"/>
    </row>
    <row r="975" spans="1:41" s="1" customFormat="1" ht="14.5" x14ac:dyDescent="0.35">
      <c r="A975" s="1" t="s">
        <v>824</v>
      </c>
      <c r="B975" s="55" t="s">
        <v>19</v>
      </c>
      <c r="C975" s="1" t="s">
        <v>305</v>
      </c>
      <c r="D975" s="15"/>
      <c r="E975" s="2" t="s">
        <v>339</v>
      </c>
      <c r="F975" s="34">
        <v>2.2770000000000001</v>
      </c>
      <c r="G975" s="71"/>
      <c r="H975" s="26">
        <v>35.299107142857146</v>
      </c>
      <c r="I975" s="27">
        <v>3.1154399999999995</v>
      </c>
      <c r="J975" s="26">
        <v>334.35099337748346</v>
      </c>
      <c r="K975" s="27">
        <v>-15.991148400000004</v>
      </c>
      <c r="L975" s="50"/>
      <c r="M975" s="3" t="s">
        <v>1113</v>
      </c>
      <c r="N975" s="21" t="s">
        <v>1217</v>
      </c>
      <c r="O975" s="21"/>
      <c r="P975" s="21"/>
      <c r="Q975" s="21" t="s">
        <v>1202</v>
      </c>
      <c r="R975" s="36"/>
      <c r="S975" s="21"/>
      <c r="T975" s="21"/>
      <c r="U975" s="21"/>
      <c r="V975" s="21"/>
      <c r="W975" s="15"/>
      <c r="X975" s="15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4"/>
      <c r="AO975" s="51"/>
    </row>
    <row r="976" spans="1:41" s="1" customFormat="1" ht="14.5" x14ac:dyDescent="0.35">
      <c r="A976" s="1" t="s">
        <v>825</v>
      </c>
      <c r="B976" s="55" t="s">
        <v>19</v>
      </c>
      <c r="C976" s="1" t="s">
        <v>305</v>
      </c>
      <c r="D976" s="15"/>
      <c r="E976" s="2" t="s">
        <v>339</v>
      </c>
      <c r="F976" s="34">
        <v>2.2772000000000001</v>
      </c>
      <c r="G976" s="71"/>
      <c r="H976" s="26">
        <v>46.877678571428568</v>
      </c>
      <c r="I976" s="27">
        <v>3.1617275999999999</v>
      </c>
      <c r="J976" s="26">
        <v>355.94039735099335</v>
      </c>
      <c r="K976" s="27">
        <v>-19.285167999999999</v>
      </c>
      <c r="L976" s="50"/>
      <c r="M976" s="3" t="s">
        <v>1113</v>
      </c>
      <c r="N976" s="21" t="s">
        <v>1217</v>
      </c>
      <c r="O976" s="21"/>
      <c r="P976" s="21"/>
      <c r="Q976" s="21" t="s">
        <v>1202</v>
      </c>
      <c r="R976" s="36"/>
      <c r="S976" s="21"/>
      <c r="T976" s="21"/>
      <c r="U976" s="21"/>
      <c r="V976" s="21"/>
      <c r="W976" s="15"/>
      <c r="X976" s="15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4"/>
      <c r="AO976" s="51"/>
    </row>
    <row r="977" spans="1:41" s="1" customFormat="1" ht="14.5" x14ac:dyDescent="0.35">
      <c r="A977" s="1" t="s">
        <v>826</v>
      </c>
      <c r="B977" s="1" t="s">
        <v>1085</v>
      </c>
      <c r="C977" s="24"/>
      <c r="D977" s="24"/>
      <c r="E977" s="2" t="s">
        <v>339</v>
      </c>
      <c r="F977" s="34">
        <v>1.5075000000000001</v>
      </c>
      <c r="G977" s="71"/>
      <c r="H977" s="26">
        <v>26.930914166085135</v>
      </c>
      <c r="I977" s="27">
        <v>4.5847068000000011</v>
      </c>
      <c r="J977" s="26">
        <v>282.60366826156297</v>
      </c>
      <c r="K977" s="27">
        <v>-19.082393200000009</v>
      </c>
      <c r="L977" s="50"/>
      <c r="M977" s="3" t="s">
        <v>1113</v>
      </c>
      <c r="N977" s="40" t="s">
        <v>1217</v>
      </c>
      <c r="O977" s="21"/>
      <c r="P977" s="21"/>
      <c r="Q977" s="21" t="s">
        <v>1202</v>
      </c>
      <c r="R977" s="36"/>
      <c r="S977" s="21"/>
      <c r="T977" s="21"/>
      <c r="U977" s="21"/>
      <c r="V977" s="21"/>
      <c r="W977" s="15"/>
      <c r="X977" s="15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4"/>
      <c r="AO977" s="51"/>
    </row>
    <row r="978" spans="1:41" s="1" customFormat="1" x14ac:dyDescent="0.3">
      <c r="A978" s="1" t="s">
        <v>827</v>
      </c>
      <c r="B978" s="1" t="s">
        <v>1085</v>
      </c>
      <c r="C978" s="24"/>
      <c r="D978" s="24"/>
      <c r="E978" s="2" t="s">
        <v>339</v>
      </c>
      <c r="F978" s="34">
        <v>1.514</v>
      </c>
      <c r="G978" s="21"/>
      <c r="H978" s="26">
        <v>18.241102581995811</v>
      </c>
      <c r="I978" s="27">
        <v>5.6099690000000004</v>
      </c>
      <c r="J978" s="26">
        <v>206.50318979266348</v>
      </c>
      <c r="K978" s="27">
        <v>-19.724979400000002</v>
      </c>
      <c r="L978" s="50"/>
      <c r="M978" s="3" t="s">
        <v>1113</v>
      </c>
      <c r="N978" s="40" t="s">
        <v>1217</v>
      </c>
      <c r="O978" s="29"/>
      <c r="P978" s="30"/>
      <c r="Q978" s="21" t="s">
        <v>1202</v>
      </c>
      <c r="R978" s="31"/>
      <c r="S978" s="33"/>
      <c r="T978" s="28"/>
      <c r="U978" s="21"/>
      <c r="V978" s="21"/>
      <c r="W978" s="15"/>
      <c r="X978" s="15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4"/>
      <c r="AO978" s="51"/>
    </row>
    <row r="979" spans="1:41" s="1" customFormat="1" x14ac:dyDescent="0.3">
      <c r="A979" s="1" t="s">
        <v>828</v>
      </c>
      <c r="B979" s="1" t="s">
        <v>1085</v>
      </c>
      <c r="C979" s="24"/>
      <c r="D979" s="24"/>
      <c r="E979" s="2" t="s">
        <v>339</v>
      </c>
      <c r="F979" s="34">
        <v>1.0740000000000001</v>
      </c>
      <c r="G979" s="21"/>
      <c r="H979" s="26">
        <v>10.507905138339922</v>
      </c>
      <c r="I979" s="27">
        <v>4.7479941000000006</v>
      </c>
      <c r="J979" s="26">
        <v>130.35241210139</v>
      </c>
      <c r="K979" s="27">
        <v>-20.300471399999999</v>
      </c>
      <c r="L979" s="50"/>
      <c r="M979" s="3" t="s">
        <v>1113</v>
      </c>
      <c r="N979" s="40" t="s">
        <v>1217</v>
      </c>
      <c r="O979" s="29"/>
      <c r="P979" s="30"/>
      <c r="Q979" s="21" t="s">
        <v>1202</v>
      </c>
      <c r="R979" s="31"/>
      <c r="S979" s="33"/>
      <c r="T979" s="28"/>
      <c r="U979" s="21"/>
      <c r="V979" s="21"/>
      <c r="W979" s="15"/>
      <c r="X979" s="15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4"/>
      <c r="AK979" s="1" t="s">
        <v>1142</v>
      </c>
      <c r="AO979" s="51"/>
    </row>
    <row r="980" spans="1:41" s="1" customFormat="1" ht="14.5" x14ac:dyDescent="0.35">
      <c r="A980" s="1" t="s">
        <v>829</v>
      </c>
      <c r="B980" s="1" t="s">
        <v>1085</v>
      </c>
      <c r="C980" s="24"/>
      <c r="D980" s="24"/>
      <c r="E980" s="2" t="s">
        <v>339</v>
      </c>
      <c r="F980" s="34">
        <v>1.4894000000000001</v>
      </c>
      <c r="G980" s="71"/>
      <c r="H980" s="26">
        <v>15.201581027667984</v>
      </c>
      <c r="I980" s="27">
        <v>4.7748591000000005</v>
      </c>
      <c r="J980" s="26">
        <v>207.7113654946852</v>
      </c>
      <c r="K980" s="27">
        <v>-19.183716800000003</v>
      </c>
      <c r="L980" s="50"/>
      <c r="M980" s="318" t="s">
        <v>1113</v>
      </c>
      <c r="N980" s="40" t="s">
        <v>1217</v>
      </c>
      <c r="O980" s="21"/>
      <c r="P980" s="21"/>
      <c r="Q980" s="21" t="s">
        <v>1202</v>
      </c>
      <c r="R980" s="36"/>
      <c r="S980" s="21"/>
      <c r="T980" s="21"/>
      <c r="U980" s="21"/>
      <c r="V980" s="21"/>
      <c r="W980" s="15"/>
      <c r="X980" s="15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4"/>
      <c r="AO980" s="51"/>
    </row>
    <row r="981" spans="1:41" s="1" customFormat="1" ht="14.5" x14ac:dyDescent="0.35">
      <c r="A981" s="1" t="s">
        <v>830</v>
      </c>
      <c r="B981" s="1" t="s">
        <v>1085</v>
      </c>
      <c r="C981" s="24"/>
      <c r="D981" s="24"/>
      <c r="E981" s="2" t="s">
        <v>339</v>
      </c>
      <c r="F981" s="34">
        <v>1.5674999999999999</v>
      </c>
      <c r="G981" s="71"/>
      <c r="H981" s="26">
        <v>26.365942028985508</v>
      </c>
      <c r="I981" s="27">
        <v>4.4464021999999988</v>
      </c>
      <c r="J981" s="26">
        <v>274.53883892068683</v>
      </c>
      <c r="K981" s="27">
        <v>-19.142158999999999</v>
      </c>
      <c r="L981" s="50"/>
      <c r="M981" s="318" t="s">
        <v>1113</v>
      </c>
      <c r="N981" s="40" t="s">
        <v>1217</v>
      </c>
      <c r="O981" s="21"/>
      <c r="P981" s="21"/>
      <c r="Q981" s="21" t="s">
        <v>1202</v>
      </c>
      <c r="R981" s="36"/>
      <c r="S981" s="21"/>
      <c r="T981" s="21"/>
      <c r="U981" s="21"/>
      <c r="V981" s="21"/>
      <c r="W981" s="15"/>
      <c r="X981" s="15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4"/>
      <c r="AK981" s="1" t="s">
        <v>1142</v>
      </c>
      <c r="AO981" s="51"/>
    </row>
    <row r="982" spans="1:41" s="1" customFormat="1" ht="14.5" x14ac:dyDescent="0.35">
      <c r="A982" s="1" t="s">
        <v>831</v>
      </c>
      <c r="B982" s="1" t="s">
        <v>1085</v>
      </c>
      <c r="C982" s="24"/>
      <c r="D982" s="24"/>
      <c r="E982" s="2" t="s">
        <v>339</v>
      </c>
      <c r="F982" s="34">
        <v>1.4494</v>
      </c>
      <c r="G982" s="71"/>
      <c r="H982" s="26">
        <v>33.55797101449275</v>
      </c>
      <c r="I982" s="27">
        <v>3.8795984999999993</v>
      </c>
      <c r="J982" s="26">
        <v>285.62632869991819</v>
      </c>
      <c r="K982" s="27">
        <v>-17.583057400000001</v>
      </c>
      <c r="L982" s="50"/>
      <c r="M982" s="3" t="s">
        <v>1113</v>
      </c>
      <c r="N982" s="40" t="s">
        <v>1217</v>
      </c>
      <c r="O982" s="21"/>
      <c r="P982" s="21"/>
      <c r="Q982" s="21" t="s">
        <v>1202</v>
      </c>
      <c r="R982" s="36"/>
      <c r="S982" s="21"/>
      <c r="T982" s="21"/>
      <c r="U982" s="21"/>
      <c r="V982" s="21"/>
      <c r="W982" s="15"/>
      <c r="X982" s="15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4"/>
      <c r="AO982" s="51"/>
    </row>
    <row r="983" spans="1:41" s="1" customFormat="1" ht="14.5" x14ac:dyDescent="0.35">
      <c r="A983" s="1" t="s">
        <v>832</v>
      </c>
      <c r="B983" s="1" t="s">
        <v>1085</v>
      </c>
      <c r="C983" s="24"/>
      <c r="D983" s="24"/>
      <c r="E983" s="2" t="s">
        <v>339</v>
      </c>
      <c r="F983" s="34">
        <v>1.5122</v>
      </c>
      <c r="G983" s="71"/>
      <c r="H983" s="26">
        <v>44.379776021080367</v>
      </c>
      <c r="I983" s="27">
        <v>4.0033704000000006</v>
      </c>
      <c r="J983" s="26">
        <v>384.09730171708912</v>
      </c>
      <c r="K983" s="27">
        <v>-17.040917599999997</v>
      </c>
      <c r="L983" s="50"/>
      <c r="M983" s="3" t="s">
        <v>1113</v>
      </c>
      <c r="N983" s="40" t="s">
        <v>1217</v>
      </c>
      <c r="O983" s="21"/>
      <c r="P983" s="21"/>
      <c r="Q983" s="21" t="s">
        <v>1202</v>
      </c>
      <c r="R983" s="36"/>
      <c r="S983" s="21"/>
      <c r="T983" s="21"/>
      <c r="U983" s="21"/>
      <c r="V983" s="21"/>
      <c r="W983" s="15"/>
      <c r="X983" s="15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4"/>
      <c r="AK983" s="1" t="s">
        <v>1142</v>
      </c>
      <c r="AO983" s="51"/>
    </row>
    <row r="984" spans="1:41" s="1" customFormat="1" ht="14.5" x14ac:dyDescent="0.35">
      <c r="A984" s="1" t="s">
        <v>833</v>
      </c>
      <c r="B984" s="1" t="s">
        <v>1085</v>
      </c>
      <c r="C984" s="24"/>
      <c r="D984" s="24"/>
      <c r="E984" s="2" t="s">
        <v>339</v>
      </c>
      <c r="F984" s="34">
        <v>1.4952000000000001</v>
      </c>
      <c r="G984" s="71"/>
      <c r="H984" s="26">
        <v>37.362318840579711</v>
      </c>
      <c r="I984" s="27">
        <v>4.0070575000000002</v>
      </c>
      <c r="J984" s="26">
        <v>370.99836467702369</v>
      </c>
      <c r="K984" s="27">
        <v>-17.031674800000001</v>
      </c>
      <c r="L984" s="50"/>
      <c r="M984" s="340" t="s">
        <v>1113</v>
      </c>
      <c r="N984" s="40" t="s">
        <v>1217</v>
      </c>
      <c r="O984" s="21"/>
      <c r="P984" s="21"/>
      <c r="Q984" s="21" t="s">
        <v>1202</v>
      </c>
      <c r="R984" s="36"/>
      <c r="S984" s="21"/>
      <c r="T984" s="21"/>
      <c r="U984" s="21"/>
      <c r="V984" s="21"/>
      <c r="W984" s="15"/>
      <c r="X984" s="15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4"/>
      <c r="AK984" s="1" t="s">
        <v>1142</v>
      </c>
      <c r="AO984" s="51"/>
    </row>
    <row r="985" spans="1:41" s="1" customFormat="1" x14ac:dyDescent="0.3">
      <c r="A985" s="1" t="s">
        <v>834</v>
      </c>
      <c r="B985" s="1" t="s">
        <v>1085</v>
      </c>
      <c r="C985" s="24"/>
      <c r="D985" s="24"/>
      <c r="E985" s="2" t="s">
        <v>339</v>
      </c>
      <c r="F985" s="34">
        <v>1.526</v>
      </c>
      <c r="G985" s="21"/>
      <c r="H985" s="26">
        <v>35.494729907773383</v>
      </c>
      <c r="I985" s="27">
        <v>3.9363049000000006</v>
      </c>
      <c r="J985" s="26">
        <v>324.76778413736713</v>
      </c>
      <c r="K985" s="27">
        <v>-17.838759199999998</v>
      </c>
      <c r="L985" s="50"/>
      <c r="M985" s="340" t="s">
        <v>1113</v>
      </c>
      <c r="N985" s="40" t="s">
        <v>1217</v>
      </c>
      <c r="O985" s="21"/>
      <c r="P985" s="21"/>
      <c r="Q985" s="21" t="s">
        <v>1202</v>
      </c>
      <c r="R985" s="36"/>
      <c r="S985" s="21"/>
      <c r="T985" s="21"/>
      <c r="U985" s="21"/>
      <c r="V985" s="21"/>
      <c r="W985" s="15"/>
      <c r="X985" s="15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4"/>
      <c r="AO985" s="51"/>
    </row>
    <row r="986" spans="1:41" s="1" customFormat="1" x14ac:dyDescent="0.3">
      <c r="A986" s="1" t="s">
        <v>835</v>
      </c>
      <c r="B986" s="1" t="s">
        <v>1085</v>
      </c>
      <c r="C986" s="24"/>
      <c r="D986" s="24"/>
      <c r="E986" s="2" t="s">
        <v>339</v>
      </c>
      <c r="F986" s="34">
        <v>1.5403</v>
      </c>
      <c r="G986" s="21"/>
      <c r="H986" s="26">
        <v>41.780961791831359</v>
      </c>
      <c r="I986" s="27">
        <v>3.8651062000000005</v>
      </c>
      <c r="J986" s="26">
        <v>365.47914963205233</v>
      </c>
      <c r="K986" s="27">
        <v>-17.274729799999999</v>
      </c>
      <c r="L986" s="50"/>
      <c r="M986" s="340" t="s">
        <v>1113</v>
      </c>
      <c r="N986" s="40" t="s">
        <v>1217</v>
      </c>
      <c r="O986" s="28"/>
      <c r="P986" s="28"/>
      <c r="Q986" s="21" t="s">
        <v>1202</v>
      </c>
      <c r="R986" s="31"/>
      <c r="S986" s="33"/>
      <c r="T986" s="28"/>
      <c r="U986" s="21"/>
      <c r="V986" s="21"/>
      <c r="W986" s="15"/>
      <c r="X986" s="15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4"/>
      <c r="AO986" s="51"/>
    </row>
    <row r="987" spans="1:41" s="1" customFormat="1" x14ac:dyDescent="0.3">
      <c r="A987" s="1" t="s">
        <v>836</v>
      </c>
      <c r="B987" s="1" t="s">
        <v>1085</v>
      </c>
      <c r="C987" s="24"/>
      <c r="D987" s="24"/>
      <c r="E987" s="2" t="s">
        <v>339</v>
      </c>
      <c r="F987" s="34">
        <v>1.5245</v>
      </c>
      <c r="G987" s="21"/>
      <c r="H987" s="26">
        <v>37.905797101449274</v>
      </c>
      <c r="I987" s="27">
        <v>3.8496945</v>
      </c>
      <c r="J987" s="26">
        <v>320.49959116925589</v>
      </c>
      <c r="K987" s="27">
        <v>-16.865028399999996</v>
      </c>
      <c r="L987" s="50"/>
      <c r="M987" s="340" t="s">
        <v>1113</v>
      </c>
      <c r="N987" s="40" t="s">
        <v>1217</v>
      </c>
      <c r="O987" s="28"/>
      <c r="P987" s="28"/>
      <c r="Q987" s="21" t="s">
        <v>1202</v>
      </c>
      <c r="R987" s="31"/>
      <c r="S987" s="33"/>
      <c r="T987" s="28"/>
      <c r="U987" s="21"/>
      <c r="V987" s="21"/>
      <c r="W987" s="15"/>
      <c r="X987" s="15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4"/>
      <c r="AO987" s="51"/>
    </row>
    <row r="988" spans="1:41" s="1" customFormat="1" x14ac:dyDescent="0.3">
      <c r="A988" s="1" t="s">
        <v>837</v>
      </c>
      <c r="B988" s="1" t="s">
        <v>16</v>
      </c>
      <c r="C988" s="24"/>
      <c r="D988" s="24"/>
      <c r="E988" s="2" t="s">
        <v>337</v>
      </c>
      <c r="F988" s="34">
        <v>0.4088</v>
      </c>
      <c r="G988" s="21"/>
      <c r="H988" s="26">
        <v>6.5135646687697166</v>
      </c>
      <c r="I988" s="27">
        <v>2.7727639999999996</v>
      </c>
      <c r="J988" s="26">
        <v>97.553949903660893</v>
      </c>
      <c r="K988" s="27">
        <v>-25.357620199999999</v>
      </c>
      <c r="L988" s="50"/>
      <c r="M988" s="340" t="s">
        <v>1114</v>
      </c>
      <c r="N988" s="21" t="s">
        <v>1218</v>
      </c>
      <c r="O988" s="21"/>
      <c r="P988" s="21"/>
      <c r="Q988" s="21" t="s">
        <v>1202</v>
      </c>
      <c r="R988" s="36"/>
      <c r="S988" s="21"/>
      <c r="T988" s="21"/>
      <c r="U988" s="21"/>
      <c r="V988" s="21"/>
      <c r="W988" s="15"/>
      <c r="X988" s="15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4"/>
      <c r="AK988" s="1" t="s">
        <v>1145</v>
      </c>
      <c r="AO988" s="51"/>
    </row>
    <row r="989" spans="1:41" s="1" customFormat="1" x14ac:dyDescent="0.3">
      <c r="A989" s="1" t="s">
        <v>838</v>
      </c>
      <c r="B989" s="55" t="s">
        <v>19</v>
      </c>
      <c r="C989" s="15" t="s">
        <v>1204</v>
      </c>
      <c r="D989" s="15"/>
      <c r="E989" s="24" t="s">
        <v>339</v>
      </c>
      <c r="F989" s="34">
        <v>2.3264</v>
      </c>
      <c r="G989" s="21"/>
      <c r="H989" s="26">
        <v>54.413068619892059</v>
      </c>
      <c r="I989" s="27">
        <v>3.2413239999999996</v>
      </c>
      <c r="J989" s="26">
        <v>571.28976034858374</v>
      </c>
      <c r="K989" s="27">
        <v>-19.438690800000003</v>
      </c>
      <c r="L989" s="50"/>
      <c r="M989" s="340" t="s">
        <v>1114</v>
      </c>
      <c r="N989" s="21" t="s">
        <v>1218</v>
      </c>
      <c r="O989" s="83"/>
      <c r="P989" s="83"/>
      <c r="Q989" s="21" t="s">
        <v>1202</v>
      </c>
      <c r="R989" s="31"/>
      <c r="S989" s="33"/>
      <c r="T989" s="28"/>
      <c r="U989" s="21"/>
      <c r="V989" s="21"/>
      <c r="W989" s="15"/>
      <c r="X989" s="15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4"/>
      <c r="AO989" s="51"/>
    </row>
    <row r="990" spans="1:41" s="1" customFormat="1" x14ac:dyDescent="0.3">
      <c r="A990" s="56" t="s">
        <v>839</v>
      </c>
      <c r="B990" s="84" t="s">
        <v>19</v>
      </c>
      <c r="C990" s="56" t="s">
        <v>1204</v>
      </c>
      <c r="D990" s="56"/>
      <c r="E990" s="57" t="s">
        <v>339</v>
      </c>
      <c r="F990" s="58">
        <v>2.2166000000000001</v>
      </c>
      <c r="G990" s="59"/>
      <c r="H990" s="60">
        <v>46.2968085106383</v>
      </c>
      <c r="I990" s="61">
        <v>3.5209943999999984</v>
      </c>
      <c r="J990" s="60">
        <v>413.40053050397881</v>
      </c>
      <c r="K990" s="61">
        <v>-21.202802999999999</v>
      </c>
      <c r="L990" s="59"/>
      <c r="M990" s="59" t="s">
        <v>1114</v>
      </c>
      <c r="N990" s="59" t="s">
        <v>1218</v>
      </c>
      <c r="O990" s="85"/>
      <c r="P990" s="85"/>
      <c r="Q990" s="59" t="s">
        <v>1202</v>
      </c>
      <c r="R990" s="65"/>
      <c r="S990" s="86"/>
      <c r="T990" s="62"/>
      <c r="U990" s="59"/>
      <c r="V990" s="59"/>
      <c r="W990" s="56"/>
      <c r="X990" s="56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7"/>
      <c r="AK990" s="56"/>
      <c r="AL990" s="56"/>
      <c r="AM990" s="56"/>
      <c r="AN990" s="56"/>
      <c r="AO990" s="56"/>
    </row>
    <row r="991" spans="1:41" s="1" customFormat="1" x14ac:dyDescent="0.3">
      <c r="A991" s="1" t="s">
        <v>840</v>
      </c>
      <c r="B991" s="55" t="s">
        <v>19</v>
      </c>
      <c r="C991" s="15" t="s">
        <v>1204</v>
      </c>
      <c r="D991" s="15"/>
      <c r="E991" s="24" t="s">
        <v>339</v>
      </c>
      <c r="F991" s="34">
        <v>2.3128000000000002</v>
      </c>
      <c r="G991" s="21"/>
      <c r="H991" s="26">
        <v>43.792405551272161</v>
      </c>
      <c r="I991" s="27">
        <v>3.8781039999999987</v>
      </c>
      <c r="J991" s="26">
        <v>488.63180827886697</v>
      </c>
      <c r="K991" s="27">
        <v>-14.737921600000004</v>
      </c>
      <c r="L991" s="50"/>
      <c r="M991" s="340" t="s">
        <v>1114</v>
      </c>
      <c r="N991" s="40" t="s">
        <v>1218</v>
      </c>
      <c r="O991" s="83"/>
      <c r="P991" s="83"/>
      <c r="Q991" s="21" t="s">
        <v>1202</v>
      </c>
      <c r="R991" s="31"/>
      <c r="S991" s="33"/>
      <c r="T991" s="28"/>
      <c r="U991" s="21"/>
      <c r="V991" s="21"/>
      <c r="W991" s="15"/>
      <c r="X991" s="15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4"/>
      <c r="AO991" s="51"/>
    </row>
    <row r="992" spans="1:41" s="1" customFormat="1" x14ac:dyDescent="0.3">
      <c r="A992" s="56" t="s">
        <v>841</v>
      </c>
      <c r="B992" s="84" t="s">
        <v>19</v>
      </c>
      <c r="C992" s="56" t="s">
        <v>1204</v>
      </c>
      <c r="D992" s="56"/>
      <c r="E992" s="57" t="s">
        <v>339</v>
      </c>
      <c r="F992" s="58">
        <v>2.2826</v>
      </c>
      <c r="G992" s="59"/>
      <c r="H992" s="60">
        <v>42.692198581560284</v>
      </c>
      <c r="I992" s="61">
        <v>3.8831040000000003</v>
      </c>
      <c r="J992" s="60">
        <v>357.22015915119368</v>
      </c>
      <c r="K992" s="61">
        <v>-20.177818200000001</v>
      </c>
      <c r="L992" s="59"/>
      <c r="M992" s="59" t="s">
        <v>1114</v>
      </c>
      <c r="N992" s="87" t="s">
        <v>1218</v>
      </c>
      <c r="O992" s="62"/>
      <c r="P992" s="62"/>
      <c r="Q992" s="59" t="s">
        <v>1202</v>
      </c>
      <c r="R992" s="65"/>
      <c r="S992" s="86"/>
      <c r="T992" s="62"/>
      <c r="U992" s="59"/>
      <c r="V992" s="59"/>
      <c r="W992" s="56"/>
      <c r="X992" s="56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7"/>
      <c r="AK992" s="56"/>
      <c r="AL992" s="56"/>
      <c r="AM992" s="56"/>
      <c r="AN992" s="56"/>
      <c r="AO992" s="56"/>
    </row>
    <row r="993" spans="1:41" s="1" customFormat="1" x14ac:dyDescent="0.3">
      <c r="A993" s="1" t="s">
        <v>842</v>
      </c>
      <c r="B993" s="55" t="s">
        <v>19</v>
      </c>
      <c r="C993" s="15" t="s">
        <v>1204</v>
      </c>
      <c r="D993" s="15"/>
      <c r="E993" s="24" t="s">
        <v>339</v>
      </c>
      <c r="F993" s="34">
        <v>2.2869000000000002</v>
      </c>
      <c r="G993" s="21"/>
      <c r="H993" s="26">
        <v>57.379529683885885</v>
      </c>
      <c r="I993" s="27">
        <v>2.3991820000000001</v>
      </c>
      <c r="J993" s="26">
        <v>554.55773420479295</v>
      </c>
      <c r="K993" s="27">
        <v>-17.699628400000005</v>
      </c>
      <c r="L993" s="50"/>
      <c r="M993" s="340" t="s">
        <v>1114</v>
      </c>
      <c r="N993" s="21" t="s">
        <v>1218</v>
      </c>
      <c r="O993" s="28"/>
      <c r="P993" s="28"/>
      <c r="Q993" s="21" t="s">
        <v>1202</v>
      </c>
      <c r="R993" s="31"/>
      <c r="S993" s="33"/>
      <c r="T993" s="28"/>
      <c r="U993" s="21"/>
      <c r="V993" s="21"/>
      <c r="W993" s="15"/>
      <c r="X993" s="15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4"/>
      <c r="AO993" s="51"/>
    </row>
    <row r="994" spans="1:41" s="1" customFormat="1" x14ac:dyDescent="0.3">
      <c r="A994" s="56" t="s">
        <v>843</v>
      </c>
      <c r="B994" s="84" t="s">
        <v>19</v>
      </c>
      <c r="C994" s="56" t="s">
        <v>1204</v>
      </c>
      <c r="D994" s="56"/>
      <c r="E994" s="57" t="s">
        <v>339</v>
      </c>
      <c r="F994" s="58">
        <v>2.2191999999999998</v>
      </c>
      <c r="G994" s="59"/>
      <c r="H994" s="60">
        <v>48.28971631205674</v>
      </c>
      <c r="I994" s="61">
        <v>2.4618855999999991</v>
      </c>
      <c r="J994" s="60">
        <v>393.46684350132631</v>
      </c>
      <c r="K994" s="61">
        <v>-20.137067599999998</v>
      </c>
      <c r="L994" s="59"/>
      <c r="M994" s="59" t="s">
        <v>1114</v>
      </c>
      <c r="N994" s="59" t="s">
        <v>1218</v>
      </c>
      <c r="O994" s="59"/>
      <c r="P994" s="59"/>
      <c r="Q994" s="59" t="s">
        <v>1202</v>
      </c>
      <c r="R994" s="88"/>
      <c r="S994" s="59"/>
      <c r="T994" s="59"/>
      <c r="U994" s="59"/>
      <c r="V994" s="59"/>
      <c r="W994" s="56"/>
      <c r="X994" s="56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7"/>
      <c r="AK994" s="56"/>
      <c r="AL994" s="56"/>
      <c r="AM994" s="56"/>
      <c r="AN994" s="56"/>
      <c r="AO994" s="56"/>
    </row>
    <row r="995" spans="1:41" s="1" customFormat="1" x14ac:dyDescent="0.3">
      <c r="A995" s="1" t="s">
        <v>844</v>
      </c>
      <c r="B995" s="55" t="s">
        <v>19</v>
      </c>
      <c r="C995" s="15" t="s">
        <v>1204</v>
      </c>
      <c r="D995" s="15"/>
      <c r="E995" s="24" t="s">
        <v>339</v>
      </c>
      <c r="F995" s="34">
        <v>2.2795999999999998</v>
      </c>
      <c r="G995" s="21"/>
      <c r="H995" s="26">
        <v>47.934656900539707</v>
      </c>
      <c r="I995" s="27">
        <v>2.9733819999999991</v>
      </c>
      <c r="J995" s="26">
        <v>546.4531590413942</v>
      </c>
      <c r="K995" s="27">
        <v>-16.706238800000001</v>
      </c>
      <c r="L995" s="50"/>
      <c r="M995" s="3" t="s">
        <v>1114</v>
      </c>
      <c r="N995" s="21" t="s">
        <v>1218</v>
      </c>
      <c r="O995" s="29"/>
      <c r="P995" s="30"/>
      <c r="Q995" s="21" t="s">
        <v>1202</v>
      </c>
      <c r="R995" s="31"/>
      <c r="S995" s="33"/>
      <c r="T995" s="28"/>
      <c r="U995" s="21"/>
      <c r="V995" s="21"/>
      <c r="W995" s="15"/>
      <c r="X995" s="15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4"/>
      <c r="AO995" s="51"/>
    </row>
    <row r="996" spans="1:41" s="1" customFormat="1" x14ac:dyDescent="0.3">
      <c r="A996" s="56" t="s">
        <v>845</v>
      </c>
      <c r="B996" s="84" t="s">
        <v>19</v>
      </c>
      <c r="C996" s="56" t="s">
        <v>1204</v>
      </c>
      <c r="D996" s="56"/>
      <c r="E996" s="57" t="s">
        <v>339</v>
      </c>
      <c r="F996" s="58">
        <v>2.2544</v>
      </c>
      <c r="G996" s="59"/>
      <c r="H996" s="60">
        <v>41.05390070921986</v>
      </c>
      <c r="I996" s="61">
        <v>3.0189727999999989</v>
      </c>
      <c r="J996" s="60">
        <v>375.08488063660479</v>
      </c>
      <c r="K996" s="61">
        <v>-19.276712800000006</v>
      </c>
      <c r="L996" s="59"/>
      <c r="M996" s="59" t="s">
        <v>1114</v>
      </c>
      <c r="N996" s="59" t="s">
        <v>1218</v>
      </c>
      <c r="O996" s="63"/>
      <c r="P996" s="64"/>
      <c r="Q996" s="59" t="s">
        <v>1202</v>
      </c>
      <c r="R996" s="65"/>
      <c r="S996" s="86"/>
      <c r="T996" s="62"/>
      <c r="U996" s="59"/>
      <c r="V996" s="59"/>
      <c r="W996" s="56"/>
      <c r="X996" s="56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7"/>
      <c r="AK996" s="56"/>
      <c r="AL996" s="56"/>
      <c r="AM996" s="56"/>
      <c r="AN996" s="56"/>
      <c r="AO996" s="56"/>
    </row>
    <row r="997" spans="1:41" s="1" customFormat="1" x14ac:dyDescent="0.3">
      <c r="A997" s="1" t="s">
        <v>846</v>
      </c>
      <c r="B997" s="55" t="s">
        <v>19</v>
      </c>
      <c r="C997" s="15" t="s">
        <v>1204</v>
      </c>
      <c r="D997" s="15"/>
      <c r="E997" s="24" t="s">
        <v>339</v>
      </c>
      <c r="F997" s="34">
        <v>2.3127</v>
      </c>
      <c r="G997" s="21"/>
      <c r="H997" s="26">
        <v>36.951619121048573</v>
      </c>
      <c r="I997" s="27">
        <v>3.6930259999999988</v>
      </c>
      <c r="J997" s="26">
        <v>464.73202614379079</v>
      </c>
      <c r="K997" s="27">
        <v>-15.222977</v>
      </c>
      <c r="L997" s="50"/>
      <c r="M997" s="3" t="s">
        <v>1114</v>
      </c>
      <c r="N997" s="40" t="s">
        <v>1218</v>
      </c>
      <c r="O997" s="29"/>
      <c r="P997" s="30"/>
      <c r="Q997" s="21" t="s">
        <v>1202</v>
      </c>
      <c r="R997" s="31"/>
      <c r="S997" s="33"/>
      <c r="T997" s="28"/>
      <c r="U997" s="21"/>
      <c r="V997" s="21"/>
      <c r="W997" s="15"/>
      <c r="X997" s="15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4"/>
      <c r="AO997" s="51"/>
    </row>
    <row r="998" spans="1:41" s="1" customFormat="1" x14ac:dyDescent="0.3">
      <c r="A998" s="56" t="s">
        <v>847</v>
      </c>
      <c r="B998" s="84" t="s">
        <v>19</v>
      </c>
      <c r="C998" s="56" t="s">
        <v>1204</v>
      </c>
      <c r="D998" s="56"/>
      <c r="E998" s="57" t="s">
        <v>339</v>
      </c>
      <c r="F998" s="58">
        <v>2.4096000000000002</v>
      </c>
      <c r="G998" s="59"/>
      <c r="H998" s="60">
        <v>33.828723404255321</v>
      </c>
      <c r="I998" s="61">
        <v>3.7721127999999995</v>
      </c>
      <c r="J998" s="60">
        <v>322.31299734748012</v>
      </c>
      <c r="K998" s="61">
        <v>-20.107760600000006</v>
      </c>
      <c r="L998" s="59"/>
      <c r="M998" s="59" t="s">
        <v>1114</v>
      </c>
      <c r="N998" s="87" t="s">
        <v>1218</v>
      </c>
      <c r="O998" s="63"/>
      <c r="P998" s="64"/>
      <c r="Q998" s="59" t="s">
        <v>1202</v>
      </c>
      <c r="R998" s="65"/>
      <c r="S998" s="86"/>
      <c r="T998" s="62"/>
      <c r="U998" s="59"/>
      <c r="V998" s="59"/>
      <c r="W998" s="56"/>
      <c r="X998" s="56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7"/>
      <c r="AK998" s="56"/>
      <c r="AL998" s="56"/>
      <c r="AM998" s="56"/>
      <c r="AN998" s="56"/>
      <c r="AO998" s="56"/>
    </row>
    <row r="999" spans="1:41" s="1" customFormat="1" x14ac:dyDescent="0.3">
      <c r="A999" s="1" t="s">
        <v>848</v>
      </c>
      <c r="B999" s="55" t="s">
        <v>19</v>
      </c>
      <c r="C999" s="15" t="s">
        <v>1204</v>
      </c>
      <c r="D999" s="15"/>
      <c r="E999" s="24" t="s">
        <v>339</v>
      </c>
      <c r="F999" s="34">
        <v>2.2679999999999998</v>
      </c>
      <c r="G999" s="21"/>
      <c r="H999" s="26">
        <v>52.049922898997679</v>
      </c>
      <c r="I999" s="27">
        <v>3.839351999999999</v>
      </c>
      <c r="J999" s="26">
        <v>508.74074074074065</v>
      </c>
      <c r="K999" s="27">
        <v>-19.167813000000002</v>
      </c>
      <c r="L999" s="50"/>
      <c r="M999" s="3" t="s">
        <v>1114</v>
      </c>
      <c r="N999" s="40" t="s">
        <v>1218</v>
      </c>
      <c r="O999" s="21"/>
      <c r="P999" s="21"/>
      <c r="Q999" s="21" t="s">
        <v>1202</v>
      </c>
      <c r="R999" s="36"/>
      <c r="S999" s="21"/>
      <c r="T999" s="21"/>
      <c r="U999" s="21"/>
      <c r="V999" s="21"/>
      <c r="W999" s="15"/>
      <c r="X999" s="15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4"/>
      <c r="AO999" s="51"/>
    </row>
    <row r="1000" spans="1:41" s="1" customFormat="1" x14ac:dyDescent="0.3">
      <c r="A1000" s="1" t="s">
        <v>849</v>
      </c>
      <c r="B1000" s="55" t="s">
        <v>19</v>
      </c>
      <c r="C1000" s="15" t="s">
        <v>1204</v>
      </c>
      <c r="D1000" s="15"/>
      <c r="E1000" s="24" t="s">
        <v>339</v>
      </c>
      <c r="F1000" s="34">
        <v>2.3184999999999998</v>
      </c>
      <c r="G1000" s="21"/>
      <c r="H1000" s="26">
        <v>70.340208172706241</v>
      </c>
      <c r="I1000" s="27">
        <v>7.1109999999998674E-2</v>
      </c>
      <c r="J1000" s="26">
        <v>556.14814814814804</v>
      </c>
      <c r="K1000" s="27">
        <v>-21.081489800000003</v>
      </c>
      <c r="L1000" s="50"/>
      <c r="M1000" s="3" t="s">
        <v>1114</v>
      </c>
      <c r="N1000" s="21" t="s">
        <v>1218</v>
      </c>
      <c r="O1000" s="21"/>
      <c r="P1000" s="21"/>
      <c r="Q1000" s="21" t="s">
        <v>1202</v>
      </c>
      <c r="R1000" s="36"/>
      <c r="S1000" s="21"/>
      <c r="T1000" s="21"/>
      <c r="U1000" s="21"/>
      <c r="V1000" s="21"/>
      <c r="W1000" s="15"/>
      <c r="X1000" s="15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4"/>
      <c r="AO1000" s="51"/>
    </row>
    <row r="1001" spans="1:41" s="1" customFormat="1" x14ac:dyDescent="0.3">
      <c r="A1001" s="1" t="s">
        <v>850</v>
      </c>
      <c r="B1001" s="55" t="s">
        <v>19</v>
      </c>
      <c r="C1001" s="15" t="s">
        <v>1204</v>
      </c>
      <c r="D1001" s="15"/>
      <c r="E1001" s="24" t="s">
        <v>339</v>
      </c>
      <c r="F1001" s="34">
        <v>2.6019999999999999</v>
      </c>
      <c r="G1001" s="21"/>
      <c r="H1001" s="26">
        <v>56.180609097918271</v>
      </c>
      <c r="I1001" s="27">
        <v>-0.11150200000000116</v>
      </c>
      <c r="J1001" s="26">
        <v>468.56644880174281</v>
      </c>
      <c r="K1001" s="27">
        <v>-19.039053800000005</v>
      </c>
      <c r="L1001" s="50"/>
      <c r="M1001" s="3" t="s">
        <v>1114</v>
      </c>
      <c r="N1001" s="21" t="s">
        <v>1218</v>
      </c>
      <c r="O1001" s="21"/>
      <c r="P1001" s="21"/>
      <c r="Q1001" s="21" t="s">
        <v>1202</v>
      </c>
      <c r="R1001" s="36"/>
      <c r="S1001" s="21"/>
      <c r="T1001" s="21"/>
      <c r="U1001" s="21"/>
      <c r="V1001" s="21"/>
      <c r="W1001" s="15"/>
      <c r="X1001" s="15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4"/>
      <c r="AO1001" s="51"/>
    </row>
    <row r="1002" spans="1:41" s="1" customFormat="1" x14ac:dyDescent="0.3">
      <c r="A1002" s="1" t="s">
        <v>851</v>
      </c>
      <c r="B1002" s="55" t="s">
        <v>19</v>
      </c>
      <c r="C1002" s="15" t="s">
        <v>1204</v>
      </c>
      <c r="D1002" s="15"/>
      <c r="E1002" s="24" t="s">
        <v>339</v>
      </c>
      <c r="F1002" s="34">
        <v>2.3313999999999999</v>
      </c>
      <c r="G1002" s="21"/>
      <c r="H1002" s="26">
        <v>64.948920585967599</v>
      </c>
      <c r="I1002" s="27">
        <v>0.78257599999999861</v>
      </c>
      <c r="J1002" s="26">
        <v>517.5642701525054</v>
      </c>
      <c r="K1002" s="27">
        <v>-18.868592000000003</v>
      </c>
      <c r="L1002" s="50"/>
      <c r="M1002" s="3" t="s">
        <v>1114</v>
      </c>
      <c r="N1002" s="21" t="s">
        <v>1218</v>
      </c>
      <c r="O1002" s="21"/>
      <c r="P1002" s="21"/>
      <c r="Q1002" s="21" t="s">
        <v>1202</v>
      </c>
      <c r="R1002" s="36"/>
      <c r="S1002" s="21"/>
      <c r="T1002" s="21"/>
      <c r="U1002" s="21"/>
      <c r="V1002" s="21"/>
      <c r="W1002" s="15"/>
      <c r="X1002" s="15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4"/>
      <c r="AO1002" s="51"/>
    </row>
    <row r="1003" spans="1:41" s="1" customFormat="1" x14ac:dyDescent="0.3">
      <c r="A1003" s="1" t="s">
        <v>852</v>
      </c>
      <c r="B1003" s="55" t="s">
        <v>19</v>
      </c>
      <c r="C1003" s="15" t="s">
        <v>1204</v>
      </c>
      <c r="D1003" s="15"/>
      <c r="E1003" s="24" t="s">
        <v>339</v>
      </c>
      <c r="F1003" s="34">
        <v>2.2930000000000001</v>
      </c>
      <c r="G1003" s="21"/>
      <c r="H1003" s="26">
        <v>65.615844255975318</v>
      </c>
      <c r="I1003" s="27">
        <v>0.56818799999999858</v>
      </c>
      <c r="J1003" s="26">
        <v>524.79738562091495</v>
      </c>
      <c r="K1003" s="27">
        <v>-21.329509600000005</v>
      </c>
      <c r="L1003" s="50"/>
      <c r="M1003" s="343" t="s">
        <v>1114</v>
      </c>
      <c r="N1003" s="21" t="s">
        <v>1218</v>
      </c>
      <c r="O1003" s="21"/>
      <c r="P1003" s="21"/>
      <c r="Q1003" s="21" t="s">
        <v>1202</v>
      </c>
      <c r="R1003" s="36"/>
      <c r="S1003" s="21"/>
      <c r="T1003" s="21"/>
      <c r="U1003" s="21"/>
      <c r="V1003" s="21"/>
      <c r="W1003" s="15"/>
      <c r="X1003" s="15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4"/>
      <c r="AO1003" s="51"/>
    </row>
    <row r="1004" spans="1:41" s="1" customFormat="1" x14ac:dyDescent="0.3">
      <c r="A1004" s="1" t="s">
        <v>853</v>
      </c>
      <c r="B1004" s="55" t="s">
        <v>19</v>
      </c>
      <c r="C1004" s="15" t="s">
        <v>1204</v>
      </c>
      <c r="D1004" s="15"/>
      <c r="E1004" s="24" t="s">
        <v>339</v>
      </c>
      <c r="F1004" s="34">
        <v>2.2559999999999998</v>
      </c>
      <c r="G1004" s="21"/>
      <c r="H1004" s="26">
        <v>62.325558982266763</v>
      </c>
      <c r="I1004" s="27">
        <v>0.95663400000000043</v>
      </c>
      <c r="J1004" s="26">
        <v>505.64705882352933</v>
      </c>
      <c r="K1004" s="27">
        <v>-19.980137400000004</v>
      </c>
      <c r="L1004" s="50"/>
      <c r="M1004" s="308" t="s">
        <v>1114</v>
      </c>
      <c r="N1004" s="21" t="s">
        <v>1218</v>
      </c>
      <c r="O1004" s="21"/>
      <c r="P1004" s="21"/>
      <c r="Q1004" s="21" t="s">
        <v>1202</v>
      </c>
      <c r="R1004" s="36"/>
      <c r="S1004" s="21"/>
      <c r="T1004" s="21"/>
      <c r="U1004" s="21"/>
      <c r="V1004" s="21"/>
      <c r="W1004" s="15"/>
      <c r="X1004" s="15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4"/>
      <c r="AO1004" s="51"/>
    </row>
    <row r="1005" spans="1:41" s="1" customFormat="1" x14ac:dyDescent="0.3">
      <c r="A1005" s="1" t="s">
        <v>854</v>
      </c>
      <c r="B1005" s="55" t="s">
        <v>19</v>
      </c>
      <c r="C1005" s="15" t="s">
        <v>1204</v>
      </c>
      <c r="D1005" s="15"/>
      <c r="E1005" s="24" t="s">
        <v>339</v>
      </c>
      <c r="F1005" s="34">
        <v>2.3632</v>
      </c>
      <c r="G1005" s="21"/>
      <c r="H1005" s="26">
        <v>88.653623747108696</v>
      </c>
      <c r="I1005" s="27">
        <v>6.9131999999999638E-2</v>
      </c>
      <c r="J1005" s="26">
        <v>752.29193899782126</v>
      </c>
      <c r="K1005" s="27">
        <v>-20.467725199999997</v>
      </c>
      <c r="L1005" s="50"/>
      <c r="M1005" s="308" t="s">
        <v>1114</v>
      </c>
      <c r="N1005" s="21" t="s">
        <v>1218</v>
      </c>
      <c r="O1005" s="21"/>
      <c r="P1005" s="21"/>
      <c r="Q1005" s="21" t="s">
        <v>1202</v>
      </c>
      <c r="R1005" s="36"/>
      <c r="S1005" s="21"/>
      <c r="T1005" s="21"/>
      <c r="U1005" s="21"/>
      <c r="V1005" s="21"/>
      <c r="W1005" s="15"/>
      <c r="X1005" s="15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4"/>
      <c r="AO1005" s="51"/>
    </row>
    <row r="1006" spans="1:41" s="1" customFormat="1" x14ac:dyDescent="0.3">
      <c r="A1006" s="1" t="s">
        <v>917</v>
      </c>
      <c r="B1006" s="1" t="s">
        <v>1085</v>
      </c>
      <c r="C1006" s="24"/>
      <c r="D1006" s="24"/>
      <c r="E1006" s="2" t="s">
        <v>339</v>
      </c>
      <c r="F1006" s="34">
        <v>1.4217</v>
      </c>
      <c r="G1006" s="21"/>
      <c r="H1006" s="26">
        <v>22.934054431263082</v>
      </c>
      <c r="I1006" s="27">
        <v>4.0070910000000008</v>
      </c>
      <c r="J1006" s="26">
        <v>273.70414673046247</v>
      </c>
      <c r="K1006" s="27">
        <v>-18.733867600000004</v>
      </c>
      <c r="L1006" s="343">
        <v>80</v>
      </c>
      <c r="M1006" s="308" t="s">
        <v>1115</v>
      </c>
      <c r="N1006" s="40" t="s">
        <v>1217</v>
      </c>
      <c r="O1006" s="21"/>
      <c r="P1006" s="21"/>
      <c r="Q1006" s="21" t="s">
        <v>1202</v>
      </c>
      <c r="R1006" s="36"/>
      <c r="S1006" s="21"/>
      <c r="T1006" s="21"/>
      <c r="U1006" s="21"/>
      <c r="V1006" s="21"/>
      <c r="W1006" s="15"/>
      <c r="X1006" s="15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4"/>
      <c r="AO1006" s="51"/>
    </row>
    <row r="1007" spans="1:41" s="1" customFormat="1" x14ac:dyDescent="0.3">
      <c r="A1007" s="1" t="s">
        <v>926</v>
      </c>
      <c r="B1007" s="1" t="s">
        <v>1085</v>
      </c>
      <c r="C1007" s="24"/>
      <c r="D1007" s="24"/>
      <c r="E1007" s="2" t="s">
        <v>339</v>
      </c>
      <c r="F1007" s="34">
        <v>1.5143</v>
      </c>
      <c r="G1007" s="21"/>
      <c r="H1007" s="26">
        <v>23.450453593859034</v>
      </c>
      <c r="I1007" s="27">
        <v>4.926175800000002</v>
      </c>
      <c r="J1007" s="26">
        <v>214.90829346092502</v>
      </c>
      <c r="K1007" s="27">
        <v>-20.328475800000003</v>
      </c>
      <c r="L1007" s="343">
        <v>80</v>
      </c>
      <c r="M1007" s="340" t="s">
        <v>1115</v>
      </c>
      <c r="N1007" s="40" t="s">
        <v>1217</v>
      </c>
      <c r="O1007" s="21"/>
      <c r="P1007" s="21"/>
      <c r="Q1007" s="21" t="s">
        <v>1202</v>
      </c>
      <c r="R1007" s="36"/>
      <c r="S1007" s="21"/>
      <c r="T1007" s="21"/>
      <c r="U1007" s="21"/>
      <c r="V1007" s="21"/>
      <c r="W1007" s="15"/>
      <c r="X1007" s="15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4"/>
      <c r="AK1007" s="1" t="s">
        <v>1142</v>
      </c>
      <c r="AO1007" s="51"/>
    </row>
    <row r="1008" spans="1:41" s="119" customFormat="1" x14ac:dyDescent="0.3">
      <c r="A1008" s="1" t="s">
        <v>927</v>
      </c>
      <c r="B1008" s="1" t="s">
        <v>1085</v>
      </c>
      <c r="C1008" s="24"/>
      <c r="D1008" s="24"/>
      <c r="E1008" s="2" t="s">
        <v>339</v>
      </c>
      <c r="F1008" s="34">
        <v>1.6117999999999999</v>
      </c>
      <c r="G1008" s="21"/>
      <c r="H1008" s="26">
        <v>22.339148639218418</v>
      </c>
      <c r="I1008" s="27">
        <v>7.1543852000000001</v>
      </c>
      <c r="J1008" s="26">
        <v>282.25279106858051</v>
      </c>
      <c r="K1008" s="27">
        <v>-19.062662800000005</v>
      </c>
      <c r="L1008" s="343">
        <v>80</v>
      </c>
      <c r="M1008" s="340" t="s">
        <v>1115</v>
      </c>
      <c r="N1008" s="40" t="s">
        <v>1217</v>
      </c>
      <c r="O1008" s="21"/>
      <c r="P1008" s="21"/>
      <c r="Q1008" s="21" t="s">
        <v>1202</v>
      </c>
      <c r="R1008" s="36"/>
      <c r="S1008" s="21"/>
      <c r="T1008" s="21"/>
      <c r="U1008" s="21"/>
      <c r="V1008" s="21"/>
      <c r="W1008" s="15"/>
      <c r="X1008" s="15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4"/>
      <c r="AK1008" s="1" t="s">
        <v>1142</v>
      </c>
      <c r="AL1008" s="1"/>
      <c r="AM1008" s="1"/>
      <c r="AN1008" s="1"/>
      <c r="AO1008" s="51"/>
    </row>
    <row r="1009" spans="1:41" s="119" customFormat="1" x14ac:dyDescent="0.3">
      <c r="A1009" s="1" t="s">
        <v>928</v>
      </c>
      <c r="B1009" s="1" t="s">
        <v>1085</v>
      </c>
      <c r="C1009" s="15"/>
      <c r="D1009" s="15"/>
      <c r="E1009" s="2" t="s">
        <v>339</v>
      </c>
      <c r="F1009" s="34">
        <v>1.5730999999999999</v>
      </c>
      <c r="G1009" s="21"/>
      <c r="H1009" s="26">
        <v>26.248778785764127</v>
      </c>
      <c r="I1009" s="27">
        <v>3.9613110000000011</v>
      </c>
      <c r="J1009" s="26">
        <v>292.66746411483251</v>
      </c>
      <c r="K1009" s="27">
        <v>-18.768342400000005</v>
      </c>
      <c r="L1009" s="343">
        <v>80</v>
      </c>
      <c r="M1009" s="340" t="s">
        <v>1115</v>
      </c>
      <c r="N1009" s="40" t="s">
        <v>1217</v>
      </c>
      <c r="O1009" s="21"/>
      <c r="P1009" s="21"/>
      <c r="Q1009" s="21" t="s">
        <v>1202</v>
      </c>
      <c r="R1009" s="36"/>
      <c r="S1009" s="21"/>
      <c r="T1009" s="21"/>
      <c r="U1009" s="21"/>
      <c r="V1009" s="21"/>
      <c r="W1009" s="15"/>
      <c r="X1009" s="15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4"/>
      <c r="AK1009" s="1"/>
      <c r="AL1009" s="1"/>
      <c r="AM1009" s="1"/>
      <c r="AN1009" s="1"/>
      <c r="AO1009" s="51"/>
    </row>
    <row r="1010" spans="1:41" s="119" customFormat="1" x14ac:dyDescent="0.3">
      <c r="A1010" s="1" t="s">
        <v>918</v>
      </c>
      <c r="B1010" s="1" t="s">
        <v>1085</v>
      </c>
      <c r="C1010" s="23"/>
      <c r="D1010" s="15"/>
      <c r="E1010" s="2" t="s">
        <v>339</v>
      </c>
      <c r="F1010" s="34">
        <v>1.4821</v>
      </c>
      <c r="G1010" s="21"/>
      <c r="H1010" s="26">
        <v>25.407885554780176</v>
      </c>
      <c r="I1010" s="27">
        <v>3.2946594000000013</v>
      </c>
      <c r="J1010" s="26">
        <v>301.87799043062199</v>
      </c>
      <c r="K1010" s="27">
        <v>-19.265515400000009</v>
      </c>
      <c r="L1010" s="343">
        <v>80</v>
      </c>
      <c r="M1010" s="340" t="s">
        <v>1115</v>
      </c>
      <c r="N1010" s="21" t="s">
        <v>1217</v>
      </c>
      <c r="O1010" s="21"/>
      <c r="P1010" s="21"/>
      <c r="Q1010" s="21" t="s">
        <v>1202</v>
      </c>
      <c r="R1010" s="36"/>
      <c r="S1010" s="21"/>
      <c r="T1010" s="21"/>
      <c r="U1010" s="21"/>
      <c r="V1010" s="21"/>
      <c r="W1010" s="15"/>
      <c r="X1010" s="15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4"/>
      <c r="AK1010" s="1"/>
      <c r="AL1010" s="1"/>
      <c r="AM1010" s="1"/>
      <c r="AN1010" s="1"/>
      <c r="AO1010" s="51"/>
    </row>
    <row r="1011" spans="1:41" s="1" customFormat="1" x14ac:dyDescent="0.3">
      <c r="A1011" s="1" t="s">
        <v>919</v>
      </c>
      <c r="B1011" s="1" t="s">
        <v>1085</v>
      </c>
      <c r="C1011" s="23"/>
      <c r="D1011" s="15"/>
      <c r="E1011" s="2" t="s">
        <v>339</v>
      </c>
      <c r="F1011" s="34">
        <v>1.4325000000000001</v>
      </c>
      <c r="G1011" s="21"/>
      <c r="H1011" s="26">
        <v>22.970690858339143</v>
      </c>
      <c r="I1011" s="27">
        <v>3.3423808000000017</v>
      </c>
      <c r="J1011" s="26">
        <v>285.72169059011162</v>
      </c>
      <c r="K1011" s="27">
        <v>-19.216883800000009</v>
      </c>
      <c r="L1011" s="343">
        <v>80</v>
      </c>
      <c r="M1011" s="340" t="s">
        <v>1115</v>
      </c>
      <c r="N1011" s="21" t="s">
        <v>1217</v>
      </c>
      <c r="O1011" s="21"/>
      <c r="P1011" s="21"/>
      <c r="Q1011" s="21" t="s">
        <v>1202</v>
      </c>
      <c r="R1011" s="36"/>
      <c r="S1011" s="21"/>
      <c r="T1011" s="21"/>
      <c r="U1011" s="21"/>
      <c r="V1011" s="21"/>
      <c r="W1011" s="15"/>
      <c r="X1011" s="15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4"/>
      <c r="AK1011" s="1" t="s">
        <v>1142</v>
      </c>
      <c r="AO1011" s="51"/>
    </row>
    <row r="1012" spans="1:41" s="1" customFormat="1" x14ac:dyDescent="0.3">
      <c r="A1012" s="1" t="s">
        <v>920</v>
      </c>
      <c r="B1012" s="1" t="s">
        <v>1085</v>
      </c>
      <c r="C1012" s="23"/>
      <c r="D1012" s="15"/>
      <c r="E1012" s="2" t="s">
        <v>339</v>
      </c>
      <c r="F1012" s="34">
        <v>1.4803999999999999</v>
      </c>
      <c r="G1012" s="21"/>
      <c r="H1012" s="26">
        <v>28.213189113747383</v>
      </c>
      <c r="I1012" s="27">
        <v>2.9928498000000006</v>
      </c>
      <c r="J1012" s="26">
        <v>318.2097288676236</v>
      </c>
      <c r="K1012" s="27">
        <v>-19.286512200000004</v>
      </c>
      <c r="L1012" s="343">
        <v>80</v>
      </c>
      <c r="M1012" s="340" t="s">
        <v>1115</v>
      </c>
      <c r="N1012" s="21" t="s">
        <v>1217</v>
      </c>
      <c r="O1012" s="21"/>
      <c r="P1012" s="21"/>
      <c r="Q1012" s="21" t="s">
        <v>1202</v>
      </c>
      <c r="R1012" s="36"/>
      <c r="S1012" s="21"/>
      <c r="T1012" s="21"/>
      <c r="U1012" s="21"/>
      <c r="V1012" s="21"/>
      <c r="W1012" s="15"/>
      <c r="X1012" s="15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4"/>
      <c r="AO1012" s="51"/>
    </row>
    <row r="1013" spans="1:41" s="1" customFormat="1" x14ac:dyDescent="0.3">
      <c r="A1013" s="1" t="s">
        <v>921</v>
      </c>
      <c r="B1013" s="1" t="s">
        <v>1085</v>
      </c>
      <c r="C1013" s="15"/>
      <c r="D1013" s="15"/>
      <c r="E1013" s="2" t="s">
        <v>339</v>
      </c>
      <c r="F1013" s="34">
        <v>1.5023</v>
      </c>
      <c r="G1013" s="21"/>
      <c r="H1013" s="26">
        <v>25.366015352407533</v>
      </c>
      <c r="I1013" s="27">
        <v>3.9023282000000012</v>
      </c>
      <c r="J1013" s="26">
        <v>293.43301435406698</v>
      </c>
      <c r="K1013" s="27">
        <v>-19.401936000000006</v>
      </c>
      <c r="L1013" s="343">
        <v>80</v>
      </c>
      <c r="M1013" s="340" t="s">
        <v>1115</v>
      </c>
      <c r="N1013" s="40" t="s">
        <v>1217</v>
      </c>
      <c r="O1013" s="21"/>
      <c r="P1013" s="21"/>
      <c r="Q1013" s="21" t="s">
        <v>1202</v>
      </c>
      <c r="R1013" s="36"/>
      <c r="S1013" s="21"/>
      <c r="T1013" s="21"/>
      <c r="U1013" s="21"/>
      <c r="V1013" s="21"/>
      <c r="W1013" s="15"/>
      <c r="X1013" s="15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4"/>
      <c r="AO1013" s="51"/>
    </row>
    <row r="1014" spans="1:41" s="1" customFormat="1" x14ac:dyDescent="0.3">
      <c r="A1014" s="1" t="s">
        <v>922</v>
      </c>
      <c r="B1014" s="1" t="s">
        <v>1085</v>
      </c>
      <c r="C1014" s="15"/>
      <c r="D1014" s="15"/>
      <c r="E1014" s="2" t="s">
        <v>339</v>
      </c>
      <c r="F1014" s="34">
        <v>1.5382</v>
      </c>
      <c r="G1014" s="21"/>
      <c r="H1014" s="26">
        <v>26.590718771807396</v>
      </c>
      <c r="I1014" s="27">
        <v>3.6770158000000013</v>
      </c>
      <c r="J1014" s="26">
        <v>308.9433811802233</v>
      </c>
      <c r="K1014" s="27">
        <v>-19.389223000000008</v>
      </c>
      <c r="L1014" s="343">
        <v>80</v>
      </c>
      <c r="M1014" s="340" t="s">
        <v>1115</v>
      </c>
      <c r="N1014" s="40" t="s">
        <v>1217</v>
      </c>
      <c r="O1014" s="21"/>
      <c r="P1014" s="21"/>
      <c r="Q1014" s="21" t="s">
        <v>1202</v>
      </c>
      <c r="R1014" s="36"/>
      <c r="S1014" s="21"/>
      <c r="T1014" s="21"/>
      <c r="U1014" s="21"/>
      <c r="V1014" s="21"/>
      <c r="W1014" s="15"/>
      <c r="X1014" s="15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4"/>
      <c r="AO1014" s="51"/>
    </row>
    <row r="1015" spans="1:41" s="1" customFormat="1" x14ac:dyDescent="0.3">
      <c r="A1015" s="1" t="s">
        <v>923</v>
      </c>
      <c r="B1015" s="1" t="s">
        <v>1085</v>
      </c>
      <c r="C1015" s="24"/>
      <c r="D1015" s="24"/>
      <c r="E1015" s="2" t="s">
        <v>339</v>
      </c>
      <c r="F1015" s="34">
        <v>1.5185</v>
      </c>
      <c r="G1015" s="21"/>
      <c r="H1015" s="26">
        <v>19.661200279134682</v>
      </c>
      <c r="I1015" s="27">
        <v>5.0042021999999999</v>
      </c>
      <c r="J1015" s="26">
        <v>201.50318979266345</v>
      </c>
      <c r="K1015" s="27">
        <v>-20.147571200000002</v>
      </c>
      <c r="L1015" s="343">
        <v>80</v>
      </c>
      <c r="M1015" s="340" t="s">
        <v>1115</v>
      </c>
      <c r="N1015" s="40" t="s">
        <v>1217</v>
      </c>
      <c r="O1015" s="21"/>
      <c r="P1015" s="21"/>
      <c r="Q1015" s="21" t="s">
        <v>1202</v>
      </c>
      <c r="R1015" s="36"/>
      <c r="S1015" s="21"/>
      <c r="T1015" s="21"/>
      <c r="U1015" s="21"/>
      <c r="V1015" s="21"/>
      <c r="W1015" s="15"/>
      <c r="X1015" s="15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4"/>
      <c r="AK1015" s="1" t="s">
        <v>1142</v>
      </c>
      <c r="AO1015" s="51"/>
    </row>
    <row r="1016" spans="1:41" s="1" customFormat="1" x14ac:dyDescent="0.3">
      <c r="A1016" s="1" t="s">
        <v>924</v>
      </c>
      <c r="B1016" s="1" t="s">
        <v>1085</v>
      </c>
      <c r="C1016" s="24"/>
      <c r="D1016" s="24"/>
      <c r="E1016" s="2" t="s">
        <v>339</v>
      </c>
      <c r="F1016" s="34">
        <v>1.4639</v>
      </c>
      <c r="G1016" s="21"/>
      <c r="H1016" s="26">
        <v>19.498953244940683</v>
      </c>
      <c r="I1016" s="27">
        <v>4.4679188000000014</v>
      </c>
      <c r="J1016" s="26">
        <v>217.86682615629985</v>
      </c>
      <c r="K1016" s="27">
        <v>-19.642634400000009</v>
      </c>
      <c r="L1016" s="343">
        <v>80</v>
      </c>
      <c r="M1016" s="308" t="s">
        <v>1115</v>
      </c>
      <c r="N1016" s="40" t="s">
        <v>1217</v>
      </c>
      <c r="O1016" s="21"/>
      <c r="P1016" s="21"/>
      <c r="Q1016" s="21" t="s">
        <v>1202</v>
      </c>
      <c r="R1016" s="36"/>
      <c r="S1016" s="21"/>
      <c r="T1016" s="21"/>
      <c r="U1016" s="21"/>
      <c r="V1016" s="21"/>
      <c r="W1016" s="15"/>
      <c r="X1016" s="15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4"/>
      <c r="AK1016" s="1" t="s">
        <v>1142</v>
      </c>
      <c r="AO1016" s="51"/>
    </row>
    <row r="1017" spans="1:41" s="1" customFormat="1" x14ac:dyDescent="0.3">
      <c r="A1017" s="1" t="s">
        <v>925</v>
      </c>
      <c r="B1017" s="1" t="s">
        <v>1085</v>
      </c>
      <c r="C1017" s="24"/>
      <c r="D1017" s="24"/>
      <c r="E1017" s="2" t="s">
        <v>339</v>
      </c>
      <c r="F1017" s="34">
        <v>1.5357000000000001</v>
      </c>
      <c r="G1017" s="21"/>
      <c r="H1017" s="26">
        <v>21.288904396371247</v>
      </c>
      <c r="I1017" s="27">
        <v>4.3590776</v>
      </c>
      <c r="J1017" s="26">
        <v>251.62280701754383</v>
      </c>
      <c r="K1017" s="27">
        <v>-19.835902200000003</v>
      </c>
      <c r="L1017" s="343">
        <v>80</v>
      </c>
      <c r="M1017" s="340" t="s">
        <v>1115</v>
      </c>
      <c r="N1017" s="40" t="s">
        <v>1217</v>
      </c>
      <c r="O1017" s="21"/>
      <c r="P1017" s="21"/>
      <c r="Q1017" s="21" t="s">
        <v>1202</v>
      </c>
      <c r="R1017" s="36"/>
      <c r="S1017" s="21"/>
      <c r="T1017" s="21"/>
      <c r="U1017" s="21"/>
      <c r="V1017" s="21"/>
      <c r="W1017" s="15"/>
      <c r="X1017" s="15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4"/>
      <c r="AK1017" s="1" t="s">
        <v>1142</v>
      </c>
      <c r="AO1017" s="51"/>
    </row>
    <row r="1018" spans="1:41" s="1" customFormat="1" x14ac:dyDescent="0.3">
      <c r="A1018" s="1" t="s">
        <v>970</v>
      </c>
      <c r="B1018" s="55" t="s">
        <v>19</v>
      </c>
      <c r="C1018" s="15" t="s">
        <v>1204</v>
      </c>
      <c r="D1018" s="15"/>
      <c r="E1018" s="24" t="s">
        <v>339</v>
      </c>
      <c r="F1018" s="34">
        <v>2.3361000000000001</v>
      </c>
      <c r="G1018" s="21"/>
      <c r="H1018" s="26">
        <v>48.239166209544706</v>
      </c>
      <c r="I1018" s="27">
        <v>3.3972405000000001</v>
      </c>
      <c r="J1018" s="26">
        <v>492.38524590163928</v>
      </c>
      <c r="K1018" s="27">
        <v>-17.178634800000005</v>
      </c>
      <c r="L1018" s="343">
        <v>67</v>
      </c>
      <c r="M1018" s="340" t="s">
        <v>1117</v>
      </c>
      <c r="N1018" s="21" t="s">
        <v>1215</v>
      </c>
      <c r="O1018" s="21"/>
      <c r="P1018" s="21"/>
      <c r="Q1018" s="21" t="s">
        <v>1202</v>
      </c>
      <c r="R1018" s="36"/>
      <c r="S1018" s="21"/>
      <c r="T1018" s="21"/>
      <c r="U1018" s="21"/>
      <c r="V1018" s="21"/>
      <c r="W1018" s="15"/>
      <c r="X1018" s="15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4"/>
      <c r="AO1018" s="51"/>
    </row>
    <row r="1019" spans="1:41" s="1" customFormat="1" x14ac:dyDescent="0.3">
      <c r="A1019" s="1" t="s">
        <v>971</v>
      </c>
      <c r="B1019" s="55" t="s">
        <v>19</v>
      </c>
      <c r="C1019" s="15" t="s">
        <v>1204</v>
      </c>
      <c r="D1019" s="15"/>
      <c r="E1019" s="24" t="s">
        <v>339</v>
      </c>
      <c r="F1019" s="34">
        <v>2.2261000000000002</v>
      </c>
      <c r="G1019" s="21"/>
      <c r="H1019" s="39"/>
      <c r="I1019" s="38"/>
      <c r="J1019" s="26">
        <v>568.94262295081955</v>
      </c>
      <c r="K1019" s="27">
        <v>-19.984889199999998</v>
      </c>
      <c r="L1019" s="343">
        <v>67</v>
      </c>
      <c r="M1019" s="340" t="s">
        <v>1117</v>
      </c>
      <c r="N1019" s="28" t="s">
        <v>1215</v>
      </c>
      <c r="O1019" s="21"/>
      <c r="P1019" s="21"/>
      <c r="Q1019" s="21" t="s">
        <v>1202</v>
      </c>
      <c r="R1019" s="36"/>
      <c r="S1019" s="21"/>
      <c r="T1019" s="21"/>
      <c r="U1019" s="21"/>
      <c r="V1019" s="21"/>
      <c r="W1019" s="15"/>
      <c r="X1019" s="15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4"/>
      <c r="AO1019" s="51"/>
    </row>
    <row r="1020" spans="1:41" s="1" customFormat="1" x14ac:dyDescent="0.3">
      <c r="A1020" s="1" t="s">
        <v>972</v>
      </c>
      <c r="B1020" s="55" t="s">
        <v>19</v>
      </c>
      <c r="C1020" s="15" t="s">
        <v>1204</v>
      </c>
      <c r="D1020" s="15"/>
      <c r="E1020" s="24" t="s">
        <v>339</v>
      </c>
      <c r="F1020" s="34">
        <v>2.2166999999999999</v>
      </c>
      <c r="G1020" s="21"/>
      <c r="H1020" s="26">
        <v>37.948436642896326</v>
      </c>
      <c r="I1020" s="27">
        <v>3.2757025000000004</v>
      </c>
      <c r="J1020" s="26">
        <v>478.20491803278679</v>
      </c>
      <c r="K1020" s="27">
        <v>-16.840138000000003</v>
      </c>
      <c r="L1020" s="343">
        <v>67</v>
      </c>
      <c r="M1020" s="340" t="s">
        <v>1117</v>
      </c>
      <c r="N1020" s="21" t="s">
        <v>1215</v>
      </c>
      <c r="O1020" s="21"/>
      <c r="P1020" s="21"/>
      <c r="Q1020" s="21" t="s">
        <v>1202</v>
      </c>
      <c r="R1020" s="36"/>
      <c r="S1020" s="21"/>
      <c r="T1020" s="21"/>
      <c r="U1020" s="21"/>
      <c r="V1020" s="21"/>
      <c r="W1020" s="15"/>
      <c r="X1020" s="15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4"/>
      <c r="AO1020" s="51"/>
    </row>
    <row r="1021" spans="1:41" s="1" customFormat="1" x14ac:dyDescent="0.3">
      <c r="A1021" s="1" t="s">
        <v>973</v>
      </c>
      <c r="B1021" s="55" t="s">
        <v>19</v>
      </c>
      <c r="C1021" s="15" t="s">
        <v>1204</v>
      </c>
      <c r="D1021" s="15"/>
      <c r="E1021" s="24" t="s">
        <v>339</v>
      </c>
      <c r="F1021" s="34">
        <v>2.2065999999999999</v>
      </c>
      <c r="G1021" s="21"/>
      <c r="H1021" s="26">
        <v>32.245535714285715</v>
      </c>
      <c r="I1021" s="27">
        <v>3.9227709999999991</v>
      </c>
      <c r="J1021" s="26">
        <v>411.72406181015452</v>
      </c>
      <c r="K1021" s="27">
        <v>-13.906889399999999</v>
      </c>
      <c r="L1021" s="343">
        <v>67</v>
      </c>
      <c r="M1021" s="340" t="s">
        <v>1117</v>
      </c>
      <c r="N1021" s="40" t="s">
        <v>1215</v>
      </c>
      <c r="O1021" s="21"/>
      <c r="P1021" s="21"/>
      <c r="Q1021" s="21" t="s">
        <v>1202</v>
      </c>
      <c r="R1021" s="36"/>
      <c r="S1021" s="21"/>
      <c r="T1021" s="21"/>
      <c r="U1021" s="21"/>
      <c r="V1021" s="21"/>
      <c r="W1021" s="15"/>
      <c r="X1021" s="15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4"/>
      <c r="AO1021" s="51"/>
    </row>
    <row r="1022" spans="1:41" s="1" customFormat="1" x14ac:dyDescent="0.3">
      <c r="A1022" s="1" t="s">
        <v>974</v>
      </c>
      <c r="B1022" s="55" t="s">
        <v>19</v>
      </c>
      <c r="C1022" s="15" t="s">
        <v>1204</v>
      </c>
      <c r="D1022" s="15"/>
      <c r="E1022" s="24" t="s">
        <v>339</v>
      </c>
      <c r="F1022" s="34">
        <v>2.2496999999999998</v>
      </c>
      <c r="G1022" s="21"/>
      <c r="H1022" s="26">
        <v>65.745535714285694</v>
      </c>
      <c r="I1022" s="27">
        <v>4.1839349999999991</v>
      </c>
      <c r="J1022" s="26">
        <v>568.74392935982337</v>
      </c>
      <c r="K1022" s="27">
        <v>-22.087215999999998</v>
      </c>
      <c r="L1022" s="343">
        <v>67</v>
      </c>
      <c r="M1022" s="340" t="s">
        <v>1117</v>
      </c>
      <c r="N1022" s="40" t="s">
        <v>1215</v>
      </c>
      <c r="O1022" s="21"/>
      <c r="P1022" s="21"/>
      <c r="Q1022" s="21" t="s">
        <v>1202</v>
      </c>
      <c r="R1022" s="36"/>
      <c r="S1022" s="21"/>
      <c r="T1022" s="21"/>
      <c r="U1022" s="21"/>
      <c r="V1022" s="21"/>
      <c r="W1022" s="15"/>
      <c r="X1022" s="15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4"/>
      <c r="AO1022" s="51"/>
    </row>
    <row r="1023" spans="1:41" s="1" customFormat="1" x14ac:dyDescent="0.3">
      <c r="A1023" s="1" t="s">
        <v>975</v>
      </c>
      <c r="B1023" s="55" t="s">
        <v>19</v>
      </c>
      <c r="C1023" s="15" t="s">
        <v>1204</v>
      </c>
      <c r="D1023" s="15"/>
      <c r="E1023" s="24" t="s">
        <v>339</v>
      </c>
      <c r="F1023" s="34">
        <v>2.2505000000000002</v>
      </c>
      <c r="G1023" s="21"/>
      <c r="H1023" s="26">
        <v>58.783035714285695</v>
      </c>
      <c r="I1023" s="27">
        <v>3.3967288999999989</v>
      </c>
      <c r="J1023" s="26">
        <v>530.2671081677704</v>
      </c>
      <c r="K1023" s="27">
        <v>-19.991923400000001</v>
      </c>
      <c r="L1023" s="343">
        <v>67</v>
      </c>
      <c r="M1023" s="340" t="s">
        <v>1117</v>
      </c>
      <c r="N1023" s="21" t="s">
        <v>1215</v>
      </c>
      <c r="O1023" s="21"/>
      <c r="P1023" s="21"/>
      <c r="Q1023" s="21" t="s">
        <v>1202</v>
      </c>
      <c r="R1023" s="36"/>
      <c r="S1023" s="21"/>
      <c r="T1023" s="21"/>
      <c r="U1023" s="21"/>
      <c r="V1023" s="21"/>
      <c r="W1023" s="15"/>
      <c r="X1023" s="15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4"/>
      <c r="AO1023" s="51"/>
    </row>
    <row r="1024" spans="1:41" s="1" customFormat="1" x14ac:dyDescent="0.3">
      <c r="A1024" s="1" t="s">
        <v>976</v>
      </c>
      <c r="B1024" s="55" t="s">
        <v>19</v>
      </c>
      <c r="C1024" s="15" t="s">
        <v>1204</v>
      </c>
      <c r="D1024" s="15"/>
      <c r="E1024" s="24" t="s">
        <v>339</v>
      </c>
      <c r="F1024" s="34">
        <v>2.3382999999999998</v>
      </c>
      <c r="G1024" s="21"/>
      <c r="H1024" s="26">
        <v>81.890178571428564</v>
      </c>
      <c r="I1024" s="27">
        <v>2.8801948999999989</v>
      </c>
      <c r="J1024" s="26">
        <v>666.20529801324506</v>
      </c>
      <c r="K1024" s="27">
        <v>-24.390419000000001</v>
      </c>
      <c r="L1024" s="343">
        <v>67</v>
      </c>
      <c r="M1024" s="340" t="s">
        <v>1117</v>
      </c>
      <c r="N1024" s="21" t="s">
        <v>1215</v>
      </c>
      <c r="O1024" s="21"/>
      <c r="P1024" s="21"/>
      <c r="Q1024" s="21" t="s">
        <v>1202</v>
      </c>
      <c r="R1024" s="36"/>
      <c r="S1024" s="21"/>
      <c r="T1024" s="21"/>
      <c r="U1024" s="21"/>
      <c r="V1024" s="21"/>
      <c r="W1024" s="15"/>
      <c r="X1024" s="15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4"/>
      <c r="AO1024" s="51"/>
    </row>
    <row r="1025" spans="1:41" s="119" customFormat="1" x14ac:dyDescent="0.3">
      <c r="A1025" s="1" t="s">
        <v>977</v>
      </c>
      <c r="B1025" s="55" t="s">
        <v>19</v>
      </c>
      <c r="C1025" s="15" t="s">
        <v>1204</v>
      </c>
      <c r="D1025" s="15"/>
      <c r="E1025" s="24" t="s">
        <v>339</v>
      </c>
      <c r="F1025" s="34">
        <v>2.2953999999999999</v>
      </c>
      <c r="G1025" s="21"/>
      <c r="H1025" s="26">
        <v>48.245535714285715</v>
      </c>
      <c r="I1025" s="27">
        <v>2.9147150000000002</v>
      </c>
      <c r="J1025" s="26">
        <v>461.32671081677705</v>
      </c>
      <c r="K1025" s="27">
        <v>-18.562314800000003</v>
      </c>
      <c r="L1025" s="343">
        <v>67</v>
      </c>
      <c r="M1025" s="340" t="s">
        <v>1117</v>
      </c>
      <c r="N1025" s="21" t="s">
        <v>1215</v>
      </c>
      <c r="O1025" s="21"/>
      <c r="P1025" s="21"/>
      <c r="Q1025" s="21" t="s">
        <v>1202</v>
      </c>
      <c r="R1025" s="36"/>
      <c r="S1025" s="21"/>
      <c r="T1025" s="21"/>
      <c r="U1025" s="21"/>
      <c r="V1025" s="21"/>
      <c r="W1025" s="15"/>
      <c r="X1025" s="15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4"/>
      <c r="AK1025" s="1"/>
      <c r="AL1025" s="1"/>
      <c r="AM1025" s="1"/>
      <c r="AN1025" s="1"/>
      <c r="AO1025" s="51"/>
    </row>
    <row r="1026" spans="1:41" s="1" customFormat="1" x14ac:dyDescent="0.3">
      <c r="A1026" s="1" t="s">
        <v>966</v>
      </c>
      <c r="B1026" s="55" t="s">
        <v>19</v>
      </c>
      <c r="C1026" s="15" t="s">
        <v>1204</v>
      </c>
      <c r="D1026" s="15"/>
      <c r="E1026" s="24" t="s">
        <v>339</v>
      </c>
      <c r="F1026" s="34">
        <v>2.2303000000000002</v>
      </c>
      <c r="G1026" s="21"/>
      <c r="H1026" s="26">
        <v>59.83360760650941</v>
      </c>
      <c r="I1026" s="27">
        <v>4.0876640000000002</v>
      </c>
      <c r="J1026" s="26">
        <v>545.78688524590154</v>
      </c>
      <c r="K1026" s="27">
        <v>-19.531887200000003</v>
      </c>
      <c r="L1026" s="343">
        <v>82</v>
      </c>
      <c r="M1026" s="343" t="s">
        <v>1117</v>
      </c>
      <c r="N1026" s="40" t="s">
        <v>1215</v>
      </c>
      <c r="O1026" s="21"/>
      <c r="P1026" s="21"/>
      <c r="Q1026" s="21" t="s">
        <v>1202</v>
      </c>
      <c r="R1026" s="36"/>
      <c r="S1026" s="21"/>
      <c r="T1026" s="21"/>
      <c r="U1026" s="21"/>
      <c r="V1026" s="21"/>
      <c r="W1026" s="15"/>
      <c r="X1026" s="15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4"/>
      <c r="AO1026" s="51"/>
    </row>
    <row r="1027" spans="1:41" s="1" customFormat="1" x14ac:dyDescent="0.3">
      <c r="A1027" s="1" t="s">
        <v>967</v>
      </c>
      <c r="B1027" s="55" t="s">
        <v>19</v>
      </c>
      <c r="C1027" s="15" t="s">
        <v>1204</v>
      </c>
      <c r="D1027" s="15"/>
      <c r="E1027" s="24" t="s">
        <v>339</v>
      </c>
      <c r="F1027" s="34">
        <v>2.2143999999999999</v>
      </c>
      <c r="G1027" s="21"/>
      <c r="H1027" s="26">
        <v>58.456756262570849</v>
      </c>
      <c r="I1027" s="27">
        <v>3.2664385000000005</v>
      </c>
      <c r="J1027" s="26">
        <v>552.30327868852453</v>
      </c>
      <c r="K1027" s="27">
        <v>-18.441144399999999</v>
      </c>
      <c r="L1027" s="343">
        <v>67</v>
      </c>
      <c r="M1027" s="343" t="s">
        <v>1117</v>
      </c>
      <c r="N1027" s="21" t="s">
        <v>1215</v>
      </c>
      <c r="O1027" s="21"/>
      <c r="P1027" s="21"/>
      <c r="Q1027" s="21" t="s">
        <v>1202</v>
      </c>
      <c r="R1027" s="36"/>
      <c r="S1027" s="21"/>
      <c r="T1027" s="21"/>
      <c r="U1027" s="21"/>
      <c r="V1027" s="21"/>
      <c r="W1027" s="15"/>
      <c r="X1027" s="15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4"/>
      <c r="AO1027" s="51"/>
    </row>
    <row r="1028" spans="1:41" s="1" customFormat="1" x14ac:dyDescent="0.3">
      <c r="A1028" s="1" t="s">
        <v>968</v>
      </c>
      <c r="B1028" s="55" t="s">
        <v>19</v>
      </c>
      <c r="C1028" s="15" t="s">
        <v>1204</v>
      </c>
      <c r="D1028" s="15"/>
      <c r="E1028" s="24" t="s">
        <v>339</v>
      </c>
      <c r="F1028" s="34">
        <v>2.2879</v>
      </c>
      <c r="G1028" s="21"/>
      <c r="H1028" s="26">
        <v>68.250137136588037</v>
      </c>
      <c r="I1028" s="27">
        <v>3.5558644999999998</v>
      </c>
      <c r="J1028" s="26">
        <v>608.20491803278685</v>
      </c>
      <c r="K1028" s="27">
        <v>-20.708715599999998</v>
      </c>
      <c r="L1028" s="343">
        <v>67</v>
      </c>
      <c r="M1028" s="340" t="s">
        <v>1117</v>
      </c>
      <c r="N1028" s="21" t="s">
        <v>1215</v>
      </c>
      <c r="O1028" s="21"/>
      <c r="P1028" s="21"/>
      <c r="Q1028" s="21" t="s">
        <v>1202</v>
      </c>
      <c r="R1028" s="36"/>
      <c r="S1028" s="21"/>
      <c r="T1028" s="21"/>
      <c r="U1028" s="21"/>
      <c r="V1028" s="21"/>
      <c r="W1028" s="15"/>
      <c r="X1028" s="15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4"/>
      <c r="AO1028" s="51"/>
    </row>
    <row r="1029" spans="1:41" s="119" customFormat="1" x14ac:dyDescent="0.3">
      <c r="A1029" s="1" t="s">
        <v>969</v>
      </c>
      <c r="B1029" s="55" t="s">
        <v>19</v>
      </c>
      <c r="C1029" s="15" t="s">
        <v>1204</v>
      </c>
      <c r="D1029" s="15"/>
      <c r="E1029" s="24" t="s">
        <v>339</v>
      </c>
      <c r="F1029" s="34">
        <v>2.25</v>
      </c>
      <c r="G1029" s="21"/>
      <c r="H1029" s="26">
        <v>45.660998354360942</v>
      </c>
      <c r="I1029" s="27">
        <v>3.6790055000000015</v>
      </c>
      <c r="J1029" s="26">
        <v>469.14754098360646</v>
      </c>
      <c r="K1029" s="27">
        <v>-19.523491200000002</v>
      </c>
      <c r="L1029" s="343">
        <v>67</v>
      </c>
      <c r="M1029" s="340" t="s">
        <v>1117</v>
      </c>
      <c r="N1029" s="40" t="s">
        <v>1215</v>
      </c>
      <c r="O1029" s="21"/>
      <c r="P1029" s="21"/>
      <c r="Q1029" s="21" t="s">
        <v>1202</v>
      </c>
      <c r="R1029" s="36"/>
      <c r="S1029" s="21"/>
      <c r="T1029" s="21"/>
      <c r="U1029" s="21"/>
      <c r="V1029" s="21"/>
      <c r="W1029" s="15"/>
      <c r="X1029" s="15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4"/>
      <c r="AK1029" s="1"/>
      <c r="AL1029" s="1"/>
      <c r="AM1029" s="1"/>
      <c r="AN1029" s="1"/>
      <c r="AO1029" s="51"/>
    </row>
  </sheetData>
  <sortState xmlns:xlrd2="http://schemas.microsoft.com/office/spreadsheetml/2017/richdata2" ref="A2:AO1029">
    <sortCondition ref="L2:L1029"/>
    <sortCondition ref="A2:A1029"/>
  </sortState>
  <phoneticPr fontId="3" type="noConversion"/>
  <conditionalFormatting sqref="A1:A1048576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BEB9-31BA-440A-A593-932CD1DBE73A}">
  <dimension ref="A1:U719"/>
  <sheetViews>
    <sheetView tabSelected="1" zoomScale="60" zoomScaleNormal="60" workbookViewId="0">
      <selection activeCell="G30" sqref="G30"/>
    </sheetView>
  </sheetViews>
  <sheetFormatPr defaultRowHeight="14" x14ac:dyDescent="0.3"/>
  <cols>
    <col min="1" max="1" width="20.6328125" style="15" customWidth="1"/>
    <col min="2" max="8" width="12.6328125" style="21" customWidth="1"/>
    <col min="9" max="10" width="8.7265625" style="1"/>
    <col min="11" max="11" width="20.6328125" style="1" customWidth="1"/>
    <col min="12" max="12" width="12.6328125" style="339" customWidth="1"/>
    <col min="13" max="18" width="12.6328125" style="1" customWidth="1"/>
    <col min="19" max="20" width="8.7265625" style="1"/>
    <col min="21" max="21" width="19.1796875" style="1" customWidth="1"/>
    <col min="22" max="16384" width="8.7265625" style="1"/>
  </cols>
  <sheetData>
    <row r="1" spans="1:21" ht="14.5" thickBot="1" x14ac:dyDescent="0.35">
      <c r="A1" s="347" t="s">
        <v>1200</v>
      </c>
      <c r="B1" s="348" t="s">
        <v>1542</v>
      </c>
      <c r="C1" s="348" t="s">
        <v>1541</v>
      </c>
      <c r="D1" s="348" t="s">
        <v>1543</v>
      </c>
      <c r="E1" s="349"/>
      <c r="F1" s="348" t="s">
        <v>1546</v>
      </c>
      <c r="G1" s="348" t="s">
        <v>1543</v>
      </c>
      <c r="H1" s="348"/>
    </row>
    <row r="2" spans="1:21" ht="14.5" thickBot="1" x14ac:dyDescent="0.35">
      <c r="A2" s="365" t="s">
        <v>1202</v>
      </c>
      <c r="B2" s="361">
        <f>COUNT('Separated Data'!B3:B278,'Separated Data'!F3:F252)</f>
        <v>0</v>
      </c>
      <c r="C2" s="362" t="e">
        <f>AVERAGE('Separated Data'!G3:G252,'Separated Data'!C3:C278)</f>
        <v>#DIV/0!</v>
      </c>
      <c r="D2" s="362" t="e">
        <f>STDEV('Separated Data'!G3:G252,'Separated Data'!C3:C278)</f>
        <v>#DIV/0!</v>
      </c>
      <c r="E2" s="363"/>
      <c r="F2" s="364" t="e">
        <f>AVERAGE('Separated Data'!B3:B278,'Separated Data'!F3:F252)</f>
        <v>#DIV/0!</v>
      </c>
      <c r="G2" s="381" t="e">
        <f>STDEV('Separated Data'!B3:B278,'Separated Data'!F3:F252)</f>
        <v>#DIV/0!</v>
      </c>
      <c r="H2" s="372"/>
    </row>
    <row r="3" spans="1:21" ht="14.5" x14ac:dyDescent="0.35">
      <c r="A3" s="353" t="s">
        <v>1498</v>
      </c>
      <c r="B3" s="357">
        <f>COUNT('Separated Data'!B3:B43, 'Separated Data'!F3:F63)</f>
        <v>0</v>
      </c>
      <c r="C3" s="358" t="e">
        <f>AVERAGE('Separated Data'!C3:C43,'Separated Data'!G3:G63)</f>
        <v>#DIV/0!</v>
      </c>
      <c r="D3" s="358" t="e">
        <f>STDEV('Separated Data'!C3:C43, 'Separated Data'!G3:G63)</f>
        <v>#DIV/0!</v>
      </c>
      <c r="E3" s="359"/>
      <c r="F3" s="358" t="e">
        <f>AVERAGE('Separated Data'!B3:B43, 'Separated Data'!F3:F63)</f>
        <v>#DIV/0!</v>
      </c>
      <c r="G3" s="358" t="e">
        <f>STDEV('Separated Data'!B3:B43,  'Separated Data'!F3:F63)</f>
        <v>#DIV/0!</v>
      </c>
      <c r="H3" s="219"/>
    </row>
    <row r="4" spans="1:21" ht="14.5" x14ac:dyDescent="0.35">
      <c r="A4" s="353" t="s">
        <v>1376</v>
      </c>
      <c r="B4" s="357">
        <f>COUNT('Separated Data'!F64)</f>
        <v>0</v>
      </c>
      <c r="C4" s="345" t="e">
        <f>AVERAGE('Separated Data'!G64)</f>
        <v>#DIV/0!</v>
      </c>
      <c r="D4" s="235" t="e">
        <f>-STDEV('Separated Data'!G64)</f>
        <v>#DIV/0!</v>
      </c>
      <c r="F4" s="345" t="e">
        <f>AVERAGE('Separated Data'!F64)</f>
        <v>#DIV/0!</v>
      </c>
      <c r="G4" s="235" t="e">
        <f>-STDEV('Separated Data'!F64)</f>
        <v>#DIV/0!</v>
      </c>
      <c r="H4" s="373"/>
    </row>
    <row r="5" spans="1:21" ht="14.5" x14ac:dyDescent="0.35">
      <c r="A5" s="350" t="s">
        <v>1374</v>
      </c>
      <c r="B5" s="352">
        <f>COUNT('Separated Data'!F65:F76)</f>
        <v>0</v>
      </c>
      <c r="C5" s="346" t="e">
        <f>AVERAGE('Separated Data'!G65:G76)</f>
        <v>#DIV/0!</v>
      </c>
      <c r="D5" s="346" t="e">
        <f>STDEV('Separated Data'!G65:G76)</f>
        <v>#DIV/0!</v>
      </c>
      <c r="E5" s="235"/>
      <c r="F5" s="346" t="e">
        <f>AVERAGE('Separated Data'!F65:F76)</f>
        <v>#DIV/0!</v>
      </c>
      <c r="G5" s="346" t="e">
        <f>STDEV('Separated Data'!F65:F76)</f>
        <v>#DIV/0!</v>
      </c>
      <c r="H5" s="373"/>
    </row>
    <row r="6" spans="1:21" ht="14.5" x14ac:dyDescent="0.35">
      <c r="A6" s="354" t="s">
        <v>1544</v>
      </c>
      <c r="B6" s="352">
        <f>COUNT('Separated Data'!F77:F81)</f>
        <v>0</v>
      </c>
      <c r="C6" s="346" t="e">
        <f>AVERAGE('Separated Data'!G77:G81)</f>
        <v>#DIV/0!</v>
      </c>
      <c r="D6" s="346" t="e">
        <f>STDEV('Separated Data'!G77:G81)</f>
        <v>#DIV/0!</v>
      </c>
      <c r="E6" s="235"/>
      <c r="F6" s="346" t="e">
        <f>AVERAGE('Separated Data'!F77:F81)</f>
        <v>#DIV/0!</v>
      </c>
      <c r="G6" s="346" t="e">
        <f>STDEV('Separated Data'!F77:F81)</f>
        <v>#DIV/0!</v>
      </c>
      <c r="H6" s="373"/>
    </row>
    <row r="7" spans="1:21" ht="14.5" x14ac:dyDescent="0.35">
      <c r="A7" s="353" t="s">
        <v>1497</v>
      </c>
      <c r="B7" s="352">
        <f>COUNT('Separated Data'!B44:B265,'Separated Data'!F82:F103)</f>
        <v>0</v>
      </c>
      <c r="C7" s="346" t="e">
        <f>AVERAGE('Separated Data'!C44:C265,'Separated Data'!G82:G103)</f>
        <v>#DIV/0!</v>
      </c>
      <c r="D7" s="346" t="e">
        <f>STDEV('Separated Data'!C44:C265,'Separated Data'!G82:G103)</f>
        <v>#DIV/0!</v>
      </c>
      <c r="E7" s="235"/>
      <c r="F7" s="346" t="e">
        <f>AVERAGE('Separated Data'!B44:B265,'Separated Data'!F82:F103)</f>
        <v>#DIV/0!</v>
      </c>
      <c r="G7" s="346" t="e">
        <f>STDEV('Separated Data'!B44:B265,'Separated Data'!F82:F103)</f>
        <v>#DIV/0!</v>
      </c>
      <c r="H7" s="373"/>
    </row>
    <row r="8" spans="1:21" ht="14.5" x14ac:dyDescent="0.35">
      <c r="A8" s="353" t="s">
        <v>1226</v>
      </c>
      <c r="B8" s="352">
        <f>COUNT('Separated Data'!B266:B277,'Separated Data'!F104:F174)</f>
        <v>0</v>
      </c>
      <c r="C8" s="344" t="e">
        <f>AVERAGE('Separated Data'!G104:G174,'Separated Data'!C266:C277)</f>
        <v>#DIV/0!</v>
      </c>
      <c r="D8" s="344" t="e">
        <f>STDEV('Separated Data'!G104:G174,'Separated Data'!C266:C277)</f>
        <v>#DIV/0!</v>
      </c>
      <c r="E8" s="235"/>
      <c r="F8" s="346" t="e">
        <f>AVERAGE('Separated Data'!B266:B277,'Separated Data'!F104:F174)</f>
        <v>#DIV/0!</v>
      </c>
      <c r="G8" s="346" t="e">
        <f>STDEV('Separated Data'!B266:B277,'Separated Data'!F104:F174)</f>
        <v>#DIV/0!</v>
      </c>
      <c r="H8" s="373"/>
      <c r="U8" s="341"/>
    </row>
    <row r="9" spans="1:21" ht="14.5" x14ac:dyDescent="0.35">
      <c r="A9" s="353" t="s">
        <v>1378</v>
      </c>
      <c r="B9" s="352">
        <f>COUNT('Separated Data'!B278)</f>
        <v>0</v>
      </c>
      <c r="C9" s="346" t="e">
        <f>STDEV('Separated Data'!C278)</f>
        <v>#DIV/0!</v>
      </c>
      <c r="D9" s="346" t="e">
        <f>STDEV('Separated Data'!C278)</f>
        <v>#DIV/0!</v>
      </c>
      <c r="E9" s="235"/>
      <c r="F9" s="346" t="e">
        <f>AVERAGE('Separated Data'!B278)</f>
        <v>#DIV/0!</v>
      </c>
      <c r="G9" s="346" t="e">
        <f>STDEV('Separated Data'!B278)</f>
        <v>#DIV/0!</v>
      </c>
      <c r="H9" s="373"/>
      <c r="U9" s="341"/>
    </row>
    <row r="10" spans="1:21" ht="14.5" x14ac:dyDescent="0.35">
      <c r="A10" s="353" t="s">
        <v>1499</v>
      </c>
      <c r="B10" s="352">
        <f>COUNT('Separated Data'!F175:F208)</f>
        <v>0</v>
      </c>
      <c r="C10" s="344" t="e">
        <f>AVERAGE('Separated Data'!G175:G208)</f>
        <v>#DIV/0!</v>
      </c>
      <c r="D10" s="344" t="e">
        <f>STDEV('Separated Data'!G175:G208)</f>
        <v>#DIV/0!</v>
      </c>
      <c r="E10" s="235"/>
      <c r="F10" s="346" t="e">
        <f>AVERAGE('Separated Data'!F175:F208)</f>
        <v>#DIV/0!</v>
      </c>
      <c r="G10" s="346" t="e">
        <f>STDEV('Separated Data'!F175:F208)</f>
        <v>#DIV/0!</v>
      </c>
      <c r="H10" s="373"/>
      <c r="U10" s="342"/>
    </row>
    <row r="11" spans="1:21" ht="15" thickBot="1" x14ac:dyDescent="0.4">
      <c r="A11" s="367" t="s">
        <v>150</v>
      </c>
      <c r="B11" s="368">
        <f>COUNT('Separated Data'!F209:F252)</f>
        <v>0</v>
      </c>
      <c r="C11" s="369" t="e">
        <f>AVERAGE('Separated Data'!G209:G252)</f>
        <v>#DIV/0!</v>
      </c>
      <c r="D11" s="369" t="e">
        <f>STDEV('Separated Data'!G209:G252)</f>
        <v>#DIV/0!</v>
      </c>
      <c r="E11" s="370"/>
      <c r="F11" s="371" t="e">
        <f>AVERAGE('Separated Data'!F209:F252)</f>
        <v>#DIV/0!</v>
      </c>
      <c r="G11" s="371" t="e">
        <f>STDEV('Separated Data'!F209:F252)</f>
        <v>#DIV/0!</v>
      </c>
      <c r="H11" s="376"/>
      <c r="U11" s="14"/>
    </row>
    <row r="12" spans="1:21" ht="14.5" thickBot="1" x14ac:dyDescent="0.35">
      <c r="A12" s="366" t="s">
        <v>421</v>
      </c>
      <c r="B12" s="361">
        <f>COUNT('Separated Data'!J3:J72,'Separated Data'!N3:N146)</f>
        <v>0</v>
      </c>
      <c r="C12" s="362" t="e">
        <f>AVERAGE('Separated Data'!K3:K72,'Separated Data'!O3:O146)</f>
        <v>#DIV/0!</v>
      </c>
      <c r="D12" s="362" t="e">
        <f>STDEV('Separated Data'!K3:K72,'Separated Data'!O3:O146)</f>
        <v>#DIV/0!</v>
      </c>
      <c r="E12" s="363"/>
      <c r="F12" s="364" t="e">
        <f>AVERAGE('Separated Data'!J3:J72,'Separated Data'!N3:N146)</f>
        <v>#DIV/0!</v>
      </c>
      <c r="G12" s="381" t="e">
        <f>STDEV('Separated Data'!J3:J72,'Separated Data'!N3:N146)</f>
        <v>#DIV/0!</v>
      </c>
      <c r="H12" s="372"/>
    </row>
    <row r="13" spans="1:21" ht="14.5" x14ac:dyDescent="0.35">
      <c r="A13" s="353" t="s">
        <v>1375</v>
      </c>
      <c r="B13" s="357">
        <f>COUNT('Separated Data'!J3:J5,'Separated Data'!N3:N11)</f>
        <v>0</v>
      </c>
      <c r="C13" s="358" t="e">
        <f>AVERAGE('Separated Data'!K3:K5,'Separated Data'!O3:O11)</f>
        <v>#DIV/0!</v>
      </c>
      <c r="D13" s="358" t="e">
        <f>STDEV('Separated Data'!K3:K5,'Separated Data'!O3:O11)</f>
        <v>#DIV/0!</v>
      </c>
      <c r="E13" s="359"/>
      <c r="F13" s="360" t="e">
        <f>AVERAGE('Separated Data'!J3:J5,'Separated Data'!N3:N11)</f>
        <v>#DIV/0!</v>
      </c>
      <c r="G13" s="360" t="e">
        <f>STDEV('Separated Data'!J3:J5,'Separated Data'!N3:N11)</f>
        <v>#DIV/0!</v>
      </c>
      <c r="H13" s="375"/>
    </row>
    <row r="14" spans="1:21" ht="14.5" x14ac:dyDescent="0.35">
      <c r="A14" s="353" t="s">
        <v>1376</v>
      </c>
      <c r="B14" s="352">
        <f>COUNT('Separated Data'!N12:N32)</f>
        <v>0</v>
      </c>
      <c r="C14" s="344" t="e">
        <f>AVERAGE('Separated Data'!O12:O32)</f>
        <v>#DIV/0!</v>
      </c>
      <c r="D14" s="344" t="e">
        <f>STDEV('Separated Data'!O12:O32)</f>
        <v>#DIV/0!</v>
      </c>
      <c r="E14" s="235"/>
      <c r="F14" s="346" t="e">
        <f>AVERAGE('Separated Data'!N12:N32)</f>
        <v>#DIV/0!</v>
      </c>
      <c r="G14" s="346" t="e">
        <f>STDEV('Separated Data'!N12:N32)</f>
        <v>#DIV/0!</v>
      </c>
      <c r="H14" s="373"/>
    </row>
    <row r="15" spans="1:21" ht="14.5" x14ac:dyDescent="0.35">
      <c r="A15" s="353" t="s">
        <v>1374</v>
      </c>
      <c r="B15" s="352">
        <f>COUNT('Separated Data'!N33:N60)</f>
        <v>0</v>
      </c>
      <c r="C15" s="344" t="e">
        <f>AVERAGE('Separated Data'!O33:O60)</f>
        <v>#DIV/0!</v>
      </c>
      <c r="D15" s="344" t="e">
        <f>STDEV('Separated Data'!O33:O60)</f>
        <v>#DIV/0!</v>
      </c>
      <c r="E15" s="235"/>
      <c r="F15" s="346" t="e">
        <f>AVERAGE('Separated Data'!N33:N60)</f>
        <v>#DIV/0!</v>
      </c>
      <c r="G15" s="346" t="e">
        <f>STDEV('Separated Data'!N33:N60)</f>
        <v>#DIV/0!</v>
      </c>
      <c r="H15" s="373"/>
    </row>
    <row r="16" spans="1:21" ht="14.5" x14ac:dyDescent="0.35">
      <c r="A16" s="355" t="s">
        <v>1389</v>
      </c>
      <c r="B16" s="352">
        <f>COUNT('Separated Data'!J6:J8, 'Separated Data'!N61:N72)</f>
        <v>0</v>
      </c>
      <c r="C16" s="344" t="e">
        <f>AVERAGE('Separated Data'!K6:K8, 'Separated Data'!O61:O72)</f>
        <v>#DIV/0!</v>
      </c>
      <c r="D16" s="344" t="e">
        <f>STDEV('Separated Data'!K6:K8, 'Separated Data'!O61:O72)</f>
        <v>#DIV/0!</v>
      </c>
      <c r="E16" s="235"/>
      <c r="F16" s="346" t="e">
        <f>AVERAGE('Separated Data'!J6:J8, 'Separated Data'!N61:N72)</f>
        <v>#DIV/0!</v>
      </c>
      <c r="G16" s="346" t="e">
        <f>STDEV('Separated Data'!J6:J8, 'Separated Data'!N61:N72)</f>
        <v>#DIV/0!</v>
      </c>
      <c r="H16" s="373"/>
    </row>
    <row r="17" spans="1:11" ht="14.5" x14ac:dyDescent="0.35">
      <c r="A17" s="356" t="s">
        <v>1544</v>
      </c>
      <c r="B17" s="352">
        <f>COUNT('Separated Data'!N73:N81)</f>
        <v>0</v>
      </c>
      <c r="C17" s="344" t="e">
        <f>AVERAGE('Separated Data'!O73:O81)</f>
        <v>#DIV/0!</v>
      </c>
      <c r="D17" s="344" t="e">
        <f>STDEV('Separated Data'!O73:O81)</f>
        <v>#DIV/0!</v>
      </c>
      <c r="E17" s="235"/>
      <c r="F17" s="346" t="e">
        <f>AVERAGE('Separated Data'!N73:N81)</f>
        <v>#DIV/0!</v>
      </c>
      <c r="G17" s="346" t="e">
        <f>STDEV('Separated Data'!N73:N81)</f>
        <v>#DIV/0!</v>
      </c>
      <c r="H17" s="373"/>
    </row>
    <row r="18" spans="1:11" ht="14.5" x14ac:dyDescent="0.35">
      <c r="A18" s="353" t="s">
        <v>1226</v>
      </c>
      <c r="B18" s="352">
        <f>COUNT('Separated Data'!J9:J38,'Separated Data'!N82:N101)</f>
        <v>0</v>
      </c>
      <c r="C18" s="344" t="e">
        <f>AVERAGE('Separated Data'!K9:K38,'Separated Data'!O82:O101)</f>
        <v>#DIV/0!</v>
      </c>
      <c r="D18" s="344" t="e">
        <f>STDEV('Separated Data'!K9:K38,'Separated Data'!O82:O101)</f>
        <v>#DIV/0!</v>
      </c>
      <c r="E18" s="235"/>
      <c r="F18" s="346" t="e">
        <f>AVERAGE('Separated Data'!J9:J38,'Separated Data'!N82:N101)</f>
        <v>#DIV/0!</v>
      </c>
      <c r="G18" s="346" t="e">
        <f>STDEV('Separated Data'!J9:J38,'Separated Data'!N82:N101)</f>
        <v>#DIV/0!</v>
      </c>
      <c r="H18" s="373"/>
    </row>
    <row r="19" spans="1:11" ht="14.5" x14ac:dyDescent="0.35">
      <c r="A19" s="354" t="s">
        <v>1494</v>
      </c>
      <c r="B19" s="352">
        <f>COUNT('Separated Data'!J39:J46)</f>
        <v>0</v>
      </c>
      <c r="C19" s="344" t="e">
        <f>AVERAGE('Separated Data'!K39:K46)</f>
        <v>#DIV/0!</v>
      </c>
      <c r="D19" s="344" t="e">
        <f>STDEV('Separated Data'!K39:K46)</f>
        <v>#DIV/0!</v>
      </c>
      <c r="E19" s="235"/>
      <c r="F19" s="346" t="e">
        <f>AVERAGE('Separated Data'!J39:J46)</f>
        <v>#DIV/0!</v>
      </c>
      <c r="G19" s="346" t="e">
        <f>STDEV('Separated Data'!J39:J46)</f>
        <v>#DIV/0!</v>
      </c>
      <c r="H19" s="373"/>
    </row>
    <row r="20" spans="1:11" ht="14.5" x14ac:dyDescent="0.35">
      <c r="A20" s="351" t="s">
        <v>1495</v>
      </c>
      <c r="B20" s="352">
        <f>COUNT('Separated Data'!J47:J57)</f>
        <v>0</v>
      </c>
      <c r="C20" s="344" t="e">
        <f>AVERAGE('Separated Data'!K47:K57)</f>
        <v>#DIV/0!</v>
      </c>
      <c r="D20" s="344" t="e">
        <f>STDEV('Separated Data'!K47:K57)</f>
        <v>#DIV/0!</v>
      </c>
      <c r="E20" s="235"/>
      <c r="F20" s="346" t="e">
        <f>AVERAGE('Separated Data'!J47:J57)</f>
        <v>#DIV/0!</v>
      </c>
      <c r="G20" s="346" t="e">
        <f>STDEV('Separated Data'!J47:J57)</f>
        <v>#DIV/0!</v>
      </c>
      <c r="H20" s="373"/>
    </row>
    <row r="21" spans="1:11" ht="14.5" x14ac:dyDescent="0.35">
      <c r="A21" s="353" t="s">
        <v>1378</v>
      </c>
      <c r="B21" s="352">
        <f>COUNT('Separated Data'!J58:J72,'Separated Data'!N102:N122)</f>
        <v>0</v>
      </c>
      <c r="C21" s="344" t="e">
        <f>AVERAGE('Separated Data'!K58:K72,'Separated Data'!O102:O122)</f>
        <v>#DIV/0!</v>
      </c>
      <c r="D21" s="344" t="e">
        <f>STDEV('Separated Data'!K58:K72,'Separated Data'!O102:O122)</f>
        <v>#DIV/0!</v>
      </c>
      <c r="E21" s="235"/>
      <c r="F21" s="346" t="e">
        <f>AVERAGE('Separated Data'!J58:J72,'Separated Data'!N102:N122)</f>
        <v>#DIV/0!</v>
      </c>
      <c r="G21" s="346" t="e">
        <f>STDEV('Separated Data'!J58:J72,'Separated Data'!N102:N122)</f>
        <v>#DIV/0!</v>
      </c>
      <c r="H21" s="373"/>
    </row>
    <row r="22" spans="1:11" ht="14.5" x14ac:dyDescent="0.35">
      <c r="A22" s="351" t="s">
        <v>1380</v>
      </c>
      <c r="B22" s="352">
        <f>COUNT('Separated Data'!N123:N132)</f>
        <v>0</v>
      </c>
      <c r="C22" s="344" t="e">
        <f>AVERAGE('Separated Data'!O123:O132)</f>
        <v>#DIV/0!</v>
      </c>
      <c r="D22" s="344" t="e">
        <f>STDEV('Separated Data'!O123:O132)</f>
        <v>#DIV/0!</v>
      </c>
      <c r="E22" s="235"/>
      <c r="F22" s="346" t="e">
        <f>AVERAGE('Separated Data'!N123:N132)</f>
        <v>#DIV/0!</v>
      </c>
      <c r="G22" s="346" t="e">
        <f>STDEV('Separated Data'!N123:N132)</f>
        <v>#DIV/0!</v>
      </c>
      <c r="H22" s="373"/>
    </row>
    <row r="23" spans="1:11" ht="15" thickBot="1" x14ac:dyDescent="0.4">
      <c r="A23" s="387" t="s">
        <v>150</v>
      </c>
      <c r="B23" s="368">
        <f>COUNT('Separated Data'!N133:N146)</f>
        <v>0</v>
      </c>
      <c r="C23" s="369" t="e">
        <f>AVERAGE('Separated Data'!O133:O146)</f>
        <v>#DIV/0!</v>
      </c>
      <c r="D23" s="369" t="e">
        <f>STDEV('Separated Data'!O133:O146)</f>
        <v>#DIV/0!</v>
      </c>
      <c r="E23" s="370"/>
      <c r="F23" s="371" t="e">
        <f>AVERAGE('Separated Data'!N133:N146)</f>
        <v>#DIV/0!</v>
      </c>
      <c r="G23" s="371" t="e">
        <f>STDEV('Separated Data'!N133:N146)</f>
        <v>#DIV/0!</v>
      </c>
      <c r="H23" s="388"/>
    </row>
    <row r="24" spans="1:11" x14ac:dyDescent="0.3">
      <c r="C24" s="288"/>
      <c r="D24" s="289"/>
      <c r="E24" s="40"/>
      <c r="G24" s="28"/>
    </row>
    <row r="25" spans="1:11" x14ac:dyDescent="0.3">
      <c r="C25" s="288"/>
      <c r="D25" s="289"/>
      <c r="E25" s="40"/>
      <c r="G25" s="28"/>
    </row>
    <row r="26" spans="1:11" ht="14.5" thickBot="1" x14ac:dyDescent="0.35">
      <c r="A26" s="347" t="s">
        <v>1202</v>
      </c>
      <c r="B26" s="348" t="s">
        <v>1542</v>
      </c>
      <c r="C26" s="348" t="s">
        <v>1541</v>
      </c>
      <c r="D26" s="348" t="s">
        <v>1543</v>
      </c>
      <c r="E26" s="349"/>
      <c r="F26" s="348" t="s">
        <v>1546</v>
      </c>
      <c r="G26" s="348" t="s">
        <v>1543</v>
      </c>
      <c r="H26" s="372"/>
    </row>
    <row r="27" spans="1:11" ht="14.5" thickBot="1" x14ac:dyDescent="0.35">
      <c r="A27" s="379" t="s">
        <v>1545</v>
      </c>
      <c r="B27" s="361">
        <f>COUNT('Separated Data'!B28:B303)</f>
        <v>0</v>
      </c>
      <c r="C27" s="362" t="e">
        <f>AVERAGE('Separated Data'!C28:C303)</f>
        <v>#DIV/0!</v>
      </c>
      <c r="D27" s="362" t="e">
        <f>STDEV('Separated Data'!C28:C303)</f>
        <v>#DIV/0!</v>
      </c>
      <c r="E27" s="377"/>
      <c r="F27" s="364" t="e">
        <f>AVERAGE('Separated Data'!B28:B303)</f>
        <v>#DIV/0!</v>
      </c>
      <c r="G27" s="381" t="e">
        <f>STDEV('Separated Data'!B28:B303)</f>
        <v>#DIV/0!</v>
      </c>
      <c r="H27" s="372"/>
    </row>
    <row r="28" spans="1:11" ht="14.5" x14ac:dyDescent="0.35">
      <c r="A28" s="378" t="s">
        <v>1498</v>
      </c>
      <c r="B28" s="357">
        <f>COUNT('Separated Data'!B28:B68)</f>
        <v>0</v>
      </c>
      <c r="C28" s="358" t="e">
        <f>AVERAGE('Separated Data'!C28:C68)</f>
        <v>#DIV/0!</v>
      </c>
      <c r="D28" s="358" t="e">
        <f>STDEV('Separated Data'!C28:C68)</f>
        <v>#DIV/0!</v>
      </c>
      <c r="E28" s="359"/>
      <c r="F28" s="358" t="e">
        <f>AVERAGE('Separated Data'!B28:B68)</f>
        <v>#DIV/0!</v>
      </c>
      <c r="G28" s="358" t="e">
        <f>STDEV('Separated Data'!B28:B68)</f>
        <v>#DIV/0!</v>
      </c>
    </row>
    <row r="29" spans="1:11" ht="14.5" x14ac:dyDescent="0.35">
      <c r="A29" s="353" t="s">
        <v>1497</v>
      </c>
      <c r="B29" s="352">
        <f>COUNT('Separated Data'!B66:B287)</f>
        <v>0</v>
      </c>
      <c r="C29" s="346" t="e">
        <f>AVERAGE('Separated Data'!C66:C287)</f>
        <v>#DIV/0!</v>
      </c>
      <c r="D29" s="346" t="e">
        <f>STDEV('Separated Data'!C66:C287)</f>
        <v>#DIV/0!</v>
      </c>
      <c r="E29" s="235"/>
      <c r="F29" s="346" t="e">
        <f>AVERAGE('Separated Data'!B66:B287)</f>
        <v>#DIV/0!</v>
      </c>
      <c r="G29" s="346" t="e">
        <f>STDEV('Separated Data'!B66:B287)</f>
        <v>#DIV/0!</v>
      </c>
      <c r="H29" s="373"/>
      <c r="J29" s="275"/>
      <c r="K29" s="275"/>
    </row>
    <row r="30" spans="1:11" ht="14.5" x14ac:dyDescent="0.35">
      <c r="A30" s="353" t="s">
        <v>1226</v>
      </c>
      <c r="B30" s="352">
        <f>COUNT('Separated Data'!B288:B299)</f>
        <v>0</v>
      </c>
      <c r="C30" s="344" t="e">
        <f>AVERAGE('Separated Data'!C288:C299)</f>
        <v>#DIV/0!</v>
      </c>
      <c r="D30" s="344" t="e">
        <f>STDEV('Separated Data'!C288:C299)</f>
        <v>#DIV/0!</v>
      </c>
      <c r="E30" s="235"/>
      <c r="F30" s="346" t="e">
        <f>AVERAGE('Separated Data'!B288:B299)</f>
        <v>#DIV/0!</v>
      </c>
      <c r="G30" s="346" t="e">
        <f>STDEV('Separated Data'!B288:B299)</f>
        <v>#DIV/0!</v>
      </c>
      <c r="H30" s="373"/>
      <c r="J30" s="275"/>
      <c r="K30" s="275"/>
    </row>
    <row r="31" spans="1:11" ht="15" thickBot="1" x14ac:dyDescent="0.4">
      <c r="A31" s="353" t="s">
        <v>1378</v>
      </c>
      <c r="B31" s="370">
        <f>COUNT('Separated Data'!B300)</f>
        <v>0</v>
      </c>
      <c r="C31" s="371" t="e">
        <f>STDEV('Separated Data'!C300)</f>
        <v>#DIV/0!</v>
      </c>
      <c r="D31" s="371" t="e">
        <f>STDEV('Separated Data'!C300)</f>
        <v>#DIV/0!</v>
      </c>
      <c r="E31" s="370"/>
      <c r="F31" s="371" t="e">
        <f>AVERAGE('Separated Data'!B300)</f>
        <v>#DIV/0!</v>
      </c>
      <c r="G31" s="371" t="e">
        <f>STDEV('Separated Data'!B300)</f>
        <v>#DIV/0!</v>
      </c>
      <c r="H31" s="380"/>
      <c r="J31" s="275"/>
    </row>
    <row r="32" spans="1:11" ht="14.5" thickBot="1" x14ac:dyDescent="0.35">
      <c r="A32" s="379" t="s">
        <v>1549</v>
      </c>
      <c r="B32" s="361">
        <f>COUNT('Separated Data'!F33:F282)</f>
        <v>0</v>
      </c>
      <c r="C32" s="362" t="e">
        <f>AVERAGE('Separated Data'!G33:G282)</f>
        <v>#DIV/0!</v>
      </c>
      <c r="D32" s="362" t="e">
        <f>STDEV('Separated Data'!G33:G282)</f>
        <v>#DIV/0!</v>
      </c>
      <c r="E32" s="363"/>
      <c r="F32" s="364" t="e">
        <f>AVERAGE('Separated Data'!F33:F282)</f>
        <v>#DIV/0!</v>
      </c>
      <c r="G32" s="381" t="e">
        <f>STDEV('Separated Data'!F33:F282)</f>
        <v>#DIV/0!</v>
      </c>
      <c r="H32" s="372"/>
      <c r="J32" s="275"/>
    </row>
    <row r="33" spans="1:12" ht="14.5" x14ac:dyDescent="0.35">
      <c r="A33" s="353" t="s">
        <v>1498</v>
      </c>
      <c r="B33" s="357">
        <f>COUNT('Separated Data'!F33:F93)</f>
        <v>0</v>
      </c>
      <c r="C33" s="358" t="e">
        <f>AVERAGE('Separated Data'!G33:G93)</f>
        <v>#DIV/0!</v>
      </c>
      <c r="D33" s="358" t="e">
        <f>STDEV('Separated Data'!G33:G93)</f>
        <v>#DIV/0!</v>
      </c>
      <c r="E33" s="359"/>
      <c r="F33" s="358" t="e">
        <f>AVERAGE('Separated Data'!F33:F93)</f>
        <v>#DIV/0!</v>
      </c>
      <c r="G33" s="358" t="e">
        <f>STDEV('Separated Data'!F33:F93)</f>
        <v>#DIV/0!</v>
      </c>
      <c r="H33" s="219"/>
    </row>
    <row r="34" spans="1:12" ht="14.5" x14ac:dyDescent="0.35">
      <c r="A34" s="353" t="s">
        <v>1376</v>
      </c>
      <c r="B34" s="357">
        <f>COUNT('Separated Data'!F94)</f>
        <v>0</v>
      </c>
      <c r="C34" s="345" t="e">
        <f>AVERAGE('Separated Data'!G94)</f>
        <v>#DIV/0!</v>
      </c>
      <c r="D34" s="235" t="e">
        <f>-STDEV('Separated Data'!G94)</f>
        <v>#DIV/0!</v>
      </c>
      <c r="F34" s="345" t="e">
        <f>AVERAGE('Separated Data'!F94)</f>
        <v>#DIV/0!</v>
      </c>
      <c r="G34" s="235" t="e">
        <f>-STDEV('Separated Data'!F94)</f>
        <v>#DIV/0!</v>
      </c>
      <c r="H34" s="373"/>
    </row>
    <row r="35" spans="1:12" ht="14.5" x14ac:dyDescent="0.35">
      <c r="A35" s="350" t="s">
        <v>1374</v>
      </c>
      <c r="B35" s="352">
        <f>COUNT('Separated Data'!F95:F106)</f>
        <v>0</v>
      </c>
      <c r="C35" s="346" t="e">
        <f>AVERAGE('Separated Data'!G95:G106)</f>
        <v>#DIV/0!</v>
      </c>
      <c r="D35" s="346" t="e">
        <f>STDEV('Separated Data'!G95:G106)</f>
        <v>#DIV/0!</v>
      </c>
      <c r="E35" s="235"/>
      <c r="F35" s="346" t="e">
        <f>AVERAGE('Separated Data'!F95:F106)</f>
        <v>#DIV/0!</v>
      </c>
      <c r="G35" s="346" t="e">
        <f>STDEV('Separated Data'!F95:F106)</f>
        <v>#DIV/0!</v>
      </c>
      <c r="H35" s="373"/>
    </row>
    <row r="36" spans="1:12" ht="14.5" x14ac:dyDescent="0.35">
      <c r="A36" s="354" t="s">
        <v>1544</v>
      </c>
      <c r="B36" s="352">
        <f>COUNT('Separated Data'!F107:F111)</f>
        <v>0</v>
      </c>
      <c r="C36" s="346" t="e">
        <f>AVERAGE('Separated Data'!G107:G111)</f>
        <v>#DIV/0!</v>
      </c>
      <c r="D36" s="346" t="e">
        <f>STDEV('Separated Data'!G107:G111)</f>
        <v>#DIV/0!</v>
      </c>
      <c r="E36" s="235"/>
      <c r="F36" s="346" t="e">
        <f>AVERAGE('Separated Data'!F107:F111)</f>
        <v>#DIV/0!</v>
      </c>
      <c r="G36" s="346" t="e">
        <f>STDEV('Separated Data'!F107:F111)</f>
        <v>#DIV/0!</v>
      </c>
      <c r="H36" s="373"/>
    </row>
    <row r="37" spans="1:12" ht="14.5" x14ac:dyDescent="0.35">
      <c r="A37" s="353" t="s">
        <v>1497</v>
      </c>
      <c r="B37" s="352">
        <f>COUNT('Separated Data'!F112:F133)</f>
        <v>0</v>
      </c>
      <c r="C37" s="346" t="e">
        <f>AVERAGE('Separated Data'!G112:G133)</f>
        <v>#DIV/0!</v>
      </c>
      <c r="D37" s="346" t="e">
        <f>STDEV('Separated Data'!G112:G133)</f>
        <v>#DIV/0!</v>
      </c>
      <c r="E37" s="235"/>
      <c r="F37" s="346" t="e">
        <f>AVERAGE('Separated Data'!F112:F133)</f>
        <v>#DIV/0!</v>
      </c>
      <c r="G37" s="346" t="e">
        <f>STDEV('Separated Data'!F112:F133)</f>
        <v>#DIV/0!</v>
      </c>
      <c r="H37" s="373"/>
    </row>
    <row r="38" spans="1:12" ht="14.5" x14ac:dyDescent="0.35">
      <c r="A38" s="353" t="s">
        <v>1226</v>
      </c>
      <c r="B38" s="352">
        <f>COUNT('Separated Data'!F134:F204)</f>
        <v>0</v>
      </c>
      <c r="C38" s="344" t="e">
        <f>AVERAGE('Separated Data'!G134:G204)</f>
        <v>#DIV/0!</v>
      </c>
      <c r="D38" s="344" t="e">
        <f>STDEV('Separated Data'!G134:G204)</f>
        <v>#DIV/0!</v>
      </c>
      <c r="E38" s="235"/>
      <c r="F38" s="346" t="e">
        <f>AVERAGE('Separated Data'!F134:F204)</f>
        <v>#DIV/0!</v>
      </c>
      <c r="G38" s="346" t="e">
        <f>STDEV('Separated Data'!F134:F204)</f>
        <v>#DIV/0!</v>
      </c>
      <c r="H38" s="373"/>
    </row>
    <row r="39" spans="1:12" ht="14.5" x14ac:dyDescent="0.35">
      <c r="A39" s="353" t="s">
        <v>1499</v>
      </c>
      <c r="B39" s="352">
        <f>COUNT('Separated Data'!F204:F237)</f>
        <v>0</v>
      </c>
      <c r="C39" s="344" t="e">
        <f>AVERAGE('Separated Data'!G204:G237)</f>
        <v>#DIV/0!</v>
      </c>
      <c r="D39" s="344" t="e">
        <f>STDEV('Separated Data'!G204:G237)</f>
        <v>#DIV/0!</v>
      </c>
      <c r="E39" s="235"/>
      <c r="F39" s="346" t="e">
        <f>AVERAGE('Separated Data'!F204:F237)</f>
        <v>#DIV/0!</v>
      </c>
      <c r="G39" s="346" t="e">
        <f>STDEV('Separated Data'!F204:F237)</f>
        <v>#DIV/0!</v>
      </c>
      <c r="H39" s="373"/>
    </row>
    <row r="40" spans="1:12" ht="15" thickBot="1" x14ac:dyDescent="0.4">
      <c r="A40" s="367" t="s">
        <v>150</v>
      </c>
      <c r="B40" s="368">
        <f>COUNT('Separated Data'!F238:F281)</f>
        <v>0</v>
      </c>
      <c r="C40" s="369" t="e">
        <f>AVERAGE('Separated Data'!G238:G281)</f>
        <v>#DIV/0!</v>
      </c>
      <c r="D40" s="369" t="e">
        <f>STDEV('Separated Data'!G238:G281)</f>
        <v>#DIV/0!</v>
      </c>
      <c r="E40" s="370"/>
      <c r="F40" s="371" t="e">
        <f>AVERAGE('Separated Data'!F238:F281)</f>
        <v>#DIV/0!</v>
      </c>
      <c r="G40" s="371" t="e">
        <f>STDEV('Separated Data'!F238:F281)</f>
        <v>#DIV/0!</v>
      </c>
      <c r="H40" s="376"/>
    </row>
    <row r="41" spans="1:12" ht="14.5" x14ac:dyDescent="0.35">
      <c r="A41" s="382"/>
      <c r="B41" s="383"/>
      <c r="C41" s="384"/>
      <c r="D41" s="384"/>
      <c r="E41" s="383"/>
      <c r="F41" s="385"/>
      <c r="G41" s="385"/>
      <c r="H41" s="214"/>
      <c r="L41" s="343"/>
    </row>
    <row r="42" spans="1:12" x14ac:dyDescent="0.3">
      <c r="C42" s="288"/>
      <c r="D42" s="289"/>
      <c r="E42" s="40"/>
      <c r="F42" s="290"/>
      <c r="G42" s="28"/>
    </row>
    <row r="43" spans="1:12" ht="14.5" thickBot="1" x14ac:dyDescent="0.35">
      <c r="A43" s="347" t="s">
        <v>421</v>
      </c>
      <c r="B43" s="348" t="s">
        <v>1542</v>
      </c>
      <c r="C43" s="348" t="s">
        <v>1541</v>
      </c>
      <c r="D43" s="348" t="s">
        <v>1543</v>
      </c>
      <c r="E43" s="349"/>
      <c r="F43" s="348" t="s">
        <v>1546</v>
      </c>
      <c r="G43" s="348" t="s">
        <v>1543</v>
      </c>
      <c r="H43" s="372"/>
    </row>
    <row r="44" spans="1:12" ht="14.5" thickBot="1" x14ac:dyDescent="0.35">
      <c r="A44" s="379" t="s">
        <v>1545</v>
      </c>
      <c r="B44" s="361">
        <f>COUNT('Separated Data'!J35:J104)</f>
        <v>0</v>
      </c>
      <c r="C44" s="362" t="e">
        <f>AVERAGE('Separated Data'!K35:K104)</f>
        <v>#DIV/0!</v>
      </c>
      <c r="D44" s="362" t="e">
        <f>STDEV('Separated Data'!K35:K104)</f>
        <v>#DIV/0!</v>
      </c>
      <c r="E44" s="363"/>
      <c r="F44" s="364" t="e">
        <f>AVERAGE('Separated Data'!J35:J104)</f>
        <v>#DIV/0!</v>
      </c>
      <c r="G44" s="381" t="e">
        <f>STDEV('Separated Data'!J35:J104)</f>
        <v>#DIV/0!</v>
      </c>
      <c r="H44" s="372"/>
    </row>
    <row r="45" spans="1:12" ht="14.5" x14ac:dyDescent="0.35">
      <c r="A45" s="353" t="s">
        <v>1375</v>
      </c>
      <c r="B45" s="357">
        <f>COUNT('Separated Data'!J35:J37)</f>
        <v>0</v>
      </c>
      <c r="C45" s="358" t="e">
        <f>AVERAGE('Separated Data'!K35:K37)</f>
        <v>#DIV/0!</v>
      </c>
      <c r="D45" s="358" t="e">
        <f>STDEV('Separated Data'!K35:K37)</f>
        <v>#DIV/0!</v>
      </c>
      <c r="E45" s="359"/>
      <c r="F45" s="360" t="e">
        <f>AVERAGE('Separated Data'!J35:J37)</f>
        <v>#DIV/0!</v>
      </c>
      <c r="G45" s="360" t="e">
        <f>STDEV('Separated Data'!J35:J37)</f>
        <v>#DIV/0!</v>
      </c>
      <c r="H45" s="375"/>
    </row>
    <row r="46" spans="1:12" ht="14.5" x14ac:dyDescent="0.35">
      <c r="A46" s="355" t="s">
        <v>1389</v>
      </c>
      <c r="B46" s="352">
        <f>COUNT('Separated Data'!J36:J38)</f>
        <v>0</v>
      </c>
      <c r="C46" s="344" t="e">
        <f>AVERAGE('Separated Data'!K36:K38)</f>
        <v>#DIV/0!</v>
      </c>
      <c r="D46" s="344" t="e">
        <f>STDEV('Separated Data'!K36:K38)</f>
        <v>#DIV/0!</v>
      </c>
      <c r="E46" s="235"/>
      <c r="F46" s="346" t="e">
        <f>AVERAGE('Separated Data'!J36:J38)</f>
        <v>#DIV/0!</v>
      </c>
      <c r="G46" s="346" t="e">
        <f>STDEV('Separated Data'!J36:J38)</f>
        <v>#DIV/0!</v>
      </c>
      <c r="H46" s="373"/>
    </row>
    <row r="47" spans="1:12" ht="14.5" x14ac:dyDescent="0.35">
      <c r="A47" s="353" t="s">
        <v>1226</v>
      </c>
      <c r="B47" s="352">
        <f>COUNT('Separated Data'!J38:J67)</f>
        <v>0</v>
      </c>
      <c r="C47" s="344" t="e">
        <f>AVERAGE('Separated Data'!K38:K67)</f>
        <v>#DIV/0!</v>
      </c>
      <c r="D47" s="344" t="e">
        <f>STDEV('Separated Data'!K38:K67)</f>
        <v>#DIV/0!</v>
      </c>
      <c r="E47" s="235"/>
      <c r="F47" s="346" t="e">
        <f>AVERAGE('Separated Data'!J38:J67)</f>
        <v>#DIV/0!</v>
      </c>
      <c r="G47" s="346" t="e">
        <f>STDEV('Separated Data'!J38:J67)</f>
        <v>#DIV/0!</v>
      </c>
      <c r="H47" s="373"/>
    </row>
    <row r="48" spans="1:12" ht="14.5" x14ac:dyDescent="0.35">
      <c r="A48" s="354" t="s">
        <v>1494</v>
      </c>
      <c r="B48" s="352">
        <f>COUNT('Separated Data'!J68:J75)</f>
        <v>0</v>
      </c>
      <c r="C48" s="344" t="e">
        <f>AVERAGE('Separated Data'!K68:K75)</f>
        <v>#DIV/0!</v>
      </c>
      <c r="D48" s="344" t="e">
        <f>STDEV('Separated Data'!K68:K75)</f>
        <v>#DIV/0!</v>
      </c>
      <c r="E48" s="235"/>
      <c r="F48" s="346" t="e">
        <f>AVERAGE('Separated Data'!J68:J75)</f>
        <v>#DIV/0!</v>
      </c>
      <c r="G48" s="346" t="e">
        <f>STDEV('Separated Data'!J68:J75)</f>
        <v>#DIV/0!</v>
      </c>
      <c r="H48" s="373"/>
    </row>
    <row r="49" spans="1:8" ht="14.5" x14ac:dyDescent="0.35">
      <c r="A49" s="351" t="s">
        <v>1495</v>
      </c>
      <c r="B49" s="352">
        <f>COUNT('Separated Data'!J76:J86)</f>
        <v>0</v>
      </c>
      <c r="C49" s="344" t="e">
        <f>AVERAGE('Separated Data'!K76:K86)</f>
        <v>#DIV/0!</v>
      </c>
      <c r="D49" s="344" t="e">
        <f>STDEV('Separated Data'!K76:K86)</f>
        <v>#DIV/0!</v>
      </c>
      <c r="E49" s="235"/>
      <c r="F49" s="346" t="e">
        <f>AVERAGE('Separated Data'!J76:J86)</f>
        <v>#DIV/0!</v>
      </c>
      <c r="G49" s="346" t="e">
        <f>STDEV('Separated Data'!J76:J86)</f>
        <v>#DIV/0!</v>
      </c>
      <c r="H49" s="373"/>
    </row>
    <row r="50" spans="1:8" ht="15" thickBot="1" x14ac:dyDescent="0.4">
      <c r="A50" s="386" t="s">
        <v>1378</v>
      </c>
      <c r="B50" s="368">
        <f>COUNT('Separated Data'!J87:J101)</f>
        <v>0</v>
      </c>
      <c r="C50" s="369" t="e">
        <f>AVERAGE('Separated Data'!K87:K101)</f>
        <v>#DIV/0!</v>
      </c>
      <c r="D50" s="369" t="e">
        <f>STDEV('Separated Data'!K87:K101)</f>
        <v>#DIV/0!</v>
      </c>
      <c r="E50" s="370"/>
      <c r="F50" s="371" t="e">
        <f>AVERAGE('Separated Data'!J87:J101)</f>
        <v>#DIV/0!</v>
      </c>
      <c r="G50" s="371" t="e">
        <f>STDEV('Separated Data'!J87:J101)</f>
        <v>#DIV/0!</v>
      </c>
      <c r="H50" s="380"/>
    </row>
    <row r="51" spans="1:8" ht="14.5" thickBot="1" x14ac:dyDescent="0.35">
      <c r="A51" s="365" t="s">
        <v>1549</v>
      </c>
      <c r="B51" s="361">
        <f>COUNT('Separated Data'!N42:N185)</f>
        <v>0</v>
      </c>
      <c r="C51" s="362" t="e">
        <f>AVERAGE('Separated Data'!O42:O185)</f>
        <v>#DIV/0!</v>
      </c>
      <c r="D51" s="362" t="e">
        <f>STDEV('Separated Data'!O42:O185)</f>
        <v>#DIV/0!</v>
      </c>
      <c r="E51" s="363"/>
      <c r="F51" s="364" t="e">
        <f>AVERAGE('Separated Data'!N42:N185)</f>
        <v>#DIV/0!</v>
      </c>
      <c r="G51" s="381" t="e">
        <f>STDEV('Separated Data'!N42:N185)</f>
        <v>#DIV/0!</v>
      </c>
      <c r="H51" s="372"/>
    </row>
    <row r="52" spans="1:8" ht="14.5" x14ac:dyDescent="0.35">
      <c r="A52" s="353" t="s">
        <v>1375</v>
      </c>
      <c r="B52" s="357">
        <f>COUNT('Separated Data'!N42:N50)</f>
        <v>0</v>
      </c>
      <c r="C52" s="358" t="e">
        <f>AVERAGE('Separated Data'!O42:O50)</f>
        <v>#DIV/0!</v>
      </c>
      <c r="D52" s="358" t="e">
        <f>STDEV('Separated Data'!O42:O50)</f>
        <v>#DIV/0!</v>
      </c>
      <c r="E52" s="359"/>
      <c r="F52" s="360" t="e">
        <f>AVERAGE('Separated Data'!N42:N50)</f>
        <v>#DIV/0!</v>
      </c>
      <c r="G52" s="360" t="e">
        <f>STDEV('Separated Data'!N42:N50)</f>
        <v>#DIV/0!</v>
      </c>
      <c r="H52" s="375"/>
    </row>
    <row r="53" spans="1:8" ht="14.5" x14ac:dyDescent="0.35">
      <c r="A53" s="353" t="s">
        <v>1376</v>
      </c>
      <c r="B53" s="352">
        <f>COUNT('Separated Data'!N51:N71)</f>
        <v>0</v>
      </c>
      <c r="C53" s="344" t="e">
        <f>AVERAGE('Separated Data'!O51:O71)</f>
        <v>#DIV/0!</v>
      </c>
      <c r="D53" s="344" t="e">
        <f>STDEV('Separated Data'!O51:O71)</f>
        <v>#DIV/0!</v>
      </c>
      <c r="E53" s="235"/>
      <c r="F53" s="346" t="e">
        <f>AVERAGE('Separated Data'!N51:N71)</f>
        <v>#DIV/0!</v>
      </c>
      <c r="G53" s="346" t="e">
        <f>STDEV('Separated Data'!N51:N71)</f>
        <v>#DIV/0!</v>
      </c>
      <c r="H53" s="373"/>
    </row>
    <row r="54" spans="1:8" ht="14.5" x14ac:dyDescent="0.35">
      <c r="A54" s="353" t="s">
        <v>1374</v>
      </c>
      <c r="B54" s="352">
        <f>COUNT('Separated Data'!N72:N99)</f>
        <v>0</v>
      </c>
      <c r="C54" s="344" t="e">
        <f>AVERAGE('Separated Data'!O72:O99)</f>
        <v>#DIV/0!</v>
      </c>
      <c r="D54" s="344" t="e">
        <f>STDEV('Separated Data'!O72:O99)</f>
        <v>#DIV/0!</v>
      </c>
      <c r="E54" s="235"/>
      <c r="F54" s="346" t="e">
        <f>AVERAGE('Separated Data'!N72:N99)</f>
        <v>#DIV/0!</v>
      </c>
      <c r="G54" s="346" t="e">
        <f>STDEV('Separated Data'!N72:N99)</f>
        <v>#DIV/0!</v>
      </c>
      <c r="H54" s="373"/>
    </row>
    <row r="55" spans="1:8" ht="14.5" x14ac:dyDescent="0.35">
      <c r="A55" s="355" t="s">
        <v>1389</v>
      </c>
      <c r="B55" s="352">
        <f>COUNT('Separated Data'!N100:N111)</f>
        <v>0</v>
      </c>
      <c r="C55" s="344" t="e">
        <f>AVERAGE('Separated Data'!O100:O111)</f>
        <v>#DIV/0!</v>
      </c>
      <c r="D55" s="344" t="e">
        <f>STDEV('Separated Data'!O100:O111)</f>
        <v>#DIV/0!</v>
      </c>
      <c r="E55" s="235"/>
      <c r="F55" s="346" t="e">
        <f>AVERAGE('Separated Data'!N100:N111)</f>
        <v>#DIV/0!</v>
      </c>
      <c r="G55" s="346" t="e">
        <f>STDEV('Separated Data'!N100:N111)</f>
        <v>#DIV/0!</v>
      </c>
      <c r="H55" s="373"/>
    </row>
    <row r="56" spans="1:8" ht="14.5" x14ac:dyDescent="0.35">
      <c r="A56" s="356" t="s">
        <v>1544</v>
      </c>
      <c r="B56" s="352">
        <f>COUNT('Separated Data'!N112:N120)</f>
        <v>0</v>
      </c>
      <c r="C56" s="344" t="e">
        <f>AVERAGE('Separated Data'!O112:O120)</f>
        <v>#DIV/0!</v>
      </c>
      <c r="D56" s="344" t="e">
        <f>STDEV('Separated Data'!O112:O120)</f>
        <v>#DIV/0!</v>
      </c>
      <c r="E56" s="235"/>
      <c r="F56" s="346" t="e">
        <f>AVERAGE('Separated Data'!N112:N120)</f>
        <v>#DIV/0!</v>
      </c>
      <c r="G56" s="346" t="e">
        <f>STDEV('Separated Data'!N112:N120)</f>
        <v>#DIV/0!</v>
      </c>
      <c r="H56" s="373"/>
    </row>
    <row r="57" spans="1:8" ht="14.5" x14ac:dyDescent="0.35">
      <c r="A57" s="353" t="s">
        <v>1226</v>
      </c>
      <c r="B57" s="352">
        <f>COUNT('Separated Data'!N121:N140)</f>
        <v>0</v>
      </c>
      <c r="C57" s="344" t="e">
        <f>AVERAGE('Separated Data'!O121:O140)</f>
        <v>#DIV/0!</v>
      </c>
      <c r="D57" s="344" t="e">
        <f>STDEV('Separated Data'!O121:O140)</f>
        <v>#DIV/0!</v>
      </c>
      <c r="E57" s="235"/>
      <c r="F57" s="346" t="e">
        <f>AVERAGE('Separated Data'!N121:N140)</f>
        <v>#DIV/0!</v>
      </c>
      <c r="G57" s="346" t="e">
        <f>STDEV('Separated Data'!N121:N140)</f>
        <v>#DIV/0!</v>
      </c>
      <c r="H57" s="373"/>
    </row>
    <row r="58" spans="1:8" ht="14.5" x14ac:dyDescent="0.35">
      <c r="A58" s="353" t="s">
        <v>1378</v>
      </c>
      <c r="B58" s="352">
        <f>COUNT('Separated Data'!N139:N159)</f>
        <v>0</v>
      </c>
      <c r="C58" s="344" t="e">
        <f>AVERAGE('Separated Data'!O139:O159)</f>
        <v>#DIV/0!</v>
      </c>
      <c r="D58" s="344" t="e">
        <f>STDEV('Separated Data'!O139:O159)</f>
        <v>#DIV/0!</v>
      </c>
      <c r="E58" s="235"/>
      <c r="F58" s="346" t="e">
        <f>AVERAGE('Separated Data'!N139:N159)</f>
        <v>#DIV/0!</v>
      </c>
      <c r="G58" s="346" t="e">
        <f>STDEV('Separated Data'!N139:N159)</f>
        <v>#DIV/0!</v>
      </c>
      <c r="H58" s="373"/>
    </row>
    <row r="59" spans="1:8" ht="14.5" x14ac:dyDescent="0.35">
      <c r="A59" s="351" t="s">
        <v>1380</v>
      </c>
      <c r="B59" s="352">
        <f>COUNT('Separated Data'!N160:N169)</f>
        <v>0</v>
      </c>
      <c r="C59" s="344" t="e">
        <f>AVERAGE('Separated Data'!O160:O169)</f>
        <v>#DIV/0!</v>
      </c>
      <c r="D59" s="344" t="e">
        <f>STDEV('Separated Data'!O160:O169)</f>
        <v>#DIV/0!</v>
      </c>
      <c r="E59" s="235"/>
      <c r="F59" s="346" t="e">
        <f>AVERAGE('Separated Data'!N160:N169)</f>
        <v>#DIV/0!</v>
      </c>
      <c r="G59" s="346" t="e">
        <f>STDEV('Separated Data'!N160:N169)</f>
        <v>#DIV/0!</v>
      </c>
      <c r="H59" s="373"/>
    </row>
    <row r="60" spans="1:8" ht="15" thickBot="1" x14ac:dyDescent="0.4">
      <c r="A60" s="387" t="s">
        <v>150</v>
      </c>
      <c r="B60" s="368">
        <f>COUNT('Separated Data'!N170:N183)</f>
        <v>0</v>
      </c>
      <c r="C60" s="369" t="e">
        <f>AVERAGE('Separated Data'!O170:O183)</f>
        <v>#DIV/0!</v>
      </c>
      <c r="D60" s="369" t="e">
        <f>STDEV('Separated Data'!O170:O183)</f>
        <v>#DIV/0!</v>
      </c>
      <c r="E60" s="370"/>
      <c r="F60" s="371" t="e">
        <f>AVERAGE('Separated Data'!N170:N183)</f>
        <v>#DIV/0!</v>
      </c>
      <c r="G60" s="371" t="e">
        <f>STDEV('Separated Data'!N170:N183)</f>
        <v>#DIV/0!</v>
      </c>
      <c r="H60" s="388"/>
    </row>
    <row r="61" spans="1:8" x14ac:dyDescent="0.3">
      <c r="A61" s="1"/>
      <c r="B61" s="1"/>
      <c r="C61" s="1"/>
      <c r="D61" s="1"/>
      <c r="E61" s="1"/>
      <c r="F61" s="1"/>
      <c r="G61" s="1"/>
      <c r="H61" s="1"/>
    </row>
    <row r="62" spans="1:8" x14ac:dyDescent="0.3">
      <c r="C62" s="292"/>
      <c r="D62" s="289"/>
      <c r="F62" s="290"/>
      <c r="G62" s="28"/>
    </row>
    <row r="63" spans="1:8" x14ac:dyDescent="0.3">
      <c r="C63" s="292"/>
      <c r="D63" s="289"/>
      <c r="F63" s="290"/>
      <c r="G63" s="28"/>
    </row>
    <row r="64" spans="1:8" x14ac:dyDescent="0.3">
      <c r="C64" s="292"/>
      <c r="D64" s="289"/>
      <c r="F64" s="290"/>
      <c r="G64" s="28"/>
    </row>
    <row r="65" spans="3:7" x14ac:dyDescent="0.3">
      <c r="C65" s="292"/>
      <c r="D65" s="289"/>
      <c r="F65" s="290"/>
      <c r="G65" s="28"/>
    </row>
    <row r="66" spans="3:7" x14ac:dyDescent="0.3">
      <c r="C66" s="292"/>
      <c r="D66" s="289"/>
      <c r="F66" s="290"/>
      <c r="G66" s="28"/>
    </row>
    <row r="67" spans="3:7" x14ac:dyDescent="0.3">
      <c r="C67" s="292"/>
      <c r="D67" s="289"/>
      <c r="F67" s="290"/>
      <c r="G67" s="28"/>
    </row>
    <row r="68" spans="3:7" x14ac:dyDescent="0.3">
      <c r="C68" s="292"/>
      <c r="D68" s="289"/>
      <c r="F68" s="290"/>
      <c r="G68" s="28"/>
    </row>
    <row r="69" spans="3:7" x14ac:dyDescent="0.3">
      <c r="C69" s="292"/>
      <c r="D69" s="289"/>
      <c r="F69" s="290"/>
      <c r="G69" s="28"/>
    </row>
    <row r="70" spans="3:7" x14ac:dyDescent="0.3">
      <c r="C70" s="292"/>
      <c r="D70" s="289"/>
      <c r="F70" s="290"/>
      <c r="G70" s="28"/>
    </row>
    <row r="71" spans="3:7" x14ac:dyDescent="0.3">
      <c r="C71" s="292"/>
      <c r="D71" s="289"/>
      <c r="F71" s="290"/>
      <c r="G71" s="28"/>
    </row>
    <row r="72" spans="3:7" x14ac:dyDescent="0.3">
      <c r="C72" s="292"/>
      <c r="D72" s="289"/>
      <c r="F72" s="290"/>
      <c r="G72" s="28"/>
    </row>
    <row r="73" spans="3:7" x14ac:dyDescent="0.3">
      <c r="C73" s="292"/>
      <c r="D73" s="289"/>
      <c r="F73" s="290"/>
      <c r="G73" s="28"/>
    </row>
    <row r="74" spans="3:7" x14ac:dyDescent="0.3">
      <c r="C74" s="292"/>
      <c r="D74" s="289"/>
      <c r="F74" s="290"/>
      <c r="G74" s="28"/>
    </row>
    <row r="75" spans="3:7" x14ac:dyDescent="0.3">
      <c r="C75" s="292"/>
      <c r="D75" s="289"/>
      <c r="F75" s="290"/>
      <c r="G75" s="28"/>
    </row>
    <row r="76" spans="3:7" x14ac:dyDescent="0.3">
      <c r="C76" s="292"/>
      <c r="D76" s="289"/>
      <c r="F76" s="290"/>
      <c r="G76" s="28"/>
    </row>
    <row r="77" spans="3:7" x14ac:dyDescent="0.3">
      <c r="C77" s="292"/>
      <c r="D77" s="289"/>
      <c r="F77" s="290"/>
      <c r="G77" s="28"/>
    </row>
    <row r="78" spans="3:7" x14ac:dyDescent="0.3">
      <c r="C78" s="292"/>
      <c r="D78" s="289"/>
      <c r="F78" s="290"/>
      <c r="G78" s="28"/>
    </row>
    <row r="79" spans="3:7" x14ac:dyDescent="0.3">
      <c r="C79" s="292"/>
      <c r="D79" s="289"/>
      <c r="F79" s="290"/>
      <c r="G79" s="28"/>
    </row>
    <row r="80" spans="3:7" x14ac:dyDescent="0.3">
      <c r="C80" s="292"/>
      <c r="D80" s="289"/>
      <c r="F80" s="290"/>
      <c r="G80" s="28"/>
    </row>
    <row r="81" spans="3:7" x14ac:dyDescent="0.3">
      <c r="C81" s="292"/>
      <c r="D81" s="289"/>
      <c r="F81" s="290"/>
      <c r="G81" s="28"/>
    </row>
    <row r="82" spans="3:7" x14ac:dyDescent="0.3">
      <c r="C82" s="292"/>
      <c r="D82" s="289"/>
      <c r="F82" s="290"/>
      <c r="G82" s="28"/>
    </row>
    <row r="83" spans="3:7" x14ac:dyDescent="0.3">
      <c r="C83" s="292"/>
      <c r="D83" s="289"/>
      <c r="F83" s="290"/>
      <c r="G83" s="28"/>
    </row>
    <row r="84" spans="3:7" x14ac:dyDescent="0.3">
      <c r="C84" s="292"/>
      <c r="D84" s="289"/>
      <c r="F84" s="290"/>
      <c r="G84" s="28"/>
    </row>
    <row r="85" spans="3:7" x14ac:dyDescent="0.3">
      <c r="C85" s="292"/>
      <c r="D85" s="289"/>
      <c r="F85" s="290"/>
      <c r="G85" s="28"/>
    </row>
    <row r="86" spans="3:7" x14ac:dyDescent="0.3">
      <c r="C86" s="292"/>
      <c r="D86" s="289"/>
      <c r="F86" s="290"/>
      <c r="G86" s="28"/>
    </row>
    <row r="87" spans="3:7" x14ac:dyDescent="0.3">
      <c r="C87" s="292"/>
      <c r="D87" s="289"/>
      <c r="F87" s="290"/>
      <c r="G87" s="28"/>
    </row>
    <row r="88" spans="3:7" x14ac:dyDescent="0.3">
      <c r="C88" s="292"/>
      <c r="D88" s="289"/>
      <c r="F88" s="290"/>
      <c r="G88" s="28"/>
    </row>
    <row r="89" spans="3:7" x14ac:dyDescent="0.3">
      <c r="C89" s="292"/>
      <c r="D89" s="289"/>
      <c r="F89" s="290"/>
      <c r="G89" s="28"/>
    </row>
    <row r="90" spans="3:7" x14ac:dyDescent="0.3">
      <c r="C90" s="292"/>
      <c r="D90" s="289"/>
      <c r="F90" s="290"/>
      <c r="G90" s="28"/>
    </row>
    <row r="91" spans="3:7" x14ac:dyDescent="0.3">
      <c r="C91" s="292"/>
      <c r="D91" s="289"/>
      <c r="F91" s="290"/>
      <c r="G91" s="28"/>
    </row>
    <row r="92" spans="3:7" x14ac:dyDescent="0.3">
      <c r="C92" s="292"/>
      <c r="D92" s="289"/>
      <c r="E92" s="40"/>
      <c r="F92" s="290"/>
      <c r="G92" s="28"/>
    </row>
    <row r="93" spans="3:7" x14ac:dyDescent="0.3">
      <c r="C93" s="292"/>
      <c r="D93" s="289"/>
      <c r="E93" s="40"/>
      <c r="F93" s="290"/>
      <c r="G93" s="28"/>
    </row>
    <row r="94" spans="3:7" x14ac:dyDescent="0.3">
      <c r="C94" s="292"/>
      <c r="D94" s="289"/>
      <c r="E94" s="40"/>
      <c r="F94" s="290"/>
      <c r="G94" s="28"/>
    </row>
    <row r="95" spans="3:7" x14ac:dyDescent="0.3">
      <c r="C95" s="292"/>
      <c r="D95" s="289"/>
      <c r="E95" s="40"/>
      <c r="F95" s="290"/>
      <c r="G95" s="28"/>
    </row>
    <row r="96" spans="3:7" x14ac:dyDescent="0.3">
      <c r="C96" s="292"/>
      <c r="D96" s="289"/>
      <c r="E96" s="40"/>
      <c r="F96" s="290"/>
      <c r="G96" s="28"/>
    </row>
    <row r="97" spans="1:7" x14ac:dyDescent="0.3">
      <c r="C97" s="292"/>
      <c r="D97" s="289"/>
      <c r="E97" s="40"/>
      <c r="F97" s="290"/>
      <c r="G97" s="28"/>
    </row>
    <row r="98" spans="1:7" x14ac:dyDescent="0.3">
      <c r="C98" s="292"/>
      <c r="D98" s="289"/>
      <c r="E98" s="40"/>
      <c r="F98" s="290"/>
      <c r="G98" s="28"/>
    </row>
    <row r="99" spans="1:7" x14ac:dyDescent="0.3">
      <c r="C99" s="292"/>
      <c r="D99" s="289"/>
      <c r="F99" s="290"/>
    </row>
    <row r="100" spans="1:7" x14ac:dyDescent="0.3">
      <c r="C100" s="292"/>
      <c r="D100" s="289"/>
      <c r="F100" s="290"/>
    </row>
    <row r="101" spans="1:7" x14ac:dyDescent="0.3">
      <c r="C101" s="292"/>
      <c r="D101" s="289"/>
      <c r="F101" s="290"/>
    </row>
    <row r="102" spans="1:7" x14ac:dyDescent="0.3">
      <c r="C102" s="292"/>
      <c r="D102" s="289"/>
      <c r="F102" s="290"/>
    </row>
    <row r="103" spans="1:7" x14ac:dyDescent="0.3">
      <c r="C103" s="292"/>
      <c r="D103" s="289"/>
      <c r="F103" s="290"/>
    </row>
    <row r="104" spans="1:7" x14ac:dyDescent="0.3">
      <c r="C104" s="292"/>
      <c r="D104" s="289"/>
      <c r="F104" s="290"/>
    </row>
    <row r="105" spans="1:7" x14ac:dyDescent="0.3">
      <c r="C105" s="292"/>
      <c r="D105" s="289"/>
      <c r="F105" s="290"/>
    </row>
    <row r="106" spans="1:7" x14ac:dyDescent="0.3">
      <c r="A106" s="24"/>
      <c r="C106" s="292"/>
      <c r="D106" s="289"/>
      <c r="F106" s="290"/>
    </row>
    <row r="107" spans="1:7" x14ac:dyDescent="0.3">
      <c r="A107" s="24"/>
      <c r="C107" s="292"/>
      <c r="D107" s="289"/>
      <c r="F107" s="290"/>
    </row>
    <row r="108" spans="1:7" x14ac:dyDescent="0.3">
      <c r="A108" s="24"/>
      <c r="C108" s="292"/>
      <c r="D108" s="289"/>
      <c r="F108" s="290"/>
    </row>
    <row r="109" spans="1:7" x14ac:dyDescent="0.3">
      <c r="A109" s="24"/>
      <c r="C109" s="292"/>
      <c r="D109" s="289"/>
      <c r="F109" s="290"/>
    </row>
    <row r="110" spans="1:7" x14ac:dyDescent="0.3">
      <c r="A110" s="24"/>
      <c r="C110" s="292"/>
      <c r="D110" s="289"/>
      <c r="F110" s="290"/>
    </row>
    <row r="111" spans="1:7" x14ac:dyDescent="0.3">
      <c r="A111" s="24"/>
      <c r="C111" s="292"/>
      <c r="D111" s="289"/>
      <c r="F111" s="290"/>
    </row>
    <row r="112" spans="1:7" x14ac:dyDescent="0.3">
      <c r="A112" s="24"/>
      <c r="C112" s="292"/>
      <c r="D112" s="289"/>
      <c r="F112" s="290"/>
    </row>
    <row r="113" spans="1:8" x14ac:dyDescent="0.3">
      <c r="A113" s="24"/>
      <c r="C113" s="292"/>
      <c r="D113" s="289"/>
      <c r="F113" s="290"/>
    </row>
    <row r="114" spans="1:8" x14ac:dyDescent="0.3">
      <c r="A114" s="24"/>
      <c r="C114" s="292"/>
      <c r="D114" s="289"/>
      <c r="F114" s="290"/>
    </row>
    <row r="115" spans="1:8" x14ac:dyDescent="0.3">
      <c r="A115" s="24"/>
      <c r="C115" s="292"/>
      <c r="D115" s="289"/>
      <c r="F115" s="290"/>
    </row>
    <row r="116" spans="1:8" x14ac:dyDescent="0.3">
      <c r="A116" s="24"/>
      <c r="C116" s="292"/>
      <c r="D116" s="289"/>
      <c r="F116" s="290"/>
    </row>
    <row r="117" spans="1:8" x14ac:dyDescent="0.3">
      <c r="A117" s="24"/>
      <c r="C117" s="292"/>
      <c r="D117" s="289"/>
      <c r="F117" s="40"/>
      <c r="G117" s="28"/>
    </row>
    <row r="118" spans="1:8" x14ac:dyDescent="0.3">
      <c r="A118" s="1"/>
      <c r="B118" s="343"/>
      <c r="C118" s="163"/>
      <c r="D118" s="27"/>
      <c r="E118" s="343"/>
    </row>
    <row r="119" spans="1:8" x14ac:dyDescent="0.3">
      <c r="A119" s="1"/>
      <c r="B119" s="343"/>
      <c r="C119" s="163"/>
      <c r="D119" s="27"/>
      <c r="E119" s="343"/>
    </row>
    <row r="120" spans="1:8" x14ac:dyDescent="0.3">
      <c r="A120" s="1"/>
      <c r="B120" s="343"/>
      <c r="C120" s="163"/>
      <c r="D120" s="27"/>
      <c r="E120" s="343"/>
    </row>
    <row r="121" spans="1:8" x14ac:dyDescent="0.3">
      <c r="A121" s="1"/>
      <c r="B121" s="343"/>
      <c r="C121" s="171"/>
      <c r="D121" s="26"/>
      <c r="E121" s="343"/>
      <c r="G121" s="343"/>
      <c r="H121" s="343"/>
    </row>
    <row r="122" spans="1:8" x14ac:dyDescent="0.3">
      <c r="A122" s="1"/>
      <c r="B122" s="343"/>
      <c r="C122" s="171"/>
      <c r="D122" s="26"/>
      <c r="E122" s="343"/>
      <c r="G122" s="343"/>
      <c r="H122" s="343"/>
    </row>
    <row r="123" spans="1:8" x14ac:dyDescent="0.3">
      <c r="C123" s="288"/>
      <c r="D123" s="289"/>
      <c r="F123" s="290"/>
      <c r="G123" s="28"/>
    </row>
    <row r="124" spans="1:8" x14ac:dyDescent="0.3">
      <c r="C124" s="288"/>
      <c r="D124" s="289"/>
      <c r="F124" s="290"/>
      <c r="G124" s="28"/>
    </row>
    <row r="125" spans="1:8" x14ac:dyDescent="0.3">
      <c r="C125" s="288"/>
      <c r="D125" s="289"/>
      <c r="F125" s="290"/>
      <c r="G125" s="28"/>
    </row>
    <row r="126" spans="1:8" x14ac:dyDescent="0.3">
      <c r="C126" s="288"/>
      <c r="D126" s="289"/>
      <c r="F126" s="290"/>
      <c r="G126" s="28"/>
    </row>
    <row r="127" spans="1:8" x14ac:dyDescent="0.3">
      <c r="C127" s="288"/>
      <c r="D127" s="289"/>
      <c r="F127" s="290"/>
      <c r="G127" s="28"/>
    </row>
    <row r="128" spans="1:8" x14ac:dyDescent="0.3">
      <c r="C128" s="288"/>
      <c r="D128" s="289"/>
      <c r="E128" s="40"/>
      <c r="F128" s="290"/>
      <c r="G128" s="28"/>
    </row>
    <row r="129" spans="3:7" x14ac:dyDescent="0.3">
      <c r="C129" s="288"/>
      <c r="D129" s="289"/>
      <c r="E129" s="40"/>
      <c r="F129" s="290"/>
    </row>
    <row r="130" spans="3:7" x14ac:dyDescent="0.3">
      <c r="C130" s="288"/>
      <c r="D130" s="289"/>
      <c r="E130" s="40"/>
      <c r="F130" s="290"/>
    </row>
    <row r="131" spans="3:7" x14ac:dyDescent="0.3">
      <c r="C131" s="288"/>
      <c r="D131" s="289"/>
      <c r="E131" s="40"/>
      <c r="F131" s="290"/>
    </row>
    <row r="132" spans="3:7" x14ac:dyDescent="0.3">
      <c r="C132" s="288"/>
      <c r="D132" s="289"/>
      <c r="E132" s="40"/>
      <c r="F132" s="290"/>
    </row>
    <row r="133" spans="3:7" x14ac:dyDescent="0.3">
      <c r="C133" s="288"/>
      <c r="D133" s="289"/>
      <c r="E133" s="40"/>
      <c r="F133" s="290"/>
    </row>
    <row r="134" spans="3:7" x14ac:dyDescent="0.3">
      <c r="C134" s="288"/>
      <c r="D134" s="289"/>
      <c r="E134" s="40"/>
      <c r="F134" s="290"/>
    </row>
    <row r="135" spans="3:7" x14ac:dyDescent="0.3">
      <c r="C135" s="288"/>
      <c r="D135" s="289"/>
      <c r="E135" s="40"/>
      <c r="F135" s="290"/>
    </row>
    <row r="136" spans="3:7" x14ac:dyDescent="0.3">
      <c r="C136" s="288"/>
      <c r="D136" s="289"/>
      <c r="E136" s="40"/>
      <c r="F136" s="290"/>
    </row>
    <row r="137" spans="3:7" x14ac:dyDescent="0.3">
      <c r="C137" s="288"/>
      <c r="D137" s="289"/>
      <c r="E137" s="40"/>
      <c r="F137" s="290"/>
    </row>
    <row r="138" spans="3:7" x14ac:dyDescent="0.3">
      <c r="C138" s="288"/>
      <c r="D138" s="289"/>
      <c r="E138" s="40"/>
      <c r="F138" s="290"/>
      <c r="G138" s="28"/>
    </row>
    <row r="139" spans="3:7" x14ac:dyDescent="0.3">
      <c r="C139" s="288"/>
      <c r="D139" s="289"/>
      <c r="E139" s="40"/>
      <c r="F139" s="290"/>
    </row>
    <row r="140" spans="3:7" x14ac:dyDescent="0.3">
      <c r="C140" s="288"/>
      <c r="D140" s="289"/>
      <c r="F140" s="290"/>
    </row>
    <row r="141" spans="3:7" x14ac:dyDescent="0.3">
      <c r="C141" s="288"/>
      <c r="D141" s="289"/>
      <c r="F141" s="290"/>
    </row>
    <row r="142" spans="3:7" x14ac:dyDescent="0.3">
      <c r="C142" s="288"/>
      <c r="D142" s="289"/>
      <c r="F142" s="290"/>
    </row>
    <row r="143" spans="3:7" x14ac:dyDescent="0.3">
      <c r="C143" s="288"/>
      <c r="D143" s="289"/>
      <c r="F143" s="290"/>
    </row>
    <row r="144" spans="3:7" x14ac:dyDescent="0.3">
      <c r="C144" s="288"/>
      <c r="D144" s="289"/>
      <c r="F144" s="290"/>
    </row>
    <row r="145" spans="3:7" x14ac:dyDescent="0.3">
      <c r="C145" s="288"/>
      <c r="D145" s="289"/>
      <c r="E145" s="40"/>
      <c r="F145" s="290"/>
      <c r="G145" s="28"/>
    </row>
    <row r="146" spans="3:7" x14ac:dyDescent="0.3">
      <c r="C146" s="288"/>
      <c r="D146" s="289"/>
      <c r="E146" s="40"/>
      <c r="F146" s="290"/>
    </row>
    <row r="147" spans="3:7" x14ac:dyDescent="0.3">
      <c r="C147" s="288"/>
      <c r="D147" s="289"/>
      <c r="E147" s="40"/>
      <c r="F147" s="290"/>
    </row>
    <row r="148" spans="3:7" x14ac:dyDescent="0.3">
      <c r="C148" s="288"/>
      <c r="D148" s="289"/>
      <c r="E148" s="40"/>
      <c r="F148" s="290"/>
    </row>
    <row r="149" spans="3:7" x14ac:dyDescent="0.3">
      <c r="C149" s="288"/>
      <c r="D149" s="289"/>
      <c r="E149" s="40"/>
      <c r="F149" s="290"/>
      <c r="G149" s="28"/>
    </row>
    <row r="150" spans="3:7" x14ac:dyDescent="0.3">
      <c r="C150" s="288"/>
      <c r="D150" s="289"/>
      <c r="E150" s="40"/>
      <c r="F150" s="290"/>
      <c r="G150" s="28"/>
    </row>
    <row r="151" spans="3:7" x14ac:dyDescent="0.3">
      <c r="C151" s="288"/>
      <c r="D151" s="289"/>
      <c r="E151" s="40"/>
      <c r="F151" s="290"/>
    </row>
    <row r="152" spans="3:7" x14ac:dyDescent="0.3">
      <c r="C152" s="288"/>
      <c r="D152" s="289"/>
      <c r="E152" s="40"/>
      <c r="F152" s="290"/>
      <c r="G152" s="28"/>
    </row>
    <row r="153" spans="3:7" x14ac:dyDescent="0.3">
      <c r="C153" s="288"/>
      <c r="D153" s="289"/>
      <c r="E153" s="40"/>
      <c r="F153" s="290"/>
    </row>
    <row r="154" spans="3:7" x14ac:dyDescent="0.3">
      <c r="C154" s="288"/>
      <c r="D154" s="289"/>
      <c r="E154" s="40"/>
      <c r="F154" s="290"/>
    </row>
    <row r="155" spans="3:7" x14ac:dyDescent="0.3">
      <c r="C155" s="288"/>
      <c r="D155" s="289"/>
      <c r="E155" s="40"/>
      <c r="F155" s="290"/>
    </row>
    <row r="156" spans="3:7" x14ac:dyDescent="0.3">
      <c r="C156" s="288"/>
      <c r="D156" s="289"/>
      <c r="F156" s="290"/>
    </row>
    <row r="157" spans="3:7" x14ac:dyDescent="0.3">
      <c r="C157" s="288"/>
      <c r="D157" s="289"/>
      <c r="F157" s="290"/>
    </row>
    <row r="158" spans="3:7" x14ac:dyDescent="0.3">
      <c r="C158" s="288"/>
      <c r="D158" s="289"/>
      <c r="F158" s="290"/>
    </row>
    <row r="159" spans="3:7" x14ac:dyDescent="0.3">
      <c r="C159" s="288"/>
      <c r="D159" s="289"/>
      <c r="F159" s="290"/>
    </row>
    <row r="160" spans="3:7" x14ac:dyDescent="0.3">
      <c r="C160" s="288"/>
      <c r="D160" s="289"/>
      <c r="F160" s="290"/>
    </row>
    <row r="161" spans="3:6" x14ac:dyDescent="0.3">
      <c r="C161" s="288"/>
      <c r="D161" s="289"/>
      <c r="E161" s="40"/>
      <c r="F161" s="290"/>
    </row>
    <row r="162" spans="3:6" x14ac:dyDescent="0.3">
      <c r="C162" s="288"/>
      <c r="D162" s="289"/>
      <c r="E162" s="40"/>
      <c r="F162" s="290"/>
    </row>
    <row r="163" spans="3:6" x14ac:dyDescent="0.3">
      <c r="C163" s="288"/>
      <c r="D163" s="289"/>
      <c r="E163" s="40"/>
      <c r="F163" s="290"/>
    </row>
    <row r="164" spans="3:6" x14ac:dyDescent="0.3">
      <c r="C164" s="288"/>
      <c r="D164" s="289"/>
      <c r="E164" s="40"/>
      <c r="F164" s="290"/>
    </row>
    <row r="165" spans="3:6" x14ac:dyDescent="0.3">
      <c r="C165" s="288"/>
      <c r="D165" s="289"/>
      <c r="E165" s="40"/>
      <c r="F165" s="290"/>
    </row>
    <row r="166" spans="3:6" x14ac:dyDescent="0.3">
      <c r="C166" s="288"/>
      <c r="D166" s="289"/>
      <c r="E166" s="40"/>
      <c r="F166" s="290"/>
    </row>
    <row r="167" spans="3:6" x14ac:dyDescent="0.3">
      <c r="C167" s="288"/>
      <c r="D167" s="289"/>
      <c r="E167" s="40"/>
      <c r="F167" s="290"/>
    </row>
    <row r="168" spans="3:6" x14ac:dyDescent="0.3">
      <c r="C168" s="288"/>
      <c r="D168" s="289"/>
      <c r="E168" s="40"/>
      <c r="F168" s="290"/>
    </row>
    <row r="169" spans="3:6" x14ac:dyDescent="0.3">
      <c r="C169" s="288"/>
      <c r="D169" s="289"/>
      <c r="E169" s="40"/>
      <c r="F169" s="290"/>
    </row>
    <row r="170" spans="3:6" x14ac:dyDescent="0.3">
      <c r="C170" s="288"/>
      <c r="D170" s="289"/>
      <c r="E170" s="40"/>
      <c r="F170" s="290"/>
    </row>
    <row r="171" spans="3:6" x14ac:dyDescent="0.3">
      <c r="C171" s="288"/>
      <c r="D171" s="289"/>
      <c r="F171" s="290"/>
    </row>
    <row r="172" spans="3:6" x14ac:dyDescent="0.3">
      <c r="C172" s="288"/>
      <c r="D172" s="289"/>
      <c r="F172" s="290"/>
    </row>
    <row r="173" spans="3:6" x14ac:dyDescent="0.3">
      <c r="C173" s="288"/>
      <c r="D173" s="289"/>
      <c r="F173" s="290"/>
    </row>
    <row r="174" spans="3:6" x14ac:dyDescent="0.3">
      <c r="C174" s="288"/>
      <c r="D174" s="289"/>
      <c r="F174" s="290"/>
    </row>
    <row r="175" spans="3:6" x14ac:dyDescent="0.3">
      <c r="C175" s="288"/>
      <c r="D175" s="289"/>
      <c r="F175" s="290"/>
    </row>
    <row r="176" spans="3:6" x14ac:dyDescent="0.3">
      <c r="C176" s="288"/>
      <c r="D176" s="289"/>
      <c r="E176" s="40"/>
      <c r="F176" s="290"/>
    </row>
    <row r="177" spans="3:7" x14ac:dyDescent="0.3">
      <c r="C177" s="288"/>
      <c r="D177" s="289"/>
      <c r="E177" s="40"/>
      <c r="F177" s="290"/>
    </row>
    <row r="178" spans="3:7" x14ac:dyDescent="0.3">
      <c r="C178" s="288"/>
      <c r="D178" s="289"/>
      <c r="E178" s="40"/>
      <c r="F178" s="290"/>
    </row>
    <row r="179" spans="3:7" x14ac:dyDescent="0.3">
      <c r="C179" s="288"/>
      <c r="D179" s="289"/>
      <c r="E179" s="40"/>
      <c r="F179" s="290"/>
    </row>
    <row r="180" spans="3:7" x14ac:dyDescent="0.3">
      <c r="C180" s="288"/>
      <c r="D180" s="289"/>
      <c r="E180" s="40"/>
      <c r="F180" s="290"/>
    </row>
    <row r="181" spans="3:7" x14ac:dyDescent="0.3">
      <c r="C181" s="288"/>
      <c r="D181" s="289"/>
      <c r="E181" s="40"/>
      <c r="F181" s="290"/>
    </row>
    <row r="182" spans="3:7" x14ac:dyDescent="0.3">
      <c r="C182" s="288"/>
      <c r="D182" s="289"/>
      <c r="E182" s="40"/>
      <c r="F182" s="290"/>
    </row>
    <row r="183" spans="3:7" x14ac:dyDescent="0.3">
      <c r="C183" s="288"/>
      <c r="D183" s="289"/>
      <c r="E183" s="40"/>
      <c r="F183" s="290"/>
    </row>
    <row r="184" spans="3:7" x14ac:dyDescent="0.3">
      <c r="C184" s="288"/>
      <c r="D184" s="289"/>
      <c r="E184" s="40"/>
      <c r="F184" s="290"/>
      <c r="G184" s="28"/>
    </row>
    <row r="185" spans="3:7" x14ac:dyDescent="0.3">
      <c r="C185" s="288"/>
      <c r="D185" s="289"/>
      <c r="E185" s="40"/>
      <c r="F185" s="290"/>
      <c r="G185" s="28"/>
    </row>
    <row r="186" spans="3:7" x14ac:dyDescent="0.3">
      <c r="C186" s="288"/>
      <c r="D186" s="289"/>
      <c r="E186" s="40"/>
      <c r="F186" s="290"/>
      <c r="G186" s="28"/>
    </row>
    <row r="187" spans="3:7" x14ac:dyDescent="0.3">
      <c r="C187" s="288"/>
      <c r="D187" s="289"/>
      <c r="E187" s="40"/>
      <c r="F187" s="290"/>
      <c r="G187" s="28"/>
    </row>
    <row r="188" spans="3:7" x14ac:dyDescent="0.3">
      <c r="C188" s="288"/>
      <c r="D188" s="289"/>
      <c r="E188" s="40"/>
      <c r="F188" s="290"/>
      <c r="G188" s="28"/>
    </row>
    <row r="189" spans="3:7" x14ac:dyDescent="0.3">
      <c r="C189" s="288"/>
      <c r="D189" s="289"/>
      <c r="E189" s="40"/>
      <c r="F189" s="290"/>
      <c r="G189" s="28"/>
    </row>
    <row r="190" spans="3:7" x14ac:dyDescent="0.3">
      <c r="C190" s="288"/>
      <c r="D190" s="289"/>
      <c r="E190" s="40"/>
      <c r="F190" s="290"/>
      <c r="G190" s="28"/>
    </row>
    <row r="191" spans="3:7" x14ac:dyDescent="0.3">
      <c r="C191" s="288"/>
      <c r="D191" s="289"/>
      <c r="E191" s="40"/>
      <c r="F191" s="290"/>
      <c r="G191" s="28"/>
    </row>
    <row r="192" spans="3:7" x14ac:dyDescent="0.3">
      <c r="C192" s="288"/>
      <c r="D192" s="289"/>
      <c r="E192" s="40"/>
      <c r="F192" s="290"/>
      <c r="G192" s="28"/>
    </row>
    <row r="193" spans="3:7" x14ac:dyDescent="0.3">
      <c r="C193" s="288"/>
      <c r="D193" s="289"/>
      <c r="E193" s="40"/>
      <c r="F193" s="290"/>
      <c r="G193" s="28"/>
    </row>
    <row r="194" spans="3:7" x14ac:dyDescent="0.3">
      <c r="C194" s="288"/>
      <c r="D194" s="289"/>
      <c r="E194" s="40"/>
      <c r="F194" s="290"/>
      <c r="G194" s="28"/>
    </row>
    <row r="195" spans="3:7" x14ac:dyDescent="0.3">
      <c r="C195" s="288"/>
      <c r="D195" s="289"/>
      <c r="E195" s="40"/>
      <c r="F195" s="290"/>
      <c r="G195" s="28"/>
    </row>
    <row r="196" spans="3:7" x14ac:dyDescent="0.3">
      <c r="C196" s="288"/>
      <c r="D196" s="289"/>
      <c r="E196" s="40"/>
      <c r="F196" s="290"/>
    </row>
    <row r="197" spans="3:7" x14ac:dyDescent="0.3">
      <c r="C197" s="288"/>
      <c r="D197" s="289"/>
      <c r="E197" s="40"/>
      <c r="F197" s="290"/>
      <c r="G197" s="28"/>
    </row>
    <row r="198" spans="3:7" x14ac:dyDescent="0.3">
      <c r="C198" s="288"/>
      <c r="D198" s="289"/>
      <c r="E198" s="40"/>
      <c r="F198" s="290"/>
      <c r="G198" s="28"/>
    </row>
    <row r="199" spans="3:7" x14ac:dyDescent="0.3">
      <c r="C199" s="288"/>
      <c r="D199" s="289"/>
      <c r="E199" s="40"/>
      <c r="F199" s="290"/>
      <c r="G199" s="28"/>
    </row>
    <row r="200" spans="3:7" x14ac:dyDescent="0.3">
      <c r="C200" s="288"/>
      <c r="D200" s="289"/>
      <c r="E200" s="40"/>
      <c r="F200" s="290"/>
      <c r="G200" s="28"/>
    </row>
    <row r="201" spans="3:7" x14ac:dyDescent="0.3">
      <c r="C201" s="288"/>
      <c r="D201" s="289"/>
      <c r="E201" s="40"/>
      <c r="F201" s="290"/>
      <c r="G201" s="28"/>
    </row>
    <row r="202" spans="3:7" x14ac:dyDescent="0.3">
      <c r="C202" s="288"/>
      <c r="D202" s="289"/>
      <c r="E202" s="40"/>
      <c r="F202" s="290"/>
      <c r="G202" s="28"/>
    </row>
    <row r="203" spans="3:7" x14ac:dyDescent="0.3">
      <c r="C203" s="288"/>
      <c r="D203" s="289"/>
      <c r="E203" s="40"/>
      <c r="F203" s="290"/>
      <c r="G203" s="28"/>
    </row>
    <row r="204" spans="3:7" x14ac:dyDescent="0.3">
      <c r="C204" s="288"/>
      <c r="D204" s="289"/>
      <c r="E204" s="40"/>
      <c r="F204" s="290"/>
      <c r="G204" s="28"/>
    </row>
    <row r="205" spans="3:7" x14ac:dyDescent="0.3">
      <c r="C205" s="288"/>
      <c r="D205" s="289"/>
      <c r="E205" s="40"/>
      <c r="F205" s="290"/>
      <c r="G205" s="28"/>
    </row>
    <row r="206" spans="3:7" x14ac:dyDescent="0.3">
      <c r="C206" s="288"/>
      <c r="D206" s="289"/>
      <c r="E206" s="40"/>
      <c r="F206" s="290"/>
      <c r="G206" s="28"/>
    </row>
    <row r="207" spans="3:7" x14ac:dyDescent="0.3">
      <c r="C207" s="288"/>
      <c r="D207" s="289"/>
      <c r="E207" s="40"/>
      <c r="F207" s="290"/>
    </row>
    <row r="208" spans="3:7" x14ac:dyDescent="0.3">
      <c r="C208" s="288"/>
      <c r="D208" s="289"/>
      <c r="E208" s="40"/>
      <c r="F208" s="290"/>
      <c r="G208" s="28"/>
    </row>
    <row r="209" spans="3:7" x14ac:dyDescent="0.3">
      <c r="C209" s="288"/>
      <c r="D209" s="289"/>
      <c r="E209" s="40"/>
      <c r="F209" s="290"/>
      <c r="G209" s="28"/>
    </row>
    <row r="210" spans="3:7" x14ac:dyDescent="0.3">
      <c r="C210" s="288"/>
      <c r="D210" s="289"/>
      <c r="E210" s="40"/>
      <c r="F210" s="290"/>
      <c r="G210" s="28"/>
    </row>
    <row r="211" spans="3:7" x14ac:dyDescent="0.3">
      <c r="C211" s="288"/>
      <c r="D211" s="289"/>
      <c r="E211" s="40"/>
      <c r="F211" s="290"/>
      <c r="G211" s="28"/>
    </row>
    <row r="212" spans="3:7" x14ac:dyDescent="0.3">
      <c r="C212" s="288"/>
      <c r="D212" s="289"/>
      <c r="E212" s="40"/>
      <c r="F212" s="290"/>
      <c r="G212" s="28"/>
    </row>
    <row r="213" spans="3:7" x14ac:dyDescent="0.3">
      <c r="C213" s="288"/>
      <c r="D213" s="289"/>
      <c r="E213" s="40"/>
      <c r="F213" s="290"/>
      <c r="G213" s="28"/>
    </row>
    <row r="214" spans="3:7" x14ac:dyDescent="0.3">
      <c r="C214" s="288"/>
      <c r="D214" s="289"/>
      <c r="E214" s="40"/>
      <c r="F214" s="290"/>
      <c r="G214" s="28"/>
    </row>
    <row r="215" spans="3:7" x14ac:dyDescent="0.3">
      <c r="C215" s="288"/>
      <c r="D215" s="289"/>
      <c r="E215" s="40"/>
      <c r="F215" s="290"/>
      <c r="G215" s="28"/>
    </row>
    <row r="216" spans="3:7" x14ac:dyDescent="0.3">
      <c r="C216" s="288"/>
      <c r="D216" s="289"/>
      <c r="E216" s="40"/>
      <c r="F216" s="290"/>
      <c r="G216" s="28"/>
    </row>
    <row r="217" spans="3:7" x14ac:dyDescent="0.3">
      <c r="C217" s="288"/>
      <c r="D217" s="289"/>
      <c r="E217" s="40"/>
      <c r="F217" s="290"/>
    </row>
    <row r="218" spans="3:7" x14ac:dyDescent="0.3">
      <c r="C218" s="288"/>
      <c r="D218" s="289"/>
      <c r="E218" s="40"/>
      <c r="F218" s="290"/>
      <c r="G218" s="28"/>
    </row>
    <row r="219" spans="3:7" x14ac:dyDescent="0.3">
      <c r="C219" s="288"/>
      <c r="D219" s="289"/>
      <c r="E219" s="40"/>
      <c r="F219" s="290"/>
      <c r="G219" s="28"/>
    </row>
    <row r="220" spans="3:7" x14ac:dyDescent="0.3">
      <c r="C220" s="288"/>
      <c r="D220" s="289"/>
      <c r="E220" s="40"/>
      <c r="F220" s="290"/>
      <c r="G220" s="28"/>
    </row>
    <row r="221" spans="3:7" x14ac:dyDescent="0.3">
      <c r="C221" s="288"/>
      <c r="D221" s="289"/>
      <c r="E221" s="40"/>
      <c r="F221" s="290"/>
      <c r="G221" s="28"/>
    </row>
    <row r="222" spans="3:7" x14ac:dyDescent="0.3">
      <c r="C222" s="288"/>
      <c r="D222" s="289"/>
      <c r="E222" s="40"/>
      <c r="F222" s="290"/>
      <c r="G222" s="28"/>
    </row>
    <row r="223" spans="3:7" x14ac:dyDescent="0.3">
      <c r="C223" s="288"/>
      <c r="D223" s="289"/>
      <c r="E223" s="40"/>
      <c r="F223" s="290"/>
      <c r="G223" s="28"/>
    </row>
    <row r="224" spans="3:7" x14ac:dyDescent="0.3">
      <c r="C224" s="288"/>
      <c r="D224" s="289"/>
      <c r="E224" s="40"/>
      <c r="F224" s="290"/>
    </row>
    <row r="225" spans="3:6" x14ac:dyDescent="0.3">
      <c r="C225" s="288"/>
      <c r="D225" s="289"/>
      <c r="F225" s="290"/>
    </row>
    <row r="226" spans="3:6" x14ac:dyDescent="0.3">
      <c r="C226" s="288"/>
      <c r="D226" s="289"/>
      <c r="F226" s="290"/>
    </row>
    <row r="227" spans="3:6" x14ac:dyDescent="0.3">
      <c r="C227" s="288"/>
      <c r="D227" s="289"/>
      <c r="F227" s="290"/>
    </row>
    <row r="228" spans="3:6" x14ac:dyDescent="0.3">
      <c r="C228" s="288"/>
      <c r="D228" s="289"/>
      <c r="F228" s="290"/>
    </row>
    <row r="229" spans="3:6" x14ac:dyDescent="0.3">
      <c r="C229" s="288"/>
      <c r="D229" s="289"/>
      <c r="F229" s="290"/>
    </row>
    <row r="230" spans="3:6" x14ac:dyDescent="0.3">
      <c r="C230" s="288"/>
      <c r="D230" s="289"/>
      <c r="F230" s="290"/>
    </row>
    <row r="231" spans="3:6" x14ac:dyDescent="0.3">
      <c r="C231" s="288"/>
      <c r="D231" s="289"/>
      <c r="F231" s="290"/>
    </row>
    <row r="232" spans="3:6" x14ac:dyDescent="0.3">
      <c r="C232" s="288"/>
      <c r="D232" s="289"/>
      <c r="F232" s="290"/>
    </row>
    <row r="233" spans="3:6" x14ac:dyDescent="0.3">
      <c r="C233" s="288"/>
      <c r="D233" s="289"/>
      <c r="F233" s="290"/>
    </row>
    <row r="234" spans="3:6" x14ac:dyDescent="0.3">
      <c r="C234" s="288"/>
      <c r="D234" s="289"/>
      <c r="F234" s="290"/>
    </row>
    <row r="235" spans="3:6" x14ac:dyDescent="0.3">
      <c r="C235" s="288"/>
      <c r="D235" s="289"/>
      <c r="F235" s="290"/>
    </row>
    <row r="236" spans="3:6" x14ac:dyDescent="0.3">
      <c r="C236" s="288"/>
      <c r="D236" s="289"/>
      <c r="F236" s="290"/>
    </row>
    <row r="237" spans="3:6" x14ac:dyDescent="0.3">
      <c r="C237" s="288"/>
      <c r="D237" s="289"/>
      <c r="F237" s="290"/>
    </row>
    <row r="238" spans="3:6" x14ac:dyDescent="0.3">
      <c r="C238" s="288"/>
      <c r="D238" s="289"/>
      <c r="F238" s="290"/>
    </row>
    <row r="239" spans="3:6" x14ac:dyDescent="0.3">
      <c r="C239" s="288"/>
      <c r="D239" s="289"/>
      <c r="F239" s="290"/>
    </row>
    <row r="240" spans="3:6" x14ac:dyDescent="0.3">
      <c r="C240" s="288"/>
      <c r="D240" s="289"/>
      <c r="F240" s="290"/>
    </row>
    <row r="241" spans="3:7" x14ac:dyDescent="0.3">
      <c r="C241" s="288"/>
      <c r="D241" s="289"/>
      <c r="F241" s="290"/>
    </row>
    <row r="242" spans="3:7" x14ac:dyDescent="0.3">
      <c r="C242" s="288"/>
      <c r="D242" s="289"/>
      <c r="F242" s="290"/>
    </row>
    <row r="243" spans="3:7" x14ac:dyDescent="0.3">
      <c r="C243" s="288"/>
      <c r="D243" s="289"/>
      <c r="F243" s="290"/>
    </row>
    <row r="244" spans="3:7" x14ac:dyDescent="0.3">
      <c r="C244" s="288"/>
      <c r="D244" s="289"/>
      <c r="F244" s="290"/>
    </row>
    <row r="245" spans="3:7" x14ac:dyDescent="0.3">
      <c r="C245" s="288"/>
      <c r="D245" s="289"/>
      <c r="F245" s="290"/>
    </row>
    <row r="246" spans="3:7" x14ac:dyDescent="0.3">
      <c r="C246" s="288"/>
      <c r="D246" s="289"/>
      <c r="F246" s="290"/>
    </row>
    <row r="247" spans="3:7" x14ac:dyDescent="0.3">
      <c r="C247" s="288"/>
      <c r="D247" s="289"/>
      <c r="F247" s="290"/>
    </row>
    <row r="248" spans="3:7" x14ac:dyDescent="0.3">
      <c r="C248" s="288"/>
      <c r="D248" s="289"/>
      <c r="F248" s="290"/>
    </row>
    <row r="249" spans="3:7" x14ac:dyDescent="0.3">
      <c r="C249" s="288"/>
      <c r="D249" s="289"/>
      <c r="F249" s="290"/>
    </row>
    <row r="250" spans="3:7" x14ac:dyDescent="0.3">
      <c r="C250" s="288"/>
      <c r="D250" s="289"/>
      <c r="F250" s="290"/>
    </row>
    <row r="251" spans="3:7" x14ac:dyDescent="0.3">
      <c r="C251" s="288"/>
      <c r="D251" s="289"/>
      <c r="F251" s="290"/>
    </row>
    <row r="252" spans="3:7" x14ac:dyDescent="0.3">
      <c r="C252" s="288"/>
      <c r="D252" s="289"/>
      <c r="F252" s="290"/>
    </row>
    <row r="253" spans="3:7" x14ac:dyDescent="0.3">
      <c r="C253" s="288"/>
      <c r="D253" s="289"/>
      <c r="F253" s="290"/>
      <c r="G253" s="28"/>
    </row>
    <row r="254" spans="3:7" x14ac:dyDescent="0.3">
      <c r="C254" s="288"/>
      <c r="D254" s="289"/>
      <c r="F254" s="290"/>
      <c r="G254" s="28"/>
    </row>
    <row r="255" spans="3:7" x14ac:dyDescent="0.3">
      <c r="C255" s="288"/>
      <c r="D255" s="289"/>
      <c r="F255" s="290"/>
      <c r="G255" s="28"/>
    </row>
    <row r="256" spans="3:7" x14ac:dyDescent="0.3">
      <c r="C256" s="288"/>
      <c r="D256" s="289"/>
      <c r="F256" s="290"/>
      <c r="G256" s="28"/>
    </row>
    <row r="257" spans="3:7" x14ac:dyDescent="0.3">
      <c r="C257" s="288"/>
      <c r="D257" s="289"/>
      <c r="F257" s="290"/>
      <c r="G257" s="28"/>
    </row>
    <row r="258" spans="3:7" x14ac:dyDescent="0.3">
      <c r="C258" s="288"/>
      <c r="D258" s="289"/>
      <c r="E258" s="40"/>
      <c r="F258" s="290"/>
    </row>
    <row r="259" spans="3:7" x14ac:dyDescent="0.3">
      <c r="C259" s="288"/>
      <c r="D259" s="289"/>
      <c r="E259" s="40"/>
      <c r="F259" s="290"/>
    </row>
    <row r="260" spans="3:7" x14ac:dyDescent="0.3">
      <c r="C260" s="288"/>
      <c r="D260" s="289"/>
      <c r="E260" s="40"/>
      <c r="F260" s="290"/>
    </row>
    <row r="261" spans="3:7" x14ac:dyDescent="0.3">
      <c r="C261" s="288"/>
      <c r="D261" s="289"/>
      <c r="E261" s="40"/>
      <c r="F261" s="290"/>
    </row>
    <row r="262" spans="3:7" x14ac:dyDescent="0.3">
      <c r="C262" s="288"/>
      <c r="D262" s="289"/>
      <c r="E262" s="40"/>
      <c r="F262" s="290"/>
      <c r="G262" s="28"/>
    </row>
    <row r="263" spans="3:7" x14ac:dyDescent="0.3">
      <c r="C263" s="288"/>
      <c r="D263" s="289"/>
      <c r="E263" s="40"/>
      <c r="F263" s="290"/>
    </row>
    <row r="264" spans="3:7" x14ac:dyDescent="0.3">
      <c r="C264" s="288"/>
      <c r="D264" s="289"/>
      <c r="E264" s="40"/>
      <c r="F264" s="290"/>
    </row>
    <row r="265" spans="3:7" x14ac:dyDescent="0.3">
      <c r="C265" s="288"/>
      <c r="D265" s="289"/>
      <c r="E265" s="40"/>
      <c r="F265" s="290"/>
    </row>
    <row r="266" spans="3:7" x14ac:dyDescent="0.3">
      <c r="C266" s="288"/>
      <c r="D266" s="289"/>
      <c r="E266" s="40"/>
      <c r="F266" s="290"/>
    </row>
    <row r="267" spans="3:7" x14ac:dyDescent="0.3">
      <c r="C267" s="288"/>
      <c r="D267" s="289"/>
      <c r="E267" s="40"/>
      <c r="F267" s="290"/>
    </row>
    <row r="268" spans="3:7" x14ac:dyDescent="0.3">
      <c r="C268" s="288"/>
      <c r="D268" s="289"/>
      <c r="F268" s="290"/>
      <c r="G268" s="28"/>
    </row>
    <row r="269" spans="3:7" x14ac:dyDescent="0.3">
      <c r="C269" s="288"/>
      <c r="D269" s="289"/>
      <c r="E269" s="40"/>
      <c r="F269" s="290"/>
      <c r="G269" s="28"/>
    </row>
    <row r="270" spans="3:7" x14ac:dyDescent="0.3">
      <c r="C270" s="288"/>
      <c r="D270" s="289"/>
      <c r="F270" s="290"/>
      <c r="G270" s="28"/>
    </row>
    <row r="271" spans="3:7" x14ac:dyDescent="0.3">
      <c r="C271" s="288"/>
      <c r="D271" s="289"/>
      <c r="F271" s="290"/>
      <c r="G271" s="28"/>
    </row>
    <row r="272" spans="3:7" x14ac:dyDescent="0.3">
      <c r="C272" s="288"/>
      <c r="D272" s="289"/>
      <c r="F272" s="290"/>
      <c r="G272" s="28"/>
    </row>
    <row r="273" spans="3:7" x14ac:dyDescent="0.3">
      <c r="C273" s="288"/>
      <c r="D273" s="289"/>
      <c r="F273" s="290"/>
      <c r="G273" s="28"/>
    </row>
    <row r="274" spans="3:7" x14ac:dyDescent="0.3">
      <c r="C274" s="288"/>
      <c r="D274" s="289"/>
      <c r="E274" s="40"/>
      <c r="F274" s="290"/>
    </row>
    <row r="275" spans="3:7" x14ac:dyDescent="0.3">
      <c r="C275" s="288"/>
      <c r="D275" s="289"/>
      <c r="E275" s="40"/>
      <c r="F275" s="290"/>
    </row>
    <row r="276" spans="3:7" x14ac:dyDescent="0.3">
      <c r="C276" s="288"/>
      <c r="D276" s="289"/>
      <c r="E276" s="40"/>
      <c r="F276" s="290"/>
      <c r="G276" s="28"/>
    </row>
    <row r="277" spans="3:7" x14ac:dyDescent="0.3">
      <c r="C277" s="288"/>
      <c r="D277" s="289"/>
      <c r="E277" s="40"/>
      <c r="F277" s="290"/>
      <c r="G277" s="28"/>
    </row>
    <row r="278" spans="3:7" x14ac:dyDescent="0.3">
      <c r="C278" s="288"/>
      <c r="D278" s="289"/>
      <c r="F278" s="290"/>
    </row>
    <row r="279" spans="3:7" x14ac:dyDescent="0.3">
      <c r="C279" s="288"/>
      <c r="D279" s="289"/>
      <c r="F279" s="290"/>
    </row>
    <row r="280" spans="3:7" x14ac:dyDescent="0.3">
      <c r="C280" s="288"/>
      <c r="D280" s="289"/>
      <c r="F280" s="290"/>
    </row>
    <row r="281" spans="3:7" x14ac:dyDescent="0.3">
      <c r="C281" s="288"/>
      <c r="D281" s="289"/>
      <c r="F281" s="290"/>
    </row>
    <row r="282" spans="3:7" x14ac:dyDescent="0.3">
      <c r="C282" s="288"/>
      <c r="D282" s="289"/>
      <c r="F282" s="290"/>
    </row>
    <row r="283" spans="3:7" x14ac:dyDescent="0.3">
      <c r="C283" s="288"/>
      <c r="D283" s="289"/>
      <c r="F283" s="290"/>
    </row>
    <row r="284" spans="3:7" x14ac:dyDescent="0.3">
      <c r="C284" s="288"/>
      <c r="D284" s="289"/>
      <c r="F284" s="290"/>
    </row>
    <row r="285" spans="3:7" x14ac:dyDescent="0.3">
      <c r="C285" s="288"/>
      <c r="D285" s="289"/>
      <c r="F285" s="290"/>
    </row>
    <row r="286" spans="3:7" x14ac:dyDescent="0.3">
      <c r="C286" s="288"/>
      <c r="D286" s="289"/>
      <c r="F286" s="290"/>
    </row>
    <row r="287" spans="3:7" x14ac:dyDescent="0.3">
      <c r="C287" s="288"/>
      <c r="D287" s="289"/>
      <c r="F287" s="290"/>
    </row>
    <row r="288" spans="3:7" x14ac:dyDescent="0.3">
      <c r="C288" s="288"/>
      <c r="D288" s="289"/>
      <c r="F288" s="290"/>
    </row>
    <row r="289" spans="3:6" x14ac:dyDescent="0.3">
      <c r="C289" s="288"/>
      <c r="D289" s="289"/>
      <c r="F289" s="290"/>
    </row>
    <row r="290" spans="3:6" x14ac:dyDescent="0.3">
      <c r="C290" s="288"/>
      <c r="D290" s="289"/>
      <c r="F290" s="290"/>
    </row>
    <row r="291" spans="3:6" x14ac:dyDescent="0.3">
      <c r="C291" s="288"/>
      <c r="D291" s="289"/>
      <c r="F291" s="290"/>
    </row>
    <row r="292" spans="3:6" x14ac:dyDescent="0.3">
      <c r="C292" s="288"/>
      <c r="D292" s="289"/>
      <c r="F292" s="290"/>
    </row>
    <row r="293" spans="3:6" x14ac:dyDescent="0.3">
      <c r="C293" s="288"/>
      <c r="D293" s="289"/>
      <c r="F293" s="290"/>
    </row>
    <row r="294" spans="3:6" x14ac:dyDescent="0.3">
      <c r="C294" s="288"/>
      <c r="D294" s="289"/>
      <c r="F294" s="290"/>
    </row>
    <row r="295" spans="3:6" x14ac:dyDescent="0.3">
      <c r="C295" s="288"/>
      <c r="D295" s="289"/>
      <c r="F295" s="290"/>
    </row>
    <row r="296" spans="3:6" x14ac:dyDescent="0.3">
      <c r="C296" s="288"/>
      <c r="D296" s="289"/>
      <c r="F296" s="290"/>
    </row>
    <row r="297" spans="3:6" x14ac:dyDescent="0.3">
      <c r="C297" s="288"/>
      <c r="D297" s="289"/>
      <c r="F297" s="290"/>
    </row>
    <row r="298" spans="3:6" x14ac:dyDescent="0.3">
      <c r="C298" s="288"/>
      <c r="D298" s="289"/>
      <c r="F298" s="290"/>
    </row>
    <row r="299" spans="3:6" x14ac:dyDescent="0.3">
      <c r="C299" s="288"/>
      <c r="D299" s="289"/>
      <c r="F299" s="290"/>
    </row>
    <row r="300" spans="3:6" x14ac:dyDescent="0.3">
      <c r="C300" s="288"/>
      <c r="D300" s="289"/>
      <c r="F300" s="290"/>
    </row>
    <row r="301" spans="3:6" x14ac:dyDescent="0.3">
      <c r="C301" s="288"/>
      <c r="D301" s="289"/>
      <c r="F301" s="290"/>
    </row>
    <row r="302" spans="3:6" x14ac:dyDescent="0.3">
      <c r="C302" s="288"/>
      <c r="D302" s="289"/>
      <c r="F302" s="290"/>
    </row>
    <row r="303" spans="3:6" x14ac:dyDescent="0.3">
      <c r="C303" s="288"/>
      <c r="D303" s="289"/>
      <c r="F303" s="290"/>
    </row>
    <row r="304" spans="3:6" x14ac:dyDescent="0.3">
      <c r="C304" s="288"/>
      <c r="D304" s="289"/>
      <c r="F304" s="290"/>
    </row>
    <row r="305" spans="3:6" x14ac:dyDescent="0.3">
      <c r="C305" s="288"/>
      <c r="D305" s="289"/>
      <c r="F305" s="290"/>
    </row>
    <row r="306" spans="3:6" x14ac:dyDescent="0.3">
      <c r="C306" s="288"/>
      <c r="D306" s="289"/>
      <c r="F306" s="290"/>
    </row>
    <row r="307" spans="3:6" x14ac:dyDescent="0.3">
      <c r="C307" s="288"/>
      <c r="D307" s="289"/>
      <c r="F307" s="290"/>
    </row>
    <row r="308" spans="3:6" x14ac:dyDescent="0.3">
      <c r="C308" s="288"/>
      <c r="D308" s="289"/>
      <c r="F308" s="290"/>
    </row>
    <row r="309" spans="3:6" x14ac:dyDescent="0.3">
      <c r="C309" s="288"/>
      <c r="D309" s="289"/>
      <c r="F309" s="290"/>
    </row>
    <row r="310" spans="3:6" x14ac:dyDescent="0.3">
      <c r="C310" s="288"/>
      <c r="D310" s="289"/>
      <c r="F310" s="290"/>
    </row>
    <row r="311" spans="3:6" x14ac:dyDescent="0.3">
      <c r="C311" s="288"/>
      <c r="D311" s="289"/>
      <c r="F311" s="290"/>
    </row>
    <row r="312" spans="3:6" x14ac:dyDescent="0.3">
      <c r="C312" s="288"/>
      <c r="D312" s="289"/>
      <c r="F312" s="290"/>
    </row>
    <row r="313" spans="3:6" x14ac:dyDescent="0.3">
      <c r="C313" s="288"/>
      <c r="D313" s="289"/>
      <c r="F313" s="290"/>
    </row>
    <row r="314" spans="3:6" x14ac:dyDescent="0.3">
      <c r="C314" s="288"/>
      <c r="D314" s="289"/>
      <c r="F314" s="290"/>
    </row>
    <row r="315" spans="3:6" x14ac:dyDescent="0.3">
      <c r="C315" s="288"/>
      <c r="D315" s="289"/>
      <c r="F315" s="290"/>
    </row>
    <row r="316" spans="3:6" x14ac:dyDescent="0.3">
      <c r="C316" s="288"/>
      <c r="D316" s="289"/>
      <c r="F316" s="290"/>
    </row>
    <row r="317" spans="3:6" x14ac:dyDescent="0.3">
      <c r="C317" s="288"/>
      <c r="D317" s="289"/>
      <c r="F317" s="290"/>
    </row>
    <row r="318" spans="3:6" x14ac:dyDescent="0.3">
      <c r="C318" s="288"/>
      <c r="D318" s="289"/>
      <c r="F318" s="290"/>
    </row>
    <row r="319" spans="3:6" x14ac:dyDescent="0.3">
      <c r="C319" s="288"/>
      <c r="D319" s="289"/>
      <c r="F319" s="290"/>
    </row>
    <row r="320" spans="3:6" x14ac:dyDescent="0.3">
      <c r="C320" s="288"/>
      <c r="D320" s="289"/>
      <c r="F320" s="290"/>
    </row>
    <row r="321" spans="3:7" x14ac:dyDescent="0.3">
      <c r="C321" s="288"/>
      <c r="D321" s="289"/>
      <c r="F321" s="290"/>
    </row>
    <row r="322" spans="3:7" x14ac:dyDescent="0.3">
      <c r="C322" s="288"/>
      <c r="D322" s="289"/>
      <c r="F322" s="290"/>
    </row>
    <row r="323" spans="3:7" x14ac:dyDescent="0.3">
      <c r="C323" s="288"/>
      <c r="D323" s="289"/>
      <c r="F323" s="290"/>
    </row>
    <row r="324" spans="3:7" x14ac:dyDescent="0.3">
      <c r="C324" s="288"/>
      <c r="D324" s="289"/>
      <c r="F324" s="290"/>
    </row>
    <row r="325" spans="3:7" x14ac:dyDescent="0.3">
      <c r="C325" s="288"/>
      <c r="D325" s="289"/>
      <c r="F325" s="290"/>
    </row>
    <row r="326" spans="3:7" x14ac:dyDescent="0.3">
      <c r="C326" s="288"/>
      <c r="D326" s="289"/>
      <c r="F326" s="290"/>
    </row>
    <row r="327" spans="3:7" x14ac:dyDescent="0.3">
      <c r="C327" s="288"/>
      <c r="D327" s="289"/>
      <c r="F327" s="290"/>
    </row>
    <row r="328" spans="3:7" x14ac:dyDescent="0.3">
      <c r="C328" s="288"/>
      <c r="D328" s="289"/>
      <c r="F328" s="290"/>
      <c r="G328" s="28"/>
    </row>
    <row r="329" spans="3:7" x14ac:dyDescent="0.3">
      <c r="C329" s="288"/>
      <c r="D329" s="289"/>
      <c r="F329" s="290"/>
      <c r="G329" s="28"/>
    </row>
    <row r="330" spans="3:7" x14ac:dyDescent="0.3">
      <c r="C330" s="288"/>
      <c r="D330" s="289"/>
      <c r="F330" s="290"/>
      <c r="G330" s="28"/>
    </row>
    <row r="331" spans="3:7" x14ac:dyDescent="0.3">
      <c r="C331" s="288"/>
      <c r="D331" s="289"/>
      <c r="F331" s="290"/>
      <c r="G331" s="28"/>
    </row>
    <row r="332" spans="3:7" x14ac:dyDescent="0.3">
      <c r="C332" s="288"/>
      <c r="D332" s="289"/>
      <c r="F332" s="290"/>
      <c r="G332" s="28"/>
    </row>
    <row r="333" spans="3:7" x14ac:dyDescent="0.3">
      <c r="C333" s="288"/>
      <c r="D333" s="289"/>
      <c r="F333" s="290"/>
      <c r="G333" s="28"/>
    </row>
    <row r="334" spans="3:7" x14ac:dyDescent="0.3">
      <c r="C334" s="288"/>
      <c r="D334" s="289"/>
      <c r="F334" s="290"/>
    </row>
    <row r="335" spans="3:7" x14ac:dyDescent="0.3">
      <c r="C335" s="288"/>
      <c r="D335" s="289"/>
      <c r="F335" s="290"/>
    </row>
    <row r="336" spans="3:7" x14ac:dyDescent="0.3">
      <c r="C336" s="288"/>
      <c r="D336" s="289"/>
      <c r="F336" s="290"/>
    </row>
    <row r="337" spans="1:7" x14ac:dyDescent="0.3">
      <c r="C337" s="288"/>
      <c r="D337" s="289"/>
      <c r="F337" s="290"/>
    </row>
    <row r="338" spans="1:7" x14ac:dyDescent="0.3">
      <c r="C338" s="288"/>
      <c r="D338" s="289"/>
      <c r="F338" s="290"/>
    </row>
    <row r="339" spans="1:7" x14ac:dyDescent="0.3">
      <c r="C339" s="288"/>
      <c r="D339" s="289"/>
      <c r="F339" s="290"/>
    </row>
    <row r="340" spans="1:7" x14ac:dyDescent="0.3">
      <c r="C340" s="288"/>
      <c r="D340" s="289"/>
      <c r="F340" s="290"/>
    </row>
    <row r="341" spans="1:7" x14ac:dyDescent="0.3">
      <c r="C341" s="288"/>
      <c r="D341" s="289"/>
      <c r="F341" s="290"/>
    </row>
    <row r="342" spans="1:7" x14ac:dyDescent="0.3">
      <c r="C342" s="288"/>
      <c r="D342" s="289"/>
      <c r="F342" s="290"/>
    </row>
    <row r="343" spans="1:7" x14ac:dyDescent="0.3">
      <c r="C343" s="288"/>
      <c r="D343" s="289"/>
      <c r="F343" s="290"/>
    </row>
    <row r="344" spans="1:7" x14ac:dyDescent="0.3">
      <c r="C344" s="288"/>
      <c r="D344" s="289"/>
      <c r="F344" s="290"/>
    </row>
    <row r="345" spans="1:7" x14ac:dyDescent="0.3">
      <c r="C345" s="292"/>
      <c r="D345" s="289"/>
      <c r="F345" s="290"/>
      <c r="G345" s="28"/>
    </row>
    <row r="346" spans="1:7" x14ac:dyDescent="0.3">
      <c r="C346" s="292"/>
      <c r="D346" s="289"/>
      <c r="F346" s="290"/>
      <c r="G346" s="28"/>
    </row>
    <row r="347" spans="1:7" x14ac:dyDescent="0.3">
      <c r="C347" s="292"/>
      <c r="D347" s="289"/>
      <c r="F347" s="290"/>
      <c r="G347" s="28"/>
    </row>
    <row r="348" spans="1:7" x14ac:dyDescent="0.3">
      <c r="C348" s="292"/>
      <c r="D348" s="289"/>
      <c r="F348" s="290"/>
      <c r="G348" s="28"/>
    </row>
    <row r="349" spans="1:7" x14ac:dyDescent="0.3">
      <c r="C349" s="292"/>
      <c r="D349" s="289"/>
      <c r="F349" s="290"/>
      <c r="G349" s="28"/>
    </row>
    <row r="350" spans="1:7" x14ac:dyDescent="0.3">
      <c r="A350" s="297"/>
      <c r="C350" s="292"/>
      <c r="D350" s="289"/>
      <c r="F350" s="290"/>
      <c r="G350" s="40"/>
    </row>
    <row r="351" spans="1:7" x14ac:dyDescent="0.3">
      <c r="A351" s="297"/>
      <c r="C351" s="292"/>
      <c r="D351" s="289"/>
      <c r="F351" s="290"/>
      <c r="G351" s="40"/>
    </row>
    <row r="352" spans="1:7" x14ac:dyDescent="0.3">
      <c r="A352" s="297"/>
      <c r="C352" s="292"/>
      <c r="D352" s="289"/>
      <c r="F352" s="290"/>
      <c r="G352" s="40"/>
    </row>
    <row r="353" spans="1:7" x14ac:dyDescent="0.3">
      <c r="A353" s="297"/>
      <c r="C353" s="292"/>
      <c r="D353" s="289"/>
      <c r="F353" s="290"/>
      <c r="G353" s="40"/>
    </row>
    <row r="354" spans="1:7" x14ac:dyDescent="0.3">
      <c r="A354" s="297"/>
      <c r="C354" s="292"/>
      <c r="D354" s="289"/>
      <c r="F354" s="290"/>
      <c r="G354" s="40"/>
    </row>
    <row r="355" spans="1:7" x14ac:dyDescent="0.3">
      <c r="A355" s="297"/>
      <c r="C355" s="292"/>
      <c r="D355" s="289"/>
      <c r="F355" s="290"/>
      <c r="G355" s="40"/>
    </row>
    <row r="356" spans="1:7" x14ac:dyDescent="0.3">
      <c r="C356" s="288"/>
      <c r="D356" s="289"/>
      <c r="E356" s="40"/>
      <c r="F356" s="290"/>
      <c r="G356" s="28"/>
    </row>
    <row r="357" spans="1:7" x14ac:dyDescent="0.3">
      <c r="C357" s="288"/>
      <c r="D357" s="289"/>
      <c r="E357" s="40"/>
      <c r="F357" s="290"/>
      <c r="G357" s="28"/>
    </row>
    <row r="358" spans="1:7" x14ac:dyDescent="0.3">
      <c r="C358" s="288"/>
      <c r="D358" s="289"/>
      <c r="E358" s="40"/>
      <c r="F358" s="290"/>
      <c r="G358" s="28"/>
    </row>
    <row r="359" spans="1:7" x14ac:dyDescent="0.3">
      <c r="C359" s="292"/>
      <c r="D359" s="289"/>
      <c r="F359" s="290"/>
    </row>
    <row r="360" spans="1:7" x14ac:dyDescent="0.3">
      <c r="C360" s="292"/>
      <c r="D360" s="289"/>
      <c r="F360" s="290"/>
    </row>
    <row r="361" spans="1:7" x14ac:dyDescent="0.3">
      <c r="C361" s="292"/>
      <c r="D361" s="289"/>
      <c r="F361" s="290"/>
    </row>
    <row r="362" spans="1:7" x14ac:dyDescent="0.3">
      <c r="C362" s="292"/>
      <c r="D362" s="289"/>
      <c r="F362" s="290"/>
    </row>
    <row r="363" spans="1:7" x14ac:dyDescent="0.3">
      <c r="C363" s="292"/>
      <c r="D363" s="289"/>
      <c r="F363" s="290"/>
    </row>
    <row r="364" spans="1:7" x14ac:dyDescent="0.3">
      <c r="C364" s="292"/>
      <c r="D364" s="289"/>
      <c r="F364" s="290"/>
    </row>
    <row r="365" spans="1:7" x14ac:dyDescent="0.3">
      <c r="C365" s="292"/>
      <c r="D365" s="289"/>
      <c r="F365" s="290"/>
    </row>
    <row r="366" spans="1:7" x14ac:dyDescent="0.3">
      <c r="C366" s="292"/>
      <c r="D366" s="289"/>
      <c r="F366" s="290"/>
    </row>
    <row r="367" spans="1:7" x14ac:dyDescent="0.3">
      <c r="C367" s="292"/>
      <c r="D367" s="289"/>
      <c r="F367" s="290"/>
    </row>
    <row r="368" spans="1:7" x14ac:dyDescent="0.3">
      <c r="C368" s="292"/>
      <c r="D368" s="289"/>
      <c r="F368" s="290"/>
    </row>
    <row r="369" spans="3:7" x14ac:dyDescent="0.3">
      <c r="C369" s="292"/>
      <c r="D369" s="289"/>
      <c r="F369" s="290"/>
    </row>
    <row r="370" spans="3:7" x14ac:dyDescent="0.3">
      <c r="C370" s="292"/>
      <c r="D370" s="289"/>
      <c r="F370" s="290"/>
    </row>
    <row r="371" spans="3:7" x14ac:dyDescent="0.3">
      <c r="C371" s="292"/>
      <c r="D371" s="289"/>
      <c r="F371" s="290"/>
    </row>
    <row r="372" spans="3:7" x14ac:dyDescent="0.3">
      <c r="C372" s="292"/>
      <c r="D372" s="289"/>
      <c r="F372" s="290"/>
    </row>
    <row r="373" spans="3:7" x14ac:dyDescent="0.3">
      <c r="C373" s="292"/>
      <c r="D373" s="289"/>
      <c r="F373" s="290"/>
    </row>
    <row r="374" spans="3:7" x14ac:dyDescent="0.3">
      <c r="C374" s="292"/>
      <c r="D374" s="289"/>
      <c r="F374" s="290"/>
    </row>
    <row r="375" spans="3:7" x14ac:dyDescent="0.3">
      <c r="C375" s="292"/>
      <c r="D375" s="289"/>
      <c r="F375" s="290"/>
    </row>
    <row r="376" spans="3:7" x14ac:dyDescent="0.3">
      <c r="C376" s="292"/>
      <c r="D376" s="289"/>
      <c r="F376" s="290"/>
    </row>
    <row r="377" spans="3:7" x14ac:dyDescent="0.3">
      <c r="C377" s="292"/>
      <c r="D377" s="289"/>
      <c r="F377" s="290"/>
    </row>
    <row r="378" spans="3:7" x14ac:dyDescent="0.3">
      <c r="C378" s="292"/>
      <c r="D378" s="289"/>
      <c r="F378" s="290"/>
      <c r="G378" s="40"/>
    </row>
    <row r="379" spans="3:7" x14ac:dyDescent="0.3">
      <c r="C379" s="292"/>
      <c r="D379" s="289"/>
      <c r="F379" s="290"/>
      <c r="G379" s="40"/>
    </row>
    <row r="380" spans="3:7" x14ac:dyDescent="0.3">
      <c r="C380" s="292"/>
      <c r="D380" s="289"/>
      <c r="F380" s="290"/>
      <c r="G380" s="40"/>
    </row>
    <row r="381" spans="3:7" x14ac:dyDescent="0.3">
      <c r="C381" s="292"/>
      <c r="D381" s="289"/>
      <c r="F381" s="290"/>
      <c r="G381" s="40"/>
    </row>
    <row r="382" spans="3:7" x14ac:dyDescent="0.3">
      <c r="C382" s="292"/>
      <c r="D382" s="289"/>
      <c r="F382" s="290"/>
      <c r="G382" s="40"/>
    </row>
    <row r="383" spans="3:7" x14ac:dyDescent="0.3">
      <c r="C383" s="292"/>
      <c r="D383" s="289"/>
      <c r="F383" s="290"/>
      <c r="G383" s="40"/>
    </row>
    <row r="384" spans="3:7" x14ac:dyDescent="0.3">
      <c r="C384" s="292"/>
      <c r="D384" s="289"/>
      <c r="F384" s="290"/>
      <c r="G384" s="40"/>
    </row>
    <row r="385" spans="3:7" x14ac:dyDescent="0.3">
      <c r="C385" s="292"/>
      <c r="D385" s="289"/>
      <c r="F385" s="290"/>
      <c r="G385" s="40"/>
    </row>
    <row r="386" spans="3:7" x14ac:dyDescent="0.3">
      <c r="C386" s="292"/>
      <c r="D386" s="289"/>
      <c r="F386" s="290"/>
      <c r="G386" s="40"/>
    </row>
    <row r="387" spans="3:7" x14ac:dyDescent="0.3">
      <c r="C387" s="292"/>
      <c r="D387" s="289"/>
      <c r="F387" s="290"/>
      <c r="G387" s="40"/>
    </row>
    <row r="388" spans="3:7" x14ac:dyDescent="0.3">
      <c r="C388" s="292"/>
      <c r="D388" s="289"/>
      <c r="F388" s="290"/>
      <c r="G388" s="40"/>
    </row>
    <row r="389" spans="3:7" x14ac:dyDescent="0.3">
      <c r="C389" s="292"/>
      <c r="D389" s="289"/>
      <c r="F389" s="290"/>
      <c r="G389" s="40"/>
    </row>
    <row r="390" spans="3:7" x14ac:dyDescent="0.3">
      <c r="C390" s="292"/>
      <c r="D390" s="289"/>
      <c r="F390" s="290"/>
      <c r="G390" s="40"/>
    </row>
    <row r="391" spans="3:7" x14ac:dyDescent="0.3">
      <c r="C391" s="292"/>
      <c r="D391" s="289"/>
      <c r="F391" s="290"/>
      <c r="G391" s="40"/>
    </row>
    <row r="392" spans="3:7" x14ac:dyDescent="0.3">
      <c r="C392" s="292"/>
      <c r="D392" s="289"/>
      <c r="F392" s="290"/>
      <c r="G392" s="40"/>
    </row>
    <row r="393" spans="3:7" x14ac:dyDescent="0.3">
      <c r="C393" s="292"/>
      <c r="D393" s="289"/>
      <c r="F393" s="290"/>
      <c r="G393" s="40"/>
    </row>
    <row r="394" spans="3:7" x14ac:dyDescent="0.3">
      <c r="C394" s="292"/>
      <c r="D394" s="289"/>
      <c r="F394" s="290"/>
      <c r="G394" s="40"/>
    </row>
    <row r="395" spans="3:7" x14ac:dyDescent="0.3">
      <c r="C395" s="292"/>
      <c r="D395" s="289"/>
      <c r="F395" s="290"/>
      <c r="G395" s="40"/>
    </row>
    <row r="396" spans="3:7" x14ac:dyDescent="0.3">
      <c r="C396" s="171"/>
      <c r="D396" s="290"/>
      <c r="F396" s="290"/>
    </row>
    <row r="397" spans="3:7" x14ac:dyDescent="0.3">
      <c r="C397" s="288"/>
      <c r="D397" s="289"/>
      <c r="E397" s="40"/>
      <c r="F397" s="290"/>
    </row>
    <row r="398" spans="3:7" x14ac:dyDescent="0.3">
      <c r="C398" s="288"/>
      <c r="D398" s="289"/>
      <c r="E398" s="40"/>
      <c r="F398" s="290"/>
    </row>
    <row r="399" spans="3:7" x14ac:dyDescent="0.3">
      <c r="C399" s="288"/>
      <c r="D399" s="289"/>
      <c r="E399" s="40"/>
      <c r="F399" s="290"/>
    </row>
    <row r="400" spans="3:7" x14ac:dyDescent="0.3">
      <c r="C400" s="288"/>
      <c r="D400" s="289"/>
      <c r="E400" s="40"/>
      <c r="F400" s="290"/>
      <c r="G400" s="28"/>
    </row>
    <row r="401" spans="3:7" x14ac:dyDescent="0.3">
      <c r="C401" s="288"/>
      <c r="D401" s="289"/>
      <c r="E401" s="40"/>
      <c r="F401" s="290"/>
      <c r="G401" s="28"/>
    </row>
    <row r="402" spans="3:7" x14ac:dyDescent="0.3">
      <c r="C402" s="288"/>
      <c r="D402" s="289"/>
      <c r="E402" s="40"/>
      <c r="F402" s="290"/>
    </row>
    <row r="403" spans="3:7" x14ac:dyDescent="0.3">
      <c r="C403" s="288"/>
      <c r="D403" s="289"/>
      <c r="E403" s="40"/>
      <c r="F403" s="290"/>
    </row>
    <row r="404" spans="3:7" x14ac:dyDescent="0.3">
      <c r="C404" s="288"/>
      <c r="D404" s="289"/>
      <c r="E404" s="40"/>
      <c r="F404" s="290"/>
    </row>
    <row r="405" spans="3:7" x14ac:dyDescent="0.3">
      <c r="C405" s="292"/>
      <c r="D405" s="289"/>
      <c r="F405" s="290"/>
      <c r="G405" s="28"/>
    </row>
    <row r="406" spans="3:7" x14ac:dyDescent="0.3">
      <c r="C406" s="292"/>
      <c r="D406" s="289"/>
      <c r="F406" s="290"/>
      <c r="G406" s="28"/>
    </row>
    <row r="407" spans="3:7" x14ac:dyDescent="0.3">
      <c r="C407" s="292"/>
      <c r="D407" s="289"/>
      <c r="F407" s="290"/>
      <c r="G407" s="28"/>
    </row>
    <row r="408" spans="3:7" x14ac:dyDescent="0.3">
      <c r="C408" s="292"/>
      <c r="D408" s="289"/>
      <c r="F408" s="290"/>
      <c r="G408" s="28"/>
    </row>
    <row r="409" spans="3:7" x14ac:dyDescent="0.3">
      <c r="C409" s="292"/>
      <c r="D409" s="289"/>
      <c r="F409" s="290"/>
      <c r="G409" s="28"/>
    </row>
    <row r="410" spans="3:7" x14ac:dyDescent="0.3">
      <c r="C410" s="292"/>
      <c r="D410" s="289"/>
      <c r="F410" s="290"/>
      <c r="G410" s="28"/>
    </row>
    <row r="411" spans="3:7" x14ac:dyDescent="0.3">
      <c r="C411" s="292"/>
      <c r="D411" s="289"/>
      <c r="F411" s="290"/>
      <c r="G411" s="28"/>
    </row>
    <row r="412" spans="3:7" x14ac:dyDescent="0.3">
      <c r="C412" s="292"/>
      <c r="D412" s="289"/>
      <c r="F412" s="290"/>
      <c r="G412" s="28"/>
    </row>
    <row r="413" spans="3:7" x14ac:dyDescent="0.3">
      <c r="C413" s="292"/>
      <c r="D413" s="289"/>
      <c r="F413" s="290"/>
      <c r="G413" s="28"/>
    </row>
    <row r="414" spans="3:7" x14ac:dyDescent="0.3">
      <c r="C414" s="292"/>
      <c r="D414" s="289"/>
      <c r="F414" s="290"/>
      <c r="G414" s="28"/>
    </row>
    <row r="415" spans="3:7" x14ac:dyDescent="0.3">
      <c r="C415" s="292"/>
      <c r="D415" s="289"/>
      <c r="E415" s="40"/>
      <c r="F415" s="290"/>
      <c r="G415" s="28"/>
    </row>
    <row r="416" spans="3:7" x14ac:dyDescent="0.3">
      <c r="C416" s="292"/>
      <c r="D416" s="289"/>
      <c r="E416" s="40"/>
      <c r="F416" s="290"/>
      <c r="G416" s="28"/>
    </row>
    <row r="417" spans="3:7" x14ac:dyDescent="0.3">
      <c r="C417" s="292"/>
      <c r="D417" s="289"/>
      <c r="E417" s="40"/>
      <c r="F417" s="290"/>
      <c r="G417" s="28"/>
    </row>
    <row r="418" spans="3:7" x14ac:dyDescent="0.3">
      <c r="C418" s="292"/>
      <c r="D418" s="289"/>
      <c r="E418" s="40"/>
      <c r="F418" s="290"/>
      <c r="G418" s="28"/>
    </row>
    <row r="419" spans="3:7" x14ac:dyDescent="0.3">
      <c r="C419" s="292"/>
      <c r="D419" s="289"/>
      <c r="E419" s="40"/>
      <c r="F419" s="290"/>
      <c r="G419" s="28"/>
    </row>
    <row r="420" spans="3:7" x14ac:dyDescent="0.3">
      <c r="C420" s="292"/>
      <c r="D420" s="289"/>
      <c r="E420" s="40"/>
      <c r="F420" s="290"/>
      <c r="G420" s="28"/>
    </row>
    <row r="421" spans="3:7" x14ac:dyDescent="0.3">
      <c r="C421" s="292"/>
      <c r="D421" s="289"/>
      <c r="E421" s="40"/>
      <c r="F421" s="290"/>
      <c r="G421" s="28"/>
    </row>
    <row r="422" spans="3:7" x14ac:dyDescent="0.3">
      <c r="C422" s="292"/>
      <c r="D422" s="289"/>
      <c r="E422" s="40"/>
      <c r="F422" s="290"/>
      <c r="G422" s="28"/>
    </row>
    <row r="423" spans="3:7" x14ac:dyDescent="0.3">
      <c r="C423" s="292"/>
      <c r="D423" s="289"/>
      <c r="E423" s="40"/>
      <c r="F423" s="290"/>
      <c r="G423" s="28"/>
    </row>
    <row r="424" spans="3:7" x14ac:dyDescent="0.3">
      <c r="C424" s="292"/>
      <c r="D424" s="289"/>
      <c r="E424" s="40"/>
      <c r="F424" s="290"/>
      <c r="G424" s="28"/>
    </row>
    <row r="425" spans="3:7" x14ac:dyDescent="0.3">
      <c r="C425" s="292"/>
      <c r="D425" s="289"/>
      <c r="E425" s="40"/>
      <c r="F425" s="290"/>
      <c r="G425" s="28"/>
    </row>
    <row r="426" spans="3:7" x14ac:dyDescent="0.3">
      <c r="C426" s="292"/>
      <c r="D426" s="289"/>
      <c r="E426" s="40"/>
      <c r="F426" s="290"/>
      <c r="G426" s="28"/>
    </row>
    <row r="427" spans="3:7" x14ac:dyDescent="0.3">
      <c r="C427" s="292"/>
      <c r="D427" s="289"/>
      <c r="F427" s="290"/>
    </row>
    <row r="428" spans="3:7" x14ac:dyDescent="0.3">
      <c r="C428" s="292"/>
      <c r="D428" s="289"/>
      <c r="F428" s="290"/>
    </row>
    <row r="429" spans="3:7" x14ac:dyDescent="0.3">
      <c r="C429" s="292"/>
      <c r="D429" s="289"/>
      <c r="F429" s="290"/>
    </row>
    <row r="430" spans="3:7" x14ac:dyDescent="0.3">
      <c r="C430" s="292"/>
      <c r="D430" s="289"/>
      <c r="F430" s="290"/>
    </row>
    <row r="431" spans="3:7" x14ac:dyDescent="0.3">
      <c r="C431" s="292"/>
      <c r="D431" s="289"/>
      <c r="F431" s="290"/>
    </row>
    <row r="432" spans="3:7" x14ac:dyDescent="0.3">
      <c r="C432" s="292"/>
      <c r="D432" s="289"/>
      <c r="F432" s="290"/>
    </row>
    <row r="433" spans="1:8" x14ac:dyDescent="0.3">
      <c r="C433" s="292"/>
      <c r="D433" s="289"/>
      <c r="F433" s="290"/>
    </row>
    <row r="434" spans="1:8" x14ac:dyDescent="0.3">
      <c r="C434" s="292"/>
      <c r="D434" s="289"/>
      <c r="F434" s="290"/>
    </row>
    <row r="435" spans="1:8" x14ac:dyDescent="0.3">
      <c r="C435" s="292"/>
      <c r="D435" s="289"/>
      <c r="F435" s="290"/>
    </row>
    <row r="436" spans="1:8" x14ac:dyDescent="0.3">
      <c r="C436" s="292"/>
      <c r="D436" s="289"/>
      <c r="F436" s="290"/>
    </row>
    <row r="437" spans="1:8" x14ac:dyDescent="0.3">
      <c r="C437" s="292"/>
      <c r="D437" s="289"/>
      <c r="F437" s="290"/>
    </row>
    <row r="438" spans="1:8" x14ac:dyDescent="0.3">
      <c r="C438" s="292"/>
      <c r="D438" s="289"/>
      <c r="F438" s="290"/>
    </row>
    <row r="439" spans="1:8" x14ac:dyDescent="0.3">
      <c r="A439" s="1"/>
      <c r="B439" s="343"/>
      <c r="C439" s="343"/>
      <c r="D439" s="26"/>
      <c r="E439" s="343"/>
      <c r="F439" s="343"/>
      <c r="G439" s="343"/>
    </row>
    <row r="440" spans="1:8" x14ac:dyDescent="0.3">
      <c r="B440" s="343"/>
      <c r="C440" s="163"/>
      <c r="D440" s="27"/>
      <c r="E440" s="343"/>
      <c r="G440" s="28"/>
      <c r="H440" s="180"/>
    </row>
    <row r="441" spans="1:8" x14ac:dyDescent="0.3">
      <c r="B441" s="343"/>
      <c r="C441" s="163"/>
      <c r="D441" s="27"/>
      <c r="E441" s="343"/>
      <c r="G441" s="28"/>
      <c r="H441" s="180"/>
    </row>
    <row r="442" spans="1:8" x14ac:dyDescent="0.3">
      <c r="B442" s="343"/>
      <c r="C442" s="163"/>
      <c r="D442" s="27"/>
      <c r="E442" s="343"/>
      <c r="G442" s="28"/>
      <c r="H442" s="180"/>
    </row>
    <row r="443" spans="1:8" x14ac:dyDescent="0.3">
      <c r="B443" s="343"/>
      <c r="C443" s="163"/>
      <c r="D443" s="27"/>
      <c r="E443" s="343"/>
      <c r="G443" s="28"/>
      <c r="H443" s="180"/>
    </row>
    <row r="444" spans="1:8" x14ac:dyDescent="0.3">
      <c r="B444" s="343"/>
      <c r="C444" s="163"/>
      <c r="D444" s="27"/>
      <c r="E444" s="343"/>
      <c r="G444" s="28"/>
      <c r="H444" s="180"/>
    </row>
    <row r="445" spans="1:8" x14ac:dyDescent="0.3">
      <c r="B445" s="343"/>
      <c r="C445" s="163"/>
      <c r="D445" s="27"/>
      <c r="E445" s="343"/>
      <c r="G445" s="28"/>
      <c r="H445" s="180"/>
    </row>
    <row r="446" spans="1:8" x14ac:dyDescent="0.3">
      <c r="B446" s="343"/>
      <c r="C446" s="163"/>
      <c r="D446" s="27"/>
      <c r="E446" s="343"/>
      <c r="G446" s="28"/>
      <c r="H446" s="180"/>
    </row>
    <row r="447" spans="1:8" x14ac:dyDescent="0.3">
      <c r="B447" s="343"/>
      <c r="C447" s="163"/>
      <c r="D447" s="27"/>
      <c r="E447" s="343"/>
      <c r="G447" s="28"/>
      <c r="H447" s="180"/>
    </row>
    <row r="448" spans="1:8" x14ac:dyDescent="0.3">
      <c r="B448" s="343"/>
      <c r="C448" s="163"/>
      <c r="D448" s="27"/>
      <c r="E448" s="343"/>
      <c r="G448" s="28"/>
      <c r="H448" s="180"/>
    </row>
    <row r="449" spans="2:8" x14ac:dyDescent="0.3">
      <c r="B449" s="343"/>
      <c r="C449" s="163"/>
      <c r="D449" s="27"/>
      <c r="E449" s="343"/>
      <c r="G449" s="28"/>
      <c r="H449" s="180"/>
    </row>
    <row r="450" spans="2:8" x14ac:dyDescent="0.3">
      <c r="B450" s="343"/>
      <c r="C450" s="163"/>
      <c r="D450" s="27"/>
      <c r="E450" s="343"/>
      <c r="G450" s="28"/>
      <c r="H450" s="180"/>
    </row>
    <row r="451" spans="2:8" x14ac:dyDescent="0.3">
      <c r="B451" s="343"/>
      <c r="C451" s="163"/>
      <c r="D451" s="27"/>
      <c r="E451" s="343"/>
      <c r="G451" s="28"/>
      <c r="H451" s="180"/>
    </row>
    <row r="452" spans="2:8" x14ac:dyDescent="0.3">
      <c r="B452" s="343"/>
      <c r="C452" s="163"/>
      <c r="D452" s="27"/>
      <c r="E452" s="343"/>
      <c r="G452" s="28"/>
      <c r="H452" s="180"/>
    </row>
    <row r="453" spans="2:8" x14ac:dyDescent="0.3">
      <c r="B453" s="343"/>
      <c r="C453" s="163"/>
      <c r="D453" s="27"/>
      <c r="E453" s="343"/>
      <c r="G453" s="28"/>
      <c r="H453" s="180"/>
    </row>
    <row r="454" spans="2:8" x14ac:dyDescent="0.3">
      <c r="B454" s="343"/>
      <c r="C454" s="163"/>
      <c r="D454" s="27"/>
      <c r="E454" s="343"/>
      <c r="G454" s="28"/>
      <c r="H454" s="180"/>
    </row>
    <row r="455" spans="2:8" x14ac:dyDescent="0.3">
      <c r="B455" s="343"/>
      <c r="C455" s="163"/>
      <c r="D455" s="27"/>
      <c r="E455" s="343"/>
      <c r="G455" s="28"/>
      <c r="H455" s="180"/>
    </row>
    <row r="456" spans="2:8" x14ac:dyDescent="0.3">
      <c r="B456" s="343"/>
      <c r="C456" s="163"/>
      <c r="D456" s="27"/>
      <c r="E456" s="343"/>
      <c r="G456" s="28"/>
      <c r="H456" s="180"/>
    </row>
    <row r="457" spans="2:8" x14ac:dyDescent="0.3">
      <c r="B457" s="343"/>
      <c r="C457" s="163"/>
      <c r="D457" s="27"/>
      <c r="E457" s="343"/>
      <c r="G457" s="28"/>
      <c r="H457" s="180"/>
    </row>
    <row r="458" spans="2:8" x14ac:dyDescent="0.3">
      <c r="C458" s="292"/>
      <c r="D458" s="289"/>
      <c r="F458" s="290"/>
    </row>
    <row r="459" spans="2:8" x14ac:dyDescent="0.3">
      <c r="C459" s="292"/>
      <c r="D459" s="289"/>
      <c r="F459" s="290"/>
    </row>
    <row r="460" spans="2:8" x14ac:dyDescent="0.3">
      <c r="C460" s="292"/>
      <c r="D460" s="289"/>
      <c r="F460" s="290"/>
    </row>
    <row r="461" spans="2:8" x14ac:dyDescent="0.3">
      <c r="C461" s="292"/>
      <c r="D461" s="289"/>
      <c r="F461" s="290"/>
    </row>
    <row r="462" spans="2:8" x14ac:dyDescent="0.3">
      <c r="C462" s="292"/>
      <c r="D462" s="289"/>
      <c r="F462" s="290"/>
    </row>
    <row r="463" spans="2:8" x14ac:dyDescent="0.3">
      <c r="C463" s="292"/>
      <c r="D463" s="289"/>
      <c r="F463" s="290"/>
    </row>
    <row r="464" spans="2:8" x14ac:dyDescent="0.3">
      <c r="C464" s="292"/>
      <c r="D464" s="289"/>
      <c r="F464" s="290"/>
    </row>
    <row r="465" spans="1:8" x14ac:dyDescent="0.3">
      <c r="C465" s="292"/>
      <c r="D465" s="289"/>
      <c r="F465" s="290"/>
    </row>
    <row r="466" spans="1:8" x14ac:dyDescent="0.3">
      <c r="C466" s="292"/>
      <c r="D466" s="289"/>
      <c r="F466" s="290"/>
    </row>
    <row r="467" spans="1:8" x14ac:dyDescent="0.3">
      <c r="C467" s="292"/>
      <c r="D467" s="289"/>
      <c r="F467" s="290"/>
    </row>
    <row r="468" spans="1:8" x14ac:dyDescent="0.3">
      <c r="C468" s="292"/>
      <c r="D468" s="289"/>
      <c r="F468" s="290"/>
    </row>
    <row r="469" spans="1:8" x14ac:dyDescent="0.3">
      <c r="C469" s="292"/>
      <c r="D469" s="289"/>
      <c r="F469" s="290"/>
    </row>
    <row r="470" spans="1:8" x14ac:dyDescent="0.3">
      <c r="C470" s="292"/>
      <c r="D470" s="289"/>
      <c r="F470" s="290"/>
    </row>
    <row r="471" spans="1:8" x14ac:dyDescent="0.3">
      <c r="C471" s="292"/>
      <c r="D471" s="289"/>
      <c r="F471" s="290"/>
    </row>
    <row r="472" spans="1:8" x14ac:dyDescent="0.3">
      <c r="B472" s="343"/>
      <c r="C472" s="163"/>
      <c r="D472" s="27"/>
      <c r="E472" s="343"/>
      <c r="H472" s="180"/>
    </row>
    <row r="473" spans="1:8" x14ac:dyDescent="0.3">
      <c r="B473" s="343"/>
      <c r="C473" s="163"/>
      <c r="D473" s="27"/>
      <c r="E473" s="343"/>
      <c r="H473" s="180"/>
    </row>
    <row r="474" spans="1:8" x14ac:dyDescent="0.3">
      <c r="A474" s="1"/>
      <c r="B474" s="343"/>
      <c r="C474" s="163"/>
      <c r="D474" s="27"/>
      <c r="E474" s="343"/>
    </row>
    <row r="475" spans="1:8" x14ac:dyDescent="0.3">
      <c r="A475" s="1"/>
      <c r="B475" s="343"/>
      <c r="C475" s="163"/>
      <c r="D475" s="27"/>
      <c r="E475" s="343"/>
    </row>
    <row r="476" spans="1:8" x14ac:dyDescent="0.3">
      <c r="A476" s="1"/>
      <c r="B476" s="343"/>
      <c r="C476" s="163"/>
      <c r="D476" s="27"/>
      <c r="E476" s="343"/>
    </row>
    <row r="477" spans="1:8" x14ac:dyDescent="0.3">
      <c r="A477" s="1"/>
      <c r="B477" s="343"/>
      <c r="C477" s="163"/>
      <c r="D477" s="27"/>
      <c r="E477" s="343"/>
    </row>
    <row r="478" spans="1:8" x14ac:dyDescent="0.3">
      <c r="A478" s="1"/>
      <c r="B478" s="343"/>
      <c r="C478" s="163"/>
      <c r="D478" s="27"/>
      <c r="E478" s="343"/>
    </row>
    <row r="479" spans="1:8" x14ac:dyDescent="0.3">
      <c r="A479" s="1"/>
      <c r="B479" s="343"/>
      <c r="C479" s="163"/>
      <c r="D479" s="27"/>
      <c r="E479" s="343"/>
    </row>
    <row r="480" spans="1:8" x14ac:dyDescent="0.3">
      <c r="A480" s="1"/>
      <c r="B480" s="343"/>
      <c r="C480" s="163"/>
      <c r="D480" s="27"/>
      <c r="E480" s="343"/>
    </row>
    <row r="481" spans="1:5" x14ac:dyDescent="0.3">
      <c r="A481" s="1"/>
      <c r="B481" s="343"/>
      <c r="C481" s="163"/>
      <c r="D481" s="27"/>
      <c r="E481" s="343"/>
    </row>
    <row r="482" spans="1:5" x14ac:dyDescent="0.3">
      <c r="A482" s="1"/>
      <c r="B482" s="343"/>
      <c r="C482" s="163"/>
      <c r="D482" s="27"/>
      <c r="E482" s="343"/>
    </row>
    <row r="483" spans="1:5" x14ac:dyDescent="0.3">
      <c r="A483" s="1"/>
      <c r="B483" s="343"/>
      <c r="C483" s="163"/>
      <c r="D483" s="27"/>
      <c r="E483" s="343"/>
    </row>
    <row r="484" spans="1:5" x14ac:dyDescent="0.3">
      <c r="A484" s="1"/>
      <c r="B484" s="343"/>
      <c r="C484" s="163"/>
      <c r="D484" s="27"/>
      <c r="E484" s="343"/>
    </row>
    <row r="485" spans="1:5" x14ac:dyDescent="0.3">
      <c r="A485" s="1"/>
      <c r="B485" s="343"/>
      <c r="C485" s="163"/>
      <c r="D485" s="27"/>
      <c r="E485" s="343"/>
    </row>
    <row r="486" spans="1:5" x14ac:dyDescent="0.3">
      <c r="A486" s="1"/>
      <c r="B486" s="343"/>
      <c r="C486" s="163"/>
      <c r="D486" s="27"/>
      <c r="E486" s="343"/>
    </row>
    <row r="487" spans="1:5" x14ac:dyDescent="0.3">
      <c r="A487" s="1"/>
      <c r="B487" s="343"/>
      <c r="C487" s="163"/>
      <c r="D487" s="27"/>
      <c r="E487" s="343"/>
    </row>
    <row r="488" spans="1:5" x14ac:dyDescent="0.3">
      <c r="A488" s="1"/>
      <c r="B488" s="343"/>
      <c r="C488" s="163"/>
      <c r="D488" s="27"/>
      <c r="E488" s="343"/>
    </row>
    <row r="489" spans="1:5" x14ac:dyDescent="0.3">
      <c r="A489" s="1"/>
      <c r="B489" s="343"/>
      <c r="C489" s="163"/>
      <c r="D489" s="27"/>
      <c r="E489" s="343"/>
    </row>
    <row r="490" spans="1:5" x14ac:dyDescent="0.3">
      <c r="A490" s="1"/>
      <c r="B490" s="343"/>
      <c r="C490" s="163"/>
      <c r="D490" s="27"/>
      <c r="E490" s="343"/>
    </row>
    <row r="491" spans="1:5" x14ac:dyDescent="0.3">
      <c r="A491" s="1"/>
      <c r="B491" s="343"/>
      <c r="C491" s="163"/>
      <c r="D491" s="27"/>
      <c r="E491" s="343"/>
    </row>
    <row r="492" spans="1:5" x14ac:dyDescent="0.3">
      <c r="A492" s="1"/>
      <c r="B492" s="343"/>
      <c r="C492" s="163"/>
      <c r="D492" s="27"/>
      <c r="E492" s="343"/>
    </row>
    <row r="493" spans="1:5" x14ac:dyDescent="0.3">
      <c r="A493" s="1"/>
      <c r="B493" s="343"/>
      <c r="C493" s="163"/>
      <c r="D493" s="27"/>
      <c r="E493" s="343"/>
    </row>
    <row r="494" spans="1:5" x14ac:dyDescent="0.3">
      <c r="A494" s="1"/>
      <c r="B494" s="343"/>
      <c r="C494" s="163"/>
      <c r="D494" s="27"/>
      <c r="E494" s="343"/>
    </row>
    <row r="495" spans="1:5" x14ac:dyDescent="0.3">
      <c r="A495" s="1"/>
      <c r="B495" s="343"/>
      <c r="C495" s="163"/>
      <c r="D495" s="27"/>
      <c r="E495" s="343"/>
    </row>
    <row r="496" spans="1:5" x14ac:dyDescent="0.3">
      <c r="A496" s="1"/>
      <c r="B496" s="343"/>
      <c r="C496" s="163"/>
      <c r="D496" s="27"/>
      <c r="E496" s="343"/>
    </row>
    <row r="497" spans="1:7" x14ac:dyDescent="0.3">
      <c r="A497" s="1"/>
      <c r="B497" s="343"/>
      <c r="C497" s="163"/>
      <c r="D497" s="27"/>
      <c r="E497" s="343"/>
    </row>
    <row r="498" spans="1:7" x14ac:dyDescent="0.3">
      <c r="A498" s="1"/>
      <c r="B498" s="343"/>
      <c r="C498" s="163"/>
      <c r="D498" s="27"/>
      <c r="E498" s="343"/>
    </row>
    <row r="499" spans="1:7" x14ac:dyDescent="0.3">
      <c r="A499" s="1"/>
      <c r="B499" s="343"/>
      <c r="C499" s="163"/>
      <c r="D499" s="27"/>
      <c r="E499" s="343"/>
      <c r="G499" s="40"/>
    </row>
    <row r="500" spans="1:7" x14ac:dyDescent="0.3">
      <c r="A500" s="1"/>
      <c r="B500" s="343"/>
      <c r="C500" s="163"/>
      <c r="D500" s="27"/>
      <c r="E500" s="343"/>
      <c r="G500" s="40"/>
    </row>
    <row r="501" spans="1:7" x14ac:dyDescent="0.3">
      <c r="A501" s="1"/>
      <c r="B501" s="343"/>
      <c r="C501" s="163"/>
      <c r="D501" s="27"/>
      <c r="E501" s="343"/>
      <c r="G501" s="40"/>
    </row>
    <row r="502" spans="1:7" x14ac:dyDescent="0.3">
      <c r="A502" s="1"/>
      <c r="B502" s="343"/>
      <c r="C502" s="163"/>
      <c r="D502" s="27"/>
      <c r="E502" s="343"/>
      <c r="G502" s="40"/>
    </row>
    <row r="503" spans="1:7" x14ac:dyDescent="0.3">
      <c r="A503" s="1"/>
      <c r="B503" s="343"/>
      <c r="C503" s="163"/>
      <c r="D503" s="27"/>
      <c r="E503" s="343"/>
      <c r="G503" s="40"/>
    </row>
    <row r="504" spans="1:7" x14ac:dyDescent="0.3">
      <c r="A504" s="1"/>
      <c r="B504" s="343"/>
      <c r="C504" s="163"/>
      <c r="D504" s="27"/>
      <c r="E504" s="343"/>
      <c r="G504" s="40"/>
    </row>
    <row r="505" spans="1:7" x14ac:dyDescent="0.3">
      <c r="A505" s="1"/>
      <c r="B505" s="343"/>
      <c r="C505" s="163"/>
      <c r="D505" s="27"/>
      <c r="E505" s="343"/>
      <c r="G505" s="28"/>
    </row>
    <row r="506" spans="1:7" x14ac:dyDescent="0.3">
      <c r="A506" s="24"/>
      <c r="C506" s="292"/>
      <c r="D506" s="289"/>
      <c r="E506" s="136"/>
      <c r="F506" s="290"/>
    </row>
    <row r="507" spans="1:7" x14ac:dyDescent="0.3">
      <c r="A507" s="24"/>
      <c r="C507" s="171"/>
      <c r="D507" s="290"/>
      <c r="F507" s="290"/>
    </row>
    <row r="508" spans="1:7" x14ac:dyDescent="0.3">
      <c r="A508" s="24"/>
      <c r="C508" s="171"/>
      <c r="D508" s="290"/>
      <c r="F508" s="290"/>
    </row>
    <row r="509" spans="1:7" x14ac:dyDescent="0.3">
      <c r="A509" s="24"/>
      <c r="C509" s="171"/>
      <c r="D509" s="290"/>
      <c r="F509" s="290"/>
    </row>
    <row r="510" spans="1:7" x14ac:dyDescent="0.3">
      <c r="A510" s="24"/>
      <c r="C510" s="292"/>
      <c r="D510" s="293"/>
      <c r="E510" s="294"/>
      <c r="F510" s="290"/>
      <c r="G510" s="28"/>
    </row>
    <row r="511" spans="1:7" x14ac:dyDescent="0.3">
      <c r="A511" s="24"/>
      <c r="C511" s="292"/>
      <c r="D511" s="293"/>
      <c r="E511" s="28"/>
      <c r="F511" s="290"/>
      <c r="G511" s="28"/>
    </row>
    <row r="512" spans="1:7" x14ac:dyDescent="0.3">
      <c r="A512" s="24"/>
      <c r="C512" s="292"/>
      <c r="D512" s="293"/>
      <c r="E512" s="294"/>
      <c r="G512" s="28"/>
    </row>
    <row r="513" spans="1:7" x14ac:dyDescent="0.3">
      <c r="A513" s="24"/>
      <c r="C513" s="171"/>
      <c r="D513" s="290"/>
    </row>
    <row r="514" spans="1:7" x14ac:dyDescent="0.3">
      <c r="A514" s="24"/>
      <c r="C514" s="171"/>
      <c r="D514" s="290"/>
    </row>
    <row r="515" spans="1:7" x14ac:dyDescent="0.3">
      <c r="A515" s="24"/>
      <c r="C515" s="171"/>
      <c r="D515" s="290"/>
    </row>
    <row r="516" spans="1:7" x14ac:dyDescent="0.3">
      <c r="A516" s="24"/>
      <c r="C516" s="292"/>
      <c r="D516" s="293"/>
      <c r="E516" s="296"/>
      <c r="G516" s="28"/>
    </row>
    <row r="517" spans="1:7" x14ac:dyDescent="0.3">
      <c r="A517" s="24"/>
      <c r="C517" s="292"/>
      <c r="D517" s="293"/>
      <c r="E517" s="296"/>
      <c r="F517" s="40"/>
      <c r="G517" s="28"/>
    </row>
    <row r="518" spans="1:7" x14ac:dyDescent="0.3">
      <c r="C518" s="292"/>
      <c r="D518" s="293"/>
      <c r="E518" s="294"/>
      <c r="F518" s="290"/>
      <c r="G518" s="28"/>
    </row>
    <row r="519" spans="1:7" x14ac:dyDescent="0.3">
      <c r="C519" s="292"/>
      <c r="D519" s="293"/>
      <c r="E519" s="294"/>
      <c r="F519" s="290"/>
      <c r="G519" s="28"/>
    </row>
    <row r="520" spans="1:7" x14ac:dyDescent="0.3">
      <c r="C520" s="171"/>
      <c r="D520" s="290"/>
      <c r="F520" s="290"/>
    </row>
    <row r="521" spans="1:7" x14ac:dyDescent="0.3">
      <c r="C521" s="171"/>
      <c r="D521" s="290"/>
      <c r="F521" s="290"/>
    </row>
    <row r="522" spans="1:7" x14ac:dyDescent="0.3">
      <c r="C522" s="171"/>
      <c r="D522" s="290"/>
      <c r="F522" s="290"/>
    </row>
    <row r="523" spans="1:7" x14ac:dyDescent="0.3">
      <c r="C523" s="171"/>
      <c r="D523" s="290"/>
      <c r="F523" s="290"/>
    </row>
    <row r="524" spans="1:7" x14ac:dyDescent="0.3">
      <c r="C524" s="171"/>
      <c r="D524" s="290"/>
      <c r="F524" s="290"/>
    </row>
    <row r="525" spans="1:7" x14ac:dyDescent="0.3">
      <c r="C525" s="171"/>
      <c r="D525" s="290"/>
      <c r="F525" s="290"/>
    </row>
    <row r="526" spans="1:7" x14ac:dyDescent="0.3">
      <c r="C526" s="171"/>
      <c r="D526" s="290"/>
      <c r="F526" s="290"/>
    </row>
    <row r="527" spans="1:7" x14ac:dyDescent="0.3">
      <c r="C527" s="171"/>
      <c r="D527" s="290"/>
      <c r="F527" s="290"/>
    </row>
    <row r="528" spans="1:7" x14ac:dyDescent="0.3">
      <c r="C528" s="292"/>
      <c r="D528" s="293"/>
      <c r="E528" s="294"/>
      <c r="F528" s="40"/>
      <c r="G528" s="28"/>
    </row>
    <row r="529" spans="1:7" x14ac:dyDescent="0.3">
      <c r="C529" s="171"/>
      <c r="D529" s="290"/>
      <c r="F529" s="290"/>
    </row>
    <row r="530" spans="1:7" x14ac:dyDescent="0.3">
      <c r="C530" s="171"/>
      <c r="D530" s="290"/>
      <c r="F530" s="290"/>
    </row>
    <row r="531" spans="1:7" x14ac:dyDescent="0.3">
      <c r="C531" s="171"/>
      <c r="D531" s="290"/>
      <c r="F531" s="290"/>
    </row>
    <row r="532" spans="1:7" x14ac:dyDescent="0.3">
      <c r="C532" s="171"/>
      <c r="D532" s="290"/>
      <c r="F532" s="290"/>
    </row>
    <row r="533" spans="1:7" x14ac:dyDescent="0.3">
      <c r="C533" s="171"/>
      <c r="D533" s="290"/>
      <c r="F533" s="290"/>
    </row>
    <row r="534" spans="1:7" x14ac:dyDescent="0.3">
      <c r="C534" s="171"/>
      <c r="D534" s="290"/>
      <c r="F534" s="290"/>
    </row>
    <row r="535" spans="1:7" x14ac:dyDescent="0.3">
      <c r="C535" s="292"/>
      <c r="D535" s="293"/>
      <c r="E535" s="294"/>
      <c r="F535" s="290"/>
      <c r="G535" s="28"/>
    </row>
    <row r="536" spans="1:7" x14ac:dyDescent="0.3">
      <c r="C536" s="292"/>
      <c r="D536" s="293"/>
      <c r="E536" s="294"/>
      <c r="F536" s="290"/>
      <c r="G536" s="28"/>
    </row>
    <row r="537" spans="1:7" x14ac:dyDescent="0.3">
      <c r="C537" s="292"/>
      <c r="D537" s="293"/>
      <c r="E537" s="294"/>
      <c r="F537" s="290"/>
      <c r="G537" s="28"/>
    </row>
    <row r="538" spans="1:7" x14ac:dyDescent="0.3">
      <c r="C538" s="292"/>
      <c r="D538" s="293"/>
      <c r="E538" s="296"/>
      <c r="F538" s="290"/>
      <c r="G538" s="28"/>
    </row>
    <row r="539" spans="1:7" x14ac:dyDescent="0.3">
      <c r="A539" s="24"/>
      <c r="C539" s="292"/>
      <c r="D539" s="293"/>
      <c r="E539" s="40"/>
      <c r="F539" s="290"/>
      <c r="G539" s="40"/>
    </row>
    <row r="540" spans="1:7" x14ac:dyDescent="0.3">
      <c r="A540" s="24"/>
      <c r="C540" s="292"/>
      <c r="D540" s="293"/>
      <c r="E540" s="294"/>
      <c r="F540" s="290"/>
      <c r="G540" s="28"/>
    </row>
    <row r="541" spans="1:7" x14ac:dyDescent="0.3">
      <c r="A541" s="24"/>
      <c r="C541" s="292"/>
      <c r="D541" s="293"/>
      <c r="E541" s="294"/>
      <c r="F541" s="290"/>
      <c r="G541" s="28"/>
    </row>
    <row r="542" spans="1:7" x14ac:dyDescent="0.3">
      <c r="A542" s="24"/>
      <c r="C542" s="292"/>
      <c r="D542" s="289"/>
      <c r="E542" s="136"/>
      <c r="F542" s="290"/>
    </row>
    <row r="543" spans="1:7" x14ac:dyDescent="0.3">
      <c r="A543" s="24"/>
      <c r="C543" s="292"/>
      <c r="D543" s="293"/>
      <c r="E543" s="28"/>
      <c r="F543" s="290"/>
      <c r="G543" s="28"/>
    </row>
    <row r="544" spans="1:7" x14ac:dyDescent="0.3">
      <c r="A544" s="24"/>
      <c r="C544" s="292"/>
      <c r="D544" s="293"/>
      <c r="E544" s="28"/>
      <c r="F544" s="290"/>
      <c r="G544" s="28"/>
    </row>
    <row r="545" spans="1:7" x14ac:dyDescent="0.3">
      <c r="A545" s="24"/>
      <c r="C545" s="292"/>
      <c r="D545" s="293"/>
      <c r="E545" s="28"/>
      <c r="F545" s="290"/>
      <c r="G545" s="28"/>
    </row>
    <row r="546" spans="1:7" x14ac:dyDescent="0.3">
      <c r="A546" s="24"/>
      <c r="C546" s="292"/>
      <c r="D546" s="293"/>
      <c r="E546" s="294"/>
      <c r="F546" s="290"/>
      <c r="G546" s="28"/>
    </row>
    <row r="547" spans="1:7" x14ac:dyDescent="0.3">
      <c r="A547" s="24"/>
      <c r="C547" s="292"/>
      <c r="D547" s="289"/>
      <c r="E547" s="136"/>
      <c r="F547" s="290"/>
    </row>
    <row r="548" spans="1:7" x14ac:dyDescent="0.3">
      <c r="A548" s="24"/>
      <c r="C548" s="292"/>
      <c r="D548" s="293"/>
      <c r="E548" s="294"/>
      <c r="F548" s="290"/>
      <c r="G548" s="28"/>
    </row>
    <row r="549" spans="1:7" x14ac:dyDescent="0.3">
      <c r="A549" s="24"/>
      <c r="C549" s="292"/>
      <c r="D549" s="293"/>
      <c r="E549" s="294"/>
      <c r="F549" s="290"/>
      <c r="G549" s="28"/>
    </row>
    <row r="550" spans="1:7" x14ac:dyDescent="0.3">
      <c r="A550" s="24"/>
      <c r="C550" s="292"/>
      <c r="D550" s="293"/>
      <c r="E550" s="294"/>
      <c r="F550" s="290"/>
      <c r="G550" s="28"/>
    </row>
    <row r="551" spans="1:7" x14ac:dyDescent="0.3">
      <c r="A551" s="24"/>
      <c r="C551" s="292"/>
      <c r="D551" s="293"/>
      <c r="E551" s="294"/>
      <c r="F551" s="290"/>
      <c r="G551" s="28"/>
    </row>
    <row r="552" spans="1:7" x14ac:dyDescent="0.3">
      <c r="A552" s="24"/>
      <c r="C552" s="292"/>
      <c r="D552" s="293"/>
      <c r="E552" s="28"/>
      <c r="F552" s="290"/>
      <c r="G552" s="28"/>
    </row>
    <row r="553" spans="1:7" x14ac:dyDescent="0.3">
      <c r="A553" s="24"/>
      <c r="C553" s="292"/>
      <c r="D553" s="293"/>
      <c r="E553" s="28"/>
      <c r="F553" s="290"/>
      <c r="G553" s="28"/>
    </row>
    <row r="554" spans="1:7" x14ac:dyDescent="0.3">
      <c r="A554" s="24"/>
      <c r="C554" s="292"/>
      <c r="D554" s="289"/>
      <c r="E554" s="136"/>
      <c r="F554" s="290"/>
    </row>
    <row r="555" spans="1:7" x14ac:dyDescent="0.3">
      <c r="A555" s="24"/>
      <c r="C555" s="292"/>
      <c r="D555" s="293"/>
      <c r="E555" s="294"/>
      <c r="F555" s="290"/>
      <c r="G555" s="28"/>
    </row>
    <row r="556" spans="1:7" x14ac:dyDescent="0.3">
      <c r="A556" s="24"/>
      <c r="C556" s="292"/>
      <c r="D556" s="293"/>
      <c r="E556" s="296"/>
      <c r="F556" s="290"/>
      <c r="G556" s="28"/>
    </row>
    <row r="557" spans="1:7" x14ac:dyDescent="0.3">
      <c r="A557" s="24"/>
      <c r="C557" s="292"/>
      <c r="D557" s="293"/>
      <c r="E557" s="28"/>
      <c r="F557" s="290"/>
      <c r="G557" s="28"/>
    </row>
    <row r="558" spans="1:7" x14ac:dyDescent="0.3">
      <c r="A558" s="24"/>
      <c r="C558" s="292"/>
      <c r="D558" s="293"/>
      <c r="E558" s="296"/>
      <c r="F558" s="290"/>
      <c r="G558" s="28"/>
    </row>
    <row r="559" spans="1:7" x14ac:dyDescent="0.3">
      <c r="A559" s="24"/>
      <c r="C559" s="292"/>
      <c r="D559" s="289"/>
      <c r="E559" s="136"/>
      <c r="F559" s="290"/>
    </row>
    <row r="560" spans="1:7" x14ac:dyDescent="0.3">
      <c r="A560" s="24"/>
      <c r="C560" s="292"/>
      <c r="D560" s="289"/>
      <c r="E560" s="136"/>
      <c r="F560" s="290"/>
    </row>
    <row r="561" spans="1:8" x14ac:dyDescent="0.3">
      <c r="A561" s="24"/>
      <c r="C561" s="292"/>
      <c r="D561" s="289"/>
      <c r="E561" s="136"/>
      <c r="F561" s="290"/>
    </row>
    <row r="562" spans="1:8" x14ac:dyDescent="0.3">
      <c r="A562" s="24"/>
      <c r="C562" s="171"/>
      <c r="D562" s="290"/>
      <c r="F562" s="290"/>
    </row>
    <row r="563" spans="1:8" x14ac:dyDescent="0.3">
      <c r="A563" s="24"/>
      <c r="C563" s="171"/>
      <c r="D563" s="290"/>
      <c r="F563" s="290"/>
    </row>
    <row r="564" spans="1:8" x14ac:dyDescent="0.3">
      <c r="A564" s="24"/>
      <c r="C564" s="171"/>
      <c r="D564" s="290"/>
      <c r="F564" s="290"/>
    </row>
    <row r="565" spans="1:8" x14ac:dyDescent="0.3">
      <c r="A565" s="24"/>
      <c r="E565" s="296"/>
      <c r="F565" s="290"/>
      <c r="G565" s="28"/>
    </row>
    <row r="566" spans="1:8" x14ac:dyDescent="0.3">
      <c r="A566" s="24"/>
      <c r="C566" s="292"/>
      <c r="D566" s="293"/>
      <c r="E566" s="296"/>
      <c r="F566" s="290"/>
      <c r="G566" s="28"/>
    </row>
    <row r="567" spans="1:8" x14ac:dyDescent="0.3">
      <c r="A567" s="114"/>
      <c r="B567" s="343"/>
      <c r="C567" s="163"/>
      <c r="D567" s="164"/>
      <c r="E567" s="110"/>
      <c r="F567" s="290"/>
      <c r="G567" s="110"/>
    </row>
    <row r="568" spans="1:8" x14ac:dyDescent="0.3">
      <c r="A568" s="114"/>
      <c r="B568" s="343"/>
      <c r="C568" s="163"/>
      <c r="D568" s="164"/>
      <c r="E568" s="109"/>
      <c r="F568" s="290"/>
      <c r="G568" s="110"/>
    </row>
    <row r="569" spans="1:8" x14ac:dyDescent="0.3">
      <c r="A569" s="114"/>
      <c r="B569" s="343"/>
      <c r="C569" s="163"/>
      <c r="D569" s="164"/>
      <c r="E569" s="110"/>
      <c r="F569" s="290"/>
      <c r="G569" s="110"/>
    </row>
    <row r="570" spans="1:8" x14ac:dyDescent="0.3">
      <c r="A570" s="114"/>
      <c r="B570" s="343"/>
      <c r="C570" s="163"/>
      <c r="D570" s="164"/>
      <c r="E570" s="116"/>
      <c r="F570" s="290"/>
      <c r="G570" s="110"/>
    </row>
    <row r="571" spans="1:8" x14ac:dyDescent="0.3">
      <c r="A571" s="1"/>
      <c r="B571" s="343"/>
      <c r="C571" s="171"/>
      <c r="D571" s="26"/>
      <c r="E571" s="343"/>
      <c r="G571" s="343"/>
      <c r="H571" s="343"/>
    </row>
    <row r="572" spans="1:8" x14ac:dyDescent="0.3">
      <c r="A572" s="1"/>
      <c r="B572" s="343"/>
      <c r="C572" s="171"/>
      <c r="D572" s="26"/>
      <c r="E572" s="343"/>
      <c r="G572" s="343"/>
      <c r="H572" s="343"/>
    </row>
    <row r="573" spans="1:8" x14ac:dyDescent="0.3">
      <c r="A573" s="1"/>
      <c r="B573" s="343"/>
      <c r="C573" s="171"/>
      <c r="D573" s="26"/>
      <c r="E573" s="343"/>
      <c r="G573" s="343"/>
      <c r="H573" s="343"/>
    </row>
    <row r="574" spans="1:8" x14ac:dyDescent="0.3">
      <c r="A574" s="1"/>
      <c r="B574" s="343"/>
      <c r="C574" s="163"/>
      <c r="D574" s="164"/>
      <c r="E574" s="109"/>
      <c r="F574" s="290"/>
      <c r="G574" s="110"/>
    </row>
    <row r="575" spans="1:8" x14ac:dyDescent="0.3">
      <c r="A575" s="1"/>
      <c r="B575" s="343"/>
      <c r="C575" s="163"/>
      <c r="D575" s="164"/>
      <c r="E575" s="116"/>
      <c r="G575" s="110"/>
    </row>
    <row r="576" spans="1:8" x14ac:dyDescent="0.3">
      <c r="A576" s="114"/>
      <c r="B576" s="343"/>
      <c r="C576" s="163"/>
      <c r="D576" s="164"/>
      <c r="E576" s="116"/>
      <c r="G576" s="110"/>
    </row>
    <row r="577" spans="1:7" x14ac:dyDescent="0.3">
      <c r="A577" s="2"/>
      <c r="B577" s="343"/>
      <c r="C577" s="163"/>
      <c r="D577" s="27"/>
      <c r="E577" s="18"/>
      <c r="G577" s="343"/>
    </row>
    <row r="578" spans="1:7" x14ac:dyDescent="0.3">
      <c r="A578" s="114"/>
      <c r="B578" s="343"/>
      <c r="C578" s="163"/>
      <c r="D578" s="164"/>
      <c r="E578" s="109"/>
      <c r="G578" s="110"/>
    </row>
    <row r="579" spans="1:7" x14ac:dyDescent="0.3">
      <c r="A579" s="114"/>
      <c r="B579" s="343"/>
      <c r="C579" s="163"/>
      <c r="D579" s="164"/>
      <c r="E579" s="116"/>
      <c r="G579" s="110"/>
    </row>
    <row r="580" spans="1:7" x14ac:dyDescent="0.3">
      <c r="A580" s="114"/>
      <c r="B580" s="343"/>
      <c r="C580" s="163"/>
      <c r="D580" s="164"/>
      <c r="E580" s="109"/>
      <c r="G580" s="110"/>
    </row>
    <row r="581" spans="1:7" x14ac:dyDescent="0.3">
      <c r="A581" s="114"/>
      <c r="B581" s="343"/>
      <c r="C581" s="163"/>
      <c r="D581" s="164"/>
      <c r="E581" s="116"/>
      <c r="G581" s="110"/>
    </row>
    <row r="582" spans="1:7" x14ac:dyDescent="0.3">
      <c r="A582" s="55"/>
      <c r="B582" s="343"/>
      <c r="C582" s="163"/>
      <c r="D582" s="164"/>
      <c r="E582" s="109"/>
      <c r="G582" s="110"/>
    </row>
    <row r="583" spans="1:7" x14ac:dyDescent="0.3">
      <c r="A583" s="105"/>
      <c r="B583" s="343"/>
      <c r="C583" s="163"/>
      <c r="D583" s="164"/>
      <c r="E583" s="109"/>
      <c r="G583" s="110"/>
    </row>
    <row r="584" spans="1:7" x14ac:dyDescent="0.3">
      <c r="A584" s="105"/>
      <c r="B584" s="343"/>
      <c r="C584" s="163"/>
      <c r="D584" s="164"/>
      <c r="E584" s="109"/>
      <c r="G584" s="110"/>
    </row>
    <row r="585" spans="1:7" x14ac:dyDescent="0.3">
      <c r="A585" s="105"/>
      <c r="B585" s="343"/>
      <c r="C585" s="163"/>
      <c r="D585" s="164"/>
      <c r="E585" s="109"/>
      <c r="G585" s="110"/>
    </row>
    <row r="586" spans="1:7" x14ac:dyDescent="0.3">
      <c r="A586" s="105"/>
      <c r="B586" s="343"/>
      <c r="C586" s="163"/>
      <c r="D586" s="164"/>
      <c r="E586" s="109"/>
      <c r="G586" s="110"/>
    </row>
    <row r="587" spans="1:7" x14ac:dyDescent="0.3">
      <c r="A587" s="55"/>
      <c r="B587" s="343"/>
      <c r="C587" s="163"/>
      <c r="D587" s="164"/>
      <c r="E587" s="109"/>
      <c r="G587" s="110"/>
    </row>
    <row r="588" spans="1:7" x14ac:dyDescent="0.3">
      <c r="A588" s="114"/>
      <c r="B588" s="343"/>
      <c r="C588" s="163"/>
      <c r="D588" s="164"/>
      <c r="E588" s="109"/>
      <c r="G588" s="110"/>
    </row>
    <row r="589" spans="1:7" x14ac:dyDescent="0.3">
      <c r="A589" s="114"/>
      <c r="B589" s="343"/>
      <c r="C589" s="163"/>
      <c r="D589" s="164"/>
      <c r="E589" s="109"/>
      <c r="G589" s="110"/>
    </row>
    <row r="590" spans="1:7" x14ac:dyDescent="0.3">
      <c r="A590" s="114"/>
      <c r="B590" s="343"/>
      <c r="C590" s="163"/>
      <c r="D590" s="164"/>
      <c r="E590" s="110"/>
      <c r="G590" s="110"/>
    </row>
    <row r="591" spans="1:7" x14ac:dyDescent="0.3">
      <c r="C591" s="171"/>
      <c r="D591" s="290"/>
      <c r="F591" s="290"/>
    </row>
    <row r="592" spans="1:7" x14ac:dyDescent="0.3">
      <c r="C592" s="171"/>
      <c r="D592" s="290"/>
      <c r="F592" s="290"/>
    </row>
    <row r="593" spans="3:7" x14ac:dyDescent="0.3">
      <c r="C593" s="171"/>
      <c r="D593" s="290"/>
      <c r="F593" s="290"/>
    </row>
    <row r="594" spans="3:7" x14ac:dyDescent="0.3">
      <c r="C594" s="171"/>
      <c r="D594" s="290"/>
      <c r="F594" s="290"/>
    </row>
    <row r="595" spans="3:7" x14ac:dyDescent="0.3">
      <c r="C595" s="171"/>
      <c r="D595" s="290"/>
      <c r="F595" s="290"/>
    </row>
    <row r="596" spans="3:7" x14ac:dyDescent="0.3">
      <c r="C596" s="171"/>
      <c r="D596" s="290"/>
      <c r="F596" s="290"/>
    </row>
    <row r="597" spans="3:7" x14ac:dyDescent="0.3">
      <c r="C597" s="171"/>
      <c r="D597" s="290"/>
      <c r="F597" s="290"/>
    </row>
    <row r="598" spans="3:7" x14ac:dyDescent="0.3">
      <c r="C598" s="171"/>
      <c r="D598" s="290"/>
      <c r="F598" s="290"/>
    </row>
    <row r="599" spans="3:7" x14ac:dyDescent="0.3">
      <c r="C599" s="171"/>
      <c r="D599" s="290"/>
      <c r="F599" s="290"/>
    </row>
    <row r="600" spans="3:7" x14ac:dyDescent="0.3">
      <c r="C600" s="171"/>
      <c r="D600" s="290"/>
      <c r="F600" s="290"/>
    </row>
    <row r="601" spans="3:7" x14ac:dyDescent="0.3">
      <c r="C601" s="171"/>
      <c r="D601" s="290"/>
      <c r="F601" s="290"/>
    </row>
    <row r="602" spans="3:7" x14ac:dyDescent="0.3">
      <c r="C602" s="171"/>
      <c r="D602" s="290"/>
      <c r="F602" s="290"/>
    </row>
    <row r="603" spans="3:7" x14ac:dyDescent="0.3">
      <c r="C603" s="292"/>
      <c r="D603" s="293"/>
      <c r="E603" s="294"/>
      <c r="F603" s="290"/>
      <c r="G603" s="28"/>
    </row>
    <row r="604" spans="3:7" x14ac:dyDescent="0.3">
      <c r="C604" s="292"/>
      <c r="D604" s="293"/>
      <c r="E604" s="40"/>
      <c r="F604" s="290"/>
      <c r="G604" s="40"/>
    </row>
    <row r="605" spans="3:7" x14ac:dyDescent="0.3">
      <c r="C605" s="171"/>
      <c r="D605" s="290"/>
      <c r="F605" s="290"/>
    </row>
    <row r="606" spans="3:7" x14ac:dyDescent="0.3">
      <c r="C606" s="171"/>
      <c r="D606" s="290"/>
      <c r="F606" s="290"/>
    </row>
    <row r="607" spans="3:7" x14ac:dyDescent="0.3">
      <c r="C607" s="171"/>
      <c r="D607" s="290"/>
      <c r="F607" s="290"/>
    </row>
    <row r="608" spans="3:7" x14ac:dyDescent="0.3">
      <c r="C608" s="292"/>
      <c r="D608" s="289"/>
      <c r="E608" s="136"/>
      <c r="F608" s="290"/>
    </row>
    <row r="609" spans="3:7" x14ac:dyDescent="0.3">
      <c r="C609" s="292"/>
      <c r="D609" s="293"/>
      <c r="E609" s="296"/>
      <c r="F609" s="290"/>
      <c r="G609" s="28"/>
    </row>
    <row r="610" spans="3:7" x14ac:dyDescent="0.3">
      <c r="C610" s="292"/>
      <c r="D610" s="293"/>
      <c r="E610" s="294"/>
      <c r="F610" s="290"/>
      <c r="G610" s="28"/>
    </row>
    <row r="611" spans="3:7" x14ac:dyDescent="0.3">
      <c r="C611" s="292"/>
      <c r="D611" s="293"/>
      <c r="E611" s="294"/>
      <c r="F611" s="290"/>
      <c r="G611" s="28"/>
    </row>
    <row r="612" spans="3:7" x14ac:dyDescent="0.3">
      <c r="C612" s="292"/>
      <c r="D612" s="293"/>
      <c r="E612" s="294"/>
      <c r="F612" s="290"/>
      <c r="G612" s="28"/>
    </row>
    <row r="613" spans="3:7" x14ac:dyDescent="0.3">
      <c r="C613" s="171"/>
      <c r="D613" s="290"/>
      <c r="F613" s="290"/>
    </row>
    <row r="614" spans="3:7" x14ac:dyDescent="0.3">
      <c r="C614" s="171"/>
      <c r="D614" s="290"/>
      <c r="F614" s="290"/>
    </row>
    <row r="615" spans="3:7" x14ac:dyDescent="0.3">
      <c r="C615" s="171"/>
      <c r="D615" s="290"/>
      <c r="F615" s="290"/>
    </row>
    <row r="616" spans="3:7" x14ac:dyDescent="0.3">
      <c r="C616" s="171"/>
      <c r="D616" s="290"/>
      <c r="F616" s="290"/>
    </row>
    <row r="617" spans="3:7" x14ac:dyDescent="0.3">
      <c r="C617" s="171"/>
      <c r="D617" s="290"/>
      <c r="F617" s="290"/>
    </row>
    <row r="618" spans="3:7" x14ac:dyDescent="0.3">
      <c r="C618" s="171"/>
      <c r="D618" s="290"/>
      <c r="F618" s="290"/>
    </row>
    <row r="619" spans="3:7" x14ac:dyDescent="0.3">
      <c r="C619" s="292"/>
      <c r="D619" s="289"/>
      <c r="E619" s="136"/>
      <c r="F619" s="290"/>
    </row>
    <row r="620" spans="3:7" x14ac:dyDescent="0.3">
      <c r="C620" s="292"/>
      <c r="D620" s="293"/>
      <c r="E620" s="294"/>
      <c r="F620" s="290"/>
      <c r="G620" s="28"/>
    </row>
    <row r="621" spans="3:7" x14ac:dyDescent="0.3">
      <c r="C621" s="171"/>
      <c r="D621" s="290"/>
      <c r="F621" s="290"/>
    </row>
    <row r="622" spans="3:7" x14ac:dyDescent="0.3">
      <c r="C622" s="171"/>
      <c r="D622" s="290"/>
      <c r="F622" s="290"/>
    </row>
    <row r="623" spans="3:7" x14ac:dyDescent="0.3">
      <c r="C623" s="171"/>
      <c r="D623" s="290"/>
      <c r="F623" s="290"/>
    </row>
    <row r="624" spans="3:7" x14ac:dyDescent="0.3">
      <c r="C624" s="292"/>
      <c r="D624" s="289"/>
      <c r="E624" s="136"/>
      <c r="F624" s="290"/>
    </row>
    <row r="625" spans="3:7" x14ac:dyDescent="0.3">
      <c r="C625" s="171"/>
      <c r="D625" s="290"/>
      <c r="F625" s="290"/>
    </row>
    <row r="626" spans="3:7" x14ac:dyDescent="0.3">
      <c r="C626" s="171"/>
      <c r="D626" s="290"/>
      <c r="F626" s="290"/>
    </row>
    <row r="627" spans="3:7" x14ac:dyDescent="0.3">
      <c r="C627" s="171"/>
      <c r="D627" s="290"/>
      <c r="F627" s="290"/>
    </row>
    <row r="628" spans="3:7" x14ac:dyDescent="0.3">
      <c r="C628" s="171"/>
      <c r="D628" s="290"/>
      <c r="F628" s="290"/>
    </row>
    <row r="629" spans="3:7" x14ac:dyDescent="0.3">
      <c r="C629" s="171"/>
      <c r="D629" s="290"/>
      <c r="F629" s="290"/>
    </row>
    <row r="630" spans="3:7" x14ac:dyDescent="0.3">
      <c r="C630" s="171"/>
      <c r="D630" s="290"/>
      <c r="F630" s="290"/>
    </row>
    <row r="631" spans="3:7" x14ac:dyDescent="0.3">
      <c r="C631" s="171"/>
      <c r="D631" s="290"/>
      <c r="F631" s="290"/>
    </row>
    <row r="632" spans="3:7" x14ac:dyDescent="0.3">
      <c r="C632" s="171"/>
      <c r="D632" s="290"/>
      <c r="F632" s="290"/>
    </row>
    <row r="633" spans="3:7" x14ac:dyDescent="0.3">
      <c r="C633" s="171"/>
      <c r="D633" s="290"/>
      <c r="F633" s="290"/>
    </row>
    <row r="634" spans="3:7" x14ac:dyDescent="0.3">
      <c r="C634" s="171"/>
      <c r="D634" s="290"/>
      <c r="F634" s="290"/>
    </row>
    <row r="635" spans="3:7" x14ac:dyDescent="0.3">
      <c r="C635" s="171"/>
      <c r="D635" s="290"/>
      <c r="F635" s="290"/>
    </row>
    <row r="636" spans="3:7" x14ac:dyDescent="0.3">
      <c r="C636" s="171"/>
      <c r="D636" s="290"/>
      <c r="F636" s="290"/>
    </row>
    <row r="637" spans="3:7" x14ac:dyDescent="0.3">
      <c r="C637" s="292"/>
      <c r="D637" s="293"/>
      <c r="E637" s="296"/>
      <c r="F637" s="290"/>
      <c r="G637" s="28"/>
    </row>
    <row r="638" spans="3:7" x14ac:dyDescent="0.3">
      <c r="C638" s="292"/>
      <c r="D638" s="289"/>
      <c r="E638" s="136"/>
      <c r="F638" s="290"/>
    </row>
    <row r="639" spans="3:7" x14ac:dyDescent="0.3">
      <c r="C639" s="298"/>
      <c r="D639" s="289"/>
      <c r="E639" s="136"/>
      <c r="F639" s="290"/>
    </row>
    <row r="640" spans="3:7" x14ac:dyDescent="0.3">
      <c r="C640" s="292"/>
      <c r="D640" s="293"/>
      <c r="E640" s="296"/>
      <c r="F640" s="290"/>
      <c r="G640" s="28"/>
    </row>
    <row r="641" spans="1:7" ht="14.5" x14ac:dyDescent="0.35">
      <c r="A641" s="1"/>
      <c r="B641" s="343"/>
      <c r="C641" s="171"/>
      <c r="D641" s="17"/>
      <c r="E641" s="343"/>
      <c r="G641" s="343"/>
    </row>
    <row r="642" spans="1:7" ht="14.5" x14ac:dyDescent="0.35">
      <c r="A642" s="1"/>
      <c r="B642" s="343"/>
      <c r="C642" s="171"/>
      <c r="D642" s="17"/>
      <c r="E642" s="343"/>
      <c r="G642" s="343"/>
    </row>
    <row r="643" spans="1:7" ht="14.5" x14ac:dyDescent="0.35">
      <c r="A643" s="1"/>
      <c r="B643" s="343"/>
      <c r="C643" s="171"/>
      <c r="D643" s="17"/>
      <c r="E643" s="343"/>
      <c r="G643" s="343"/>
    </row>
    <row r="644" spans="1:7" ht="14.5" x14ac:dyDescent="0.35">
      <c r="A644" s="1"/>
      <c r="B644" s="343"/>
      <c r="C644" s="171"/>
      <c r="D644" s="17"/>
      <c r="E644" s="343"/>
      <c r="G644" s="343"/>
    </row>
    <row r="645" spans="1:7" ht="14.5" x14ac:dyDescent="0.35">
      <c r="A645" s="1"/>
      <c r="B645" s="343"/>
      <c r="C645" s="171"/>
      <c r="D645" s="17"/>
      <c r="E645" s="343"/>
      <c r="G645" s="343"/>
    </row>
    <row r="646" spans="1:7" ht="14.5" x14ac:dyDescent="0.35">
      <c r="A646" s="1"/>
      <c r="B646" s="343"/>
      <c r="C646" s="171"/>
      <c r="D646" s="17"/>
      <c r="E646" s="343"/>
      <c r="G646" s="343"/>
    </row>
    <row r="647" spans="1:7" ht="14.5" x14ac:dyDescent="0.35">
      <c r="A647" s="1"/>
      <c r="B647" s="343"/>
      <c r="C647" s="171"/>
      <c r="D647" s="17"/>
      <c r="E647" s="343"/>
      <c r="G647" s="343"/>
    </row>
    <row r="648" spans="1:7" ht="14.5" x14ac:dyDescent="0.35">
      <c r="A648" s="1"/>
      <c r="B648" s="343"/>
      <c r="C648" s="171"/>
      <c r="D648" s="17"/>
      <c r="E648" s="343"/>
      <c r="G648" s="343"/>
    </row>
    <row r="649" spans="1:7" ht="14.5" x14ac:dyDescent="0.35">
      <c r="A649" s="1"/>
      <c r="B649" s="343"/>
      <c r="C649" s="171"/>
      <c r="D649" s="17"/>
      <c r="E649" s="343"/>
      <c r="G649" s="343"/>
    </row>
    <row r="650" spans="1:7" ht="14.5" x14ac:dyDescent="0.35">
      <c r="A650" s="1"/>
      <c r="B650" s="343"/>
      <c r="C650" s="171"/>
      <c r="D650" s="17"/>
      <c r="E650" s="343"/>
      <c r="G650" s="343"/>
    </row>
    <row r="651" spans="1:7" ht="14.5" x14ac:dyDescent="0.35">
      <c r="A651" s="1"/>
      <c r="B651" s="343"/>
      <c r="C651" s="171"/>
      <c r="D651" s="17"/>
      <c r="E651" s="343"/>
      <c r="G651" s="343"/>
    </row>
    <row r="652" spans="1:7" ht="14.5" x14ac:dyDescent="0.35">
      <c r="A652" s="1"/>
      <c r="B652" s="343"/>
      <c r="C652" s="171"/>
      <c r="D652" s="17"/>
      <c r="E652" s="343"/>
      <c r="G652" s="343"/>
    </row>
    <row r="653" spans="1:7" ht="14.5" x14ac:dyDescent="0.35">
      <c r="A653" s="1"/>
      <c r="B653" s="343"/>
      <c r="C653" s="171"/>
      <c r="D653" s="17"/>
      <c r="E653" s="343"/>
      <c r="G653" s="343"/>
    </row>
    <row r="654" spans="1:7" ht="14.5" x14ac:dyDescent="0.35">
      <c r="A654" s="1"/>
      <c r="B654" s="343"/>
      <c r="C654" s="171"/>
      <c r="D654" s="17"/>
      <c r="E654" s="343"/>
      <c r="G654" s="343"/>
    </row>
    <row r="655" spans="1:7" ht="14.5" x14ac:dyDescent="0.35">
      <c r="A655" s="1"/>
      <c r="B655" s="343"/>
      <c r="C655" s="171"/>
      <c r="D655" s="17"/>
      <c r="E655" s="343"/>
      <c r="G655" s="343"/>
    </row>
    <row r="656" spans="1:7" ht="14.5" x14ac:dyDescent="0.35">
      <c r="A656" s="1"/>
      <c r="B656" s="343"/>
      <c r="C656" s="171"/>
      <c r="D656" s="17"/>
      <c r="E656" s="343"/>
      <c r="G656" s="343"/>
    </row>
    <row r="657" spans="1:7" ht="14.5" x14ac:dyDescent="0.35">
      <c r="A657" s="1"/>
      <c r="B657" s="343"/>
      <c r="C657" s="171"/>
      <c r="D657" s="17"/>
      <c r="E657" s="343"/>
      <c r="G657" s="343"/>
    </row>
    <row r="658" spans="1:7" ht="14.5" x14ac:dyDescent="0.35">
      <c r="A658" s="1"/>
      <c r="B658" s="343"/>
      <c r="C658" s="325"/>
      <c r="D658" s="320"/>
      <c r="E658" s="343"/>
      <c r="G658" s="343"/>
    </row>
    <row r="659" spans="1:7" ht="14.5" x14ac:dyDescent="0.35">
      <c r="A659" s="1"/>
      <c r="B659" s="343"/>
      <c r="C659" s="171"/>
      <c r="D659" s="17"/>
      <c r="E659" s="343"/>
      <c r="G659" s="343"/>
    </row>
    <row r="660" spans="1:7" x14ac:dyDescent="0.3">
      <c r="A660" s="1"/>
      <c r="B660" s="343"/>
      <c r="C660" s="343"/>
      <c r="D660" s="26"/>
      <c r="E660" s="343"/>
      <c r="G660" s="343"/>
    </row>
    <row r="661" spans="1:7" x14ac:dyDescent="0.3">
      <c r="C661" s="171"/>
      <c r="D661" s="290"/>
      <c r="F661" s="290"/>
    </row>
    <row r="662" spans="1:7" x14ac:dyDescent="0.3">
      <c r="C662" s="171"/>
      <c r="D662" s="290"/>
      <c r="F662" s="290"/>
    </row>
    <row r="663" spans="1:7" x14ac:dyDescent="0.3">
      <c r="C663" s="171"/>
      <c r="D663" s="290"/>
      <c r="F663" s="290"/>
    </row>
    <row r="664" spans="1:7" x14ac:dyDescent="0.3">
      <c r="C664" s="292"/>
      <c r="D664" s="293"/>
      <c r="E664" s="28"/>
      <c r="F664" s="290"/>
      <c r="G664" s="28"/>
    </row>
    <row r="665" spans="1:7" x14ac:dyDescent="0.3">
      <c r="C665" s="292"/>
      <c r="D665" s="293"/>
      <c r="E665" s="294"/>
      <c r="F665" s="290"/>
      <c r="G665" s="28"/>
    </row>
    <row r="666" spans="1:7" x14ac:dyDescent="0.3">
      <c r="C666" s="171"/>
      <c r="D666" s="290"/>
      <c r="F666" s="290"/>
    </row>
    <row r="667" spans="1:7" x14ac:dyDescent="0.3">
      <c r="C667" s="171"/>
      <c r="D667" s="290"/>
      <c r="F667" s="290"/>
    </row>
    <row r="668" spans="1:7" x14ac:dyDescent="0.3">
      <c r="C668" s="292"/>
      <c r="D668" s="293"/>
      <c r="E668" s="294"/>
      <c r="F668" s="290"/>
      <c r="G668" s="28"/>
    </row>
    <row r="669" spans="1:7" x14ac:dyDescent="0.3">
      <c r="C669" s="292"/>
      <c r="D669" s="293"/>
      <c r="E669" s="296"/>
      <c r="F669" s="290"/>
      <c r="G669" s="28"/>
    </row>
    <row r="670" spans="1:7" x14ac:dyDescent="0.3">
      <c r="C670" s="292"/>
      <c r="D670" s="293"/>
      <c r="E670" s="294"/>
      <c r="F670" s="290"/>
      <c r="G670" s="28"/>
    </row>
    <row r="671" spans="1:7" x14ac:dyDescent="0.3">
      <c r="C671" s="171"/>
      <c r="D671" s="290"/>
      <c r="F671" s="290"/>
    </row>
    <row r="672" spans="1:7" x14ac:dyDescent="0.3">
      <c r="C672" s="171"/>
      <c r="D672" s="290"/>
      <c r="F672" s="290"/>
    </row>
    <row r="673" spans="3:7" x14ac:dyDescent="0.3">
      <c r="C673" s="171"/>
      <c r="D673" s="290"/>
      <c r="F673" s="290"/>
    </row>
    <row r="674" spans="3:7" x14ac:dyDescent="0.3">
      <c r="C674" s="292"/>
      <c r="D674" s="289"/>
      <c r="E674" s="136"/>
      <c r="F674" s="290"/>
    </row>
    <row r="675" spans="3:7" x14ac:dyDescent="0.3">
      <c r="C675" s="292"/>
      <c r="D675" s="293"/>
      <c r="E675" s="294"/>
      <c r="F675" s="290"/>
      <c r="G675" s="28"/>
    </row>
    <row r="676" spans="3:7" x14ac:dyDescent="0.3">
      <c r="C676" s="171"/>
      <c r="D676" s="290"/>
      <c r="F676" s="290"/>
    </row>
    <row r="677" spans="3:7" x14ac:dyDescent="0.3">
      <c r="C677" s="171"/>
      <c r="D677" s="290"/>
      <c r="F677" s="290"/>
    </row>
    <row r="678" spans="3:7" x14ac:dyDescent="0.3">
      <c r="C678" s="171"/>
      <c r="D678" s="290"/>
      <c r="F678" s="290"/>
    </row>
    <row r="679" spans="3:7" x14ac:dyDescent="0.3">
      <c r="C679" s="292"/>
      <c r="D679" s="289"/>
      <c r="E679" s="136"/>
      <c r="F679" s="290"/>
    </row>
    <row r="680" spans="3:7" x14ac:dyDescent="0.3">
      <c r="C680" s="171"/>
      <c r="D680" s="290"/>
      <c r="F680" s="290"/>
    </row>
    <row r="681" spans="3:7" x14ac:dyDescent="0.3">
      <c r="C681" s="171"/>
      <c r="D681" s="290"/>
      <c r="F681" s="290"/>
    </row>
    <row r="682" spans="3:7" x14ac:dyDescent="0.3">
      <c r="C682" s="171"/>
      <c r="D682" s="290"/>
      <c r="F682" s="290"/>
    </row>
    <row r="683" spans="3:7" x14ac:dyDescent="0.3">
      <c r="C683" s="171"/>
      <c r="D683" s="290"/>
      <c r="F683" s="290"/>
    </row>
    <row r="684" spans="3:7" x14ac:dyDescent="0.3">
      <c r="C684" s="171"/>
      <c r="D684" s="290"/>
      <c r="F684" s="290"/>
    </row>
    <row r="685" spans="3:7" x14ac:dyDescent="0.3">
      <c r="C685" s="171"/>
      <c r="D685" s="290"/>
      <c r="F685" s="290"/>
    </row>
    <row r="686" spans="3:7" x14ac:dyDescent="0.3">
      <c r="C686" s="171"/>
      <c r="D686" s="290"/>
      <c r="F686" s="290"/>
    </row>
    <row r="687" spans="3:7" x14ac:dyDescent="0.3">
      <c r="C687" s="171"/>
      <c r="D687" s="290"/>
      <c r="F687" s="290"/>
    </row>
    <row r="688" spans="3:7" x14ac:dyDescent="0.3">
      <c r="C688" s="171"/>
      <c r="D688" s="290"/>
      <c r="F688" s="290"/>
    </row>
    <row r="689" spans="1:7" x14ac:dyDescent="0.3">
      <c r="C689" s="292"/>
      <c r="D689" s="293"/>
      <c r="E689" s="296"/>
      <c r="F689" s="290"/>
      <c r="G689" s="28"/>
    </row>
    <row r="690" spans="1:7" x14ac:dyDescent="0.3">
      <c r="C690" s="292"/>
      <c r="D690" s="293"/>
      <c r="E690" s="296"/>
      <c r="F690" s="290"/>
      <c r="G690" s="28"/>
    </row>
    <row r="691" spans="1:7" x14ac:dyDescent="0.3">
      <c r="C691" s="292"/>
      <c r="D691" s="289"/>
      <c r="E691" s="136"/>
      <c r="F691" s="290"/>
    </row>
    <row r="692" spans="1:7" x14ac:dyDescent="0.3">
      <c r="C692" s="292"/>
      <c r="D692" s="293"/>
      <c r="E692" s="294"/>
      <c r="F692" s="290"/>
      <c r="G692" s="28"/>
    </row>
    <row r="693" spans="1:7" x14ac:dyDescent="0.3">
      <c r="C693" s="292"/>
      <c r="D693" s="293"/>
      <c r="E693" s="294"/>
      <c r="F693" s="290"/>
      <c r="G693" s="28"/>
    </row>
    <row r="694" spans="1:7" x14ac:dyDescent="0.3">
      <c r="C694" s="292"/>
      <c r="D694" s="293"/>
      <c r="E694" s="296"/>
      <c r="F694" s="290"/>
      <c r="G694" s="28"/>
    </row>
    <row r="695" spans="1:7" x14ac:dyDescent="0.3">
      <c r="C695" s="292"/>
      <c r="D695" s="293"/>
      <c r="E695" s="296"/>
      <c r="F695" s="290"/>
      <c r="G695" s="28"/>
    </row>
    <row r="696" spans="1:7" x14ac:dyDescent="0.3">
      <c r="A696" s="55"/>
      <c r="B696" s="343"/>
      <c r="C696" s="163"/>
      <c r="D696" s="164"/>
      <c r="E696" s="109"/>
      <c r="G696" s="110"/>
    </row>
    <row r="697" spans="1:7" x14ac:dyDescent="0.3">
      <c r="A697" s="105"/>
      <c r="B697" s="343"/>
      <c r="C697" s="163"/>
      <c r="D697" s="164"/>
      <c r="E697" s="109"/>
      <c r="G697" s="110"/>
    </row>
    <row r="698" spans="1:7" x14ac:dyDescent="0.3">
      <c r="A698" s="2"/>
      <c r="B698" s="343"/>
      <c r="C698" s="163"/>
      <c r="D698" s="27"/>
      <c r="E698" s="18"/>
      <c r="G698" s="343"/>
    </row>
    <row r="699" spans="1:7" x14ac:dyDescent="0.3">
      <c r="A699" s="1"/>
      <c r="B699" s="343"/>
      <c r="C699" s="163"/>
      <c r="D699" s="164"/>
      <c r="E699" s="116"/>
      <c r="G699" s="110"/>
    </row>
    <row r="700" spans="1:7" x14ac:dyDescent="0.3">
      <c r="A700" s="1"/>
      <c r="B700" s="343"/>
      <c r="C700" s="163"/>
      <c r="D700" s="164"/>
      <c r="E700" s="116"/>
      <c r="G700" s="110"/>
    </row>
    <row r="701" spans="1:7" x14ac:dyDescent="0.3">
      <c r="A701" s="2"/>
      <c r="B701" s="343"/>
      <c r="C701" s="163"/>
      <c r="D701" s="27"/>
      <c r="E701" s="18"/>
      <c r="G701" s="343"/>
    </row>
    <row r="702" spans="1:7" x14ac:dyDescent="0.3">
      <c r="A702" s="2"/>
      <c r="B702" s="343"/>
      <c r="C702" s="163"/>
      <c r="D702" s="27"/>
      <c r="E702" s="18"/>
      <c r="G702" s="343"/>
    </row>
    <row r="703" spans="1:7" x14ac:dyDescent="0.3">
      <c r="A703" s="32"/>
      <c r="B703" s="25"/>
      <c r="C703" s="163"/>
      <c r="D703" s="164"/>
      <c r="E703" s="116"/>
      <c r="G703" s="25"/>
    </row>
    <row r="704" spans="1:7" x14ac:dyDescent="0.3">
      <c r="A704" s="114"/>
      <c r="B704" s="343"/>
      <c r="C704" s="163"/>
      <c r="D704" s="164"/>
      <c r="E704" s="109"/>
      <c r="G704" s="110"/>
    </row>
    <row r="705" spans="1:7" x14ac:dyDescent="0.3">
      <c r="A705" s="114"/>
      <c r="B705" s="343"/>
      <c r="C705" s="163"/>
      <c r="D705" s="164"/>
      <c r="E705" s="109"/>
      <c r="G705" s="110"/>
    </row>
    <row r="706" spans="1:7" x14ac:dyDescent="0.3">
      <c r="A706" s="105"/>
      <c r="B706" s="343"/>
      <c r="C706" s="163"/>
      <c r="D706" s="164"/>
      <c r="E706" s="109"/>
      <c r="G706" s="110"/>
    </row>
    <row r="707" spans="1:7" x14ac:dyDescent="0.3">
      <c r="A707" s="1"/>
      <c r="B707" s="343"/>
      <c r="C707" s="171"/>
      <c r="D707" s="26"/>
      <c r="E707" s="343"/>
      <c r="G707" s="343"/>
    </row>
    <row r="708" spans="1:7" x14ac:dyDescent="0.3">
      <c r="A708" s="1"/>
      <c r="B708" s="343"/>
      <c r="C708" s="171"/>
      <c r="D708" s="26"/>
      <c r="E708" s="343"/>
      <c r="G708" s="343"/>
    </row>
    <row r="709" spans="1:7" x14ac:dyDescent="0.3">
      <c r="A709" s="114"/>
      <c r="B709" s="343"/>
      <c r="C709" s="163"/>
      <c r="D709" s="164"/>
      <c r="E709" s="109"/>
      <c r="G709" s="110"/>
    </row>
    <row r="710" spans="1:7" x14ac:dyDescent="0.3">
      <c r="A710" s="114"/>
      <c r="B710" s="343"/>
      <c r="C710" s="163"/>
      <c r="D710" s="164"/>
      <c r="E710" s="109"/>
      <c r="G710" s="110"/>
    </row>
    <row r="711" spans="1:7" x14ac:dyDescent="0.3">
      <c r="A711" s="114"/>
      <c r="B711" s="343"/>
      <c r="C711" s="163"/>
      <c r="D711" s="164"/>
      <c r="E711" s="109"/>
      <c r="G711" s="110"/>
    </row>
    <row r="712" spans="1:7" x14ac:dyDescent="0.3">
      <c r="A712" s="114"/>
      <c r="B712" s="343"/>
      <c r="C712" s="163"/>
      <c r="D712" s="164"/>
      <c r="E712" s="110"/>
      <c r="G712" s="110"/>
    </row>
    <row r="713" spans="1:7" x14ac:dyDescent="0.3">
      <c r="A713" s="114"/>
      <c r="B713" s="343"/>
      <c r="C713" s="163"/>
      <c r="D713" s="164"/>
      <c r="E713" s="110"/>
      <c r="G713" s="110"/>
    </row>
    <row r="714" spans="1:7" x14ac:dyDescent="0.3">
      <c r="A714" s="55"/>
      <c r="B714" s="343"/>
      <c r="C714" s="163"/>
      <c r="D714" s="164"/>
      <c r="E714" s="116"/>
      <c r="G714" s="110"/>
    </row>
    <row r="715" spans="1:7" x14ac:dyDescent="0.3">
      <c r="A715" s="1"/>
      <c r="B715" s="343"/>
      <c r="C715" s="163"/>
      <c r="D715" s="164"/>
      <c r="E715" s="109"/>
      <c r="G715" s="110"/>
    </row>
    <row r="716" spans="1:7" x14ac:dyDescent="0.3">
      <c r="A716" s="32"/>
      <c r="B716" s="343"/>
      <c r="C716" s="163"/>
      <c r="D716" s="164"/>
      <c r="E716" s="116"/>
      <c r="G716" s="110"/>
    </row>
    <row r="717" spans="1:7" x14ac:dyDescent="0.3">
      <c r="A717" s="114"/>
      <c r="B717" s="343"/>
      <c r="C717" s="163"/>
      <c r="D717" s="164"/>
      <c r="E717" s="116"/>
      <c r="G717" s="110"/>
    </row>
    <row r="718" spans="1:7" x14ac:dyDescent="0.3">
      <c r="A718" s="114"/>
      <c r="B718" s="343"/>
      <c r="C718" s="163"/>
      <c r="D718" s="164"/>
      <c r="E718" s="109"/>
      <c r="G718" s="110"/>
    </row>
    <row r="719" spans="1:7" x14ac:dyDescent="0.3">
      <c r="A719" s="114"/>
      <c r="B719" s="343"/>
      <c r="C719" s="128"/>
      <c r="D719" s="164"/>
      <c r="E719" s="109"/>
      <c r="G719" s="110"/>
    </row>
  </sheetData>
  <sortState xmlns:xlrd2="http://schemas.microsoft.com/office/spreadsheetml/2017/richdata2" ref="A2:H719">
    <sortCondition ref="H2:H719"/>
    <sortCondition ref="A2:A719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47E6-E517-4A52-B3D4-BCC71FCB638E}">
  <dimension ref="A1:I1"/>
  <sheetViews>
    <sheetView workbookViewId="0">
      <selection activeCell="E8" sqref="E8:F8"/>
    </sheetView>
  </sheetViews>
  <sheetFormatPr defaultRowHeight="14.5" x14ac:dyDescent="0.35"/>
  <sheetData>
    <row r="1" spans="1:9" s="15" customFormat="1" ht="54" customHeight="1" x14ac:dyDescent="0.3">
      <c r="A1" s="21" t="s">
        <v>1500</v>
      </c>
      <c r="B1" s="21" t="s">
        <v>0</v>
      </c>
      <c r="C1" s="327" t="s">
        <v>336</v>
      </c>
      <c r="D1" s="21" t="s">
        <v>1502</v>
      </c>
      <c r="E1" s="328" t="s">
        <v>1396</v>
      </c>
      <c r="F1" s="329" t="s">
        <v>1230</v>
      </c>
      <c r="G1" s="329" t="s">
        <v>1503</v>
      </c>
      <c r="H1" s="330" t="s">
        <v>2</v>
      </c>
      <c r="I1" s="330" t="s">
        <v>1200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F8B5-08D7-4416-A82C-F54812300312}">
  <dimension ref="A1:I1"/>
  <sheetViews>
    <sheetView workbookViewId="0">
      <selection sqref="A1:XFD1"/>
    </sheetView>
  </sheetViews>
  <sheetFormatPr defaultRowHeight="14.5" x14ac:dyDescent="0.35"/>
  <sheetData>
    <row r="1" spans="1:9" s="15" customFormat="1" ht="54" customHeight="1" x14ac:dyDescent="0.3">
      <c r="A1" s="21" t="s">
        <v>1500</v>
      </c>
      <c r="B1" s="21" t="s">
        <v>0</v>
      </c>
      <c r="C1" s="327" t="s">
        <v>336</v>
      </c>
      <c r="D1" s="21" t="s">
        <v>1502</v>
      </c>
      <c r="E1" s="328" t="s">
        <v>1396</v>
      </c>
      <c r="F1" s="329" t="s">
        <v>1230</v>
      </c>
      <c r="G1" s="329" t="s">
        <v>1503</v>
      </c>
      <c r="H1" s="330" t="s">
        <v>2</v>
      </c>
      <c r="I1" s="330" t="s">
        <v>1200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7D81-BE23-41A7-9E51-0D891D24E66B}">
  <dimension ref="A1:G1"/>
  <sheetViews>
    <sheetView workbookViewId="0">
      <selection activeCell="E2" sqref="E2"/>
    </sheetView>
  </sheetViews>
  <sheetFormatPr defaultRowHeight="14.5" x14ac:dyDescent="0.35"/>
  <cols>
    <col min="2" max="2" width="11.26953125" bestFit="1" customWidth="1"/>
    <col min="3" max="3" width="11.26953125" customWidth="1"/>
  </cols>
  <sheetData>
    <row r="1" spans="1:7" s="15" customFormat="1" ht="54" customHeight="1" x14ac:dyDescent="0.3">
      <c r="A1" s="21" t="s">
        <v>0</v>
      </c>
      <c r="B1" s="21" t="s">
        <v>1554</v>
      </c>
      <c r="C1" s="21" t="s">
        <v>1555</v>
      </c>
      <c r="D1" s="328" t="s">
        <v>1556</v>
      </c>
      <c r="E1" s="328" t="s">
        <v>1557</v>
      </c>
      <c r="F1" s="329" t="s">
        <v>1503</v>
      </c>
      <c r="G1" s="330" t="s">
        <v>1200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DB5F-E628-45D5-8049-27C54413C548}">
  <dimension ref="A1:I1"/>
  <sheetViews>
    <sheetView workbookViewId="0">
      <selection activeCell="I9" sqref="I9"/>
    </sheetView>
  </sheetViews>
  <sheetFormatPr defaultRowHeight="14.5" x14ac:dyDescent="0.35"/>
  <sheetData>
    <row r="1" spans="1:9" s="15" customFormat="1" ht="54" customHeight="1" x14ac:dyDescent="0.3">
      <c r="A1" s="21" t="s">
        <v>1500</v>
      </c>
      <c r="B1" s="21" t="s">
        <v>0</v>
      </c>
      <c r="C1" s="327" t="s">
        <v>336</v>
      </c>
      <c r="D1" s="21" t="s">
        <v>1502</v>
      </c>
      <c r="E1" s="328" t="s">
        <v>1396</v>
      </c>
      <c r="F1" s="329" t="s">
        <v>1230</v>
      </c>
      <c r="G1" s="329" t="s">
        <v>1503</v>
      </c>
      <c r="H1" s="330" t="s">
        <v>2</v>
      </c>
      <c r="I1" s="330" t="s">
        <v>1200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43C3-939A-46CD-9B8D-304918ACC0A2}">
  <dimension ref="A1:AH16"/>
  <sheetViews>
    <sheetView workbookViewId="0">
      <selection activeCell="D10" sqref="D10"/>
    </sheetView>
  </sheetViews>
  <sheetFormatPr defaultRowHeight="14" x14ac:dyDescent="0.3"/>
  <cols>
    <col min="1" max="1" width="16.1796875" style="1" bestFit="1" customWidth="1"/>
    <col min="2" max="3" width="8.7265625" style="1"/>
    <col min="4" max="4" width="13.1796875" style="1" bestFit="1" customWidth="1"/>
    <col min="5" max="5" width="38.36328125" style="1" bestFit="1" customWidth="1"/>
    <col min="6" max="6" width="13.1796875" style="1" bestFit="1" customWidth="1"/>
    <col min="7" max="7" width="25.26953125" style="1" bestFit="1" customWidth="1"/>
    <col min="8" max="9" width="8.7265625" style="1"/>
    <col min="10" max="10" width="25.1796875" style="1" bestFit="1" customWidth="1"/>
    <col min="11" max="12" width="8.7265625" style="1"/>
    <col min="13" max="13" width="25.1796875" style="1" bestFit="1" customWidth="1"/>
    <col min="14" max="16384" width="8.7265625" style="1"/>
  </cols>
  <sheetData>
    <row r="1" spans="1:34" x14ac:dyDescent="0.3">
      <c r="A1" s="2"/>
      <c r="B1" s="2"/>
      <c r="G1" s="3" t="s">
        <v>344</v>
      </c>
      <c r="H1" s="3"/>
      <c r="J1" s="3" t="s">
        <v>361</v>
      </c>
      <c r="O1" s="3"/>
      <c r="P1" s="3"/>
      <c r="Q1" s="3"/>
      <c r="T1" s="3"/>
      <c r="U1" s="3"/>
      <c r="X1" s="3"/>
      <c r="Y1" s="3"/>
      <c r="Z1" s="3"/>
      <c r="AA1" s="3" t="s">
        <v>387</v>
      </c>
      <c r="AB1" s="3"/>
      <c r="AC1" s="3"/>
      <c r="AD1" s="3"/>
      <c r="AE1" s="3"/>
      <c r="AF1" s="3"/>
      <c r="AG1" s="2"/>
      <c r="AH1" s="2"/>
    </row>
    <row r="2" spans="1:34" x14ac:dyDescent="0.3">
      <c r="A2" s="2"/>
      <c r="B2" s="2"/>
      <c r="G2" s="147" t="s">
        <v>356</v>
      </c>
      <c r="H2" s="147"/>
      <c r="J2" s="147" t="s">
        <v>362</v>
      </c>
      <c r="O2" s="147"/>
      <c r="P2" s="147"/>
      <c r="Q2" s="147"/>
      <c r="T2" s="3"/>
      <c r="U2" s="147"/>
      <c r="V2" s="148"/>
      <c r="W2" s="148"/>
      <c r="X2" s="147"/>
      <c r="Y2" s="147"/>
      <c r="Z2" s="147"/>
      <c r="AA2" s="147" t="s">
        <v>388</v>
      </c>
      <c r="AB2" s="147"/>
      <c r="AC2" s="147"/>
      <c r="AD2" s="147"/>
      <c r="AE2" s="147"/>
      <c r="AF2" s="147"/>
      <c r="AG2" s="149"/>
      <c r="AH2" s="149"/>
    </row>
    <row r="3" spans="1:34" x14ac:dyDescent="0.3">
      <c r="A3" s="150" t="s">
        <v>1128</v>
      </c>
      <c r="B3" s="2"/>
      <c r="G3" s="151"/>
      <c r="H3" s="151"/>
      <c r="I3" s="3"/>
      <c r="J3" s="147" t="s">
        <v>363</v>
      </c>
      <c r="N3" s="147"/>
      <c r="O3" s="147"/>
      <c r="P3" s="147"/>
      <c r="Q3" s="147"/>
      <c r="T3" s="3"/>
      <c r="U3" s="147"/>
      <c r="V3" s="148"/>
      <c r="W3" s="148"/>
      <c r="X3" s="147"/>
      <c r="Y3" s="147"/>
      <c r="Z3" s="147"/>
      <c r="AA3" s="147"/>
      <c r="AB3" s="147"/>
      <c r="AC3" s="147"/>
      <c r="AD3" s="147"/>
      <c r="AE3" s="147"/>
      <c r="AF3" s="147"/>
      <c r="AG3" s="149"/>
      <c r="AH3" s="149"/>
    </row>
    <row r="4" spans="1:34" x14ac:dyDescent="0.3">
      <c r="A4" s="152" t="s">
        <v>1195</v>
      </c>
      <c r="B4" s="2"/>
      <c r="D4" s="151" t="s">
        <v>1213</v>
      </c>
      <c r="E4" s="151" t="s">
        <v>1212</v>
      </c>
      <c r="G4" s="151"/>
      <c r="H4" s="151"/>
      <c r="I4" s="3"/>
      <c r="J4" s="147" t="s">
        <v>364</v>
      </c>
      <c r="N4" s="147"/>
      <c r="O4" s="147"/>
      <c r="P4" s="147"/>
      <c r="Q4" s="147"/>
      <c r="T4" s="3"/>
      <c r="U4" s="147"/>
      <c r="V4" s="148"/>
      <c r="W4" s="148"/>
      <c r="X4" s="147"/>
      <c r="Y4" s="147"/>
      <c r="Z4" s="147"/>
      <c r="AA4" s="147"/>
      <c r="AB4" s="147"/>
      <c r="AC4" s="147"/>
      <c r="AD4" s="147"/>
      <c r="AE4" s="147"/>
      <c r="AF4" s="147"/>
      <c r="AG4" s="149"/>
      <c r="AH4" s="149"/>
    </row>
    <row r="5" spans="1:34" x14ac:dyDescent="0.3">
      <c r="A5" s="51" t="s">
        <v>1196</v>
      </c>
      <c r="B5" s="2"/>
      <c r="D5" s="153" t="s">
        <v>424</v>
      </c>
      <c r="E5" s="153" t="s">
        <v>423</v>
      </c>
      <c r="G5" s="151"/>
      <c r="H5" s="151"/>
      <c r="I5" s="3"/>
      <c r="J5" s="147" t="s">
        <v>365</v>
      </c>
      <c r="N5" s="147"/>
      <c r="O5" s="147"/>
      <c r="P5" s="147"/>
      <c r="Q5" s="147"/>
      <c r="T5" s="3"/>
      <c r="U5" s="147"/>
      <c r="V5" s="148"/>
      <c r="W5" s="148"/>
      <c r="X5" s="147"/>
      <c r="Y5" s="147"/>
      <c r="Z5" s="147"/>
      <c r="AA5" s="154"/>
      <c r="AB5" s="147"/>
      <c r="AC5" s="147"/>
      <c r="AD5" s="147"/>
      <c r="AE5" s="147"/>
      <c r="AF5" s="147"/>
      <c r="AG5" s="149"/>
      <c r="AH5" s="149"/>
    </row>
    <row r="6" spans="1:34" x14ac:dyDescent="0.3">
      <c r="A6" s="24"/>
      <c r="B6" s="2"/>
      <c r="F6" s="151"/>
      <c r="G6" s="151"/>
      <c r="H6" s="151"/>
      <c r="I6" s="151"/>
      <c r="J6" s="151"/>
      <c r="K6" s="151"/>
      <c r="L6" s="155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6"/>
      <c r="X6" s="154"/>
      <c r="Y6" s="154"/>
      <c r="Z6" s="154"/>
      <c r="AA6" s="147"/>
      <c r="AB6" s="154"/>
      <c r="AC6" s="154"/>
      <c r="AD6" s="154"/>
      <c r="AE6" s="154"/>
      <c r="AF6" s="154"/>
      <c r="AG6" s="156"/>
      <c r="AH6" s="156"/>
    </row>
    <row r="9" spans="1:34" x14ac:dyDescent="0.3">
      <c r="D9" s="119" t="s">
        <v>1513</v>
      </c>
    </row>
    <row r="11" spans="1:34" x14ac:dyDescent="0.3">
      <c r="D11" s="1" t="s">
        <v>1222</v>
      </c>
    </row>
    <row r="12" spans="1:34" x14ac:dyDescent="0.3">
      <c r="D12" s="1" t="s">
        <v>806</v>
      </c>
    </row>
    <row r="13" spans="1:34" x14ac:dyDescent="0.3">
      <c r="D13" s="1" t="s">
        <v>1041</v>
      </c>
    </row>
    <row r="14" spans="1:34" x14ac:dyDescent="0.3">
      <c r="D14" s="1" t="s">
        <v>805</v>
      </c>
    </row>
    <row r="15" spans="1:34" x14ac:dyDescent="0.3">
      <c r="D15" s="1" t="s">
        <v>804</v>
      </c>
    </row>
    <row r="16" spans="1:34" x14ac:dyDescent="0.3">
      <c r="D16" s="1" t="s">
        <v>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D3FA-D834-4F7F-9158-05F95E229061}">
  <dimension ref="A1:AP43"/>
  <sheetViews>
    <sheetView workbookViewId="0">
      <selection activeCell="I3" sqref="I3"/>
    </sheetView>
  </sheetViews>
  <sheetFormatPr defaultRowHeight="14" x14ac:dyDescent="0.3"/>
  <cols>
    <col min="1" max="16384" width="8.7265625" style="1"/>
  </cols>
  <sheetData>
    <row r="1" spans="1:42" s="14" customFormat="1" ht="54" customHeight="1" x14ac:dyDescent="0.3">
      <c r="A1" s="5" t="s">
        <v>1</v>
      </c>
      <c r="B1" s="5" t="s">
        <v>0</v>
      </c>
      <c r="C1" s="6" t="s">
        <v>286</v>
      </c>
      <c r="D1" s="7" t="s">
        <v>1199</v>
      </c>
      <c r="E1" s="6" t="s">
        <v>336</v>
      </c>
      <c r="F1" s="5" t="s">
        <v>418</v>
      </c>
      <c r="G1" s="8" t="s">
        <v>422</v>
      </c>
      <c r="H1" s="5" t="s">
        <v>419</v>
      </c>
      <c r="I1" s="8" t="s">
        <v>1233</v>
      </c>
      <c r="J1" s="9" t="s">
        <v>1488</v>
      </c>
      <c r="K1" s="9" t="s">
        <v>1491</v>
      </c>
      <c r="L1" s="6" t="s">
        <v>420</v>
      </c>
      <c r="M1" s="10" t="s">
        <v>1489</v>
      </c>
      <c r="N1" s="10" t="s">
        <v>1492</v>
      </c>
      <c r="O1" s="7" t="s">
        <v>343</v>
      </c>
      <c r="P1" s="11" t="s">
        <v>2</v>
      </c>
      <c r="Q1" s="11" t="s">
        <v>1209</v>
      </c>
      <c r="R1" s="11" t="s">
        <v>357</v>
      </c>
      <c r="S1" s="11" t="s">
        <v>358</v>
      </c>
      <c r="T1" s="11" t="s">
        <v>1200</v>
      </c>
      <c r="U1" s="12" t="s">
        <v>359</v>
      </c>
      <c r="V1" s="12" t="s">
        <v>360</v>
      </c>
      <c r="W1" s="11" t="s">
        <v>366</v>
      </c>
      <c r="X1" s="11" t="s">
        <v>367</v>
      </c>
      <c r="Y1" s="11" t="s">
        <v>411</v>
      </c>
      <c r="Z1" s="11" t="s">
        <v>389</v>
      </c>
      <c r="AA1" s="12" t="s">
        <v>412</v>
      </c>
      <c r="AB1" s="12" t="s">
        <v>413</v>
      </c>
      <c r="AC1" s="11" t="s">
        <v>414</v>
      </c>
      <c r="AD1" s="11" t="s">
        <v>390</v>
      </c>
      <c r="AE1" s="12" t="s">
        <v>415</v>
      </c>
      <c r="AF1" s="11" t="s">
        <v>391</v>
      </c>
      <c r="AG1" s="11" t="s">
        <v>392</v>
      </c>
      <c r="AH1" s="11" t="s">
        <v>393</v>
      </c>
      <c r="AI1" s="12" t="s">
        <v>416</v>
      </c>
      <c r="AJ1" s="11" t="s">
        <v>394</v>
      </c>
      <c r="AK1" s="11" t="s">
        <v>417</v>
      </c>
      <c r="AL1" s="11" t="s">
        <v>1151</v>
      </c>
      <c r="AM1" s="5" t="s">
        <v>1152</v>
      </c>
      <c r="AN1" s="13" t="s">
        <v>1153</v>
      </c>
      <c r="AO1" s="13" t="s">
        <v>1154</v>
      </c>
      <c r="AP1" s="13" t="s">
        <v>1155</v>
      </c>
    </row>
    <row r="2" spans="1:42" s="15" customFormat="1" x14ac:dyDescent="0.3">
      <c r="A2" s="1" t="s">
        <v>780</v>
      </c>
      <c r="B2" s="1" t="s">
        <v>1084</v>
      </c>
      <c r="E2" s="2" t="s">
        <v>339</v>
      </c>
      <c r="F2" s="34">
        <v>3.1861999999999999</v>
      </c>
      <c r="G2" s="21"/>
      <c r="H2" s="26">
        <v>9.1283339775802084</v>
      </c>
      <c r="J2" s="27">
        <v>3.7386552000000011</v>
      </c>
      <c r="K2" s="27"/>
      <c r="L2" s="26">
        <v>422.70575221238943</v>
      </c>
      <c r="M2" s="27">
        <v>-1.7958806000000043</v>
      </c>
      <c r="N2" s="27"/>
      <c r="O2" s="3">
        <v>66</v>
      </c>
      <c r="P2" s="3" t="s">
        <v>1111</v>
      </c>
      <c r="Q2" s="28" t="s">
        <v>1216</v>
      </c>
      <c r="R2" s="29"/>
      <c r="S2" s="30"/>
      <c r="T2" s="21" t="s">
        <v>1202</v>
      </c>
      <c r="U2" s="31"/>
      <c r="V2" s="31"/>
      <c r="W2" s="28"/>
      <c r="X2" s="21"/>
      <c r="Y2" s="21"/>
      <c r="AB2" s="21"/>
      <c r="AC2" s="21"/>
      <c r="AD2" s="21"/>
      <c r="AE2" s="21"/>
      <c r="AF2" s="21"/>
      <c r="AG2" s="21"/>
      <c r="AH2" s="21"/>
      <c r="AI2" s="21"/>
      <c r="AJ2" s="21"/>
      <c r="AK2" s="24"/>
      <c r="AL2" s="1"/>
      <c r="AM2" s="1"/>
      <c r="AN2" s="1"/>
      <c r="AO2" s="1"/>
      <c r="AP2" s="1"/>
    </row>
    <row r="3" spans="1:42" s="15" customFormat="1" x14ac:dyDescent="0.3">
      <c r="A3" s="56" t="s">
        <v>781</v>
      </c>
      <c r="B3" s="56" t="s">
        <v>1084</v>
      </c>
      <c r="C3" s="56"/>
      <c r="D3" s="56"/>
      <c r="E3" s="57" t="s">
        <v>339</v>
      </c>
      <c r="F3" s="58">
        <v>3.2061999999999999</v>
      </c>
      <c r="G3" s="59"/>
      <c r="H3" s="60">
        <v>5.9994866529774127</v>
      </c>
      <c r="I3" s="60">
        <f>H2-H3</f>
        <v>3.1288473246027957</v>
      </c>
      <c r="J3" s="61">
        <v>3.5163199999999994</v>
      </c>
      <c r="K3" s="61">
        <f>J2-J3</f>
        <v>0.22233520000000162</v>
      </c>
      <c r="L3" s="60">
        <v>47.52823529411765</v>
      </c>
      <c r="M3" s="61">
        <v>-23.250909800000006</v>
      </c>
      <c r="N3" s="61"/>
      <c r="O3" s="59">
        <v>66</v>
      </c>
      <c r="P3" s="59" t="s">
        <v>1111</v>
      </c>
      <c r="Q3" s="62" t="s">
        <v>1216</v>
      </c>
      <c r="R3" s="63"/>
      <c r="S3" s="64"/>
      <c r="T3" s="59" t="s">
        <v>1202</v>
      </c>
      <c r="U3" s="65"/>
      <c r="V3" s="65"/>
      <c r="W3" s="62"/>
      <c r="X3" s="59"/>
      <c r="Y3" s="59"/>
      <c r="Z3" s="56"/>
      <c r="AA3" s="56"/>
      <c r="AB3" s="59"/>
      <c r="AC3" s="59"/>
      <c r="AD3" s="59"/>
      <c r="AE3" s="59"/>
      <c r="AF3" s="59"/>
      <c r="AG3" s="59"/>
      <c r="AH3" s="59"/>
      <c r="AI3" s="59"/>
      <c r="AJ3" s="59"/>
      <c r="AK3" s="57"/>
      <c r="AL3" s="56"/>
      <c r="AM3" s="56"/>
      <c r="AN3" s="56"/>
      <c r="AO3" s="56"/>
      <c r="AP3" s="56"/>
    </row>
    <row r="4" spans="1:42" s="15" customFormat="1" x14ac:dyDescent="0.3">
      <c r="A4" s="1" t="s">
        <v>782</v>
      </c>
      <c r="B4" s="1" t="s">
        <v>1084</v>
      </c>
      <c r="E4" s="2" t="s">
        <v>339</v>
      </c>
      <c r="F4" s="34">
        <v>3.3300999999999998</v>
      </c>
      <c r="G4" s="21"/>
      <c r="H4" s="26">
        <v>12.122149207576344</v>
      </c>
      <c r="J4" s="27">
        <v>3.2734550000000011</v>
      </c>
      <c r="K4" s="27"/>
      <c r="L4" s="26">
        <v>464.5420353982301</v>
      </c>
      <c r="M4" s="27">
        <v>-3.0192357000000039</v>
      </c>
      <c r="N4" s="27"/>
      <c r="O4" s="3">
        <v>66</v>
      </c>
      <c r="P4" s="3" t="s">
        <v>1111</v>
      </c>
      <c r="Q4" s="28" t="s">
        <v>1216</v>
      </c>
      <c r="R4" s="29"/>
      <c r="S4" s="30"/>
      <c r="T4" s="21" t="s">
        <v>1202</v>
      </c>
      <c r="U4" s="31"/>
      <c r="V4" s="31"/>
      <c r="W4" s="28"/>
      <c r="X4" s="21"/>
      <c r="Y4" s="21"/>
      <c r="AB4" s="21"/>
      <c r="AC4" s="21"/>
      <c r="AD4" s="21"/>
      <c r="AE4" s="21"/>
      <c r="AF4" s="21"/>
      <c r="AG4" s="21"/>
      <c r="AH4" s="21"/>
      <c r="AI4" s="21"/>
      <c r="AJ4" s="21"/>
      <c r="AK4" s="24"/>
      <c r="AL4" s="1"/>
      <c r="AM4" s="1"/>
      <c r="AN4" s="1"/>
      <c r="AO4" s="1"/>
      <c r="AP4" s="1"/>
    </row>
    <row r="5" spans="1:42" s="15" customFormat="1" x14ac:dyDescent="0.3">
      <c r="A5" s="56" t="s">
        <v>783</v>
      </c>
      <c r="B5" s="56" t="s">
        <v>1084</v>
      </c>
      <c r="C5" s="56"/>
      <c r="D5" s="56"/>
      <c r="E5" s="57" t="s">
        <v>339</v>
      </c>
      <c r="F5" s="58">
        <v>3.2174</v>
      </c>
      <c r="G5" s="59"/>
      <c r="H5" s="60">
        <v>7.9470525944228729</v>
      </c>
      <c r="I5" s="60">
        <f>H4-H5</f>
        <v>4.175096613153471</v>
      </c>
      <c r="J5" s="61">
        <v>3.4433360000000004</v>
      </c>
      <c r="K5" s="61">
        <f>J4-J5</f>
        <v>-0.16988099999999928</v>
      </c>
      <c r="L5" s="60">
        <v>77.35462989023361</v>
      </c>
      <c r="M5" s="61">
        <v>-23.525070400000004</v>
      </c>
      <c r="N5" s="61"/>
      <c r="O5" s="59">
        <v>66</v>
      </c>
      <c r="P5" s="59" t="s">
        <v>1111</v>
      </c>
      <c r="Q5" s="62" t="s">
        <v>1216</v>
      </c>
      <c r="R5" s="63"/>
      <c r="S5" s="63"/>
      <c r="T5" s="59" t="s">
        <v>1202</v>
      </c>
      <c r="U5" s="65"/>
      <c r="V5" s="65"/>
      <c r="W5" s="62"/>
      <c r="X5" s="59"/>
      <c r="Y5" s="59"/>
      <c r="Z5" s="56"/>
      <c r="AA5" s="56"/>
      <c r="AB5" s="59"/>
      <c r="AC5" s="59"/>
      <c r="AD5" s="59"/>
      <c r="AE5" s="59"/>
      <c r="AF5" s="59"/>
      <c r="AG5" s="59"/>
      <c r="AH5" s="59"/>
      <c r="AI5" s="59"/>
      <c r="AJ5" s="59"/>
      <c r="AK5" s="57"/>
      <c r="AL5" s="56"/>
      <c r="AM5" s="56"/>
      <c r="AN5" s="56"/>
      <c r="AO5" s="56"/>
      <c r="AP5" s="56"/>
    </row>
    <row r="6" spans="1:42" s="15" customFormat="1" x14ac:dyDescent="0.3">
      <c r="A6" s="1" t="s">
        <v>784</v>
      </c>
      <c r="B6" s="1" t="s">
        <v>1084</v>
      </c>
      <c r="E6" s="2" t="s">
        <v>339</v>
      </c>
      <c r="F6" s="34">
        <v>3.2099000000000002</v>
      </c>
      <c r="G6" s="21"/>
      <c r="H6" s="26">
        <v>11.921144182450716</v>
      </c>
      <c r="I6" s="26"/>
      <c r="J6" s="27">
        <v>3.2513942</v>
      </c>
      <c r="K6" s="27"/>
      <c r="L6" s="26">
        <v>444.49778761061953</v>
      </c>
      <c r="M6" s="27">
        <v>-2.9665891000000046</v>
      </c>
      <c r="N6" s="27"/>
      <c r="O6" s="3">
        <v>60</v>
      </c>
      <c r="P6" s="3" t="s">
        <v>1111</v>
      </c>
      <c r="Q6" s="28" t="s">
        <v>1216</v>
      </c>
      <c r="R6" s="29"/>
      <c r="S6" s="30"/>
      <c r="T6" s="21" t="s">
        <v>1202</v>
      </c>
      <c r="U6" s="31"/>
      <c r="V6" s="31"/>
      <c r="W6" s="28"/>
      <c r="X6" s="21"/>
      <c r="Y6" s="21"/>
      <c r="AB6" s="21"/>
      <c r="AC6" s="21"/>
      <c r="AD6" s="21"/>
      <c r="AE6" s="21"/>
      <c r="AF6" s="21"/>
      <c r="AG6" s="21"/>
      <c r="AH6" s="21"/>
      <c r="AI6" s="21"/>
      <c r="AJ6" s="21"/>
      <c r="AK6" s="24"/>
      <c r="AL6" s="1"/>
      <c r="AM6" s="1"/>
      <c r="AN6" s="1"/>
      <c r="AO6" s="1"/>
      <c r="AP6" s="1"/>
    </row>
    <row r="7" spans="1:42" s="15" customFormat="1" x14ac:dyDescent="0.3">
      <c r="A7" s="56" t="s">
        <v>785</v>
      </c>
      <c r="B7" s="56" t="s">
        <v>1084</v>
      </c>
      <c r="C7" s="56"/>
      <c r="D7" s="56"/>
      <c r="E7" s="57" t="s">
        <v>339</v>
      </c>
      <c r="F7" s="58">
        <v>3.274</v>
      </c>
      <c r="G7" s="59"/>
      <c r="H7" s="60">
        <v>9.1789622308506882</v>
      </c>
      <c r="I7" s="60">
        <f>H6-H7</f>
        <v>2.7421819516000276</v>
      </c>
      <c r="J7" s="61">
        <v>2.9032192000000001</v>
      </c>
      <c r="K7" s="61">
        <f>J6-J7</f>
        <v>0.3481749999999999</v>
      </c>
      <c r="L7" s="60">
        <v>78.328454826906849</v>
      </c>
      <c r="M7" s="61">
        <v>-24.318413000000003</v>
      </c>
      <c r="N7" s="61"/>
      <c r="O7" s="59">
        <v>60</v>
      </c>
      <c r="P7" s="59" t="s">
        <v>1111</v>
      </c>
      <c r="Q7" s="62" t="s">
        <v>1216</v>
      </c>
      <c r="R7" s="66"/>
      <c r="S7" s="66"/>
      <c r="T7" s="59" t="s">
        <v>1202</v>
      </c>
      <c r="U7" s="67"/>
      <c r="V7" s="67"/>
      <c r="W7" s="68"/>
      <c r="X7" s="68"/>
      <c r="Y7" s="68"/>
      <c r="Z7" s="69"/>
      <c r="AA7" s="69"/>
      <c r="AB7" s="68"/>
      <c r="AC7" s="68"/>
      <c r="AD7" s="68"/>
      <c r="AE7" s="68"/>
      <c r="AF7" s="68"/>
      <c r="AG7" s="68"/>
      <c r="AH7" s="68"/>
      <c r="AI7" s="68"/>
      <c r="AJ7" s="68"/>
      <c r="AK7" s="70"/>
      <c r="AL7" s="56"/>
      <c r="AM7" s="56"/>
      <c r="AN7" s="56"/>
      <c r="AO7" s="56"/>
      <c r="AP7" s="56"/>
    </row>
    <row r="8" spans="1:42" s="15" customFormat="1" x14ac:dyDescent="0.3">
      <c r="A8" s="1" t="s">
        <v>786</v>
      </c>
      <c r="B8" s="1" t="s">
        <v>1084</v>
      </c>
      <c r="E8" s="2" t="s">
        <v>339</v>
      </c>
      <c r="F8" s="34">
        <v>3.3167</v>
      </c>
      <c r="G8" s="21"/>
      <c r="H8" s="26">
        <v>13.803633552377271</v>
      </c>
      <c r="I8" s="26"/>
      <c r="J8" s="27">
        <v>3.2163289999999995</v>
      </c>
      <c r="K8" s="27"/>
      <c r="L8" s="26">
        <v>463.78982300884957</v>
      </c>
      <c r="M8" s="27">
        <v>-3.6433483000000004</v>
      </c>
      <c r="N8" s="27"/>
      <c r="O8" s="3">
        <v>47</v>
      </c>
      <c r="P8" s="3" t="s">
        <v>1111</v>
      </c>
      <c r="Q8" s="28" t="s">
        <v>1216</v>
      </c>
      <c r="R8" s="29"/>
      <c r="S8" s="30"/>
      <c r="T8" s="21" t="s">
        <v>1202</v>
      </c>
      <c r="U8" s="31"/>
      <c r="V8" s="31"/>
      <c r="W8" s="28"/>
      <c r="X8" s="21"/>
      <c r="Y8" s="21"/>
      <c r="AB8" s="21"/>
      <c r="AC8" s="21"/>
      <c r="AD8" s="21"/>
      <c r="AE8" s="21"/>
      <c r="AF8" s="21"/>
      <c r="AG8" s="21"/>
      <c r="AH8" s="21"/>
      <c r="AI8" s="21"/>
      <c r="AJ8" s="21"/>
      <c r="AK8" s="24"/>
      <c r="AL8" s="1"/>
      <c r="AM8" s="1"/>
      <c r="AN8" s="1"/>
      <c r="AO8" s="1"/>
      <c r="AP8" s="1"/>
    </row>
    <row r="9" spans="1:42" s="15" customFormat="1" x14ac:dyDescent="0.3">
      <c r="A9" s="56" t="s">
        <v>787</v>
      </c>
      <c r="B9" s="56" t="s">
        <v>1084</v>
      </c>
      <c r="C9" s="56"/>
      <c r="D9" s="56"/>
      <c r="E9" s="57" t="s">
        <v>339</v>
      </c>
      <c r="F9" s="58">
        <v>3.1855000000000002</v>
      </c>
      <c r="G9" s="59"/>
      <c r="H9" s="60">
        <v>8.1288386869043414</v>
      </c>
      <c r="I9" s="60">
        <f>H8-H9</f>
        <v>5.6747948654729292</v>
      </c>
      <c r="J9" s="61">
        <v>3.6041712000000001</v>
      </c>
      <c r="K9" s="61">
        <f>J8-J9</f>
        <v>-0.38784220000000058</v>
      </c>
      <c r="L9" s="60">
        <v>66.223191669012095</v>
      </c>
      <c r="M9" s="61">
        <v>-22.331584900000003</v>
      </c>
      <c r="N9" s="61"/>
      <c r="O9" s="59">
        <v>47</v>
      </c>
      <c r="P9" s="59" t="s">
        <v>1111</v>
      </c>
      <c r="Q9" s="62" t="s">
        <v>1216</v>
      </c>
      <c r="R9" s="63"/>
      <c r="S9" s="64"/>
      <c r="T9" s="59" t="s">
        <v>1202</v>
      </c>
      <c r="U9" s="65"/>
      <c r="V9" s="65"/>
      <c r="W9" s="62"/>
      <c r="X9" s="59"/>
      <c r="Y9" s="59"/>
      <c r="Z9" s="56"/>
      <c r="AA9" s="56"/>
      <c r="AB9" s="59"/>
      <c r="AC9" s="59"/>
      <c r="AD9" s="59"/>
      <c r="AE9" s="59"/>
      <c r="AF9" s="59"/>
      <c r="AG9" s="59"/>
      <c r="AH9" s="59"/>
      <c r="AI9" s="59"/>
      <c r="AJ9" s="59"/>
      <c r="AK9" s="57"/>
      <c r="AL9" s="56"/>
      <c r="AM9" s="56"/>
      <c r="AN9" s="56"/>
      <c r="AO9" s="56"/>
      <c r="AP9" s="56"/>
    </row>
    <row r="10" spans="1:42" s="15" customFormat="1" x14ac:dyDescent="0.3">
      <c r="A10" s="1" t="s">
        <v>788</v>
      </c>
      <c r="B10" s="1" t="s">
        <v>1084</v>
      </c>
      <c r="E10" s="2" t="s">
        <v>339</v>
      </c>
      <c r="F10" s="34">
        <v>3.2462</v>
      </c>
      <c r="G10" s="21"/>
      <c r="H10" s="26">
        <v>16.294936219559336</v>
      </c>
      <c r="I10" s="26"/>
      <c r="J10" s="27">
        <v>3.6164768</v>
      </c>
      <c r="K10" s="27"/>
      <c r="L10" s="26">
        <v>474.23230088495581</v>
      </c>
      <c r="M10" s="27">
        <v>-3.8456675000000011</v>
      </c>
      <c r="N10" s="27"/>
      <c r="O10" s="3">
        <v>66</v>
      </c>
      <c r="P10" s="3" t="s">
        <v>1111</v>
      </c>
      <c r="Q10" s="28" t="s">
        <v>1216</v>
      </c>
      <c r="R10" s="29"/>
      <c r="S10" s="30"/>
      <c r="T10" s="21" t="s">
        <v>1202</v>
      </c>
      <c r="U10" s="31"/>
      <c r="V10" s="31"/>
      <c r="W10" s="28"/>
      <c r="X10" s="21"/>
      <c r="Y10" s="21"/>
      <c r="AB10" s="21"/>
      <c r="AC10" s="21"/>
      <c r="AD10" s="21"/>
      <c r="AE10" s="21"/>
      <c r="AF10" s="21"/>
      <c r="AG10" s="21"/>
      <c r="AH10" s="21"/>
      <c r="AI10" s="21"/>
      <c r="AJ10" s="21"/>
      <c r="AK10" s="24"/>
      <c r="AL10" s="1"/>
      <c r="AM10" s="1"/>
      <c r="AN10" s="1"/>
      <c r="AO10" s="1"/>
      <c r="AP10" s="1"/>
    </row>
    <row r="11" spans="1:42" s="15" customFormat="1" x14ac:dyDescent="0.3">
      <c r="A11" s="56" t="s">
        <v>789</v>
      </c>
      <c r="B11" s="56" t="s">
        <v>1084</v>
      </c>
      <c r="C11" s="56"/>
      <c r="D11" s="56"/>
      <c r="E11" s="57" t="s">
        <v>339</v>
      </c>
      <c r="F11" s="58">
        <v>3.1905999999999999</v>
      </c>
      <c r="G11" s="59"/>
      <c r="H11" s="60">
        <v>9.9308153900458862</v>
      </c>
      <c r="I11" s="60">
        <f>H10-H11</f>
        <v>6.3641208295134497</v>
      </c>
      <c r="J11" s="61">
        <v>3.7755375999999998</v>
      </c>
      <c r="K11" s="61">
        <f>J10-J11</f>
        <v>-0.15906079999999978</v>
      </c>
      <c r="L11" s="60">
        <v>78.806923726428366</v>
      </c>
      <c r="M11" s="61">
        <v>-22.321090000000002</v>
      </c>
      <c r="N11" s="61"/>
      <c r="O11" s="59">
        <v>66</v>
      </c>
      <c r="P11" s="59" t="s">
        <v>1111</v>
      </c>
      <c r="Q11" s="62" t="s">
        <v>1216</v>
      </c>
      <c r="R11" s="63"/>
      <c r="S11" s="64"/>
      <c r="T11" s="59" t="s">
        <v>1202</v>
      </c>
      <c r="U11" s="65"/>
      <c r="V11" s="65"/>
      <c r="W11" s="62"/>
      <c r="X11" s="59"/>
      <c r="Y11" s="59"/>
      <c r="Z11" s="56"/>
      <c r="AA11" s="56"/>
      <c r="AB11" s="59"/>
      <c r="AC11" s="59"/>
      <c r="AD11" s="59"/>
      <c r="AE11" s="59"/>
      <c r="AF11" s="59"/>
      <c r="AG11" s="59"/>
      <c r="AH11" s="59"/>
      <c r="AI11" s="59"/>
      <c r="AJ11" s="59"/>
      <c r="AK11" s="57"/>
      <c r="AL11" s="56"/>
      <c r="AM11" s="56"/>
      <c r="AN11" s="56"/>
      <c r="AO11" s="56"/>
      <c r="AP11" s="56"/>
    </row>
    <row r="12" spans="1:42" s="15" customFormat="1" x14ac:dyDescent="0.3">
      <c r="A12" s="1" t="s">
        <v>838</v>
      </c>
      <c r="B12" s="55" t="s">
        <v>19</v>
      </c>
      <c r="C12" s="15" t="s">
        <v>1204</v>
      </c>
      <c r="E12" s="24" t="s">
        <v>339</v>
      </c>
      <c r="F12" s="34">
        <v>2.3264</v>
      </c>
      <c r="G12" s="21"/>
      <c r="H12" s="26">
        <v>54.413068619892059</v>
      </c>
      <c r="I12" s="26"/>
      <c r="J12" s="27">
        <v>3.2413239999999996</v>
      </c>
      <c r="K12" s="27"/>
      <c r="L12" s="26">
        <v>571.28976034858374</v>
      </c>
      <c r="M12" s="27">
        <v>-19.438690800000003</v>
      </c>
      <c r="N12" s="27"/>
      <c r="O12" s="50"/>
      <c r="P12" s="3" t="s">
        <v>1114</v>
      </c>
      <c r="Q12" s="21" t="s">
        <v>1218</v>
      </c>
      <c r="R12" s="83"/>
      <c r="S12" s="83"/>
      <c r="T12" s="21" t="s">
        <v>1202</v>
      </c>
      <c r="U12" s="31"/>
      <c r="V12" s="33"/>
      <c r="W12" s="28"/>
      <c r="X12" s="21"/>
      <c r="Y12" s="21"/>
      <c r="AB12" s="21"/>
      <c r="AC12" s="21"/>
      <c r="AD12" s="21"/>
      <c r="AE12" s="21"/>
      <c r="AF12" s="21"/>
      <c r="AG12" s="21"/>
      <c r="AH12" s="21"/>
      <c r="AI12" s="21"/>
      <c r="AJ12" s="21"/>
      <c r="AK12" s="24"/>
      <c r="AL12" s="1"/>
      <c r="AM12" s="1"/>
      <c r="AN12" s="1"/>
      <c r="AO12" s="1"/>
      <c r="AP12" s="51"/>
    </row>
    <row r="13" spans="1:42" s="15" customFormat="1" x14ac:dyDescent="0.3">
      <c r="A13" s="56" t="s">
        <v>839</v>
      </c>
      <c r="B13" s="84" t="s">
        <v>19</v>
      </c>
      <c r="C13" s="56" t="s">
        <v>1204</v>
      </c>
      <c r="D13" s="56"/>
      <c r="E13" s="57" t="s">
        <v>339</v>
      </c>
      <c r="F13" s="58">
        <v>2.2166000000000001</v>
      </c>
      <c r="G13" s="59"/>
      <c r="H13" s="60">
        <v>46.2968085106383</v>
      </c>
      <c r="I13" s="60">
        <f>H12-H13</f>
        <v>8.1162601092537585</v>
      </c>
      <c r="J13" s="61">
        <v>3.5209943999999984</v>
      </c>
      <c r="K13" s="61">
        <f>J12-J13</f>
        <v>-0.27967039999999876</v>
      </c>
      <c r="L13" s="60">
        <v>413.40053050397881</v>
      </c>
      <c r="M13" s="61">
        <v>-21.202802999999999</v>
      </c>
      <c r="N13" s="61"/>
      <c r="O13" s="59"/>
      <c r="P13" s="59" t="s">
        <v>1114</v>
      </c>
      <c r="Q13" s="59" t="s">
        <v>1218</v>
      </c>
      <c r="R13" s="85"/>
      <c r="S13" s="85"/>
      <c r="T13" s="59" t="s">
        <v>1202</v>
      </c>
      <c r="U13" s="65"/>
      <c r="V13" s="86"/>
      <c r="W13" s="62"/>
      <c r="X13" s="59"/>
      <c r="Y13" s="59"/>
      <c r="Z13" s="56"/>
      <c r="AA13" s="56"/>
      <c r="AB13" s="59"/>
      <c r="AC13" s="59"/>
      <c r="AD13" s="59"/>
      <c r="AE13" s="59"/>
      <c r="AF13" s="59"/>
      <c r="AG13" s="59"/>
      <c r="AH13" s="59"/>
      <c r="AI13" s="59"/>
      <c r="AJ13" s="59"/>
      <c r="AK13" s="57"/>
      <c r="AL13" s="56"/>
      <c r="AM13" s="56"/>
      <c r="AN13" s="56"/>
      <c r="AO13" s="56"/>
      <c r="AP13" s="56"/>
    </row>
    <row r="14" spans="1:42" s="15" customFormat="1" x14ac:dyDescent="0.3">
      <c r="A14" s="1" t="s">
        <v>840</v>
      </c>
      <c r="B14" s="55" t="s">
        <v>19</v>
      </c>
      <c r="C14" s="15" t="s">
        <v>1204</v>
      </c>
      <c r="E14" s="24" t="s">
        <v>339</v>
      </c>
      <c r="F14" s="34">
        <v>2.3128000000000002</v>
      </c>
      <c r="G14" s="21"/>
      <c r="H14" s="26">
        <v>43.792405551272161</v>
      </c>
      <c r="I14" s="26"/>
      <c r="J14" s="27">
        <v>3.8781039999999987</v>
      </c>
      <c r="K14" s="27"/>
      <c r="L14" s="26">
        <v>488.63180827886697</v>
      </c>
      <c r="M14" s="27">
        <v>-14.737921600000004</v>
      </c>
      <c r="N14" s="27"/>
      <c r="O14" s="50"/>
      <c r="P14" s="3" t="s">
        <v>1114</v>
      </c>
      <c r="Q14" s="40" t="s">
        <v>1218</v>
      </c>
      <c r="R14" s="83"/>
      <c r="S14" s="83"/>
      <c r="T14" s="21" t="s">
        <v>1202</v>
      </c>
      <c r="U14" s="31"/>
      <c r="V14" s="33"/>
      <c r="W14" s="28"/>
      <c r="X14" s="21"/>
      <c r="Y14" s="21"/>
      <c r="AB14" s="21"/>
      <c r="AC14" s="21"/>
      <c r="AD14" s="21"/>
      <c r="AE14" s="21"/>
      <c r="AF14" s="21"/>
      <c r="AG14" s="21"/>
      <c r="AH14" s="21"/>
      <c r="AI14" s="21"/>
      <c r="AJ14" s="21"/>
      <c r="AK14" s="24"/>
      <c r="AL14" s="1"/>
      <c r="AM14" s="1"/>
      <c r="AN14" s="1"/>
      <c r="AO14" s="1"/>
      <c r="AP14" s="51"/>
    </row>
    <row r="15" spans="1:42" s="15" customFormat="1" x14ac:dyDescent="0.3">
      <c r="A15" s="56" t="s">
        <v>841</v>
      </c>
      <c r="B15" s="84" t="s">
        <v>19</v>
      </c>
      <c r="C15" s="56" t="s">
        <v>1204</v>
      </c>
      <c r="D15" s="56"/>
      <c r="E15" s="57" t="s">
        <v>339</v>
      </c>
      <c r="F15" s="58">
        <v>2.2826</v>
      </c>
      <c r="G15" s="59"/>
      <c r="H15" s="60">
        <v>42.692198581560284</v>
      </c>
      <c r="I15" s="60">
        <f>H14-H15</f>
        <v>1.100206969711877</v>
      </c>
      <c r="J15" s="61">
        <v>3.8831040000000003</v>
      </c>
      <c r="K15" s="61">
        <f>J14-J15</f>
        <v>-5.0000000000016698E-3</v>
      </c>
      <c r="L15" s="60">
        <v>357.22015915119368</v>
      </c>
      <c r="M15" s="61">
        <v>-20.177818200000001</v>
      </c>
      <c r="N15" s="61"/>
      <c r="O15" s="59"/>
      <c r="P15" s="59" t="s">
        <v>1114</v>
      </c>
      <c r="Q15" s="87" t="s">
        <v>1218</v>
      </c>
      <c r="R15" s="62"/>
      <c r="S15" s="62"/>
      <c r="T15" s="59" t="s">
        <v>1202</v>
      </c>
      <c r="U15" s="65"/>
      <c r="V15" s="86"/>
      <c r="W15" s="62"/>
      <c r="X15" s="59"/>
      <c r="Y15" s="59"/>
      <c r="Z15" s="56"/>
      <c r="AA15" s="56"/>
      <c r="AB15" s="59"/>
      <c r="AC15" s="59"/>
      <c r="AD15" s="59"/>
      <c r="AE15" s="59"/>
      <c r="AF15" s="59"/>
      <c r="AG15" s="59"/>
      <c r="AH15" s="59"/>
      <c r="AI15" s="59"/>
      <c r="AJ15" s="59"/>
      <c r="AK15" s="57"/>
      <c r="AL15" s="56"/>
      <c r="AM15" s="56"/>
      <c r="AN15" s="56"/>
      <c r="AO15" s="56"/>
      <c r="AP15" s="56"/>
    </row>
    <row r="16" spans="1:42" s="15" customFormat="1" x14ac:dyDescent="0.3">
      <c r="A16" s="1" t="s">
        <v>842</v>
      </c>
      <c r="B16" s="55" t="s">
        <v>19</v>
      </c>
      <c r="C16" s="15" t="s">
        <v>1204</v>
      </c>
      <c r="E16" s="24" t="s">
        <v>339</v>
      </c>
      <c r="F16" s="34">
        <v>2.2869000000000002</v>
      </c>
      <c r="G16" s="21"/>
      <c r="H16" s="26">
        <v>57.379529683885885</v>
      </c>
      <c r="I16" s="26"/>
      <c r="J16" s="27">
        <v>2.3991820000000001</v>
      </c>
      <c r="K16" s="27"/>
      <c r="L16" s="26">
        <v>554.55773420479295</v>
      </c>
      <c r="M16" s="27">
        <v>-17.699628400000005</v>
      </c>
      <c r="N16" s="27"/>
      <c r="O16" s="50"/>
      <c r="P16" s="3" t="s">
        <v>1114</v>
      </c>
      <c r="Q16" s="21" t="s">
        <v>1218</v>
      </c>
      <c r="R16" s="28"/>
      <c r="S16" s="28"/>
      <c r="T16" s="21" t="s">
        <v>1202</v>
      </c>
      <c r="U16" s="31"/>
      <c r="V16" s="33"/>
      <c r="W16" s="28"/>
      <c r="X16" s="21"/>
      <c r="Y16" s="21"/>
      <c r="AB16" s="21"/>
      <c r="AC16" s="21"/>
      <c r="AD16" s="21"/>
      <c r="AE16" s="21"/>
      <c r="AF16" s="21"/>
      <c r="AG16" s="21"/>
      <c r="AH16" s="21"/>
      <c r="AI16" s="21"/>
      <c r="AJ16" s="21"/>
      <c r="AK16" s="24"/>
      <c r="AL16" s="1"/>
      <c r="AM16" s="1"/>
      <c r="AN16" s="1"/>
      <c r="AO16" s="1"/>
      <c r="AP16" s="51"/>
    </row>
    <row r="17" spans="1:42" s="15" customFormat="1" x14ac:dyDescent="0.3">
      <c r="A17" s="56" t="s">
        <v>843</v>
      </c>
      <c r="B17" s="84" t="s">
        <v>19</v>
      </c>
      <c r="C17" s="56" t="s">
        <v>1204</v>
      </c>
      <c r="D17" s="56"/>
      <c r="E17" s="57" t="s">
        <v>339</v>
      </c>
      <c r="F17" s="58">
        <v>2.2191999999999998</v>
      </c>
      <c r="G17" s="59"/>
      <c r="H17" s="60">
        <v>48.28971631205674</v>
      </c>
      <c r="I17" s="60">
        <f>H16-H17</f>
        <v>9.0898133718291447</v>
      </c>
      <c r="J17" s="61">
        <v>2.4618855999999991</v>
      </c>
      <c r="K17" s="61">
        <f>J16-J17</f>
        <v>-6.2703599999998971E-2</v>
      </c>
      <c r="L17" s="60">
        <v>393.46684350132631</v>
      </c>
      <c r="M17" s="61">
        <v>-20.137067599999998</v>
      </c>
      <c r="N17" s="61"/>
      <c r="O17" s="59"/>
      <c r="P17" s="59" t="s">
        <v>1114</v>
      </c>
      <c r="Q17" s="59" t="s">
        <v>1218</v>
      </c>
      <c r="R17" s="59"/>
      <c r="S17" s="59"/>
      <c r="T17" s="59" t="s">
        <v>1202</v>
      </c>
      <c r="U17" s="88"/>
      <c r="V17" s="59"/>
      <c r="W17" s="59"/>
      <c r="X17" s="59"/>
      <c r="Y17" s="59"/>
      <c r="Z17" s="56"/>
      <c r="AA17" s="56"/>
      <c r="AB17" s="59"/>
      <c r="AC17" s="59"/>
      <c r="AD17" s="59"/>
      <c r="AE17" s="59"/>
      <c r="AF17" s="59"/>
      <c r="AG17" s="59"/>
      <c r="AH17" s="59"/>
      <c r="AI17" s="59"/>
      <c r="AJ17" s="59"/>
      <c r="AK17" s="57"/>
      <c r="AL17" s="56"/>
      <c r="AM17" s="56"/>
      <c r="AN17" s="56"/>
      <c r="AO17" s="56"/>
      <c r="AP17" s="56"/>
    </row>
    <row r="18" spans="1:42" s="15" customFormat="1" x14ac:dyDescent="0.3">
      <c r="A18" s="1" t="s">
        <v>844</v>
      </c>
      <c r="B18" s="55" t="s">
        <v>19</v>
      </c>
      <c r="C18" s="15" t="s">
        <v>1204</v>
      </c>
      <c r="E18" s="24" t="s">
        <v>339</v>
      </c>
      <c r="F18" s="34">
        <v>2.2795999999999998</v>
      </c>
      <c r="G18" s="21"/>
      <c r="H18" s="26">
        <v>47.934656900539707</v>
      </c>
      <c r="I18" s="26"/>
      <c r="J18" s="27">
        <v>2.9733819999999991</v>
      </c>
      <c r="K18" s="27"/>
      <c r="L18" s="26">
        <v>546.4531590413942</v>
      </c>
      <c r="M18" s="27">
        <v>-16.706238800000001</v>
      </c>
      <c r="N18" s="27"/>
      <c r="O18" s="50"/>
      <c r="P18" s="3" t="s">
        <v>1114</v>
      </c>
      <c r="Q18" s="21" t="s">
        <v>1218</v>
      </c>
      <c r="R18" s="29"/>
      <c r="S18" s="30"/>
      <c r="T18" s="21" t="s">
        <v>1202</v>
      </c>
      <c r="U18" s="31"/>
      <c r="V18" s="33"/>
      <c r="W18" s="28"/>
      <c r="X18" s="21"/>
      <c r="Y18" s="21"/>
      <c r="AB18" s="21"/>
      <c r="AC18" s="21"/>
      <c r="AD18" s="21"/>
      <c r="AE18" s="21"/>
      <c r="AF18" s="21"/>
      <c r="AG18" s="21"/>
      <c r="AH18" s="21"/>
      <c r="AI18" s="21"/>
      <c r="AJ18" s="21"/>
      <c r="AK18" s="24"/>
      <c r="AL18" s="1"/>
      <c r="AM18" s="1"/>
      <c r="AN18" s="1"/>
      <c r="AO18" s="1"/>
      <c r="AP18" s="51"/>
    </row>
    <row r="19" spans="1:42" s="15" customFormat="1" x14ac:dyDescent="0.3">
      <c r="A19" s="56" t="s">
        <v>845</v>
      </c>
      <c r="B19" s="84" t="s">
        <v>19</v>
      </c>
      <c r="C19" s="56" t="s">
        <v>1204</v>
      </c>
      <c r="D19" s="56"/>
      <c r="E19" s="57" t="s">
        <v>339</v>
      </c>
      <c r="F19" s="58">
        <v>2.2544</v>
      </c>
      <c r="G19" s="59"/>
      <c r="H19" s="60">
        <v>41.05390070921986</v>
      </c>
      <c r="I19" s="60">
        <f>H18-H19</f>
        <v>6.8807561913198469</v>
      </c>
      <c r="J19" s="61">
        <v>3.0189727999999989</v>
      </c>
      <c r="K19" s="61">
        <f>J18-J19</f>
        <v>-4.559079999999982E-2</v>
      </c>
      <c r="L19" s="60">
        <v>375.08488063660479</v>
      </c>
      <c r="M19" s="61">
        <v>-19.276712800000006</v>
      </c>
      <c r="N19" s="61"/>
      <c r="O19" s="59"/>
      <c r="P19" s="59" t="s">
        <v>1114</v>
      </c>
      <c r="Q19" s="59" t="s">
        <v>1218</v>
      </c>
      <c r="R19" s="63"/>
      <c r="S19" s="64"/>
      <c r="T19" s="59" t="s">
        <v>1202</v>
      </c>
      <c r="U19" s="65"/>
      <c r="V19" s="86"/>
      <c r="W19" s="62"/>
      <c r="X19" s="59"/>
      <c r="Y19" s="59"/>
      <c r="Z19" s="56"/>
      <c r="AA19" s="56"/>
      <c r="AB19" s="59"/>
      <c r="AC19" s="59"/>
      <c r="AD19" s="59"/>
      <c r="AE19" s="59"/>
      <c r="AF19" s="59"/>
      <c r="AG19" s="59"/>
      <c r="AH19" s="59"/>
      <c r="AI19" s="59"/>
      <c r="AJ19" s="59"/>
      <c r="AK19" s="57"/>
      <c r="AL19" s="56"/>
      <c r="AM19" s="56"/>
      <c r="AN19" s="56"/>
      <c r="AO19" s="56"/>
      <c r="AP19" s="56"/>
    </row>
    <row r="20" spans="1:42" s="15" customFormat="1" x14ac:dyDescent="0.3">
      <c r="A20" s="1" t="s">
        <v>846</v>
      </c>
      <c r="B20" s="55" t="s">
        <v>19</v>
      </c>
      <c r="C20" s="15" t="s">
        <v>1204</v>
      </c>
      <c r="E20" s="24" t="s">
        <v>339</v>
      </c>
      <c r="F20" s="34">
        <v>2.3127</v>
      </c>
      <c r="G20" s="21"/>
      <c r="H20" s="26">
        <v>36.951619121048573</v>
      </c>
      <c r="I20" s="26"/>
      <c r="J20" s="27">
        <v>3.6930259999999988</v>
      </c>
      <c r="K20" s="27"/>
      <c r="L20" s="26">
        <v>464.73202614379079</v>
      </c>
      <c r="M20" s="27">
        <v>-15.222977</v>
      </c>
      <c r="N20" s="27"/>
      <c r="O20" s="50"/>
      <c r="P20" s="3" t="s">
        <v>1114</v>
      </c>
      <c r="Q20" s="40" t="s">
        <v>1218</v>
      </c>
      <c r="R20" s="29"/>
      <c r="S20" s="30"/>
      <c r="T20" s="21" t="s">
        <v>1202</v>
      </c>
      <c r="U20" s="31"/>
      <c r="V20" s="33"/>
      <c r="W20" s="28"/>
      <c r="X20" s="21"/>
      <c r="Y20" s="21"/>
      <c r="AB20" s="21"/>
      <c r="AC20" s="21"/>
      <c r="AD20" s="21"/>
      <c r="AE20" s="21"/>
      <c r="AF20" s="21"/>
      <c r="AG20" s="21"/>
      <c r="AH20" s="21"/>
      <c r="AI20" s="21"/>
      <c r="AJ20" s="21"/>
      <c r="AK20" s="24"/>
      <c r="AL20" s="1"/>
      <c r="AM20" s="1"/>
      <c r="AN20" s="1"/>
      <c r="AO20" s="1"/>
      <c r="AP20" s="51"/>
    </row>
    <row r="21" spans="1:42" s="15" customFormat="1" x14ac:dyDescent="0.3">
      <c r="A21" s="56" t="s">
        <v>847</v>
      </c>
      <c r="B21" s="84" t="s">
        <v>19</v>
      </c>
      <c r="C21" s="56" t="s">
        <v>1204</v>
      </c>
      <c r="D21" s="56"/>
      <c r="E21" s="57" t="s">
        <v>339</v>
      </c>
      <c r="F21" s="58">
        <v>2.4096000000000002</v>
      </c>
      <c r="G21" s="59"/>
      <c r="H21" s="60">
        <v>33.828723404255321</v>
      </c>
      <c r="I21" s="60">
        <f>H20-H21</f>
        <v>3.1228957167932521</v>
      </c>
      <c r="J21" s="61">
        <v>3.7721127999999995</v>
      </c>
      <c r="K21" s="61">
        <f>J20-J21</f>
        <v>-7.9086800000000679E-2</v>
      </c>
      <c r="L21" s="60">
        <v>322.31299734748012</v>
      </c>
      <c r="M21" s="61">
        <v>-20.107760600000006</v>
      </c>
      <c r="N21" s="61"/>
      <c r="O21" s="59"/>
      <c r="P21" s="59" t="s">
        <v>1114</v>
      </c>
      <c r="Q21" s="87" t="s">
        <v>1218</v>
      </c>
      <c r="R21" s="63"/>
      <c r="S21" s="64"/>
      <c r="T21" s="59" t="s">
        <v>1202</v>
      </c>
      <c r="U21" s="65"/>
      <c r="V21" s="86"/>
      <c r="W21" s="62"/>
      <c r="X21" s="59"/>
      <c r="Y21" s="59"/>
      <c r="Z21" s="56"/>
      <c r="AA21" s="56"/>
      <c r="AB21" s="59"/>
      <c r="AC21" s="59"/>
      <c r="AD21" s="59"/>
      <c r="AE21" s="59"/>
      <c r="AF21" s="59"/>
      <c r="AG21" s="59"/>
      <c r="AH21" s="59"/>
      <c r="AI21" s="59"/>
      <c r="AJ21" s="59"/>
      <c r="AK21" s="57"/>
      <c r="AL21" s="56"/>
      <c r="AM21" s="56"/>
      <c r="AN21" s="56"/>
      <c r="AO21" s="56"/>
      <c r="AP21" s="56"/>
    </row>
    <row r="22" spans="1:42" s="15" customFormat="1" x14ac:dyDescent="0.3">
      <c r="A22" s="1" t="s">
        <v>672</v>
      </c>
      <c r="B22" s="1" t="s">
        <v>19</v>
      </c>
      <c r="C22" s="15" t="s">
        <v>1204</v>
      </c>
      <c r="E22" s="24" t="s">
        <v>339</v>
      </c>
      <c r="F22" s="34">
        <v>2.4013</v>
      </c>
      <c r="G22" s="21"/>
      <c r="H22" s="26">
        <v>66.118178396687981</v>
      </c>
      <c r="I22" s="26"/>
      <c r="J22" s="27">
        <v>2.5611767999999997</v>
      </c>
      <c r="K22" s="27"/>
      <c r="L22" s="26">
        <v>985.46820809248561</v>
      </c>
      <c r="M22" s="27">
        <v>-19.1536203</v>
      </c>
      <c r="N22" s="27"/>
      <c r="O22" s="3">
        <v>30</v>
      </c>
      <c r="P22" s="3" t="s">
        <v>1100</v>
      </c>
      <c r="Q22" s="21" t="s">
        <v>1215</v>
      </c>
      <c r="R22" s="21"/>
      <c r="S22" s="21"/>
      <c r="T22" s="21" t="s">
        <v>1202</v>
      </c>
      <c r="U22" s="36"/>
      <c r="V22" s="21"/>
      <c r="W22" s="21"/>
      <c r="X22" s="21"/>
      <c r="Y22" s="21"/>
      <c r="AB22" s="21"/>
      <c r="AC22" s="21"/>
      <c r="AD22" s="21"/>
      <c r="AE22" s="21"/>
      <c r="AF22" s="21"/>
      <c r="AG22" s="21"/>
      <c r="AH22" s="21"/>
      <c r="AI22" s="21"/>
      <c r="AJ22" s="21"/>
      <c r="AK22" s="24"/>
      <c r="AL22" s="1"/>
      <c r="AM22" s="1"/>
      <c r="AN22" s="1"/>
      <c r="AO22" s="1"/>
      <c r="AP22" s="1"/>
    </row>
    <row r="23" spans="1:42" s="15" customFormat="1" x14ac:dyDescent="0.3">
      <c r="A23" s="56" t="s">
        <v>673</v>
      </c>
      <c r="B23" s="56" t="s">
        <v>103</v>
      </c>
      <c r="C23" s="56" t="s">
        <v>1204</v>
      </c>
      <c r="D23" s="56"/>
      <c r="E23" s="57" t="s">
        <v>339</v>
      </c>
      <c r="F23" s="58">
        <v>2.3660000000000001</v>
      </c>
      <c r="G23" s="59"/>
      <c r="H23" s="60">
        <v>58.619484645252385</v>
      </c>
      <c r="I23" s="60">
        <f>H22-H23</f>
        <v>7.4986937514355958</v>
      </c>
      <c r="J23" s="61">
        <v>2.3603983999999998</v>
      </c>
      <c r="K23" s="61">
        <f>J22-J23</f>
        <v>0.20077839999999991</v>
      </c>
      <c r="L23" s="60">
        <v>619.3613847452857</v>
      </c>
      <c r="M23" s="61">
        <v>-19.157177900000001</v>
      </c>
      <c r="N23" s="61"/>
      <c r="O23" s="59">
        <v>30</v>
      </c>
      <c r="P23" s="59" t="s">
        <v>1100</v>
      </c>
      <c r="Q23" s="59" t="s">
        <v>1215</v>
      </c>
      <c r="R23" s="59"/>
      <c r="S23" s="59"/>
      <c r="T23" s="59" t="s">
        <v>1202</v>
      </c>
      <c r="U23" s="88"/>
      <c r="V23" s="59"/>
      <c r="W23" s="59"/>
      <c r="X23" s="59"/>
      <c r="Y23" s="59"/>
      <c r="Z23" s="56"/>
      <c r="AA23" s="56"/>
      <c r="AB23" s="59"/>
      <c r="AC23" s="59"/>
      <c r="AD23" s="59"/>
      <c r="AE23" s="59"/>
      <c r="AF23" s="59"/>
      <c r="AG23" s="59"/>
      <c r="AH23" s="59"/>
      <c r="AI23" s="59"/>
      <c r="AJ23" s="59"/>
      <c r="AK23" s="57"/>
      <c r="AL23" s="56"/>
      <c r="AM23" s="56"/>
      <c r="AN23" s="56"/>
      <c r="AO23" s="56"/>
      <c r="AP23" s="56"/>
    </row>
    <row r="24" spans="1:42" s="15" customFormat="1" x14ac:dyDescent="0.3">
      <c r="A24" s="1" t="s">
        <v>674</v>
      </c>
      <c r="B24" s="1" t="s">
        <v>19</v>
      </c>
      <c r="C24" s="15" t="s">
        <v>1204</v>
      </c>
      <c r="E24" s="24" t="s">
        <v>339</v>
      </c>
      <c r="F24" s="34">
        <v>2.2345000000000002</v>
      </c>
      <c r="G24" s="21"/>
      <c r="H24" s="26">
        <v>68.393927988959973</v>
      </c>
      <c r="I24" s="26"/>
      <c r="J24" s="27">
        <v>2.5646279999999999</v>
      </c>
      <c r="K24" s="27"/>
      <c r="L24" s="26">
        <v>908.56069364161851</v>
      </c>
      <c r="M24" s="27">
        <v>-18.186481700000005</v>
      </c>
      <c r="N24" s="27"/>
      <c r="O24" s="3">
        <v>30</v>
      </c>
      <c r="P24" s="3" t="s">
        <v>1100</v>
      </c>
      <c r="Q24" s="21" t="s">
        <v>1215</v>
      </c>
      <c r="R24" s="21"/>
      <c r="S24" s="21"/>
      <c r="T24" s="21" t="s">
        <v>1202</v>
      </c>
      <c r="U24" s="36"/>
      <c r="V24" s="21"/>
      <c r="W24" s="21"/>
      <c r="X24" s="21"/>
      <c r="Y24" s="21"/>
      <c r="AB24" s="21"/>
      <c r="AC24" s="21"/>
      <c r="AD24" s="21"/>
      <c r="AE24" s="21"/>
      <c r="AF24" s="21"/>
      <c r="AG24" s="21"/>
      <c r="AH24" s="21"/>
      <c r="AI24" s="21"/>
      <c r="AJ24" s="21"/>
      <c r="AK24" s="24"/>
      <c r="AL24" s="1"/>
      <c r="AM24" s="1"/>
      <c r="AN24" s="1"/>
      <c r="AO24" s="1"/>
      <c r="AP24" s="1"/>
    </row>
    <row r="25" spans="1:42" s="15" customFormat="1" x14ac:dyDescent="0.3">
      <c r="A25" s="56" t="s">
        <v>675</v>
      </c>
      <c r="B25" s="56" t="s">
        <v>103</v>
      </c>
      <c r="C25" s="56" t="s">
        <v>1204</v>
      </c>
      <c r="D25" s="56"/>
      <c r="E25" s="57" t="s">
        <v>339</v>
      </c>
      <c r="F25" s="58">
        <v>2.2905000000000002</v>
      </c>
      <c r="G25" s="59"/>
      <c r="H25" s="60">
        <v>64.864184397163129</v>
      </c>
      <c r="I25" s="60">
        <f>H24-H25</f>
        <v>3.5297435917968443</v>
      </c>
      <c r="J25" s="61">
        <v>2.2441479999999983</v>
      </c>
      <c r="K25" s="61">
        <f>J24-J25</f>
        <v>0.32048000000000165</v>
      </c>
      <c r="L25" s="60">
        <v>772.0610079575597</v>
      </c>
      <c r="M25" s="61">
        <v>-18.4729104</v>
      </c>
      <c r="N25" s="61"/>
      <c r="O25" s="59">
        <v>30</v>
      </c>
      <c r="P25" s="59" t="s">
        <v>1100</v>
      </c>
      <c r="Q25" s="59" t="s">
        <v>1215</v>
      </c>
      <c r="R25" s="59"/>
      <c r="S25" s="59"/>
      <c r="T25" s="59" t="s">
        <v>1202</v>
      </c>
      <c r="U25" s="88"/>
      <c r="V25" s="59"/>
      <c r="W25" s="59"/>
      <c r="X25" s="59"/>
      <c r="Y25" s="59"/>
      <c r="Z25" s="56"/>
      <c r="AA25" s="56"/>
      <c r="AB25" s="59"/>
      <c r="AC25" s="59"/>
      <c r="AD25" s="59"/>
      <c r="AE25" s="59"/>
      <c r="AF25" s="59"/>
      <c r="AG25" s="59"/>
      <c r="AH25" s="59"/>
      <c r="AI25" s="59"/>
      <c r="AJ25" s="59"/>
      <c r="AK25" s="57"/>
      <c r="AL25" s="56"/>
      <c r="AM25" s="56"/>
      <c r="AN25" s="56"/>
      <c r="AO25" s="56"/>
      <c r="AP25" s="56"/>
    </row>
    <row r="26" spans="1:42" s="15" customFormat="1" x14ac:dyDescent="0.3">
      <c r="A26" s="1" t="s">
        <v>676</v>
      </c>
      <c r="B26" s="1" t="s">
        <v>19</v>
      </c>
      <c r="C26" s="15" t="s">
        <v>1204</v>
      </c>
      <c r="E26" s="24" t="s">
        <v>339</v>
      </c>
      <c r="F26" s="34">
        <v>2.3170000000000002</v>
      </c>
      <c r="G26" s="21"/>
      <c r="H26" s="26">
        <v>70.489022707314007</v>
      </c>
      <c r="I26" s="26"/>
      <c r="J26" s="27">
        <v>3.0099640000000001</v>
      </c>
      <c r="K26" s="27"/>
      <c r="L26" s="26">
        <v>966.26300578034693</v>
      </c>
      <c r="M26" s="27">
        <v>-18.629602600000005</v>
      </c>
      <c r="N26" s="27"/>
      <c r="O26" s="3">
        <v>30</v>
      </c>
      <c r="P26" s="3" t="s">
        <v>1100</v>
      </c>
      <c r="Q26" s="21" t="s">
        <v>1215</v>
      </c>
      <c r="R26" s="21"/>
      <c r="S26" s="21"/>
      <c r="T26" s="21" t="s">
        <v>1202</v>
      </c>
      <c r="U26" s="36"/>
      <c r="V26" s="21"/>
      <c r="W26" s="21"/>
      <c r="X26" s="21"/>
      <c r="Y26" s="21"/>
      <c r="AB26" s="21"/>
      <c r="AC26" s="21"/>
      <c r="AD26" s="21"/>
      <c r="AE26" s="21"/>
      <c r="AF26" s="21"/>
      <c r="AG26" s="21"/>
      <c r="AH26" s="21"/>
      <c r="AI26" s="21"/>
      <c r="AJ26" s="21"/>
      <c r="AK26" s="24"/>
      <c r="AL26" s="1"/>
      <c r="AM26" s="1"/>
      <c r="AN26" s="1"/>
      <c r="AO26" s="1"/>
      <c r="AP26" s="1"/>
    </row>
    <row r="27" spans="1:42" s="15" customFormat="1" x14ac:dyDescent="0.3">
      <c r="A27" s="56" t="s">
        <v>677</v>
      </c>
      <c r="B27" s="56" t="s">
        <v>103</v>
      </c>
      <c r="C27" s="56" t="s">
        <v>1204</v>
      </c>
      <c r="D27" s="56"/>
      <c r="E27" s="57" t="s">
        <v>339</v>
      </c>
      <c r="F27" s="58">
        <v>2.2450000000000001</v>
      </c>
      <c r="G27" s="59"/>
      <c r="H27" s="60">
        <v>63.475886524822691</v>
      </c>
      <c r="I27" s="60">
        <f>H26-H27</f>
        <v>7.0131361824913157</v>
      </c>
      <c r="J27" s="61">
        <v>2.6932575999999986</v>
      </c>
      <c r="K27" s="61">
        <f>J26-J27</f>
        <v>0.3167064000000015</v>
      </c>
      <c r="L27" s="60">
        <v>778.33421750663138</v>
      </c>
      <c r="M27" s="61">
        <v>-18.972491800000004</v>
      </c>
      <c r="N27" s="61"/>
      <c r="O27" s="59">
        <v>30</v>
      </c>
      <c r="P27" s="59" t="s">
        <v>1100</v>
      </c>
      <c r="Q27" s="59" t="s">
        <v>1215</v>
      </c>
      <c r="R27" s="59"/>
      <c r="S27" s="59"/>
      <c r="T27" s="59" t="s">
        <v>1202</v>
      </c>
      <c r="U27" s="88"/>
      <c r="V27" s="59"/>
      <c r="W27" s="59"/>
      <c r="X27" s="59"/>
      <c r="Y27" s="59"/>
      <c r="Z27" s="56"/>
      <c r="AA27" s="56"/>
      <c r="AB27" s="59"/>
      <c r="AC27" s="59"/>
      <c r="AD27" s="59"/>
      <c r="AE27" s="59"/>
      <c r="AF27" s="59"/>
      <c r="AG27" s="59"/>
      <c r="AH27" s="59"/>
      <c r="AI27" s="59"/>
      <c r="AJ27" s="59"/>
      <c r="AK27" s="57"/>
      <c r="AL27" s="56"/>
      <c r="AM27" s="56"/>
      <c r="AN27" s="56"/>
      <c r="AO27" s="56"/>
      <c r="AP27" s="56"/>
    </row>
    <row r="28" spans="1:42" s="15" customFormat="1" x14ac:dyDescent="0.3">
      <c r="A28" s="1" t="s">
        <v>678</v>
      </c>
      <c r="B28" s="1" t="s">
        <v>19</v>
      </c>
      <c r="C28" s="15" t="s">
        <v>1204</v>
      </c>
      <c r="E28" s="24" t="s">
        <v>339</v>
      </c>
      <c r="F28" s="34">
        <v>2.2320000000000002</v>
      </c>
      <c r="G28" s="21"/>
      <c r="H28" s="26">
        <v>66.517124576590135</v>
      </c>
      <c r="I28" s="26"/>
      <c r="J28" s="27">
        <v>2.9144311999999992</v>
      </c>
      <c r="K28" s="27"/>
      <c r="L28" s="26">
        <v>802.47687861271675</v>
      </c>
      <c r="M28" s="27">
        <v>-17.539528400000005</v>
      </c>
      <c r="N28" s="27"/>
      <c r="O28" s="3">
        <v>30</v>
      </c>
      <c r="P28" s="3" t="s">
        <v>1100</v>
      </c>
      <c r="Q28" s="21" t="s">
        <v>1215</v>
      </c>
      <c r="R28" s="21"/>
      <c r="S28" s="21"/>
      <c r="T28" s="21" t="s">
        <v>1202</v>
      </c>
      <c r="U28" s="36"/>
      <c r="V28" s="21"/>
      <c r="W28" s="21"/>
      <c r="X28" s="21"/>
      <c r="Y28" s="21"/>
      <c r="AB28" s="21"/>
      <c r="AC28" s="21"/>
      <c r="AD28" s="21"/>
      <c r="AE28" s="21"/>
      <c r="AF28" s="21"/>
      <c r="AG28" s="21"/>
      <c r="AH28" s="21"/>
      <c r="AI28" s="21"/>
      <c r="AJ28" s="21"/>
      <c r="AK28" s="24"/>
      <c r="AL28" s="1"/>
      <c r="AM28" s="1"/>
      <c r="AN28" s="1"/>
      <c r="AO28" s="1"/>
      <c r="AP28" s="1"/>
    </row>
    <row r="29" spans="1:42" s="15" customFormat="1" x14ac:dyDescent="0.3">
      <c r="A29" s="56" t="s">
        <v>679</v>
      </c>
      <c r="B29" s="56" t="s">
        <v>103</v>
      </c>
      <c r="C29" s="56" t="s">
        <v>1204</v>
      </c>
      <c r="D29" s="56"/>
      <c r="E29" s="57" t="s">
        <v>339</v>
      </c>
      <c r="F29" s="58">
        <v>2.2622</v>
      </c>
      <c r="G29" s="59"/>
      <c r="H29" s="60">
        <v>57.222340425531911</v>
      </c>
      <c r="I29" s="60">
        <f>H28-H29</f>
        <v>9.2947841510582236</v>
      </c>
      <c r="J29" s="61">
        <v>2.5112199999999993</v>
      </c>
      <c r="K29" s="61">
        <f>J28-J29</f>
        <v>0.40321119999999988</v>
      </c>
      <c r="L29" s="60">
        <v>553.34748010610087</v>
      </c>
      <c r="M29" s="61">
        <v>-18.174316600000001</v>
      </c>
      <c r="N29" s="61"/>
      <c r="O29" s="59">
        <v>30</v>
      </c>
      <c r="P29" s="59" t="s">
        <v>1100</v>
      </c>
      <c r="Q29" s="59" t="s">
        <v>1215</v>
      </c>
      <c r="R29" s="59"/>
      <c r="S29" s="59"/>
      <c r="T29" s="59" t="s">
        <v>1202</v>
      </c>
      <c r="U29" s="88"/>
      <c r="V29" s="59"/>
      <c r="W29" s="59"/>
      <c r="X29" s="59"/>
      <c r="Y29" s="59"/>
      <c r="Z29" s="56"/>
      <c r="AA29" s="56"/>
      <c r="AB29" s="59"/>
      <c r="AC29" s="59"/>
      <c r="AD29" s="59"/>
      <c r="AE29" s="59"/>
      <c r="AF29" s="59"/>
      <c r="AG29" s="59"/>
      <c r="AH29" s="59"/>
      <c r="AI29" s="59"/>
      <c r="AJ29" s="59"/>
      <c r="AK29" s="57"/>
      <c r="AL29" s="56"/>
      <c r="AM29" s="56"/>
      <c r="AN29" s="56"/>
      <c r="AO29" s="56"/>
      <c r="AP29" s="56"/>
    </row>
    <row r="30" spans="1:42" s="15" customFormat="1" x14ac:dyDescent="0.3">
      <c r="A30" s="1" t="s">
        <v>680</v>
      </c>
      <c r="B30" s="1" t="s">
        <v>19</v>
      </c>
      <c r="C30" s="15" t="s">
        <v>1204</v>
      </c>
      <c r="E30" s="24" t="s">
        <v>339</v>
      </c>
      <c r="F30" s="34">
        <v>2.2749999999999999</v>
      </c>
      <c r="G30" s="21"/>
      <c r="H30" s="26">
        <v>77.125580228327678</v>
      </c>
      <c r="I30" s="26"/>
      <c r="J30" s="27">
        <v>2.2921960000000001</v>
      </c>
      <c r="K30" s="27"/>
      <c r="L30" s="26">
        <v>960.29479768786132</v>
      </c>
      <c r="M30" s="27">
        <v>-19.069935700000002</v>
      </c>
      <c r="N30" s="27"/>
      <c r="O30" s="3">
        <v>30</v>
      </c>
      <c r="P30" s="3" t="s">
        <v>1100</v>
      </c>
      <c r="Q30" s="21" t="s">
        <v>1215</v>
      </c>
      <c r="R30" s="21"/>
      <c r="S30" s="21"/>
      <c r="T30" s="21" t="s">
        <v>1202</v>
      </c>
      <c r="U30" s="36"/>
      <c r="V30" s="21"/>
      <c r="W30" s="21"/>
      <c r="X30" s="21"/>
      <c r="Y30" s="21"/>
      <c r="AB30" s="21"/>
      <c r="AC30" s="21"/>
      <c r="AD30" s="21"/>
      <c r="AE30" s="21"/>
      <c r="AF30" s="21"/>
      <c r="AG30" s="21"/>
      <c r="AH30" s="21"/>
      <c r="AI30" s="21"/>
      <c r="AJ30" s="21"/>
      <c r="AK30" s="24"/>
      <c r="AL30" s="1"/>
      <c r="AM30" s="1"/>
      <c r="AN30" s="1"/>
      <c r="AO30" s="1"/>
      <c r="AP30" s="1"/>
    </row>
    <row r="31" spans="1:42" s="15" customFormat="1" x14ac:dyDescent="0.3">
      <c r="A31" s="56" t="s">
        <v>681</v>
      </c>
      <c r="B31" s="56" t="s">
        <v>19</v>
      </c>
      <c r="C31" s="56" t="s">
        <v>1204</v>
      </c>
      <c r="D31" s="56"/>
      <c r="E31" s="57" t="s">
        <v>339</v>
      </c>
      <c r="F31" s="58">
        <v>2.2883</v>
      </c>
      <c r="G31" s="59"/>
      <c r="H31" s="60">
        <v>71.346453900709221</v>
      </c>
      <c r="I31" s="60">
        <f>H30-H31</f>
        <v>5.7791263276184566</v>
      </c>
      <c r="J31" s="61">
        <v>1.9713208</v>
      </c>
      <c r="K31" s="61">
        <f>J30-J31</f>
        <v>0.32087520000000014</v>
      </c>
      <c r="L31" s="60">
        <v>799.70026525198944</v>
      </c>
      <c r="M31" s="61">
        <v>-19.337501600000003</v>
      </c>
      <c r="N31" s="61"/>
      <c r="O31" s="59">
        <v>30</v>
      </c>
      <c r="P31" s="59" t="s">
        <v>1100</v>
      </c>
      <c r="Q31" s="59" t="s">
        <v>1215</v>
      </c>
      <c r="R31" s="59"/>
      <c r="S31" s="59"/>
      <c r="T31" s="59" t="s">
        <v>1202</v>
      </c>
      <c r="U31" s="88"/>
      <c r="V31" s="59"/>
      <c r="W31" s="59"/>
      <c r="X31" s="59"/>
      <c r="Y31" s="59"/>
      <c r="Z31" s="56"/>
      <c r="AA31" s="56"/>
      <c r="AB31" s="59"/>
      <c r="AC31" s="59"/>
      <c r="AD31" s="59"/>
      <c r="AE31" s="59"/>
      <c r="AF31" s="59"/>
      <c r="AG31" s="59"/>
      <c r="AH31" s="59"/>
      <c r="AI31" s="59"/>
      <c r="AJ31" s="59"/>
      <c r="AK31" s="57"/>
      <c r="AL31" s="56"/>
      <c r="AM31" s="56"/>
      <c r="AN31" s="56"/>
      <c r="AO31" s="56"/>
      <c r="AP31" s="56"/>
    </row>
    <row r="32" spans="1:42" s="72" customFormat="1" x14ac:dyDescent="0.3">
      <c r="A32" s="1" t="s">
        <v>874</v>
      </c>
      <c r="B32" s="1" t="s">
        <v>1084</v>
      </c>
      <c r="C32" s="15"/>
      <c r="D32" s="15"/>
      <c r="E32" s="2" t="s">
        <v>339</v>
      </c>
      <c r="F32" s="34">
        <v>3.2311999999999999</v>
      </c>
      <c r="G32" s="21"/>
      <c r="H32" s="26">
        <v>16.511177347242917</v>
      </c>
      <c r="I32" s="26"/>
      <c r="J32" s="27">
        <v>2.9979821999999983</v>
      </c>
      <c r="K32" s="27"/>
      <c r="L32" s="26">
        <v>209.0406811731315</v>
      </c>
      <c r="M32" s="27">
        <v>-5.0096927999999972</v>
      </c>
      <c r="N32" s="27"/>
      <c r="O32" s="3">
        <v>87</v>
      </c>
      <c r="P32" s="3" t="s">
        <v>1111</v>
      </c>
      <c r="Q32" s="21" t="s">
        <v>1216</v>
      </c>
      <c r="R32" s="21"/>
      <c r="S32" s="21"/>
      <c r="T32" s="21" t="s">
        <v>1202</v>
      </c>
      <c r="U32" s="36"/>
      <c r="V32" s="21"/>
      <c r="W32" s="21"/>
      <c r="X32" s="21"/>
      <c r="Y32" s="21"/>
      <c r="Z32" s="15"/>
      <c r="AA32" s="15"/>
      <c r="AB32" s="21"/>
      <c r="AC32" s="21"/>
      <c r="AD32" s="21"/>
      <c r="AE32" s="21"/>
      <c r="AF32" s="21"/>
      <c r="AG32" s="21"/>
      <c r="AH32" s="21"/>
      <c r="AI32" s="21"/>
      <c r="AJ32" s="21"/>
      <c r="AK32" s="24"/>
      <c r="AL32" s="1"/>
      <c r="AM32" s="1"/>
      <c r="AN32" s="1"/>
      <c r="AO32" s="1"/>
      <c r="AP32" s="1"/>
    </row>
    <row r="33" spans="1:42" s="15" customFormat="1" x14ac:dyDescent="0.3">
      <c r="A33" s="56" t="s">
        <v>875</v>
      </c>
      <c r="B33" s="56" t="s">
        <v>1084</v>
      </c>
      <c r="C33" s="141"/>
      <c r="D33" s="56"/>
      <c r="E33" s="57" t="s">
        <v>339</v>
      </c>
      <c r="F33" s="58">
        <v>3.2629000000000001</v>
      </c>
      <c r="G33" s="59"/>
      <c r="H33" s="60">
        <v>8.8948111542534409</v>
      </c>
      <c r="I33" s="60">
        <f>H32-H33</f>
        <v>7.6163661929894761</v>
      </c>
      <c r="J33" s="61">
        <v>4.4514767999999991</v>
      </c>
      <c r="K33" s="61">
        <f>J32-J33</f>
        <v>-1.4534946000000009</v>
      </c>
      <c r="L33" s="60">
        <v>71.925415142133403</v>
      </c>
      <c r="M33" s="61">
        <v>-25.835735500000002</v>
      </c>
      <c r="N33" s="61"/>
      <c r="O33" s="59">
        <v>87</v>
      </c>
      <c r="P33" s="59" t="s">
        <v>1111</v>
      </c>
      <c r="Q33" s="59" t="s">
        <v>1216</v>
      </c>
      <c r="R33" s="59"/>
      <c r="S33" s="59"/>
      <c r="T33" s="59" t="s">
        <v>1202</v>
      </c>
      <c r="U33" s="88"/>
      <c r="V33" s="59"/>
      <c r="W33" s="59"/>
      <c r="X33" s="59"/>
      <c r="Y33" s="59"/>
      <c r="Z33" s="56"/>
      <c r="AA33" s="56"/>
      <c r="AB33" s="59"/>
      <c r="AC33" s="59"/>
      <c r="AD33" s="59"/>
      <c r="AE33" s="59"/>
      <c r="AF33" s="59"/>
      <c r="AG33" s="59"/>
      <c r="AH33" s="59"/>
      <c r="AI33" s="59"/>
      <c r="AJ33" s="59"/>
      <c r="AK33" s="57"/>
      <c r="AL33" s="56"/>
      <c r="AM33" s="56"/>
      <c r="AN33" s="56"/>
      <c r="AO33" s="56"/>
      <c r="AP33" s="56"/>
    </row>
    <row r="34" spans="1:42" s="15" customFormat="1" x14ac:dyDescent="0.3">
      <c r="A34" s="1" t="s">
        <v>876</v>
      </c>
      <c r="B34" s="1" t="s">
        <v>1084</v>
      </c>
      <c r="C34" s="23"/>
      <c r="E34" s="2" t="s">
        <v>339</v>
      </c>
      <c r="F34" s="34">
        <v>3.2757999999999998</v>
      </c>
      <c r="G34" s="21"/>
      <c r="H34" s="26">
        <v>18.865871833084945</v>
      </c>
      <c r="I34" s="26"/>
      <c r="J34" s="27">
        <v>2.7809613999999989</v>
      </c>
      <c r="K34" s="27"/>
      <c r="L34" s="26">
        <v>216.75118259224217</v>
      </c>
      <c r="M34" s="27">
        <v>-5.2796448000000007</v>
      </c>
      <c r="N34" s="27"/>
      <c r="O34" s="3">
        <v>87</v>
      </c>
      <c r="P34" s="3" t="s">
        <v>1111</v>
      </c>
      <c r="Q34" s="21" t="s">
        <v>1216</v>
      </c>
      <c r="R34" s="21"/>
      <c r="S34" s="21"/>
      <c r="T34" s="21" t="s">
        <v>1202</v>
      </c>
      <c r="U34" s="36"/>
      <c r="V34" s="21"/>
      <c r="W34" s="21"/>
      <c r="X34" s="21"/>
      <c r="Y34" s="21"/>
      <c r="AB34" s="21"/>
      <c r="AC34" s="21"/>
      <c r="AD34" s="21"/>
      <c r="AE34" s="21"/>
      <c r="AF34" s="21"/>
      <c r="AG34" s="21"/>
      <c r="AH34" s="21"/>
      <c r="AI34" s="21"/>
      <c r="AJ34" s="21"/>
      <c r="AK34" s="24"/>
      <c r="AL34" s="1"/>
      <c r="AM34" s="1"/>
      <c r="AN34" s="1"/>
      <c r="AO34" s="1"/>
      <c r="AP34" s="1"/>
    </row>
    <row r="35" spans="1:42" s="15" customFormat="1" x14ac:dyDescent="0.3">
      <c r="A35" s="56" t="s">
        <v>877</v>
      </c>
      <c r="B35" s="56" t="s">
        <v>1084</v>
      </c>
      <c r="C35" s="141"/>
      <c r="D35" s="56"/>
      <c r="E35" s="57" t="s">
        <v>339</v>
      </c>
      <c r="F35" s="58">
        <v>3.1478999999999999</v>
      </c>
      <c r="G35" s="59"/>
      <c r="H35" s="60">
        <v>15.57147899752912</v>
      </c>
      <c r="I35" s="60">
        <f>H34-H35</f>
        <v>3.2943928355558256</v>
      </c>
      <c r="J35" s="61">
        <v>3.7754240000000006</v>
      </c>
      <c r="K35" s="61">
        <f>J34-J35</f>
        <v>-0.99446260000000164</v>
      </c>
      <c r="L35" s="60">
        <v>119.0039403321137</v>
      </c>
      <c r="M35" s="61">
        <v>-25.030954199999996</v>
      </c>
      <c r="N35" s="61"/>
      <c r="O35" s="59">
        <v>87</v>
      </c>
      <c r="P35" s="59" t="s">
        <v>1111</v>
      </c>
      <c r="Q35" s="59" t="s">
        <v>1216</v>
      </c>
      <c r="R35" s="59"/>
      <c r="S35" s="59"/>
      <c r="T35" s="59" t="s">
        <v>1202</v>
      </c>
      <c r="U35" s="88"/>
      <c r="V35" s="59"/>
      <c r="W35" s="59"/>
      <c r="X35" s="59"/>
      <c r="Y35" s="59"/>
      <c r="Z35" s="56"/>
      <c r="AA35" s="56"/>
      <c r="AB35" s="59"/>
      <c r="AC35" s="59"/>
      <c r="AD35" s="59"/>
      <c r="AE35" s="59"/>
      <c r="AF35" s="59"/>
      <c r="AG35" s="59"/>
      <c r="AH35" s="59"/>
      <c r="AI35" s="59"/>
      <c r="AJ35" s="59"/>
      <c r="AK35" s="57"/>
      <c r="AL35" s="56"/>
      <c r="AM35" s="56"/>
      <c r="AN35" s="56"/>
      <c r="AO35" s="56"/>
      <c r="AP35" s="56"/>
    </row>
    <row r="36" spans="1:42" s="72" customFormat="1" x14ac:dyDescent="0.3">
      <c r="A36" s="1" t="s">
        <v>878</v>
      </c>
      <c r="B36" s="1" t="s">
        <v>1084</v>
      </c>
      <c r="C36" s="23"/>
      <c r="D36" s="15"/>
      <c r="E36" s="2" t="s">
        <v>339</v>
      </c>
      <c r="F36" s="34">
        <v>3.2621000000000002</v>
      </c>
      <c r="G36" s="21"/>
      <c r="H36" s="26">
        <v>37.183681073025333</v>
      </c>
      <c r="I36" s="26"/>
      <c r="J36" s="27">
        <v>1.8877362999999998</v>
      </c>
      <c r="K36" s="27"/>
      <c r="L36" s="26">
        <v>257.45127719962153</v>
      </c>
      <c r="M36" s="27">
        <v>-11.930126400000001</v>
      </c>
      <c r="N36" s="27"/>
      <c r="O36" s="3">
        <v>87</v>
      </c>
      <c r="P36" s="3" t="s">
        <v>1111</v>
      </c>
      <c r="Q36" s="21" t="s">
        <v>1216</v>
      </c>
      <c r="R36" s="21"/>
      <c r="S36" s="21"/>
      <c r="T36" s="21" t="s">
        <v>1202</v>
      </c>
      <c r="U36" s="36"/>
      <c r="V36" s="21"/>
      <c r="W36" s="21"/>
      <c r="X36" s="21"/>
      <c r="Y36" s="21"/>
      <c r="Z36" s="15"/>
      <c r="AA36" s="15"/>
      <c r="AB36" s="21"/>
      <c r="AC36" s="21"/>
      <c r="AD36" s="21"/>
      <c r="AE36" s="21"/>
      <c r="AF36" s="21"/>
      <c r="AG36" s="21"/>
      <c r="AH36" s="21"/>
      <c r="AI36" s="21"/>
      <c r="AJ36" s="21"/>
      <c r="AK36" s="24"/>
      <c r="AL36" s="1"/>
      <c r="AM36" s="1"/>
      <c r="AN36" s="1"/>
      <c r="AO36" s="1"/>
      <c r="AP36" s="1"/>
    </row>
    <row r="37" spans="1:42" s="72" customFormat="1" x14ac:dyDescent="0.3">
      <c r="A37" s="56" t="s">
        <v>879</v>
      </c>
      <c r="B37" s="56" t="s">
        <v>1084</v>
      </c>
      <c r="C37" s="141"/>
      <c r="D37" s="56"/>
      <c r="E37" s="57" t="s">
        <v>339</v>
      </c>
      <c r="F37" s="58">
        <v>3.1766999999999999</v>
      </c>
      <c r="G37" s="59"/>
      <c r="H37" s="60">
        <v>28.591246028944582</v>
      </c>
      <c r="I37" s="60">
        <f>H36-H37</f>
        <v>8.5924350440807515</v>
      </c>
      <c r="J37" s="61">
        <v>2.8946208000000011</v>
      </c>
      <c r="K37" s="61">
        <f>J36-J37</f>
        <v>-1.0068845000000013</v>
      </c>
      <c r="L37" s="60">
        <v>206.69040247678018</v>
      </c>
      <c r="M37" s="61">
        <v>-27.3617597</v>
      </c>
      <c r="N37" s="61"/>
      <c r="O37" s="59">
        <v>87</v>
      </c>
      <c r="P37" s="59" t="s">
        <v>1111</v>
      </c>
      <c r="Q37" s="59" t="s">
        <v>1216</v>
      </c>
      <c r="R37" s="59"/>
      <c r="S37" s="59"/>
      <c r="T37" s="59" t="s">
        <v>1202</v>
      </c>
      <c r="U37" s="88"/>
      <c r="V37" s="59"/>
      <c r="W37" s="59"/>
      <c r="X37" s="59"/>
      <c r="Y37" s="59"/>
      <c r="Z37" s="56"/>
      <c r="AA37" s="56"/>
      <c r="AB37" s="59"/>
      <c r="AC37" s="59"/>
      <c r="AD37" s="59"/>
      <c r="AE37" s="59"/>
      <c r="AF37" s="59"/>
      <c r="AG37" s="59"/>
      <c r="AH37" s="59"/>
      <c r="AI37" s="59"/>
      <c r="AJ37" s="59"/>
      <c r="AK37" s="57"/>
      <c r="AL37" s="56"/>
      <c r="AM37" s="56"/>
      <c r="AN37" s="56"/>
      <c r="AO37" s="56"/>
      <c r="AP37" s="56"/>
    </row>
    <row r="38" spans="1:42" s="15" customFormat="1" x14ac:dyDescent="0.3">
      <c r="A38" s="1" t="s">
        <v>880</v>
      </c>
      <c r="B38" s="1" t="s">
        <v>1084</v>
      </c>
      <c r="C38" s="23"/>
      <c r="E38" s="2" t="s">
        <v>339</v>
      </c>
      <c r="F38" s="34">
        <v>3.1922000000000001</v>
      </c>
      <c r="G38" s="21"/>
      <c r="H38" s="26">
        <v>12.312220566318924</v>
      </c>
      <c r="I38" s="26"/>
      <c r="J38" s="27">
        <v>3.5539559999999994</v>
      </c>
      <c r="K38" s="27"/>
      <c r="L38" s="26">
        <v>200.16650898770104</v>
      </c>
      <c r="M38" s="27">
        <v>-3.6011824000000034</v>
      </c>
      <c r="N38" s="27"/>
      <c r="O38" s="3">
        <v>87</v>
      </c>
      <c r="P38" s="3" t="s">
        <v>1111</v>
      </c>
      <c r="Q38" s="21" t="s">
        <v>1216</v>
      </c>
      <c r="R38" s="21"/>
      <c r="S38" s="21"/>
      <c r="T38" s="21" t="s">
        <v>1202</v>
      </c>
      <c r="U38" s="36"/>
      <c r="V38" s="21"/>
      <c r="W38" s="21"/>
      <c r="X38" s="21"/>
      <c r="Y38" s="21"/>
      <c r="AB38" s="21"/>
      <c r="AC38" s="21"/>
      <c r="AD38" s="21"/>
      <c r="AE38" s="21"/>
      <c r="AF38" s="21"/>
      <c r="AG38" s="21"/>
      <c r="AH38" s="21"/>
      <c r="AI38" s="21"/>
      <c r="AJ38" s="21"/>
      <c r="AK38" s="24"/>
      <c r="AL38" s="1"/>
      <c r="AM38" s="1"/>
      <c r="AN38" s="1"/>
      <c r="AO38" s="1"/>
      <c r="AP38" s="1"/>
    </row>
    <row r="39" spans="1:42" s="15" customFormat="1" x14ac:dyDescent="0.3">
      <c r="A39" s="56" t="s">
        <v>881</v>
      </c>
      <c r="B39" s="56" t="s">
        <v>1084</v>
      </c>
      <c r="C39" s="56"/>
      <c r="D39" s="56"/>
      <c r="E39" s="57" t="s">
        <v>339</v>
      </c>
      <c r="F39" s="58">
        <v>3.25</v>
      </c>
      <c r="G39" s="59"/>
      <c r="H39" s="60">
        <v>9.7066713731027168</v>
      </c>
      <c r="I39" s="60">
        <f>H38-H39</f>
        <v>2.6055491932162074</v>
      </c>
      <c r="J39" s="61">
        <v>4.5277407999999992</v>
      </c>
      <c r="K39" s="61">
        <f>J38-J39</f>
        <v>-0.97378479999999978</v>
      </c>
      <c r="L39" s="60">
        <v>80.484379397692095</v>
      </c>
      <c r="M39" s="61">
        <v>-25.480957599999996</v>
      </c>
      <c r="N39" s="61"/>
      <c r="O39" s="59">
        <v>87</v>
      </c>
      <c r="P39" s="59" t="s">
        <v>1111</v>
      </c>
      <c r="Q39" s="59" t="s">
        <v>1216</v>
      </c>
      <c r="R39" s="59"/>
      <c r="S39" s="59"/>
      <c r="T39" s="59" t="s">
        <v>1202</v>
      </c>
      <c r="U39" s="88"/>
      <c r="V39" s="59"/>
      <c r="W39" s="59"/>
      <c r="X39" s="59"/>
      <c r="Y39" s="59"/>
      <c r="Z39" s="56"/>
      <c r="AA39" s="56"/>
      <c r="AB39" s="59"/>
      <c r="AC39" s="59"/>
      <c r="AD39" s="59"/>
      <c r="AE39" s="59"/>
      <c r="AF39" s="59"/>
      <c r="AG39" s="59"/>
      <c r="AH39" s="59"/>
      <c r="AI39" s="59"/>
      <c r="AJ39" s="59"/>
      <c r="AK39" s="57"/>
      <c r="AL39" s="56"/>
      <c r="AM39" s="56"/>
      <c r="AN39" s="56"/>
      <c r="AO39" s="56"/>
      <c r="AP39" s="56"/>
    </row>
    <row r="42" spans="1:42" x14ac:dyDescent="0.3">
      <c r="E42" s="389" t="s">
        <v>1234</v>
      </c>
      <c r="F42" s="389"/>
      <c r="G42" s="389"/>
      <c r="H42" s="389"/>
      <c r="I42" s="158">
        <f>AVERAGE(I13:I31)</f>
        <v>6.1425416363308312</v>
      </c>
      <c r="J42" s="159"/>
      <c r="K42" s="159"/>
    </row>
    <row r="43" spans="1:42" x14ac:dyDescent="0.3">
      <c r="E43" s="389" t="s">
        <v>1238</v>
      </c>
      <c r="F43" s="389"/>
      <c r="G43" s="389"/>
      <c r="H43" s="389"/>
      <c r="I43" s="158">
        <f>AVERAGE(I33:I39,I3:I11)</f>
        <v>4.9104205389094382</v>
      </c>
    </row>
  </sheetData>
  <mergeCells count="2">
    <mergeCell ref="E42:H42"/>
    <mergeCell ref="E43:H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CB7F-F42C-4E1B-A22B-DC6E51BC5DF1}">
  <dimension ref="A1:G40"/>
  <sheetViews>
    <sheetView zoomScale="85" zoomScaleNormal="85" workbookViewId="0">
      <selection activeCell="F13" sqref="F13"/>
    </sheetView>
  </sheetViews>
  <sheetFormatPr defaultRowHeight="14" x14ac:dyDescent="0.3"/>
  <cols>
    <col min="1" max="4" width="8.7265625" style="1"/>
    <col min="5" max="5" width="11" style="1" bestFit="1" customWidth="1"/>
    <col min="6" max="16384" width="8.7265625" style="1"/>
  </cols>
  <sheetData>
    <row r="1" spans="1:7" ht="44.5" x14ac:dyDescent="0.3">
      <c r="A1" s="5" t="s">
        <v>1</v>
      </c>
      <c r="B1" s="5" t="s">
        <v>0</v>
      </c>
      <c r="C1" s="9" t="s">
        <v>1488</v>
      </c>
      <c r="D1" s="10" t="s">
        <v>1489</v>
      </c>
      <c r="F1" s="1" t="s">
        <v>1235</v>
      </c>
      <c r="G1" s="1" t="s">
        <v>1236</v>
      </c>
    </row>
    <row r="2" spans="1:7" x14ac:dyDescent="0.3">
      <c r="A2" s="56" t="s">
        <v>781</v>
      </c>
      <c r="B2" s="56" t="s">
        <v>1084</v>
      </c>
      <c r="C2" s="61">
        <v>3.5163199999999994</v>
      </c>
      <c r="D2" s="61">
        <v>-23.250909800000006</v>
      </c>
      <c r="E2" s="1" t="s">
        <v>1237</v>
      </c>
      <c r="F2" s="1">
        <f>_xlfn.T.TEST(C2:C10,C11:C19,2,1)</f>
        <v>4.0281346002685008E-2</v>
      </c>
      <c r="G2" s="1">
        <f>_xlfn.T.TEST(D2:D10,D11:D19,2,1)</f>
        <v>2.0318440516503692E-9</v>
      </c>
    </row>
    <row r="3" spans="1:7" x14ac:dyDescent="0.3">
      <c r="A3" s="56" t="s">
        <v>783</v>
      </c>
      <c r="B3" s="56" t="s">
        <v>1084</v>
      </c>
      <c r="C3" s="61">
        <v>3.4433360000000004</v>
      </c>
      <c r="D3" s="61">
        <v>-23.525070400000004</v>
      </c>
    </row>
    <row r="4" spans="1:7" x14ac:dyDescent="0.3">
      <c r="A4" s="56" t="s">
        <v>785</v>
      </c>
      <c r="B4" s="56" t="s">
        <v>1084</v>
      </c>
      <c r="C4" s="61">
        <v>2.9032192000000001</v>
      </c>
      <c r="D4" s="61">
        <v>-24.318413000000003</v>
      </c>
    </row>
    <row r="5" spans="1:7" x14ac:dyDescent="0.3">
      <c r="A5" s="56" t="s">
        <v>787</v>
      </c>
      <c r="B5" s="56" t="s">
        <v>1084</v>
      </c>
      <c r="C5" s="61">
        <v>3.6041712000000001</v>
      </c>
      <c r="D5" s="61">
        <v>-22.331584900000003</v>
      </c>
    </row>
    <row r="6" spans="1:7" x14ac:dyDescent="0.3">
      <c r="A6" s="56" t="s">
        <v>789</v>
      </c>
      <c r="B6" s="56" t="s">
        <v>1084</v>
      </c>
      <c r="C6" s="61">
        <v>3.7755375999999998</v>
      </c>
      <c r="D6" s="61">
        <v>-22.321090000000002</v>
      </c>
    </row>
    <row r="7" spans="1:7" x14ac:dyDescent="0.3">
      <c r="A7" s="56" t="s">
        <v>875</v>
      </c>
      <c r="B7" s="56" t="s">
        <v>1084</v>
      </c>
      <c r="C7" s="61">
        <v>4.4514767999999991</v>
      </c>
      <c r="D7" s="61">
        <v>-25.835735500000002</v>
      </c>
    </row>
    <row r="8" spans="1:7" x14ac:dyDescent="0.3">
      <c r="A8" s="56" t="s">
        <v>877</v>
      </c>
      <c r="B8" s="56" t="s">
        <v>1084</v>
      </c>
      <c r="C8" s="61">
        <v>3.7754240000000006</v>
      </c>
      <c r="D8" s="61">
        <v>-25.030954199999996</v>
      </c>
    </row>
    <row r="9" spans="1:7" x14ac:dyDescent="0.3">
      <c r="A9" s="56" t="s">
        <v>879</v>
      </c>
      <c r="B9" s="56" t="s">
        <v>1084</v>
      </c>
      <c r="C9" s="61">
        <v>2.8946208000000011</v>
      </c>
      <c r="D9" s="61">
        <v>-27.3617597</v>
      </c>
    </row>
    <row r="10" spans="1:7" x14ac:dyDescent="0.3">
      <c r="A10" s="56" t="s">
        <v>881</v>
      </c>
      <c r="B10" s="56" t="s">
        <v>1084</v>
      </c>
      <c r="C10" s="61">
        <v>4.5277407999999992</v>
      </c>
      <c r="D10" s="61">
        <v>-25.480957599999996</v>
      </c>
    </row>
    <row r="11" spans="1:7" x14ac:dyDescent="0.3">
      <c r="A11" s="1" t="s">
        <v>780</v>
      </c>
      <c r="B11" s="1" t="s">
        <v>1084</v>
      </c>
      <c r="C11" s="27">
        <v>3.7386552000000011</v>
      </c>
      <c r="D11" s="27">
        <v>-1.7958806000000043</v>
      </c>
    </row>
    <row r="12" spans="1:7" x14ac:dyDescent="0.3">
      <c r="A12" s="1" t="s">
        <v>782</v>
      </c>
      <c r="B12" s="1" t="s">
        <v>1084</v>
      </c>
      <c r="C12" s="27">
        <v>3.2734550000000011</v>
      </c>
      <c r="D12" s="27">
        <v>-3.0192357000000039</v>
      </c>
    </row>
    <row r="13" spans="1:7" x14ac:dyDescent="0.3">
      <c r="A13" s="1" t="s">
        <v>784</v>
      </c>
      <c r="B13" s="1" t="s">
        <v>1084</v>
      </c>
      <c r="C13" s="27">
        <v>3.2513942</v>
      </c>
      <c r="D13" s="27">
        <v>-2.9665891000000046</v>
      </c>
    </row>
    <row r="14" spans="1:7" x14ac:dyDescent="0.3">
      <c r="A14" s="1" t="s">
        <v>786</v>
      </c>
      <c r="B14" s="1" t="s">
        <v>1084</v>
      </c>
      <c r="C14" s="27">
        <v>3.2163289999999995</v>
      </c>
      <c r="D14" s="27">
        <v>-3.6433483000000004</v>
      </c>
    </row>
    <row r="15" spans="1:7" x14ac:dyDescent="0.3">
      <c r="A15" s="1" t="s">
        <v>788</v>
      </c>
      <c r="B15" s="1" t="s">
        <v>1084</v>
      </c>
      <c r="C15" s="27">
        <v>3.6164768</v>
      </c>
      <c r="D15" s="27">
        <v>-3.8456675000000011</v>
      </c>
    </row>
    <row r="16" spans="1:7" x14ac:dyDescent="0.3">
      <c r="A16" s="1" t="s">
        <v>874</v>
      </c>
      <c r="B16" s="1" t="s">
        <v>1084</v>
      </c>
      <c r="C16" s="27">
        <v>2.9979821999999983</v>
      </c>
      <c r="D16" s="27">
        <v>-5.0096927999999972</v>
      </c>
    </row>
    <row r="17" spans="1:7" x14ac:dyDescent="0.3">
      <c r="A17" s="1" t="s">
        <v>876</v>
      </c>
      <c r="B17" s="1" t="s">
        <v>1084</v>
      </c>
      <c r="C17" s="27">
        <v>2.7809613999999989</v>
      </c>
      <c r="D17" s="27">
        <v>-5.2796448000000007</v>
      </c>
    </row>
    <row r="18" spans="1:7" x14ac:dyDescent="0.3">
      <c r="A18" s="1" t="s">
        <v>878</v>
      </c>
      <c r="B18" s="1" t="s">
        <v>1084</v>
      </c>
      <c r="C18" s="27">
        <v>1.8877362999999998</v>
      </c>
      <c r="D18" s="27">
        <v>-11.930126400000001</v>
      </c>
    </row>
    <row r="19" spans="1:7" x14ac:dyDescent="0.3">
      <c r="A19" s="1" t="s">
        <v>880</v>
      </c>
      <c r="B19" s="1" t="s">
        <v>1084</v>
      </c>
      <c r="C19" s="27">
        <v>3.5539559999999994</v>
      </c>
      <c r="D19" s="27">
        <v>-3.6011824000000034</v>
      </c>
    </row>
    <row r="21" spans="1:7" x14ac:dyDescent="0.3">
      <c r="A21" s="56" t="s">
        <v>839</v>
      </c>
      <c r="B21" s="84" t="s">
        <v>19</v>
      </c>
      <c r="C21" s="61">
        <v>3.5209943999999984</v>
      </c>
      <c r="D21" s="61">
        <v>-21.202802999999999</v>
      </c>
      <c r="F21" s="1">
        <f>_xlfn.T.TEST(C21:C30,C31:C40,2,1)</f>
        <v>0.16997912821730218</v>
      </c>
      <c r="G21" s="1">
        <f>_xlfn.T.TEST(D21:D30,D31:D40,2,1)</f>
        <v>1.5333969692511369E-2</v>
      </c>
    </row>
    <row r="22" spans="1:7" x14ac:dyDescent="0.3">
      <c r="A22" s="56" t="s">
        <v>841</v>
      </c>
      <c r="B22" s="84" t="s">
        <v>19</v>
      </c>
      <c r="C22" s="61">
        <v>3.8831040000000003</v>
      </c>
      <c r="D22" s="61">
        <v>-20.177818200000001</v>
      </c>
    </row>
    <row r="23" spans="1:7" x14ac:dyDescent="0.3">
      <c r="A23" s="56" t="s">
        <v>843</v>
      </c>
      <c r="B23" s="84" t="s">
        <v>19</v>
      </c>
      <c r="C23" s="61">
        <v>2.4618855999999991</v>
      </c>
      <c r="D23" s="61">
        <v>-20.137067599999998</v>
      </c>
    </row>
    <row r="24" spans="1:7" x14ac:dyDescent="0.3">
      <c r="A24" s="56" t="s">
        <v>845</v>
      </c>
      <c r="B24" s="84" t="s">
        <v>19</v>
      </c>
      <c r="C24" s="61">
        <v>3.0189727999999989</v>
      </c>
      <c r="D24" s="61">
        <v>-19.276712800000006</v>
      </c>
    </row>
    <row r="25" spans="1:7" x14ac:dyDescent="0.3">
      <c r="A25" s="56" t="s">
        <v>847</v>
      </c>
      <c r="B25" s="84" t="s">
        <v>19</v>
      </c>
      <c r="C25" s="61">
        <v>3.7721127999999995</v>
      </c>
      <c r="D25" s="61">
        <v>-20.107760600000006</v>
      </c>
    </row>
    <row r="26" spans="1:7" x14ac:dyDescent="0.3">
      <c r="A26" s="56" t="s">
        <v>673</v>
      </c>
      <c r="B26" s="56" t="s">
        <v>103</v>
      </c>
      <c r="C26" s="61">
        <v>2.3603983999999998</v>
      </c>
      <c r="D26" s="61">
        <v>-19.157177900000001</v>
      </c>
    </row>
    <row r="27" spans="1:7" x14ac:dyDescent="0.3">
      <c r="A27" s="56" t="s">
        <v>675</v>
      </c>
      <c r="B27" s="56" t="s">
        <v>103</v>
      </c>
      <c r="C27" s="61">
        <v>2.2441479999999983</v>
      </c>
      <c r="D27" s="61">
        <v>-18.4729104</v>
      </c>
    </row>
    <row r="28" spans="1:7" x14ac:dyDescent="0.3">
      <c r="A28" s="56" t="s">
        <v>677</v>
      </c>
      <c r="B28" s="56" t="s">
        <v>103</v>
      </c>
      <c r="C28" s="61">
        <v>2.6932575999999986</v>
      </c>
      <c r="D28" s="61">
        <v>-18.972491800000004</v>
      </c>
    </row>
    <row r="29" spans="1:7" x14ac:dyDescent="0.3">
      <c r="A29" s="56" t="s">
        <v>679</v>
      </c>
      <c r="B29" s="56" t="s">
        <v>103</v>
      </c>
      <c r="C29" s="61">
        <v>2.5112199999999993</v>
      </c>
      <c r="D29" s="61">
        <v>-18.174316600000001</v>
      </c>
    </row>
    <row r="30" spans="1:7" x14ac:dyDescent="0.3">
      <c r="A30" s="56" t="s">
        <v>681</v>
      </c>
      <c r="B30" s="56" t="s">
        <v>19</v>
      </c>
      <c r="C30" s="61">
        <v>1.9713208</v>
      </c>
      <c r="D30" s="61">
        <v>-19.337501600000003</v>
      </c>
    </row>
    <row r="31" spans="1:7" x14ac:dyDescent="0.3">
      <c r="A31" s="1" t="s">
        <v>838</v>
      </c>
      <c r="B31" s="55" t="s">
        <v>19</v>
      </c>
      <c r="C31" s="27">
        <v>3.2413239999999996</v>
      </c>
      <c r="D31" s="27">
        <v>-19.438690800000003</v>
      </c>
    </row>
    <row r="32" spans="1:7" x14ac:dyDescent="0.3">
      <c r="A32" s="1" t="s">
        <v>840</v>
      </c>
      <c r="B32" s="55" t="s">
        <v>19</v>
      </c>
      <c r="C32" s="27">
        <v>3.8781039999999987</v>
      </c>
      <c r="D32" s="27">
        <v>-14.737921600000004</v>
      </c>
    </row>
    <row r="33" spans="1:4" x14ac:dyDescent="0.3">
      <c r="A33" s="1" t="s">
        <v>842</v>
      </c>
      <c r="B33" s="55" t="s">
        <v>19</v>
      </c>
      <c r="C33" s="27">
        <v>2.3991820000000001</v>
      </c>
      <c r="D33" s="27">
        <v>-17.699628400000005</v>
      </c>
    </row>
    <row r="34" spans="1:4" x14ac:dyDescent="0.3">
      <c r="A34" s="1" t="s">
        <v>844</v>
      </c>
      <c r="B34" s="55" t="s">
        <v>19</v>
      </c>
      <c r="C34" s="27">
        <v>2.9733819999999991</v>
      </c>
      <c r="D34" s="27">
        <v>-16.706238800000001</v>
      </c>
    </row>
    <row r="35" spans="1:4" x14ac:dyDescent="0.3">
      <c r="A35" s="1" t="s">
        <v>846</v>
      </c>
      <c r="B35" s="55" t="s">
        <v>19</v>
      </c>
      <c r="C35" s="27">
        <v>3.6930259999999988</v>
      </c>
      <c r="D35" s="27">
        <v>-15.222977</v>
      </c>
    </row>
    <row r="36" spans="1:4" x14ac:dyDescent="0.3">
      <c r="A36" s="1" t="s">
        <v>672</v>
      </c>
      <c r="B36" s="1" t="s">
        <v>19</v>
      </c>
      <c r="C36" s="27">
        <v>2.5611767999999997</v>
      </c>
      <c r="D36" s="27">
        <v>-19.1536203</v>
      </c>
    </row>
    <row r="37" spans="1:4" x14ac:dyDescent="0.3">
      <c r="A37" s="1" t="s">
        <v>674</v>
      </c>
      <c r="B37" s="1" t="s">
        <v>19</v>
      </c>
      <c r="C37" s="27">
        <v>2.5646279999999999</v>
      </c>
      <c r="D37" s="27">
        <v>-18.186481700000005</v>
      </c>
    </row>
    <row r="38" spans="1:4" x14ac:dyDescent="0.3">
      <c r="A38" s="1" t="s">
        <v>676</v>
      </c>
      <c r="B38" s="1" t="s">
        <v>19</v>
      </c>
      <c r="C38" s="27">
        <v>3.0099640000000001</v>
      </c>
      <c r="D38" s="27">
        <v>-18.629602600000005</v>
      </c>
    </row>
    <row r="39" spans="1:4" x14ac:dyDescent="0.3">
      <c r="A39" s="1" t="s">
        <v>678</v>
      </c>
      <c r="B39" s="1" t="s">
        <v>19</v>
      </c>
      <c r="C39" s="27">
        <v>2.9144311999999992</v>
      </c>
      <c r="D39" s="27">
        <v>-17.539528400000005</v>
      </c>
    </row>
    <row r="40" spans="1:4" x14ac:dyDescent="0.3">
      <c r="A40" s="1" t="s">
        <v>680</v>
      </c>
      <c r="B40" s="1" t="s">
        <v>19</v>
      </c>
      <c r="C40" s="27">
        <v>2.2921960000000001</v>
      </c>
      <c r="D40" s="27">
        <v>-19.069935700000002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96A0-0DBF-4AAC-A827-7C14EEB6B5F4}">
  <dimension ref="A1:Z58"/>
  <sheetViews>
    <sheetView workbookViewId="0">
      <selection activeCell="A54" sqref="A54:D58"/>
    </sheetView>
  </sheetViews>
  <sheetFormatPr defaultRowHeight="14.5" x14ac:dyDescent="0.35"/>
  <cols>
    <col min="1" max="1" width="8.7265625" style="306"/>
    <col min="2" max="2" width="32.81640625" style="306" bestFit="1" customWidth="1"/>
    <col min="3" max="4" width="8.7265625" style="306"/>
    <col min="5" max="5" width="8.81640625" style="306" bestFit="1" customWidth="1"/>
    <col min="6" max="6" width="8.7265625" style="306"/>
    <col min="7" max="17" width="8.81640625" style="306" bestFit="1" customWidth="1"/>
    <col min="18" max="19" width="8.7265625" style="306"/>
    <col min="20" max="20" width="12.26953125" style="306" bestFit="1" customWidth="1"/>
    <col min="21" max="21" width="14.08984375" style="306" bestFit="1" customWidth="1"/>
    <col min="22" max="22" width="8.7265625" style="306"/>
    <col min="23" max="23" width="9.54296875" style="306" bestFit="1" customWidth="1"/>
    <col min="24" max="16384" width="8.7265625" style="306"/>
  </cols>
  <sheetData>
    <row r="1" spans="1:26" s="303" customFormat="1" ht="54" customHeight="1" x14ac:dyDescent="0.3">
      <c r="A1" s="301" t="s">
        <v>1</v>
      </c>
      <c r="B1" s="301" t="s">
        <v>0</v>
      </c>
      <c r="C1" s="6" t="s">
        <v>286</v>
      </c>
      <c r="D1" s="6" t="s">
        <v>336</v>
      </c>
      <c r="E1" s="301"/>
      <c r="F1" s="302"/>
      <c r="G1" s="301"/>
      <c r="H1" s="301"/>
      <c r="I1" s="301"/>
      <c r="J1" s="302"/>
      <c r="K1" s="160"/>
      <c r="L1" s="6"/>
      <c r="M1" s="6"/>
      <c r="N1" s="6"/>
      <c r="O1" s="302"/>
      <c r="P1" s="9"/>
      <c r="Q1" s="7"/>
      <c r="R1" s="11"/>
      <c r="S1" s="11"/>
      <c r="T1" s="11"/>
      <c r="U1" s="11"/>
      <c r="V1" s="11"/>
      <c r="W1" s="12"/>
      <c r="X1" s="12"/>
      <c r="Y1" s="11"/>
      <c r="Z1" s="11"/>
    </row>
    <row r="2" spans="1:26" s="23" customFormat="1" x14ac:dyDescent="0.35">
      <c r="A2" s="115" t="s">
        <v>275</v>
      </c>
      <c r="B2" s="32" t="s">
        <v>143</v>
      </c>
      <c r="C2" s="32" t="s">
        <v>324</v>
      </c>
      <c r="D2" s="32" t="s">
        <v>338</v>
      </c>
      <c r="E2" s="106"/>
      <c r="F2" s="40"/>
      <c r="G2" s="107"/>
      <c r="H2" s="161"/>
      <c r="I2" s="162"/>
      <c r="J2" s="163"/>
      <c r="K2" s="164"/>
      <c r="L2" s="107"/>
      <c r="M2" s="161"/>
      <c r="N2" s="165"/>
      <c r="O2" s="166"/>
      <c r="P2" s="107"/>
      <c r="Q2" s="116"/>
      <c r="R2" s="25"/>
      <c r="S2" s="25"/>
      <c r="T2" s="304"/>
      <c r="U2" s="304"/>
      <c r="V2" s="40"/>
      <c r="W2" s="131"/>
      <c r="X2" s="131"/>
      <c r="Y2" s="115"/>
      <c r="Z2" s="32"/>
    </row>
    <row r="3" spans="1:26" s="23" customFormat="1" x14ac:dyDescent="0.35">
      <c r="A3" s="115" t="s">
        <v>277</v>
      </c>
      <c r="B3" s="32" t="s">
        <v>143</v>
      </c>
      <c r="C3" s="32" t="s">
        <v>316</v>
      </c>
      <c r="D3" s="32" t="s">
        <v>338</v>
      </c>
      <c r="E3" s="106"/>
      <c r="F3" s="40"/>
      <c r="G3" s="107"/>
      <c r="H3" s="161"/>
      <c r="I3" s="162"/>
      <c r="J3" s="163"/>
      <c r="K3" s="164"/>
      <c r="L3" s="107"/>
      <c r="M3" s="161"/>
      <c r="N3" s="165"/>
      <c r="O3" s="166"/>
      <c r="P3" s="107"/>
      <c r="Q3" s="116"/>
      <c r="R3" s="25"/>
      <c r="S3" s="25"/>
      <c r="T3" s="304"/>
      <c r="U3" s="304"/>
      <c r="V3" s="40"/>
      <c r="W3" s="131"/>
      <c r="X3" s="131"/>
      <c r="Y3" s="115"/>
      <c r="Z3" s="32"/>
    </row>
    <row r="4" spans="1:26" s="23" customFormat="1" x14ac:dyDescent="0.35">
      <c r="A4" s="115" t="s">
        <v>244</v>
      </c>
      <c r="B4" s="32" t="s">
        <v>143</v>
      </c>
      <c r="C4" s="32" t="s">
        <v>324</v>
      </c>
      <c r="D4" s="32" t="s">
        <v>338</v>
      </c>
      <c r="E4" s="106"/>
      <c r="F4" s="40"/>
      <c r="G4" s="107"/>
      <c r="H4" s="161"/>
      <c r="I4" s="162"/>
      <c r="J4" s="163"/>
      <c r="K4" s="164"/>
      <c r="L4" s="107"/>
      <c r="M4" s="161"/>
      <c r="N4" s="165"/>
      <c r="O4" s="166"/>
      <c r="P4" s="107"/>
      <c r="Q4" s="116"/>
      <c r="R4" s="25"/>
      <c r="S4" s="25"/>
      <c r="T4" s="128"/>
      <c r="U4" s="128"/>
      <c r="V4" s="40"/>
      <c r="W4" s="131"/>
      <c r="X4" s="131"/>
      <c r="Y4" s="115"/>
      <c r="Z4" s="32"/>
    </row>
    <row r="5" spans="1:26" s="23" customFormat="1" x14ac:dyDescent="0.35">
      <c r="A5" s="115" t="s">
        <v>245</v>
      </c>
      <c r="B5" s="32" t="s">
        <v>143</v>
      </c>
      <c r="C5" s="32" t="s">
        <v>329</v>
      </c>
      <c r="D5" s="32" t="s">
        <v>338</v>
      </c>
      <c r="E5" s="106"/>
      <c r="F5" s="40"/>
      <c r="G5" s="107"/>
      <c r="H5" s="161"/>
      <c r="I5" s="162"/>
      <c r="J5" s="163"/>
      <c r="K5" s="164"/>
      <c r="L5" s="107"/>
      <c r="M5" s="161"/>
      <c r="N5" s="165"/>
      <c r="O5" s="166"/>
      <c r="P5" s="107"/>
      <c r="Q5" s="116"/>
      <c r="R5" s="25"/>
      <c r="S5" s="25"/>
      <c r="T5" s="128"/>
      <c r="U5" s="128"/>
      <c r="V5" s="40"/>
      <c r="W5" s="131"/>
      <c r="X5" s="131"/>
      <c r="Y5" s="115"/>
      <c r="Z5" s="32"/>
    </row>
    <row r="6" spans="1:26" s="23" customFormat="1" x14ac:dyDescent="0.35">
      <c r="A6" s="115" t="s">
        <v>222</v>
      </c>
      <c r="B6" s="32" t="s">
        <v>139</v>
      </c>
      <c r="C6" s="32" t="s">
        <v>324</v>
      </c>
      <c r="D6" s="32" t="s">
        <v>338</v>
      </c>
      <c r="E6" s="106"/>
      <c r="F6" s="40"/>
      <c r="G6" s="107"/>
      <c r="H6" s="161"/>
      <c r="I6" s="162"/>
      <c r="J6" s="163"/>
      <c r="K6" s="164"/>
      <c r="L6" s="107"/>
      <c r="M6" s="161"/>
      <c r="N6" s="165"/>
      <c r="O6" s="166"/>
      <c r="P6" s="107"/>
      <c r="Q6" s="116"/>
      <c r="R6" s="25"/>
      <c r="S6" s="25"/>
      <c r="T6" s="128"/>
      <c r="U6" s="128"/>
      <c r="V6" s="40"/>
      <c r="W6" s="131"/>
      <c r="X6" s="131"/>
      <c r="Y6" s="115"/>
      <c r="Z6" s="32"/>
    </row>
    <row r="7" spans="1:26" s="23" customFormat="1" x14ac:dyDescent="0.35">
      <c r="A7" s="115" t="s">
        <v>240</v>
      </c>
      <c r="B7" s="32" t="s">
        <v>139</v>
      </c>
      <c r="C7" s="32" t="s">
        <v>325</v>
      </c>
      <c r="D7" s="32" t="s">
        <v>338</v>
      </c>
      <c r="E7" s="106"/>
      <c r="F7" s="40"/>
      <c r="G7" s="107"/>
      <c r="H7" s="161"/>
      <c r="I7" s="162"/>
      <c r="J7" s="163"/>
      <c r="K7" s="164"/>
      <c r="L7" s="107"/>
      <c r="M7" s="161"/>
      <c r="N7" s="165"/>
      <c r="O7" s="166"/>
      <c r="P7" s="107"/>
      <c r="Q7" s="25"/>
      <c r="R7" s="25"/>
      <c r="S7" s="25"/>
      <c r="T7" s="128"/>
      <c r="U7" s="128"/>
      <c r="V7" s="40"/>
      <c r="W7" s="131"/>
      <c r="X7" s="131"/>
      <c r="Y7" s="115"/>
      <c r="Z7" s="32"/>
    </row>
    <row r="8" spans="1:26" s="23" customFormat="1" x14ac:dyDescent="0.35">
      <c r="A8" s="115" t="s">
        <v>223</v>
      </c>
      <c r="B8" s="32" t="s">
        <v>175</v>
      </c>
      <c r="C8" s="32" t="s">
        <v>314</v>
      </c>
      <c r="D8" s="32" t="s">
        <v>338</v>
      </c>
      <c r="E8" s="106"/>
      <c r="F8" s="40"/>
      <c r="G8" s="107"/>
      <c r="H8" s="161"/>
      <c r="I8" s="162"/>
      <c r="J8" s="163"/>
      <c r="K8" s="164"/>
      <c r="L8" s="107"/>
      <c r="M8" s="161"/>
      <c r="N8" s="165"/>
      <c r="O8" s="166"/>
      <c r="P8" s="107"/>
      <c r="Q8" s="116"/>
      <c r="R8" s="25"/>
      <c r="S8" s="25"/>
      <c r="T8" s="128"/>
      <c r="U8" s="128"/>
      <c r="V8" s="40"/>
      <c r="W8" s="131"/>
      <c r="X8" s="131"/>
      <c r="Y8" s="115"/>
      <c r="Z8" s="32"/>
    </row>
    <row r="9" spans="1:26" s="23" customFormat="1" x14ac:dyDescent="0.35">
      <c r="A9" s="115" t="s">
        <v>182</v>
      </c>
      <c r="B9" s="32" t="s">
        <v>149</v>
      </c>
      <c r="C9" s="32" t="s">
        <v>316</v>
      </c>
      <c r="D9" s="32" t="s">
        <v>338</v>
      </c>
      <c r="E9" s="106"/>
      <c r="F9" s="40"/>
      <c r="G9" s="107"/>
      <c r="H9" s="161"/>
      <c r="I9" s="162"/>
      <c r="J9" s="163"/>
      <c r="K9" s="164"/>
      <c r="L9" s="107"/>
      <c r="M9" s="161"/>
      <c r="N9" s="165"/>
      <c r="O9" s="166"/>
      <c r="P9" s="107"/>
      <c r="Q9" s="116"/>
      <c r="R9" s="25"/>
      <c r="S9" s="25"/>
      <c r="T9" s="128"/>
      <c r="U9" s="128"/>
      <c r="V9" s="40"/>
      <c r="W9" s="131"/>
      <c r="X9" s="131"/>
      <c r="Y9" s="115"/>
      <c r="Z9" s="32"/>
    </row>
    <row r="10" spans="1:26" s="23" customFormat="1" x14ac:dyDescent="0.35">
      <c r="A10" s="115" t="s">
        <v>263</v>
      </c>
      <c r="B10" s="32" t="s">
        <v>149</v>
      </c>
      <c r="C10" s="32" t="s">
        <v>317</v>
      </c>
      <c r="D10" s="32" t="s">
        <v>338</v>
      </c>
      <c r="E10" s="106"/>
      <c r="F10" s="40"/>
      <c r="G10" s="107"/>
      <c r="H10" s="161"/>
      <c r="I10" s="162"/>
      <c r="J10" s="163"/>
      <c r="K10" s="164"/>
      <c r="L10" s="107"/>
      <c r="M10" s="161"/>
      <c r="N10" s="165"/>
      <c r="O10" s="166"/>
      <c r="P10" s="107"/>
      <c r="Q10" s="116"/>
      <c r="R10" s="25"/>
      <c r="S10" s="25"/>
      <c r="T10" s="128"/>
      <c r="U10" s="128"/>
      <c r="V10" s="40"/>
      <c r="W10" s="131"/>
      <c r="X10" s="131"/>
      <c r="Y10" s="115"/>
      <c r="Z10" s="32"/>
    </row>
    <row r="11" spans="1:26" s="23" customFormat="1" x14ac:dyDescent="0.35">
      <c r="A11" s="115" t="s">
        <v>274</v>
      </c>
      <c r="B11" s="32" t="s">
        <v>149</v>
      </c>
      <c r="C11" s="32" t="s">
        <v>314</v>
      </c>
      <c r="D11" s="32" t="s">
        <v>338</v>
      </c>
      <c r="E11" s="106"/>
      <c r="F11" s="40"/>
      <c r="G11" s="107"/>
      <c r="H11" s="161"/>
      <c r="I11" s="162"/>
      <c r="J11" s="163"/>
      <c r="K11" s="164"/>
      <c r="L11" s="107"/>
      <c r="M11" s="161"/>
      <c r="N11" s="165"/>
      <c r="O11" s="166"/>
      <c r="P11" s="107"/>
      <c r="Q11" s="116"/>
      <c r="R11" s="25"/>
      <c r="S11" s="25"/>
      <c r="T11" s="304"/>
      <c r="U11" s="304"/>
      <c r="V11" s="40"/>
      <c r="W11" s="131"/>
      <c r="X11" s="131"/>
      <c r="Y11" s="115"/>
      <c r="Z11" s="32"/>
    </row>
    <row r="12" spans="1:26" s="23" customFormat="1" x14ac:dyDescent="0.35">
      <c r="A12" s="115" t="s">
        <v>243</v>
      </c>
      <c r="B12" s="32" t="s">
        <v>149</v>
      </c>
      <c r="C12" s="32" t="s">
        <v>317</v>
      </c>
      <c r="D12" s="32" t="s">
        <v>338</v>
      </c>
      <c r="E12" s="106"/>
      <c r="F12" s="40"/>
      <c r="G12" s="107"/>
      <c r="H12" s="161"/>
      <c r="I12" s="162"/>
      <c r="J12" s="163"/>
      <c r="K12" s="164"/>
      <c r="L12" s="107"/>
      <c r="M12" s="161"/>
      <c r="N12" s="165"/>
      <c r="O12" s="166"/>
      <c r="P12" s="107"/>
      <c r="Q12" s="116"/>
      <c r="R12" s="25"/>
      <c r="S12" s="25"/>
      <c r="T12" s="128"/>
      <c r="U12" s="128"/>
      <c r="V12" s="40"/>
      <c r="W12" s="131"/>
      <c r="X12" s="131"/>
      <c r="Y12" s="115"/>
      <c r="Z12" s="32"/>
    </row>
    <row r="13" spans="1:26" s="23" customFormat="1" x14ac:dyDescent="0.35">
      <c r="A13" s="115" t="s">
        <v>148</v>
      </c>
      <c r="B13" s="32" t="s">
        <v>149</v>
      </c>
      <c r="C13" s="32" t="s">
        <v>314</v>
      </c>
      <c r="D13" s="115" t="s">
        <v>338</v>
      </c>
      <c r="E13" s="106"/>
      <c r="F13" s="40"/>
      <c r="G13" s="107"/>
      <c r="H13" s="161"/>
      <c r="I13" s="162"/>
      <c r="J13" s="163"/>
      <c r="K13" s="164"/>
      <c r="L13" s="107"/>
      <c r="M13" s="161"/>
      <c r="N13" s="165"/>
      <c r="O13" s="166"/>
      <c r="P13" s="107"/>
      <c r="Q13" s="116"/>
      <c r="R13" s="25"/>
      <c r="S13" s="25"/>
      <c r="T13" s="128"/>
      <c r="U13" s="128"/>
      <c r="V13" s="40"/>
      <c r="W13" s="131"/>
      <c r="X13" s="117"/>
      <c r="Y13" s="115"/>
      <c r="Z13" s="32"/>
    </row>
    <row r="14" spans="1:26" s="23" customFormat="1" x14ac:dyDescent="0.35">
      <c r="A14" s="115" t="s">
        <v>156</v>
      </c>
      <c r="B14" s="32" t="s">
        <v>149</v>
      </c>
      <c r="C14" s="32" t="s">
        <v>316</v>
      </c>
      <c r="D14" s="115" t="s">
        <v>338</v>
      </c>
      <c r="E14" s="106"/>
      <c r="F14" s="40"/>
      <c r="G14" s="107"/>
      <c r="H14" s="161"/>
      <c r="I14" s="162"/>
      <c r="J14" s="163"/>
      <c r="K14" s="164"/>
      <c r="L14" s="107"/>
      <c r="M14" s="161"/>
      <c r="N14" s="165"/>
      <c r="O14" s="166"/>
      <c r="P14" s="107"/>
      <c r="Q14" s="116"/>
      <c r="R14" s="25"/>
      <c r="S14" s="25"/>
      <c r="T14" s="128"/>
      <c r="U14" s="128"/>
      <c r="V14" s="40"/>
      <c r="W14" s="131"/>
      <c r="X14" s="117"/>
      <c r="Y14" s="115"/>
      <c r="Z14" s="32"/>
    </row>
    <row r="15" spans="1:26" s="23" customFormat="1" x14ac:dyDescent="0.35">
      <c r="A15" s="115" t="s">
        <v>261</v>
      </c>
      <c r="B15" s="32" t="s">
        <v>149</v>
      </c>
      <c r="C15" s="32" t="s">
        <v>314</v>
      </c>
      <c r="D15" s="32" t="s">
        <v>338</v>
      </c>
      <c r="E15" s="106"/>
      <c r="F15" s="40"/>
      <c r="G15" s="107"/>
      <c r="H15" s="161"/>
      <c r="I15" s="162"/>
      <c r="J15" s="163"/>
      <c r="K15" s="164"/>
      <c r="L15" s="107"/>
      <c r="M15" s="161"/>
      <c r="N15" s="165"/>
      <c r="O15" s="166"/>
      <c r="P15" s="107"/>
      <c r="Q15" s="116"/>
      <c r="R15" s="25"/>
      <c r="S15" s="25"/>
      <c r="T15" s="128"/>
      <c r="U15" s="128"/>
      <c r="V15" s="40"/>
      <c r="W15" s="131"/>
      <c r="X15" s="131"/>
      <c r="Y15" s="115"/>
      <c r="Z15" s="32"/>
    </row>
    <row r="16" spans="1:26" s="23" customFormat="1" x14ac:dyDescent="0.35">
      <c r="A16" s="115" t="s">
        <v>173</v>
      </c>
      <c r="B16" s="32" t="s">
        <v>149</v>
      </c>
      <c r="C16" s="32" t="s">
        <v>314</v>
      </c>
      <c r="D16" s="115" t="s">
        <v>338</v>
      </c>
      <c r="E16" s="106"/>
      <c r="F16" s="40"/>
      <c r="G16" s="107"/>
      <c r="H16" s="161"/>
      <c r="I16" s="162"/>
      <c r="J16" s="163"/>
      <c r="K16" s="164"/>
      <c r="L16" s="107"/>
      <c r="M16" s="161"/>
      <c r="N16" s="165"/>
      <c r="O16" s="166"/>
      <c r="P16" s="107"/>
      <c r="Q16" s="116"/>
      <c r="R16" s="25"/>
      <c r="S16" s="25"/>
      <c r="T16" s="128"/>
      <c r="U16" s="128"/>
      <c r="V16" s="40"/>
      <c r="W16" s="131"/>
      <c r="X16" s="117"/>
      <c r="Y16" s="115"/>
      <c r="Z16" s="32"/>
    </row>
    <row r="17" spans="1:26" s="23" customFormat="1" x14ac:dyDescent="0.35">
      <c r="A17" s="115" t="s">
        <v>283</v>
      </c>
      <c r="B17" s="32" t="s">
        <v>149</v>
      </c>
      <c r="C17" s="32" t="s">
        <v>325</v>
      </c>
      <c r="D17" s="32" t="s">
        <v>338</v>
      </c>
      <c r="E17" s="106"/>
      <c r="F17" s="40"/>
      <c r="G17" s="107"/>
      <c r="H17" s="161"/>
      <c r="I17" s="162"/>
      <c r="J17" s="163"/>
      <c r="K17" s="164"/>
      <c r="L17" s="107"/>
      <c r="M17" s="161"/>
      <c r="N17" s="165"/>
      <c r="O17" s="166"/>
      <c r="P17" s="107"/>
      <c r="Q17" s="116"/>
      <c r="R17" s="25"/>
      <c r="S17" s="25"/>
      <c r="T17" s="128"/>
      <c r="U17" s="128"/>
      <c r="V17" s="40"/>
      <c r="W17" s="131"/>
      <c r="X17" s="131"/>
      <c r="Y17" s="115"/>
      <c r="Z17" s="32"/>
    </row>
    <row r="18" spans="1:26" s="23" customFormat="1" x14ac:dyDescent="0.35">
      <c r="A18" s="115" t="s">
        <v>207</v>
      </c>
      <c r="B18" s="32" t="s">
        <v>153</v>
      </c>
      <c r="C18" s="32" t="s">
        <v>317</v>
      </c>
      <c r="D18" s="32" t="s">
        <v>338</v>
      </c>
      <c r="E18" s="106"/>
      <c r="F18" s="71"/>
      <c r="G18" s="107"/>
      <c r="H18" s="161"/>
      <c r="I18" s="162"/>
      <c r="J18" s="163"/>
      <c r="K18" s="164"/>
      <c r="L18" s="107"/>
      <c r="M18" s="161"/>
      <c r="N18" s="165"/>
      <c r="O18" s="166"/>
      <c r="P18" s="107"/>
      <c r="Q18" s="116"/>
      <c r="R18" s="25"/>
      <c r="S18" s="25"/>
      <c r="T18" s="128"/>
      <c r="U18" s="128"/>
      <c r="V18" s="40"/>
      <c r="W18" s="131"/>
      <c r="X18" s="131"/>
      <c r="Y18" s="115"/>
      <c r="Z18" s="32"/>
    </row>
    <row r="19" spans="1:26" s="23" customFormat="1" x14ac:dyDescent="0.35">
      <c r="A19" s="115" t="s">
        <v>267</v>
      </c>
      <c r="B19" s="32" t="s">
        <v>151</v>
      </c>
      <c r="C19" s="32" t="s">
        <v>310</v>
      </c>
      <c r="D19" s="32" t="s">
        <v>338</v>
      </c>
      <c r="E19" s="106"/>
      <c r="F19" s="40"/>
      <c r="G19" s="107"/>
      <c r="H19" s="161"/>
      <c r="I19" s="162"/>
      <c r="J19" s="163"/>
      <c r="K19" s="164"/>
      <c r="L19" s="107"/>
      <c r="M19" s="161"/>
      <c r="N19" s="165"/>
      <c r="O19" s="166"/>
      <c r="P19" s="107"/>
      <c r="Q19" s="116"/>
      <c r="R19" s="25"/>
      <c r="S19" s="25"/>
      <c r="T19" s="304"/>
      <c r="U19" s="304"/>
      <c r="V19" s="40"/>
      <c r="W19" s="131"/>
      <c r="X19" s="131"/>
      <c r="Y19" s="115"/>
      <c r="Z19" s="32"/>
    </row>
    <row r="20" spans="1:26" s="23" customFormat="1" x14ac:dyDescent="0.35">
      <c r="A20" s="32" t="s">
        <v>1070</v>
      </c>
      <c r="B20" s="32" t="s">
        <v>1093</v>
      </c>
      <c r="D20" s="32" t="s">
        <v>338</v>
      </c>
      <c r="E20" s="25"/>
      <c r="F20" s="40"/>
      <c r="G20" s="17"/>
      <c r="H20" s="161"/>
      <c r="I20" s="162"/>
      <c r="J20" s="163"/>
      <c r="K20" s="167"/>
      <c r="L20" s="17"/>
      <c r="M20" s="161"/>
      <c r="N20" s="165"/>
      <c r="O20" s="166"/>
      <c r="P20" s="17"/>
      <c r="Q20" s="25"/>
      <c r="R20" s="25"/>
      <c r="S20" s="40"/>
      <c r="T20" s="40"/>
      <c r="U20" s="40"/>
      <c r="V20" s="40"/>
      <c r="W20" s="36"/>
      <c r="X20" s="40"/>
      <c r="Y20" s="40"/>
      <c r="Z20" s="40"/>
    </row>
    <row r="21" spans="1:26" s="23" customFormat="1" x14ac:dyDescent="0.35">
      <c r="A21" s="115" t="s">
        <v>98</v>
      </c>
      <c r="B21" s="115" t="s">
        <v>20</v>
      </c>
      <c r="C21" s="32"/>
      <c r="D21" s="115" t="s">
        <v>338</v>
      </c>
      <c r="E21" s="106"/>
      <c r="F21" s="40"/>
      <c r="G21" s="107"/>
      <c r="H21" s="161"/>
      <c r="I21" s="162"/>
      <c r="J21" s="163"/>
      <c r="K21" s="164"/>
      <c r="L21" s="107"/>
      <c r="M21" s="161"/>
      <c r="N21" s="165"/>
      <c r="O21" s="166"/>
      <c r="P21" s="107"/>
      <c r="Q21" s="116"/>
      <c r="R21" s="25"/>
      <c r="S21" s="25"/>
      <c r="T21" s="128"/>
      <c r="U21" s="128"/>
      <c r="V21" s="40"/>
      <c r="W21" s="131"/>
      <c r="X21" s="117"/>
      <c r="Y21" s="115"/>
      <c r="Z21" s="32"/>
    </row>
    <row r="22" spans="1:26" s="23" customFormat="1" x14ac:dyDescent="0.35">
      <c r="A22" s="115" t="s">
        <v>99</v>
      </c>
      <c r="B22" s="115" t="s">
        <v>20</v>
      </c>
      <c r="C22" s="32"/>
      <c r="D22" s="115" t="s">
        <v>338</v>
      </c>
      <c r="E22" s="106"/>
      <c r="F22" s="40"/>
      <c r="G22" s="107"/>
      <c r="H22" s="161"/>
      <c r="I22" s="162"/>
      <c r="J22" s="163"/>
      <c r="K22" s="164"/>
      <c r="L22" s="107"/>
      <c r="M22" s="161"/>
      <c r="N22" s="165"/>
      <c r="O22" s="166"/>
      <c r="P22" s="107"/>
      <c r="Q22" s="116"/>
      <c r="R22" s="25"/>
      <c r="S22" s="25"/>
      <c r="T22" s="128"/>
      <c r="U22" s="128"/>
      <c r="V22" s="40"/>
      <c r="W22" s="131"/>
      <c r="X22" s="117"/>
      <c r="Y22" s="115"/>
      <c r="Z22" s="32"/>
    </row>
    <row r="23" spans="1:26" s="23" customFormat="1" x14ac:dyDescent="0.35">
      <c r="A23" s="115" t="s">
        <v>100</v>
      </c>
      <c r="B23" s="115" t="s">
        <v>20</v>
      </c>
      <c r="C23" s="32"/>
      <c r="D23" s="115" t="s">
        <v>338</v>
      </c>
      <c r="E23" s="106"/>
      <c r="F23" s="40"/>
      <c r="G23" s="107"/>
      <c r="H23" s="161"/>
      <c r="I23" s="162"/>
      <c r="J23" s="163"/>
      <c r="K23" s="164"/>
      <c r="L23" s="107"/>
      <c r="M23" s="161"/>
      <c r="N23" s="165"/>
      <c r="O23" s="166"/>
      <c r="P23" s="107"/>
      <c r="Q23" s="116"/>
      <c r="R23" s="25"/>
      <c r="S23" s="25"/>
      <c r="T23" s="128"/>
      <c r="U23" s="128"/>
      <c r="V23" s="40"/>
      <c r="W23" s="131"/>
      <c r="X23" s="117"/>
      <c r="Y23" s="115"/>
      <c r="Z23" s="32"/>
    </row>
    <row r="24" spans="1:26" s="23" customFormat="1" x14ac:dyDescent="0.35">
      <c r="A24" s="115" t="s">
        <v>119</v>
      </c>
      <c r="B24" s="115" t="s">
        <v>20</v>
      </c>
      <c r="C24" s="32"/>
      <c r="D24" s="115" t="s">
        <v>338</v>
      </c>
      <c r="E24" s="106"/>
      <c r="F24" s="40"/>
      <c r="G24" s="107"/>
      <c r="H24" s="161"/>
      <c r="I24" s="162"/>
      <c r="J24" s="163"/>
      <c r="K24" s="164"/>
      <c r="L24" s="107"/>
      <c r="M24" s="161"/>
      <c r="N24" s="165"/>
      <c r="O24" s="166"/>
      <c r="P24" s="107"/>
      <c r="Q24" s="116"/>
      <c r="R24" s="25"/>
      <c r="S24" s="25"/>
      <c r="T24" s="128"/>
      <c r="U24" s="128"/>
      <c r="V24" s="40"/>
      <c r="W24" s="131"/>
      <c r="X24" s="117"/>
      <c r="Y24" s="115"/>
      <c r="Z24" s="32"/>
    </row>
    <row r="25" spans="1:26" s="23" customFormat="1" x14ac:dyDescent="0.35">
      <c r="A25" s="115" t="s">
        <v>65</v>
      </c>
      <c r="B25" s="115" t="s">
        <v>20</v>
      </c>
      <c r="C25" s="32"/>
      <c r="D25" s="115" t="s">
        <v>338</v>
      </c>
      <c r="E25" s="106"/>
      <c r="F25" s="40"/>
      <c r="G25" s="107"/>
      <c r="H25" s="161"/>
      <c r="I25" s="162"/>
      <c r="J25" s="163"/>
      <c r="K25" s="164"/>
      <c r="L25" s="107"/>
      <c r="M25" s="161"/>
      <c r="N25" s="165"/>
      <c r="O25" s="166"/>
      <c r="P25" s="107"/>
      <c r="Q25" s="116"/>
      <c r="R25" s="25"/>
      <c r="S25" s="25"/>
      <c r="T25" s="128"/>
      <c r="U25" s="128"/>
      <c r="V25" s="40"/>
      <c r="W25" s="131"/>
      <c r="X25" s="117"/>
      <c r="Y25" s="115"/>
      <c r="Z25" s="32"/>
    </row>
    <row r="26" spans="1:26" s="23" customFormat="1" x14ac:dyDescent="0.35">
      <c r="A26" s="115" t="s">
        <v>77</v>
      </c>
      <c r="B26" s="115" t="s">
        <v>20</v>
      </c>
      <c r="C26" s="32"/>
      <c r="D26" s="115" t="s">
        <v>338</v>
      </c>
      <c r="E26" s="106"/>
      <c r="F26" s="40"/>
      <c r="G26" s="107"/>
      <c r="H26" s="161"/>
      <c r="I26" s="162"/>
      <c r="J26" s="163"/>
      <c r="K26" s="164"/>
      <c r="L26" s="107"/>
      <c r="M26" s="161"/>
      <c r="N26" s="165"/>
      <c r="O26" s="166"/>
      <c r="P26" s="107"/>
      <c r="Q26" s="116"/>
      <c r="R26" s="25"/>
      <c r="S26" s="25"/>
      <c r="T26" s="128"/>
      <c r="U26" s="128"/>
      <c r="V26" s="40"/>
      <c r="W26" s="131"/>
      <c r="X26" s="117"/>
      <c r="Y26" s="115"/>
      <c r="Z26" s="32"/>
    </row>
    <row r="27" spans="1:26" s="23" customFormat="1" x14ac:dyDescent="0.35">
      <c r="A27" s="115" t="s">
        <v>78</v>
      </c>
      <c r="B27" s="115" t="s">
        <v>79</v>
      </c>
      <c r="C27" s="32"/>
      <c r="D27" s="115" t="s">
        <v>338</v>
      </c>
      <c r="E27" s="106"/>
      <c r="F27" s="40"/>
      <c r="G27" s="107"/>
      <c r="H27" s="161"/>
      <c r="I27" s="162"/>
      <c r="J27" s="163"/>
      <c r="K27" s="164"/>
      <c r="L27" s="107"/>
      <c r="M27" s="161"/>
      <c r="N27" s="165"/>
      <c r="O27" s="166"/>
      <c r="P27" s="107"/>
      <c r="Q27" s="116"/>
      <c r="R27" s="25"/>
      <c r="S27" s="25"/>
      <c r="T27" s="128"/>
      <c r="U27" s="128"/>
      <c r="V27" s="40"/>
      <c r="W27" s="131"/>
      <c r="X27" s="117"/>
      <c r="Y27" s="115"/>
      <c r="Z27" s="32"/>
    </row>
    <row r="28" spans="1:26" s="23" customFormat="1" x14ac:dyDescent="0.35">
      <c r="A28" s="32" t="s">
        <v>1063</v>
      </c>
      <c r="B28" s="115" t="s">
        <v>67</v>
      </c>
      <c r="D28" s="115" t="s">
        <v>339</v>
      </c>
      <c r="E28" s="25"/>
      <c r="F28" s="40"/>
      <c r="G28" s="17"/>
      <c r="H28" s="161"/>
      <c r="I28" s="162"/>
      <c r="J28" s="163"/>
      <c r="K28" s="167"/>
      <c r="L28" s="17"/>
      <c r="M28" s="161"/>
      <c r="N28" s="165"/>
      <c r="O28" s="166"/>
      <c r="P28" s="17"/>
      <c r="Q28" s="25"/>
      <c r="R28" s="25"/>
      <c r="S28" s="40"/>
      <c r="T28" s="40"/>
      <c r="U28" s="40"/>
      <c r="V28" s="40"/>
      <c r="W28" s="36"/>
      <c r="X28" s="40"/>
      <c r="Y28" s="40"/>
      <c r="Z28" s="40"/>
    </row>
    <row r="29" spans="1:26" s="23" customFormat="1" x14ac:dyDescent="0.35">
      <c r="A29" s="32" t="s">
        <v>1071</v>
      </c>
      <c r="B29" s="115" t="s">
        <v>67</v>
      </c>
      <c r="D29" s="115" t="s">
        <v>339</v>
      </c>
      <c r="E29" s="25"/>
      <c r="F29" s="40"/>
      <c r="G29" s="17"/>
      <c r="H29" s="161"/>
      <c r="I29" s="162"/>
      <c r="J29" s="163"/>
      <c r="K29" s="167"/>
      <c r="L29" s="17"/>
      <c r="M29" s="161"/>
      <c r="N29" s="165"/>
      <c r="O29" s="166"/>
      <c r="P29" s="17"/>
      <c r="Q29" s="25"/>
      <c r="R29" s="25"/>
      <c r="S29" s="40"/>
      <c r="T29" s="40"/>
      <c r="U29" s="40"/>
      <c r="V29" s="40"/>
      <c r="W29" s="36"/>
      <c r="X29" s="40"/>
      <c r="Y29" s="40"/>
      <c r="Z29" s="40"/>
    </row>
    <row r="30" spans="1:26" s="23" customFormat="1" x14ac:dyDescent="0.35">
      <c r="A30" s="32" t="s">
        <v>1072</v>
      </c>
      <c r="B30" s="115" t="s">
        <v>67</v>
      </c>
      <c r="D30" s="115" t="s">
        <v>339</v>
      </c>
      <c r="E30" s="25"/>
      <c r="F30" s="40"/>
      <c r="G30" s="17"/>
      <c r="H30" s="161"/>
      <c r="I30" s="162"/>
      <c r="J30" s="163"/>
      <c r="K30" s="167"/>
      <c r="L30" s="17"/>
      <c r="M30" s="161"/>
      <c r="N30" s="165"/>
      <c r="O30" s="166"/>
      <c r="P30" s="17"/>
      <c r="Q30" s="25"/>
      <c r="R30" s="25"/>
      <c r="S30" s="40"/>
      <c r="T30" s="40"/>
      <c r="U30" s="40"/>
      <c r="V30" s="40"/>
      <c r="W30" s="36"/>
      <c r="X30" s="40"/>
      <c r="Y30" s="40"/>
      <c r="Z30" s="40"/>
    </row>
    <row r="31" spans="1:26" s="23" customFormat="1" x14ac:dyDescent="0.35">
      <c r="A31" s="115" t="s">
        <v>68</v>
      </c>
      <c r="B31" s="115" t="s">
        <v>67</v>
      </c>
      <c r="C31" s="32"/>
      <c r="D31" s="115" t="s">
        <v>339</v>
      </c>
      <c r="E31" s="106"/>
      <c r="F31" s="40"/>
      <c r="G31" s="107"/>
      <c r="H31" s="161"/>
      <c r="I31" s="162"/>
      <c r="J31" s="163"/>
      <c r="K31" s="164"/>
      <c r="L31" s="107"/>
      <c r="M31" s="161"/>
      <c r="N31" s="165"/>
      <c r="O31" s="166"/>
      <c r="P31" s="107"/>
      <c r="Q31" s="116"/>
      <c r="R31" s="25"/>
      <c r="S31" s="25"/>
      <c r="T31" s="128"/>
      <c r="U31" s="128"/>
      <c r="V31" s="40"/>
      <c r="W31" s="131"/>
      <c r="X31" s="117"/>
      <c r="Y31" s="115"/>
      <c r="Z31" s="32"/>
    </row>
    <row r="32" spans="1:26" s="23" customFormat="1" x14ac:dyDescent="0.35">
      <c r="A32" s="115" t="s">
        <v>66</v>
      </c>
      <c r="B32" s="115" t="s">
        <v>67</v>
      </c>
      <c r="C32" s="32"/>
      <c r="D32" s="115" t="s">
        <v>339</v>
      </c>
      <c r="E32" s="106"/>
      <c r="F32" s="40"/>
      <c r="G32" s="107"/>
      <c r="H32" s="161"/>
      <c r="I32" s="162"/>
      <c r="J32" s="163"/>
      <c r="K32" s="164"/>
      <c r="L32" s="107"/>
      <c r="M32" s="161"/>
      <c r="N32" s="165"/>
      <c r="O32" s="166"/>
      <c r="P32" s="107"/>
      <c r="Q32" s="116"/>
      <c r="R32" s="25"/>
      <c r="S32" s="25"/>
      <c r="T32" s="128"/>
      <c r="U32" s="128"/>
      <c r="V32" s="40"/>
      <c r="W32" s="131"/>
      <c r="X32" s="117"/>
      <c r="Y32" s="115"/>
      <c r="Z32" s="32"/>
    </row>
    <row r="33" spans="1:26" s="93" customFormat="1" x14ac:dyDescent="0.35">
      <c r="A33" s="32" t="s">
        <v>1078</v>
      </c>
      <c r="B33" s="32" t="s">
        <v>1096</v>
      </c>
      <c r="C33" s="23"/>
      <c r="D33" s="115" t="s">
        <v>339</v>
      </c>
      <c r="E33" s="25"/>
      <c r="F33" s="40"/>
      <c r="G33" s="17"/>
      <c r="H33" s="161"/>
      <c r="I33" s="162"/>
      <c r="J33" s="163"/>
      <c r="K33" s="167"/>
      <c r="L33" s="17"/>
      <c r="M33" s="161"/>
      <c r="N33" s="165"/>
      <c r="O33" s="166"/>
      <c r="P33" s="17"/>
      <c r="Q33" s="25"/>
      <c r="R33" s="25"/>
      <c r="S33" s="40"/>
      <c r="T33" s="40"/>
      <c r="U33" s="40"/>
      <c r="V33" s="40"/>
      <c r="W33" s="36"/>
      <c r="X33" s="40"/>
      <c r="Y33" s="40"/>
      <c r="Z33" s="40"/>
    </row>
    <row r="34" spans="1:26" s="23" customFormat="1" x14ac:dyDescent="0.35">
      <c r="A34" s="32" t="s">
        <v>1081</v>
      </c>
      <c r="B34" s="32" t="s">
        <v>1096</v>
      </c>
      <c r="D34" s="115" t="s">
        <v>339</v>
      </c>
      <c r="E34" s="25"/>
      <c r="F34" s="40"/>
      <c r="G34" s="17"/>
      <c r="H34" s="161"/>
      <c r="I34" s="162"/>
      <c r="J34" s="163"/>
      <c r="K34" s="167"/>
      <c r="L34" s="17"/>
      <c r="M34" s="161"/>
      <c r="N34" s="165"/>
      <c r="O34" s="166"/>
      <c r="P34" s="17"/>
      <c r="Q34" s="25"/>
      <c r="R34" s="25"/>
      <c r="S34" s="40"/>
      <c r="T34" s="40"/>
      <c r="U34" s="40"/>
      <c r="V34" s="40"/>
      <c r="W34" s="36"/>
      <c r="X34" s="40"/>
      <c r="Y34" s="40"/>
      <c r="Z34" s="40"/>
    </row>
    <row r="35" spans="1:26" s="23" customFormat="1" x14ac:dyDescent="0.35">
      <c r="A35" s="32" t="s">
        <v>935</v>
      </c>
      <c r="B35" s="32" t="s">
        <v>1228</v>
      </c>
      <c r="D35" s="115" t="s">
        <v>339</v>
      </c>
      <c r="E35" s="34"/>
      <c r="F35" s="40"/>
      <c r="G35" s="26"/>
      <c r="H35" s="161"/>
      <c r="I35" s="162"/>
      <c r="J35" s="163"/>
      <c r="K35" s="27"/>
      <c r="L35" s="26"/>
      <c r="M35" s="161"/>
      <c r="N35" s="165"/>
      <c r="O35" s="166"/>
      <c r="P35" s="27"/>
      <c r="Q35" s="25"/>
      <c r="R35" s="25"/>
      <c r="S35" s="40"/>
      <c r="T35" s="40"/>
      <c r="U35" s="40"/>
      <c r="V35" s="40"/>
      <c r="W35" s="36"/>
      <c r="X35" s="40"/>
      <c r="Y35" s="40"/>
      <c r="Z35" s="40"/>
    </row>
    <row r="36" spans="1:26" s="23" customFormat="1" x14ac:dyDescent="0.35">
      <c r="A36" s="32" t="s">
        <v>937</v>
      </c>
      <c r="B36" s="32" t="s">
        <v>1228</v>
      </c>
      <c r="D36" s="115" t="s">
        <v>339</v>
      </c>
      <c r="E36" s="34"/>
      <c r="F36" s="40"/>
      <c r="G36" s="26"/>
      <c r="H36" s="161"/>
      <c r="I36" s="162"/>
      <c r="J36" s="163"/>
      <c r="K36" s="27"/>
      <c r="L36" s="26"/>
      <c r="M36" s="161"/>
      <c r="N36" s="165"/>
      <c r="O36" s="166"/>
      <c r="P36" s="27"/>
      <c r="Q36" s="25"/>
      <c r="R36" s="25"/>
      <c r="S36" s="40"/>
      <c r="T36" s="40"/>
      <c r="U36" s="40"/>
      <c r="V36" s="40"/>
      <c r="W36" s="36"/>
      <c r="X36" s="40"/>
      <c r="Y36" s="40"/>
      <c r="Z36" s="40"/>
    </row>
    <row r="37" spans="1:26" s="90" customFormat="1" x14ac:dyDescent="0.35">
      <c r="A37" s="32" t="s">
        <v>939</v>
      </c>
      <c r="B37" s="32" t="s">
        <v>1228</v>
      </c>
      <c r="C37" s="23"/>
      <c r="D37" s="115" t="s">
        <v>339</v>
      </c>
      <c r="E37" s="34"/>
      <c r="F37" s="40"/>
      <c r="G37" s="26"/>
      <c r="H37" s="161"/>
      <c r="I37" s="162"/>
      <c r="J37" s="163"/>
      <c r="K37" s="27"/>
      <c r="L37" s="26"/>
      <c r="M37" s="161"/>
      <c r="N37" s="165"/>
      <c r="O37" s="166"/>
      <c r="P37" s="27"/>
      <c r="Q37" s="25"/>
      <c r="R37" s="25"/>
      <c r="S37" s="40"/>
      <c r="T37" s="40"/>
      <c r="U37" s="40"/>
      <c r="V37" s="40"/>
      <c r="W37" s="36"/>
      <c r="X37" s="40"/>
      <c r="Y37" s="40"/>
      <c r="Z37" s="40"/>
    </row>
    <row r="38" spans="1:26" s="23" customFormat="1" x14ac:dyDescent="0.35">
      <c r="A38" s="32" t="s">
        <v>941</v>
      </c>
      <c r="B38" s="32" t="s">
        <v>1228</v>
      </c>
      <c r="D38" s="115" t="s">
        <v>339</v>
      </c>
      <c r="E38" s="34"/>
      <c r="F38" s="40"/>
      <c r="G38" s="26"/>
      <c r="H38" s="161"/>
      <c r="I38" s="162"/>
      <c r="J38" s="163"/>
      <c r="K38" s="27"/>
      <c r="L38" s="26"/>
      <c r="M38" s="161"/>
      <c r="N38" s="165"/>
      <c r="O38" s="166"/>
      <c r="P38" s="27"/>
      <c r="Q38" s="25"/>
      <c r="R38" s="25"/>
      <c r="S38" s="40"/>
      <c r="T38" s="40"/>
      <c r="U38" s="40"/>
      <c r="V38" s="40"/>
      <c r="W38" s="36"/>
      <c r="X38" s="40"/>
      <c r="Y38" s="40"/>
      <c r="Z38" s="40"/>
    </row>
    <row r="39" spans="1:26" s="23" customFormat="1" x14ac:dyDescent="0.35">
      <c r="A39" s="32" t="s">
        <v>943</v>
      </c>
      <c r="B39" s="32" t="s">
        <v>1228</v>
      </c>
      <c r="D39" s="115" t="s">
        <v>339</v>
      </c>
      <c r="E39" s="34"/>
      <c r="F39" s="40"/>
      <c r="G39" s="26"/>
      <c r="H39" s="161"/>
      <c r="I39" s="162"/>
      <c r="J39" s="163"/>
      <c r="K39" s="27"/>
      <c r="L39" s="26"/>
      <c r="M39" s="161"/>
      <c r="N39" s="165"/>
      <c r="O39" s="166"/>
      <c r="P39" s="27"/>
      <c r="Q39" s="25"/>
      <c r="R39" s="25"/>
      <c r="S39" s="40"/>
      <c r="T39" s="40"/>
      <c r="U39" s="40"/>
      <c r="V39" s="40"/>
      <c r="W39" s="36"/>
      <c r="X39" s="40"/>
      <c r="Y39" s="40"/>
      <c r="Z39" s="40"/>
    </row>
    <row r="40" spans="1:26" s="23" customFormat="1" x14ac:dyDescent="0.35">
      <c r="A40" s="32" t="s">
        <v>944</v>
      </c>
      <c r="B40" s="32" t="s">
        <v>1228</v>
      </c>
      <c r="D40" s="115" t="s">
        <v>339</v>
      </c>
      <c r="E40" s="34"/>
      <c r="F40" s="40"/>
      <c r="G40" s="26"/>
      <c r="H40" s="161"/>
      <c r="I40" s="162"/>
      <c r="J40" s="163"/>
      <c r="K40" s="27"/>
      <c r="L40" s="26"/>
      <c r="M40" s="161"/>
      <c r="N40" s="165"/>
      <c r="O40" s="166"/>
      <c r="P40" s="27"/>
      <c r="Q40" s="25"/>
      <c r="R40" s="25"/>
      <c r="S40" s="40"/>
      <c r="T40" s="40"/>
      <c r="U40" s="40"/>
      <c r="V40" s="40"/>
      <c r="W40" s="36"/>
      <c r="X40" s="40"/>
      <c r="Y40" s="40"/>
      <c r="Z40" s="40"/>
    </row>
    <row r="41" spans="1:26" s="23" customFormat="1" x14ac:dyDescent="0.35">
      <c r="A41" s="115" t="s">
        <v>116</v>
      </c>
      <c r="B41" s="115" t="s">
        <v>117</v>
      </c>
      <c r="C41" s="32"/>
      <c r="D41" s="115" t="s">
        <v>338</v>
      </c>
      <c r="E41" s="106"/>
      <c r="F41" s="40"/>
      <c r="G41" s="107"/>
      <c r="H41" s="161"/>
      <c r="I41" s="162"/>
      <c r="J41" s="163"/>
      <c r="K41" s="164"/>
      <c r="L41" s="107"/>
      <c r="M41" s="161"/>
      <c r="N41" s="165"/>
      <c r="O41" s="166"/>
      <c r="P41" s="107"/>
      <c r="Q41" s="116"/>
      <c r="R41" s="25"/>
      <c r="S41" s="25"/>
      <c r="T41" s="128"/>
      <c r="U41" s="128"/>
      <c r="V41" s="40"/>
      <c r="W41" s="131"/>
      <c r="X41" s="117"/>
      <c r="Y41" s="115"/>
      <c r="Z41" s="32"/>
    </row>
    <row r="42" spans="1:26" s="23" customFormat="1" x14ac:dyDescent="0.35">
      <c r="A42" s="115" t="s">
        <v>101</v>
      </c>
      <c r="B42" s="115" t="s">
        <v>97</v>
      </c>
      <c r="C42" s="32"/>
      <c r="D42" s="115" t="s">
        <v>338</v>
      </c>
      <c r="E42" s="106"/>
      <c r="F42" s="40"/>
      <c r="G42" s="107"/>
      <c r="H42" s="161"/>
      <c r="I42" s="162"/>
      <c r="J42" s="163"/>
      <c r="K42" s="164"/>
      <c r="L42" s="107"/>
      <c r="M42" s="161"/>
      <c r="N42" s="165"/>
      <c r="O42" s="166"/>
      <c r="P42" s="107"/>
      <c r="Q42" s="116"/>
      <c r="R42" s="25"/>
      <c r="S42" s="25"/>
      <c r="T42" s="128"/>
      <c r="U42" s="128"/>
      <c r="V42" s="40"/>
      <c r="W42" s="131"/>
      <c r="X42" s="117"/>
      <c r="Y42" s="115"/>
      <c r="Z42" s="32"/>
    </row>
    <row r="43" spans="1:26" s="23" customFormat="1" x14ac:dyDescent="0.35">
      <c r="A43" s="115" t="s">
        <v>96</v>
      </c>
      <c r="B43" s="115" t="s">
        <v>1223</v>
      </c>
      <c r="C43" s="32"/>
      <c r="D43" s="115" t="s">
        <v>338</v>
      </c>
      <c r="E43" s="106"/>
      <c r="F43" s="40"/>
      <c r="G43" s="107"/>
      <c r="H43" s="161"/>
      <c r="I43" s="162"/>
      <c r="J43" s="163"/>
      <c r="K43" s="164"/>
      <c r="L43" s="107"/>
      <c r="M43" s="161"/>
      <c r="N43" s="165"/>
      <c r="O43" s="166"/>
      <c r="P43" s="107"/>
      <c r="Q43" s="116"/>
      <c r="R43" s="25"/>
      <c r="S43" s="25"/>
      <c r="T43" s="128"/>
      <c r="U43" s="128"/>
      <c r="V43" s="40"/>
      <c r="W43" s="131"/>
      <c r="X43" s="117"/>
      <c r="Y43" s="115"/>
      <c r="Z43" s="32"/>
    </row>
    <row r="44" spans="1:26" s="23" customFormat="1" x14ac:dyDescent="0.35">
      <c r="A44" s="32" t="s">
        <v>1075</v>
      </c>
      <c r="B44" s="32" t="s">
        <v>1095</v>
      </c>
      <c r="D44" s="32" t="s">
        <v>337</v>
      </c>
      <c r="E44" s="25"/>
      <c r="F44" s="40"/>
      <c r="G44" s="17"/>
      <c r="H44" s="161"/>
      <c r="I44" s="162"/>
      <c r="J44" s="163"/>
      <c r="K44" s="167"/>
      <c r="L44" s="17"/>
      <c r="M44" s="161"/>
      <c r="N44" s="165"/>
      <c r="O44" s="166"/>
      <c r="P44" s="17"/>
      <c r="Q44" s="25"/>
      <c r="R44" s="25"/>
      <c r="S44" s="40"/>
      <c r="T44" s="40"/>
      <c r="U44" s="40"/>
      <c r="V44" s="40"/>
      <c r="W44" s="36"/>
      <c r="X44" s="40"/>
      <c r="Y44" s="40"/>
      <c r="Z44" s="40"/>
    </row>
    <row r="45" spans="1:26" s="23" customFormat="1" x14ac:dyDescent="0.35">
      <c r="A45" s="32" t="s">
        <v>1076</v>
      </c>
      <c r="B45" s="32" t="s">
        <v>1095</v>
      </c>
      <c r="D45" s="32" t="s">
        <v>337</v>
      </c>
      <c r="E45" s="25"/>
      <c r="F45" s="40"/>
      <c r="G45" s="17"/>
      <c r="H45" s="161"/>
      <c r="I45" s="162"/>
      <c r="J45" s="163"/>
      <c r="K45" s="167"/>
      <c r="L45" s="17"/>
      <c r="M45" s="161"/>
      <c r="N45" s="165"/>
      <c r="O45" s="166"/>
      <c r="P45" s="17"/>
      <c r="Q45" s="25"/>
      <c r="R45" s="25"/>
      <c r="S45" s="40"/>
      <c r="T45" s="40"/>
      <c r="U45" s="40"/>
      <c r="V45" s="40"/>
      <c r="W45" s="36"/>
      <c r="X45" s="40"/>
      <c r="Y45" s="40"/>
      <c r="Z45" s="40"/>
    </row>
    <row r="46" spans="1:26" s="23" customFormat="1" x14ac:dyDescent="0.35">
      <c r="A46" s="32" t="s">
        <v>934</v>
      </c>
      <c r="B46" s="32" t="s">
        <v>16</v>
      </c>
      <c r="D46" s="115" t="s">
        <v>337</v>
      </c>
      <c r="E46" s="34"/>
      <c r="F46" s="40"/>
      <c r="G46" s="26"/>
      <c r="H46" s="161"/>
      <c r="I46" s="162"/>
      <c r="J46" s="163"/>
      <c r="K46" s="27"/>
      <c r="L46" s="26"/>
      <c r="M46" s="161"/>
      <c r="N46" s="165"/>
      <c r="O46" s="166"/>
      <c r="P46" s="27"/>
      <c r="Q46" s="25"/>
      <c r="R46" s="25"/>
      <c r="S46" s="40"/>
      <c r="T46" s="40"/>
      <c r="U46" s="40"/>
      <c r="V46" s="40"/>
      <c r="W46" s="36"/>
      <c r="X46" s="40"/>
      <c r="Y46" s="40"/>
      <c r="Z46" s="40"/>
    </row>
    <row r="47" spans="1:26" s="23" customFormat="1" x14ac:dyDescent="0.35">
      <c r="A47" s="32" t="s">
        <v>929</v>
      </c>
      <c r="B47" s="32" t="s">
        <v>16</v>
      </c>
      <c r="D47" s="115" t="s">
        <v>337</v>
      </c>
      <c r="E47" s="34"/>
      <c r="F47" s="40"/>
      <c r="G47" s="26"/>
      <c r="H47" s="161"/>
      <c r="I47" s="162"/>
      <c r="J47" s="163"/>
      <c r="K47" s="27"/>
      <c r="L47" s="26"/>
      <c r="M47" s="161"/>
      <c r="N47" s="165"/>
      <c r="O47" s="166"/>
      <c r="P47" s="27"/>
      <c r="Q47" s="25"/>
      <c r="R47" s="25"/>
      <c r="S47" s="40"/>
      <c r="T47" s="40"/>
      <c r="U47" s="40"/>
      <c r="V47" s="40"/>
      <c r="W47" s="36"/>
      <c r="X47" s="40"/>
      <c r="Y47" s="40"/>
      <c r="Z47" s="40"/>
    </row>
    <row r="48" spans="1:26" s="23" customFormat="1" x14ac:dyDescent="0.35">
      <c r="A48" s="32" t="s">
        <v>930</v>
      </c>
      <c r="B48" s="32" t="s">
        <v>16</v>
      </c>
      <c r="D48" s="115" t="s">
        <v>337</v>
      </c>
      <c r="E48" s="34"/>
      <c r="F48" s="40"/>
      <c r="G48" s="26"/>
      <c r="H48" s="161"/>
      <c r="I48" s="162"/>
      <c r="J48" s="163"/>
      <c r="K48" s="27"/>
      <c r="L48" s="26"/>
      <c r="M48" s="161"/>
      <c r="N48" s="165"/>
      <c r="O48" s="166"/>
      <c r="P48" s="27"/>
      <c r="Q48" s="25"/>
      <c r="R48" s="25"/>
      <c r="S48" s="40"/>
      <c r="T48" s="40"/>
      <c r="U48" s="40"/>
      <c r="V48" s="40"/>
      <c r="W48" s="36"/>
      <c r="X48" s="40"/>
      <c r="Y48" s="40"/>
      <c r="Z48" s="40"/>
    </row>
    <row r="49" spans="1:26" s="93" customFormat="1" x14ac:dyDescent="0.35">
      <c r="A49" s="32" t="s">
        <v>932</v>
      </c>
      <c r="B49" s="32" t="s">
        <v>16</v>
      </c>
      <c r="C49" s="23"/>
      <c r="D49" s="115" t="s">
        <v>337</v>
      </c>
      <c r="E49" s="34"/>
      <c r="F49" s="40"/>
      <c r="G49" s="26"/>
      <c r="H49" s="161"/>
      <c r="I49" s="162"/>
      <c r="J49" s="163"/>
      <c r="K49" s="27"/>
      <c r="L49" s="26"/>
      <c r="M49" s="161"/>
      <c r="N49" s="165"/>
      <c r="O49" s="166"/>
      <c r="P49" s="27"/>
      <c r="Q49" s="25"/>
      <c r="R49" s="25"/>
      <c r="S49" s="40"/>
      <c r="T49" s="40"/>
      <c r="U49" s="40"/>
      <c r="V49" s="40"/>
      <c r="W49" s="36"/>
      <c r="X49" s="40"/>
      <c r="Y49" s="40"/>
      <c r="Z49" s="40"/>
    </row>
    <row r="50" spans="1:26" s="23" customFormat="1" x14ac:dyDescent="0.35">
      <c r="A50" s="32" t="s">
        <v>1027</v>
      </c>
      <c r="B50" s="32" t="s">
        <v>1090</v>
      </c>
      <c r="D50" s="32" t="s">
        <v>339</v>
      </c>
      <c r="E50" s="34"/>
      <c r="F50" s="40"/>
      <c r="G50" s="26"/>
      <c r="H50" s="161"/>
      <c r="I50" s="162"/>
      <c r="J50" s="163"/>
      <c r="K50" s="27"/>
      <c r="L50" s="26"/>
      <c r="M50" s="161"/>
      <c r="N50" s="165"/>
      <c r="O50" s="166"/>
      <c r="P50" s="26"/>
      <c r="Q50" s="25"/>
      <c r="R50" s="25"/>
      <c r="S50" s="40"/>
      <c r="T50" s="40"/>
      <c r="U50" s="40"/>
      <c r="V50" s="40"/>
      <c r="W50" s="36"/>
      <c r="X50" s="40"/>
      <c r="Y50" s="40"/>
      <c r="Z50" s="40"/>
    </row>
    <row r="51" spans="1:26" s="23" customFormat="1" x14ac:dyDescent="0.35">
      <c r="A51" s="32" t="s">
        <v>26</v>
      </c>
      <c r="B51" s="115" t="s">
        <v>27</v>
      </c>
      <c r="C51" s="32"/>
      <c r="D51" s="32" t="s">
        <v>339</v>
      </c>
      <c r="E51" s="16"/>
      <c r="F51" s="16"/>
      <c r="G51" s="17"/>
      <c r="H51" s="161"/>
      <c r="I51" s="162"/>
      <c r="J51" s="163"/>
      <c r="K51" s="167"/>
      <c r="L51" s="17"/>
      <c r="M51" s="161"/>
      <c r="N51" s="165"/>
      <c r="O51" s="166"/>
      <c r="P51" s="17"/>
      <c r="Q51" s="116"/>
      <c r="R51" s="25"/>
      <c r="S51" s="25"/>
      <c r="T51" s="169"/>
      <c r="U51" s="169"/>
      <c r="V51" s="40"/>
      <c r="W51" s="131"/>
      <c r="X51" s="117"/>
      <c r="Y51" s="115"/>
      <c r="Z51" s="32"/>
    </row>
    <row r="52" spans="1:26" s="23" customFormat="1" x14ac:dyDescent="0.35">
      <c r="A52" s="32" t="s">
        <v>1245</v>
      </c>
      <c r="B52" s="32" t="s">
        <v>1246</v>
      </c>
      <c r="C52" s="32"/>
      <c r="D52" s="32" t="s">
        <v>338</v>
      </c>
      <c r="E52" s="16"/>
      <c r="F52" s="32"/>
      <c r="G52" s="17"/>
      <c r="H52" s="161"/>
      <c r="I52" s="162"/>
      <c r="J52" s="292"/>
      <c r="K52" s="17"/>
      <c r="L52" s="17"/>
      <c r="M52" s="161"/>
      <c r="N52" s="165"/>
      <c r="P52" s="17"/>
      <c r="Q52" s="25"/>
      <c r="R52" s="25"/>
      <c r="S52" s="25"/>
      <c r="T52" s="180"/>
      <c r="U52" s="25"/>
      <c r="V52" s="25"/>
      <c r="W52" s="131"/>
      <c r="X52" s="25"/>
      <c r="Y52" s="32"/>
      <c r="Z52" s="115"/>
    </row>
    <row r="53" spans="1:26" s="23" customFormat="1" x14ac:dyDescent="0.35">
      <c r="A53" s="115" t="s">
        <v>112</v>
      </c>
      <c r="B53" s="115" t="s">
        <v>67</v>
      </c>
      <c r="C53" s="32"/>
      <c r="D53" s="115" t="s">
        <v>339</v>
      </c>
      <c r="E53" s="106"/>
      <c r="F53" s="40"/>
      <c r="G53" s="107"/>
      <c r="H53" s="161"/>
      <c r="I53" s="162"/>
      <c r="J53" s="163"/>
      <c r="K53" s="164"/>
      <c r="L53" s="107"/>
      <c r="M53" s="161"/>
      <c r="N53" s="165"/>
      <c r="O53" s="166"/>
      <c r="P53" s="107"/>
      <c r="Q53" s="116"/>
      <c r="R53" s="25"/>
      <c r="S53" s="25"/>
      <c r="T53" s="128"/>
      <c r="U53" s="128"/>
      <c r="V53" s="40"/>
      <c r="W53" s="131"/>
      <c r="X53" s="117"/>
      <c r="Y53" s="115"/>
      <c r="Z53" s="32"/>
    </row>
    <row r="54" spans="1:26" s="23" customFormat="1" x14ac:dyDescent="0.35">
      <c r="A54" s="32" t="s">
        <v>1408</v>
      </c>
      <c r="B54" s="32" t="s">
        <v>1404</v>
      </c>
      <c r="C54" s="32"/>
      <c r="D54" s="32" t="s">
        <v>338</v>
      </c>
      <c r="E54" s="16"/>
      <c r="G54" s="17"/>
      <c r="H54" s="161"/>
      <c r="I54" s="162"/>
      <c r="J54" s="292"/>
      <c r="K54" s="17"/>
      <c r="L54" s="17"/>
      <c r="M54" s="161"/>
      <c r="N54" s="165"/>
      <c r="P54" s="17"/>
      <c r="Q54" s="25"/>
      <c r="R54" s="25"/>
      <c r="S54" s="25"/>
      <c r="T54" s="25"/>
      <c r="U54" s="25"/>
      <c r="V54" s="32"/>
      <c r="W54" s="305"/>
      <c r="X54" s="25"/>
      <c r="Y54" s="32"/>
      <c r="Z54" s="115"/>
    </row>
    <row r="55" spans="1:26" x14ac:dyDescent="0.35">
      <c r="A55" s="1" t="s">
        <v>1527</v>
      </c>
      <c r="B55" s="1" t="s">
        <v>1477</v>
      </c>
      <c r="C55" s="1"/>
      <c r="D55" s="1" t="s">
        <v>339</v>
      </c>
    </row>
    <row r="56" spans="1:26" x14ac:dyDescent="0.35">
      <c r="A56" s="1" t="s">
        <v>1528</v>
      </c>
      <c r="B56" s="1" t="s">
        <v>1477</v>
      </c>
      <c r="C56" s="1"/>
      <c r="D56" s="1" t="s">
        <v>339</v>
      </c>
    </row>
    <row r="57" spans="1:26" x14ac:dyDescent="0.35">
      <c r="A57" s="32" t="s">
        <v>1529</v>
      </c>
      <c r="B57" s="32" t="s">
        <v>1477</v>
      </c>
      <c r="C57" s="32"/>
      <c r="D57" s="32" t="s">
        <v>339</v>
      </c>
    </row>
    <row r="58" spans="1:26" x14ac:dyDescent="0.35">
      <c r="A58" s="1" t="s">
        <v>1530</v>
      </c>
      <c r="B58" s="1" t="s">
        <v>1404</v>
      </c>
      <c r="C58" s="1"/>
      <c r="D58" s="1" t="s">
        <v>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8A9D-13C7-414C-87CF-FAB5B556770A}">
  <dimension ref="A1:AO923"/>
  <sheetViews>
    <sheetView zoomScale="70" zoomScaleNormal="70" workbookViewId="0">
      <pane ySplit="1" topLeftCell="A896" activePane="bottomLeft" state="frozen"/>
      <selection activeCell="B1" sqref="B1"/>
      <selection pane="bottomLeft" activeCell="K897" sqref="K897"/>
    </sheetView>
  </sheetViews>
  <sheetFormatPr defaultRowHeight="14" x14ac:dyDescent="0.3"/>
  <cols>
    <col min="1" max="1" width="13.6328125" style="15" bestFit="1" customWidth="1"/>
    <col min="2" max="2" width="31.81640625" style="15" customWidth="1"/>
    <col min="3" max="3" width="14.08984375" style="15" customWidth="1"/>
    <col min="4" max="4" width="6.36328125" style="15" hidden="1" customWidth="1"/>
    <col min="5" max="5" width="14.08984375" style="15" bestFit="1" customWidth="1"/>
    <col min="6" max="6" width="12.54296875" style="15" bestFit="1" customWidth="1"/>
    <col min="7" max="7" width="13.6328125" style="15" bestFit="1" customWidth="1"/>
    <col min="8" max="8" width="12.54296875" style="15" customWidth="1"/>
    <col min="9" max="9" width="9.08984375" style="15" bestFit="1" customWidth="1"/>
    <col min="10" max="10" width="6.54296875" style="15" bestFit="1" customWidth="1"/>
    <col min="11" max="11" width="8.453125" style="209" bestFit="1" customWidth="1"/>
    <col min="12" max="12" width="9.08984375" style="15" bestFit="1" customWidth="1"/>
    <col min="13" max="13" width="15.36328125" style="171" customWidth="1"/>
    <col min="14" max="14" width="7.1796875" style="210" bestFit="1" customWidth="1"/>
    <col min="15" max="15" width="9" style="21" bestFit="1" customWidth="1"/>
    <col min="16" max="16" width="21.1796875" style="21" customWidth="1"/>
    <col min="17" max="17" width="13.90625" style="21" bestFit="1" customWidth="1"/>
    <col min="18" max="18" width="12.7265625" style="21" bestFit="1" customWidth="1"/>
    <col min="19" max="19" width="14.54296875" style="21" bestFit="1" customWidth="1"/>
    <col min="20" max="20" width="8.7265625" style="21"/>
    <col min="21" max="21" width="10.453125" style="21" bestFit="1" customWidth="1"/>
    <col min="22" max="22" width="8.7265625" style="15"/>
    <col min="23" max="23" width="26.54296875" style="15" bestFit="1" customWidth="1"/>
    <col min="24" max="24" width="13.54296875" style="15" bestFit="1" customWidth="1"/>
    <col min="25" max="16384" width="8.7265625" style="15"/>
  </cols>
  <sheetData>
    <row r="1" spans="1:24" s="14" customFormat="1" ht="54" customHeight="1" x14ac:dyDescent="0.3">
      <c r="A1" s="5" t="s">
        <v>1</v>
      </c>
      <c r="B1" s="5" t="s">
        <v>0</v>
      </c>
      <c r="C1" s="6" t="s">
        <v>286</v>
      </c>
      <c r="D1" s="7" t="s">
        <v>1199</v>
      </c>
      <c r="E1" s="6" t="s">
        <v>336</v>
      </c>
      <c r="F1" s="5" t="s">
        <v>418</v>
      </c>
      <c r="G1" s="8" t="s">
        <v>1547</v>
      </c>
      <c r="H1" s="8" t="s">
        <v>1548</v>
      </c>
      <c r="I1" s="8" t="s">
        <v>422</v>
      </c>
      <c r="J1" s="5" t="s">
        <v>419</v>
      </c>
      <c r="K1" s="5" t="s">
        <v>1206</v>
      </c>
      <c r="L1" s="5" t="s">
        <v>3</v>
      </c>
      <c r="M1" s="8" t="s">
        <v>1224</v>
      </c>
      <c r="N1" s="160" t="s">
        <v>1493</v>
      </c>
      <c r="O1" s="7" t="s">
        <v>343</v>
      </c>
      <c r="P1" s="11" t="s">
        <v>2</v>
      </c>
      <c r="Q1" s="11" t="s">
        <v>1209</v>
      </c>
      <c r="R1" s="11" t="s">
        <v>357</v>
      </c>
      <c r="S1" s="11" t="s">
        <v>358</v>
      </c>
      <c r="T1" s="11" t="s">
        <v>1200</v>
      </c>
      <c r="U1" s="12" t="s">
        <v>359</v>
      </c>
      <c r="V1" s="12" t="s">
        <v>360</v>
      </c>
      <c r="W1" s="11" t="s">
        <v>366</v>
      </c>
      <c r="X1" s="11" t="s">
        <v>367</v>
      </c>
    </row>
    <row r="2" spans="1:24" ht="14.5" x14ac:dyDescent="0.35">
      <c r="A2" s="1" t="s">
        <v>744</v>
      </c>
      <c r="B2" s="1" t="s">
        <v>19</v>
      </c>
      <c r="C2" s="15" t="s">
        <v>1204</v>
      </c>
      <c r="E2" s="24" t="s">
        <v>339</v>
      </c>
      <c r="F2" s="25">
        <v>2.4095</v>
      </c>
      <c r="G2" s="25"/>
      <c r="H2" s="25"/>
      <c r="I2" s="21"/>
      <c r="J2" s="26">
        <v>43.890563798219574</v>
      </c>
      <c r="K2" s="161">
        <f t="shared" ref="K2:K65" si="0">J2*0.001</f>
        <v>4.3890563798219574E-2</v>
      </c>
      <c r="L2" s="162">
        <f t="shared" ref="L2:L65" si="1">K2/F2</f>
        <v>1.821563137506519E-2</v>
      </c>
      <c r="M2" s="163">
        <v>1.8215631375065191</v>
      </c>
      <c r="N2" s="27">
        <v>3.2184168</v>
      </c>
      <c r="O2" s="307">
        <v>39</v>
      </c>
      <c r="P2" s="307" t="s">
        <v>1100</v>
      </c>
      <c r="Q2" s="28" t="s">
        <v>1215</v>
      </c>
      <c r="R2" s="29"/>
      <c r="S2" s="30"/>
      <c r="T2" s="21" t="s">
        <v>1202</v>
      </c>
      <c r="U2" s="31"/>
      <c r="V2" s="31"/>
      <c r="W2" s="28"/>
      <c r="X2" s="21"/>
    </row>
    <row r="3" spans="1:24" ht="14.5" x14ac:dyDescent="0.35">
      <c r="A3" s="1" t="s">
        <v>745</v>
      </c>
      <c r="B3" s="1" t="s">
        <v>19</v>
      </c>
      <c r="C3" s="15" t="s">
        <v>1204</v>
      </c>
      <c r="E3" s="24" t="s">
        <v>339</v>
      </c>
      <c r="F3" s="25">
        <v>2.3191000000000002</v>
      </c>
      <c r="G3" s="25"/>
      <c r="H3" s="25"/>
      <c r="I3" s="21"/>
      <c r="J3" s="26">
        <v>44.352284866468835</v>
      </c>
      <c r="K3" s="161">
        <f t="shared" si="0"/>
        <v>4.4352284866468833E-2</v>
      </c>
      <c r="L3" s="162">
        <f t="shared" si="1"/>
        <v>1.9124783263537073E-2</v>
      </c>
      <c r="M3" s="163">
        <v>1.9124783263537073</v>
      </c>
      <c r="N3" s="27">
        <v>2.1547165999999995</v>
      </c>
      <c r="O3" s="307">
        <v>39</v>
      </c>
      <c r="P3" s="307" t="s">
        <v>1100</v>
      </c>
      <c r="Q3" s="28" t="s">
        <v>1215</v>
      </c>
      <c r="R3" s="29"/>
      <c r="S3" s="30"/>
      <c r="T3" s="21" t="s">
        <v>1202</v>
      </c>
      <c r="U3" s="31"/>
      <c r="V3" s="31"/>
      <c r="W3" s="28"/>
      <c r="X3" s="21"/>
    </row>
    <row r="4" spans="1:24" ht="14.5" x14ac:dyDescent="0.35">
      <c r="A4" s="1" t="s">
        <v>746</v>
      </c>
      <c r="B4" s="1" t="s">
        <v>19</v>
      </c>
      <c r="C4" s="15" t="s">
        <v>1204</v>
      </c>
      <c r="E4" s="24" t="s">
        <v>339</v>
      </c>
      <c r="F4" s="25">
        <v>2.2968000000000002</v>
      </c>
      <c r="G4" s="25"/>
      <c r="H4" s="25"/>
      <c r="I4" s="21"/>
      <c r="J4" s="26">
        <v>39.479881305637981</v>
      </c>
      <c r="K4" s="161">
        <f t="shared" si="0"/>
        <v>3.9479881305637982E-2</v>
      </c>
      <c r="L4" s="162">
        <f t="shared" si="1"/>
        <v>1.7189081028229702E-2</v>
      </c>
      <c r="M4" s="163">
        <v>1.7189081028229702</v>
      </c>
      <c r="N4" s="27">
        <v>2.414105600000001</v>
      </c>
      <c r="O4" s="307">
        <v>39</v>
      </c>
      <c r="P4" s="307" t="s">
        <v>1100</v>
      </c>
      <c r="Q4" s="28" t="s">
        <v>1215</v>
      </c>
      <c r="R4" s="29"/>
      <c r="S4" s="30"/>
      <c r="T4" s="21" t="s">
        <v>1202</v>
      </c>
      <c r="U4" s="31"/>
      <c r="V4" s="31"/>
      <c r="W4" s="28"/>
      <c r="X4" s="21"/>
    </row>
    <row r="5" spans="1:24" ht="14.5" x14ac:dyDescent="0.35">
      <c r="A5" s="1" t="s">
        <v>747</v>
      </c>
      <c r="B5" s="1" t="s">
        <v>19</v>
      </c>
      <c r="C5" s="15" t="s">
        <v>1204</v>
      </c>
      <c r="E5" s="24" t="s">
        <v>339</v>
      </c>
      <c r="F5" s="25">
        <v>2.3132999999999999</v>
      </c>
      <c r="G5" s="25"/>
      <c r="H5" s="25"/>
      <c r="I5" s="21"/>
      <c r="J5" s="26">
        <v>36.105400593471813</v>
      </c>
      <c r="K5" s="161">
        <f t="shared" si="0"/>
        <v>3.6105400593471816E-2</v>
      </c>
      <c r="L5" s="162">
        <f t="shared" si="1"/>
        <v>1.5607746765863406E-2</v>
      </c>
      <c r="M5" s="163">
        <v>1.5607746765863406</v>
      </c>
      <c r="N5" s="27">
        <v>3.3572230000000007</v>
      </c>
      <c r="O5" s="340">
        <v>39</v>
      </c>
      <c r="P5" s="307" t="s">
        <v>1100</v>
      </c>
      <c r="Q5" s="28" t="s">
        <v>1215</v>
      </c>
      <c r="R5" s="29"/>
      <c r="S5" s="30"/>
      <c r="T5" s="21" t="s">
        <v>1202</v>
      </c>
      <c r="U5" s="31"/>
      <c r="V5" s="31"/>
      <c r="W5" s="28"/>
      <c r="X5" s="21"/>
    </row>
    <row r="6" spans="1:24" ht="14.5" x14ac:dyDescent="0.35">
      <c r="A6" s="1" t="s">
        <v>748</v>
      </c>
      <c r="B6" s="1" t="s">
        <v>19</v>
      </c>
      <c r="C6" s="15" t="s">
        <v>1204</v>
      </c>
      <c r="E6" s="24" t="s">
        <v>339</v>
      </c>
      <c r="F6" s="25">
        <v>2.3096000000000001</v>
      </c>
      <c r="G6" s="25"/>
      <c r="H6" s="25"/>
      <c r="I6" s="21"/>
      <c r="J6" s="26">
        <v>36.961186943620177</v>
      </c>
      <c r="K6" s="161">
        <f t="shared" si="0"/>
        <v>3.6961186943620175E-2</v>
      </c>
      <c r="L6" s="162">
        <f t="shared" si="1"/>
        <v>1.6003284960001807E-2</v>
      </c>
      <c r="M6" s="163">
        <v>1.6003284960001807</v>
      </c>
      <c r="N6" s="27">
        <v>2.8189252000000011</v>
      </c>
      <c r="O6" s="340">
        <v>39</v>
      </c>
      <c r="P6" s="307" t="s">
        <v>1100</v>
      </c>
      <c r="Q6" s="28" t="s">
        <v>1215</v>
      </c>
      <c r="R6" s="29"/>
      <c r="S6" s="30"/>
      <c r="T6" s="21" t="s">
        <v>1202</v>
      </c>
      <c r="U6" s="31"/>
      <c r="V6" s="31"/>
      <c r="W6" s="28"/>
      <c r="X6" s="21"/>
    </row>
    <row r="7" spans="1:24" x14ac:dyDescent="0.3">
      <c r="A7" s="32" t="s">
        <v>449</v>
      </c>
      <c r="B7" s="1" t="s">
        <v>1086</v>
      </c>
      <c r="E7" s="24" t="s">
        <v>339</v>
      </c>
      <c r="F7" s="25">
        <v>1.01</v>
      </c>
      <c r="G7" s="25"/>
      <c r="H7" s="25"/>
      <c r="I7" s="21"/>
      <c r="J7" s="26">
        <v>29.801809839408616</v>
      </c>
      <c r="K7" s="180">
        <f t="shared" si="0"/>
        <v>2.9801809839408618E-2</v>
      </c>
      <c r="L7" s="181">
        <f t="shared" si="1"/>
        <v>2.9506742415256058E-2</v>
      </c>
      <c r="M7" s="182">
        <v>2.950674241525606</v>
      </c>
      <c r="N7" s="27">
        <v>2.2337023999999985</v>
      </c>
      <c r="O7" s="25">
        <v>24</v>
      </c>
      <c r="P7" s="25" t="s">
        <v>1099</v>
      </c>
      <c r="Q7" s="21" t="s">
        <v>1216</v>
      </c>
      <c r="R7" s="29"/>
      <c r="S7" s="30"/>
      <c r="T7" s="21" t="s">
        <v>1202</v>
      </c>
      <c r="U7" s="31"/>
      <c r="V7" s="31"/>
      <c r="W7" s="28"/>
      <c r="X7" s="21"/>
    </row>
    <row r="8" spans="1:24" x14ac:dyDescent="0.3">
      <c r="A8" s="32" t="s">
        <v>450</v>
      </c>
      <c r="B8" s="1" t="s">
        <v>1086</v>
      </c>
      <c r="E8" s="24" t="s">
        <v>339</v>
      </c>
      <c r="F8" s="25">
        <v>0.9133</v>
      </c>
      <c r="G8" s="25"/>
      <c r="H8" s="25"/>
      <c r="I8" s="21"/>
      <c r="J8" s="26">
        <v>34.096992097884275</v>
      </c>
      <c r="K8" s="180">
        <f t="shared" si="0"/>
        <v>3.4096992097884277E-2</v>
      </c>
      <c r="L8" s="181">
        <f t="shared" si="1"/>
        <v>3.7333835648619598E-2</v>
      </c>
      <c r="M8" s="182">
        <v>3.7333835648619598</v>
      </c>
      <c r="N8" s="27">
        <v>1.7158784000000002</v>
      </c>
      <c r="O8" s="25">
        <v>24</v>
      </c>
      <c r="P8" s="25" t="s">
        <v>1099</v>
      </c>
      <c r="Q8" s="28" t="s">
        <v>1216</v>
      </c>
      <c r="R8" s="29"/>
      <c r="S8" s="29"/>
      <c r="T8" s="21" t="s">
        <v>1202</v>
      </c>
      <c r="U8" s="31"/>
      <c r="V8" s="33"/>
      <c r="W8" s="28"/>
      <c r="X8" s="21"/>
    </row>
    <row r="9" spans="1:24" x14ac:dyDescent="0.3">
      <c r="A9" s="1" t="s">
        <v>563</v>
      </c>
      <c r="B9" s="1" t="s">
        <v>1086</v>
      </c>
      <c r="E9" s="24" t="s">
        <v>339</v>
      </c>
      <c r="F9" s="25">
        <v>0.89319999999999999</v>
      </c>
      <c r="G9" s="25"/>
      <c r="H9" s="25"/>
      <c r="I9" s="21"/>
      <c r="J9" s="26">
        <v>27.630002549069594</v>
      </c>
      <c r="K9" s="180">
        <f t="shared" si="0"/>
        <v>2.7630002549069596E-2</v>
      </c>
      <c r="L9" s="181">
        <f t="shared" si="1"/>
        <v>3.0933724304824894E-2</v>
      </c>
      <c r="M9" s="182">
        <v>3.0933724304824892</v>
      </c>
      <c r="N9" s="27">
        <v>0.85452319999999982</v>
      </c>
      <c r="O9" s="25">
        <v>30</v>
      </c>
      <c r="P9" s="25" t="s">
        <v>1105</v>
      </c>
      <c r="Q9" s="28" t="s">
        <v>1216</v>
      </c>
      <c r="R9" s="29"/>
      <c r="S9" s="30"/>
      <c r="T9" s="21" t="s">
        <v>1202</v>
      </c>
      <c r="U9" s="31"/>
      <c r="V9" s="31"/>
      <c r="W9" s="28"/>
      <c r="X9" s="21"/>
    </row>
    <row r="10" spans="1:24" x14ac:dyDescent="0.3">
      <c r="A10" s="1" t="s">
        <v>564</v>
      </c>
      <c r="B10" s="1" t="s">
        <v>1086</v>
      </c>
      <c r="E10" s="24" t="s">
        <v>339</v>
      </c>
      <c r="F10" s="25">
        <v>0.2747</v>
      </c>
      <c r="G10" s="25"/>
      <c r="H10" s="25"/>
      <c r="I10" s="21"/>
      <c r="J10" s="26">
        <v>9.0447361712974761</v>
      </c>
      <c r="K10" s="180">
        <f t="shared" si="0"/>
        <v>9.0447361712974756E-3</v>
      </c>
      <c r="L10" s="181">
        <f t="shared" si="1"/>
        <v>3.2925868843456406E-2</v>
      </c>
      <c r="M10" s="182">
        <v>3.2925868843456407</v>
      </c>
      <c r="N10" s="27">
        <v>1.2915295999999996</v>
      </c>
      <c r="O10" s="25">
        <v>30</v>
      </c>
      <c r="P10" s="25" t="s">
        <v>1105</v>
      </c>
      <c r="Q10" s="28" t="s">
        <v>1216</v>
      </c>
      <c r="R10" s="29"/>
      <c r="S10" s="30"/>
      <c r="T10" s="21" t="s">
        <v>1202</v>
      </c>
      <c r="U10" s="31"/>
      <c r="V10" s="31"/>
      <c r="W10" s="28"/>
      <c r="X10" s="21"/>
    </row>
    <row r="11" spans="1:24" x14ac:dyDescent="0.3">
      <c r="A11" s="1" t="s">
        <v>565</v>
      </c>
      <c r="B11" s="1" t="s">
        <v>1086</v>
      </c>
      <c r="E11" s="24" t="s">
        <v>339</v>
      </c>
      <c r="F11" s="25">
        <v>0.87739999999999996</v>
      </c>
      <c r="G11" s="25"/>
      <c r="H11" s="25"/>
      <c r="I11" s="21"/>
      <c r="J11" s="26">
        <v>25.446724445577367</v>
      </c>
      <c r="K11" s="180">
        <f t="shared" si="0"/>
        <v>2.5446724445577367E-2</v>
      </c>
      <c r="L11" s="181">
        <f t="shared" si="1"/>
        <v>2.9002421296532219E-2</v>
      </c>
      <c r="M11" s="182">
        <v>2.9002421296532219</v>
      </c>
      <c r="N11" s="27">
        <v>0.19830079999999872</v>
      </c>
      <c r="O11" s="25">
        <v>30</v>
      </c>
      <c r="P11" s="25" t="s">
        <v>1105</v>
      </c>
      <c r="Q11" s="28" t="s">
        <v>1216</v>
      </c>
      <c r="R11" s="29"/>
      <c r="S11" s="30"/>
      <c r="T11" s="21" t="s">
        <v>1202</v>
      </c>
      <c r="U11" s="31"/>
      <c r="V11" s="31"/>
      <c r="W11" s="28"/>
      <c r="X11" s="21"/>
    </row>
    <row r="12" spans="1:24" x14ac:dyDescent="0.3">
      <c r="A12" s="1" t="s">
        <v>566</v>
      </c>
      <c r="B12" s="1" t="s">
        <v>1086</v>
      </c>
      <c r="E12" s="24" t="s">
        <v>339</v>
      </c>
      <c r="F12" s="25">
        <v>0.88349999999999995</v>
      </c>
      <c r="G12" s="25"/>
      <c r="H12" s="25"/>
      <c r="I12" s="21"/>
      <c r="J12" s="26">
        <v>31.923910272750451</v>
      </c>
      <c r="K12" s="180">
        <f t="shared" si="0"/>
        <v>3.1923910272750454E-2</v>
      </c>
      <c r="L12" s="181">
        <f t="shared" si="1"/>
        <v>3.6133458146859601E-2</v>
      </c>
      <c r="M12" s="182">
        <v>3.6133458146859603</v>
      </c>
      <c r="N12" s="27">
        <v>0.91569440000000024</v>
      </c>
      <c r="O12" s="25">
        <v>20</v>
      </c>
      <c r="P12" s="25" t="s">
        <v>1106</v>
      </c>
      <c r="Q12" s="28" t="s">
        <v>1216</v>
      </c>
      <c r="R12" s="29"/>
      <c r="S12" s="30"/>
      <c r="T12" s="21" t="s">
        <v>1202</v>
      </c>
      <c r="U12" s="31"/>
      <c r="V12" s="31"/>
      <c r="W12" s="28"/>
      <c r="X12" s="21"/>
    </row>
    <row r="13" spans="1:24" x14ac:dyDescent="0.3">
      <c r="A13" s="1" t="s">
        <v>567</v>
      </c>
      <c r="B13" s="1" t="s">
        <v>1086</v>
      </c>
      <c r="E13" s="24" t="s">
        <v>339</v>
      </c>
      <c r="F13" s="25">
        <v>0.92669999999999997</v>
      </c>
      <c r="G13" s="25"/>
      <c r="H13" s="25"/>
      <c r="I13" s="21"/>
      <c r="J13" s="26">
        <v>43.365409125669125</v>
      </c>
      <c r="K13" s="180">
        <f t="shared" si="0"/>
        <v>4.3365409125669128E-2</v>
      </c>
      <c r="L13" s="181">
        <f t="shared" si="1"/>
        <v>4.6795520800333584E-2</v>
      </c>
      <c r="M13" s="182">
        <v>4.6795520800333588</v>
      </c>
      <c r="N13" s="27">
        <v>1.1907840000000003</v>
      </c>
      <c r="O13" s="25">
        <v>20</v>
      </c>
      <c r="P13" s="25" t="s">
        <v>1106</v>
      </c>
      <c r="Q13" s="28" t="s">
        <v>1216</v>
      </c>
      <c r="R13" s="29"/>
      <c r="S13" s="30"/>
      <c r="T13" s="21" t="s">
        <v>1202</v>
      </c>
      <c r="U13" s="31"/>
      <c r="V13" s="31"/>
      <c r="W13" s="28"/>
      <c r="X13" s="21"/>
    </row>
    <row r="14" spans="1:24" ht="14.5" x14ac:dyDescent="0.35">
      <c r="A14" s="119" t="s">
        <v>436</v>
      </c>
      <c r="B14" s="119" t="s">
        <v>1086</v>
      </c>
      <c r="C14" s="44"/>
      <c r="D14" s="44"/>
      <c r="E14" s="49" t="s">
        <v>339</v>
      </c>
      <c r="F14" s="199">
        <v>0.57099999999999995</v>
      </c>
      <c r="G14" s="199"/>
      <c r="H14" s="199"/>
      <c r="I14" s="45"/>
      <c r="J14" s="205">
        <v>22.354843495030408</v>
      </c>
      <c r="K14" s="172">
        <f t="shared" si="0"/>
        <v>2.2354843495030408E-2</v>
      </c>
      <c r="L14" s="173">
        <f t="shared" si="1"/>
        <v>3.9150338870456061E-2</v>
      </c>
      <c r="M14" s="174">
        <v>3.9150338870456061</v>
      </c>
      <c r="N14" s="204"/>
      <c r="O14" s="124">
        <v>40</v>
      </c>
      <c r="P14" s="124" t="s">
        <v>1098</v>
      </c>
      <c r="Q14" s="45" t="s">
        <v>1216</v>
      </c>
      <c r="R14" s="45"/>
      <c r="S14" s="45"/>
      <c r="T14" s="45" t="s">
        <v>1202</v>
      </c>
      <c r="U14" s="48"/>
      <c r="V14" s="45"/>
      <c r="W14" s="45"/>
      <c r="X14" s="45"/>
    </row>
    <row r="15" spans="1:24" ht="14.5" x14ac:dyDescent="0.35">
      <c r="A15" s="1" t="s">
        <v>568</v>
      </c>
      <c r="B15" s="1" t="s">
        <v>1086</v>
      </c>
      <c r="E15" s="24" t="s">
        <v>339</v>
      </c>
      <c r="F15" s="25">
        <v>0.95699999999999996</v>
      </c>
      <c r="G15" s="25"/>
      <c r="H15" s="25"/>
      <c r="I15" s="21"/>
      <c r="J15" s="26">
        <v>48.459724700484323</v>
      </c>
      <c r="K15" s="161">
        <f t="shared" si="0"/>
        <v>4.8459724700484326E-2</v>
      </c>
      <c r="L15" s="162">
        <f t="shared" si="1"/>
        <v>5.0637120899147681E-2</v>
      </c>
      <c r="M15" s="163">
        <v>5.0637120899147678</v>
      </c>
      <c r="N15" s="27">
        <v>1.1919695999999986</v>
      </c>
      <c r="O15" s="25">
        <v>38</v>
      </c>
      <c r="P15" s="25" t="s">
        <v>1098</v>
      </c>
      <c r="Q15" s="28" t="s">
        <v>1216</v>
      </c>
      <c r="R15" s="29"/>
      <c r="S15" s="30"/>
      <c r="T15" s="21" t="s">
        <v>1202</v>
      </c>
      <c r="U15" s="31"/>
      <c r="V15" s="31"/>
      <c r="W15" s="28"/>
      <c r="X15" s="21"/>
    </row>
    <row r="16" spans="1:24" ht="14.5" x14ac:dyDescent="0.35">
      <c r="A16" s="1" t="s">
        <v>569</v>
      </c>
      <c r="B16" s="1" t="s">
        <v>1086</v>
      </c>
      <c r="E16" s="24" t="s">
        <v>339</v>
      </c>
      <c r="F16" s="25">
        <v>0.92200000000000004</v>
      </c>
      <c r="G16" s="25"/>
      <c r="H16" s="25"/>
      <c r="I16" s="21"/>
      <c r="J16" s="26">
        <v>47.860693346928372</v>
      </c>
      <c r="K16" s="161">
        <f t="shared" si="0"/>
        <v>4.7860693346928371E-2</v>
      </c>
      <c r="L16" s="162">
        <f t="shared" si="1"/>
        <v>5.1909645712503651E-2</v>
      </c>
      <c r="M16" s="163">
        <v>5.1909645712503654</v>
      </c>
      <c r="N16" s="27">
        <v>0.80071359999999947</v>
      </c>
      <c r="O16" s="25">
        <v>38</v>
      </c>
      <c r="P16" s="25" t="s">
        <v>1098</v>
      </c>
      <c r="Q16" s="28" t="s">
        <v>1216</v>
      </c>
      <c r="R16" s="29"/>
      <c r="S16" s="30"/>
      <c r="T16" s="21" t="s">
        <v>1202</v>
      </c>
      <c r="U16" s="31"/>
      <c r="V16" s="31"/>
      <c r="W16" s="28"/>
      <c r="X16" s="21"/>
    </row>
    <row r="17" spans="1:24" ht="14.5" x14ac:dyDescent="0.35">
      <c r="A17" s="1" t="s">
        <v>570</v>
      </c>
      <c r="B17" s="1" t="s">
        <v>1086</v>
      </c>
      <c r="E17" s="24" t="s">
        <v>339</v>
      </c>
      <c r="F17" s="25">
        <v>0.97240000000000004</v>
      </c>
      <c r="G17" s="25"/>
      <c r="H17" s="25"/>
      <c r="I17" s="21"/>
      <c r="J17" s="26">
        <v>51.193601835330107</v>
      </c>
      <c r="K17" s="161">
        <f t="shared" si="0"/>
        <v>5.1193601835330109E-2</v>
      </c>
      <c r="L17" s="162">
        <f t="shared" si="1"/>
        <v>5.2646649357599863E-2</v>
      </c>
      <c r="M17" s="163">
        <v>5.2646649357599866</v>
      </c>
      <c r="N17" s="27">
        <v>0.95326559999999905</v>
      </c>
      <c r="O17" s="25">
        <v>38</v>
      </c>
      <c r="P17" s="25" t="s">
        <v>1098</v>
      </c>
      <c r="Q17" s="28" t="s">
        <v>1216</v>
      </c>
      <c r="R17" s="29"/>
      <c r="S17" s="30"/>
      <c r="T17" s="21" t="s">
        <v>1202</v>
      </c>
      <c r="U17" s="31"/>
      <c r="V17" s="31"/>
      <c r="W17" s="28"/>
      <c r="X17" s="21"/>
    </row>
    <row r="18" spans="1:24" x14ac:dyDescent="0.3">
      <c r="A18" s="1" t="s">
        <v>542</v>
      </c>
      <c r="B18" s="1" t="s">
        <v>1086</v>
      </c>
      <c r="E18" s="2" t="s">
        <v>339</v>
      </c>
      <c r="F18" s="34">
        <v>1.7363</v>
      </c>
      <c r="G18" s="34"/>
      <c r="H18" s="34"/>
      <c r="I18" s="21"/>
      <c r="J18" s="26">
        <v>48.858120197873909</v>
      </c>
      <c r="K18" s="180">
        <f t="shared" si="0"/>
        <v>4.885812019787391E-2</v>
      </c>
      <c r="L18" s="181">
        <f t="shared" si="1"/>
        <v>2.8139215687308594E-2</v>
      </c>
      <c r="M18" s="182">
        <v>2.8139215687308594</v>
      </c>
      <c r="N18" s="27">
        <v>3.1570290000000005</v>
      </c>
      <c r="O18" s="25" t="s">
        <v>1123</v>
      </c>
      <c r="P18" s="25" t="s">
        <v>1104</v>
      </c>
      <c r="Q18" s="28" t="s">
        <v>1216</v>
      </c>
      <c r="R18" s="29"/>
      <c r="S18" s="29"/>
      <c r="T18" s="21" t="s">
        <v>1202</v>
      </c>
      <c r="U18" s="31"/>
      <c r="V18" s="33"/>
      <c r="W18" s="28"/>
      <c r="X18" s="21"/>
    </row>
    <row r="19" spans="1:24" x14ac:dyDescent="0.3">
      <c r="A19" s="1" t="s">
        <v>543</v>
      </c>
      <c r="B19" s="1" t="s">
        <v>1086</v>
      </c>
      <c r="E19" s="2" t="s">
        <v>339</v>
      </c>
      <c r="F19" s="34">
        <v>1.3012999999999999</v>
      </c>
      <c r="G19" s="34"/>
      <c r="H19" s="34"/>
      <c r="I19" s="21"/>
      <c r="J19" s="26">
        <v>41.620987264498474</v>
      </c>
      <c r="K19" s="180">
        <f t="shared" si="0"/>
        <v>4.1620987264498477E-2</v>
      </c>
      <c r="L19" s="181">
        <f t="shared" si="1"/>
        <v>3.1984159889724494E-2</v>
      </c>
      <c r="M19" s="182">
        <v>3.1984159889724495</v>
      </c>
      <c r="N19" s="27">
        <v>1.4922141999999994</v>
      </c>
      <c r="O19" s="25" t="s">
        <v>1123</v>
      </c>
      <c r="P19" s="25" t="s">
        <v>1104</v>
      </c>
      <c r="Q19" s="28" t="s">
        <v>1216</v>
      </c>
      <c r="R19" s="29"/>
      <c r="S19" s="29"/>
      <c r="T19" s="21" t="s">
        <v>1202</v>
      </c>
      <c r="U19" s="31"/>
      <c r="V19" s="33"/>
      <c r="W19" s="28"/>
      <c r="X19" s="21"/>
    </row>
    <row r="20" spans="1:24" x14ac:dyDescent="0.3">
      <c r="A20" s="1" t="s">
        <v>544</v>
      </c>
      <c r="B20" s="1" t="s">
        <v>1086</v>
      </c>
      <c r="E20" s="2" t="s">
        <v>339</v>
      </c>
      <c r="F20" s="34">
        <v>1.4917</v>
      </c>
      <c r="G20" s="34"/>
      <c r="H20" s="34"/>
      <c r="I20" s="21"/>
      <c r="J20" s="26">
        <v>43.56499315861489</v>
      </c>
      <c r="K20" s="180">
        <f t="shared" si="0"/>
        <v>4.3564993158614888E-2</v>
      </c>
      <c r="L20" s="181">
        <f t="shared" si="1"/>
        <v>2.9204929381655084E-2</v>
      </c>
      <c r="M20" s="182">
        <v>2.9204929381655083</v>
      </c>
      <c r="N20" s="27">
        <v>2.5774622999999992</v>
      </c>
      <c r="O20" s="25" t="s">
        <v>1123</v>
      </c>
      <c r="P20" s="25" t="s">
        <v>1104</v>
      </c>
      <c r="Q20" s="28" t="s">
        <v>1216</v>
      </c>
      <c r="R20" s="29"/>
      <c r="S20" s="30"/>
      <c r="T20" s="21" t="s">
        <v>1202</v>
      </c>
      <c r="U20" s="31"/>
      <c r="V20" s="31"/>
      <c r="W20" s="28"/>
      <c r="X20" s="21"/>
    </row>
    <row r="21" spans="1:24" x14ac:dyDescent="0.3">
      <c r="A21" s="1" t="s">
        <v>532</v>
      </c>
      <c r="B21" s="1" t="s">
        <v>1086</v>
      </c>
      <c r="E21" s="2" t="s">
        <v>339</v>
      </c>
      <c r="F21" s="34">
        <v>1.6454</v>
      </c>
      <c r="G21" s="34"/>
      <c r="H21" s="34"/>
      <c r="I21" s="21"/>
      <c r="J21" s="26">
        <v>54.748026523523848</v>
      </c>
      <c r="K21" s="180">
        <f t="shared" si="0"/>
        <v>5.4748026523523848E-2</v>
      </c>
      <c r="L21" s="181">
        <f t="shared" si="1"/>
        <v>3.3273384297753644E-2</v>
      </c>
      <c r="M21" s="182">
        <v>3.3273384297753643</v>
      </c>
      <c r="N21" s="27">
        <v>0.56489980000000051</v>
      </c>
      <c r="O21" s="25" t="s">
        <v>1123</v>
      </c>
      <c r="P21" s="25" t="s">
        <v>1104</v>
      </c>
      <c r="Q21" s="28" t="s">
        <v>1216</v>
      </c>
      <c r="R21" s="29"/>
      <c r="S21" s="30"/>
      <c r="T21" s="21" t="s">
        <v>1202</v>
      </c>
      <c r="U21" s="31"/>
      <c r="V21" s="31"/>
      <c r="W21" s="28"/>
      <c r="X21" s="21"/>
    </row>
    <row r="22" spans="1:24" x14ac:dyDescent="0.3">
      <c r="A22" s="1" t="s">
        <v>533</v>
      </c>
      <c r="B22" s="1" t="s">
        <v>1086</v>
      </c>
      <c r="E22" s="2" t="s">
        <v>339</v>
      </c>
      <c r="F22" s="34">
        <v>1.6146</v>
      </c>
      <c r="G22" s="34"/>
      <c r="H22" s="34"/>
      <c r="I22" s="21"/>
      <c r="J22" s="26">
        <v>55.928954846858232</v>
      </c>
      <c r="K22" s="180">
        <f t="shared" si="0"/>
        <v>5.5928954846858232E-2</v>
      </c>
      <c r="L22" s="181">
        <f t="shared" si="1"/>
        <v>3.4639511239228434E-2</v>
      </c>
      <c r="M22" s="182">
        <v>3.4639511239228433</v>
      </c>
      <c r="N22" s="27">
        <v>-1.6575195999999996</v>
      </c>
      <c r="O22" s="25" t="s">
        <v>1123</v>
      </c>
      <c r="P22" s="25" t="s">
        <v>1104</v>
      </c>
      <c r="Q22" s="28" t="s">
        <v>1216</v>
      </c>
      <c r="T22" s="21" t="s">
        <v>1202</v>
      </c>
      <c r="U22" s="36"/>
      <c r="V22" s="21"/>
      <c r="W22" s="21"/>
      <c r="X22" s="21"/>
    </row>
    <row r="23" spans="1:24" s="44" customFormat="1" x14ac:dyDescent="0.3">
      <c r="A23" s="1" t="s">
        <v>534</v>
      </c>
      <c r="B23" s="1" t="s">
        <v>1086</v>
      </c>
      <c r="C23" s="15"/>
      <c r="D23" s="15"/>
      <c r="E23" s="2" t="s">
        <v>339</v>
      </c>
      <c r="F23" s="34">
        <v>1.5691999999999999</v>
      </c>
      <c r="G23" s="34"/>
      <c r="H23" s="34"/>
      <c r="I23" s="21"/>
      <c r="J23" s="26">
        <v>48.27502368171772</v>
      </c>
      <c r="K23" s="180">
        <f t="shared" si="0"/>
        <v>4.8275023681717717E-2</v>
      </c>
      <c r="L23" s="181">
        <f t="shared" si="1"/>
        <v>3.0764098701069154E-2</v>
      </c>
      <c r="M23" s="182">
        <v>3.0764098701069154</v>
      </c>
      <c r="N23" s="27">
        <v>0.29375479999999954</v>
      </c>
      <c r="O23" s="25" t="s">
        <v>1123</v>
      </c>
      <c r="P23" s="25" t="s">
        <v>1104</v>
      </c>
      <c r="Q23" s="28" t="s">
        <v>1216</v>
      </c>
      <c r="R23" s="21"/>
      <c r="S23" s="21"/>
      <c r="T23" s="21" t="s">
        <v>1202</v>
      </c>
      <c r="U23" s="36"/>
      <c r="V23" s="21"/>
      <c r="W23" s="21"/>
      <c r="X23" s="21"/>
    </row>
    <row r="24" spans="1:24" x14ac:dyDescent="0.3">
      <c r="A24" s="1" t="s">
        <v>535</v>
      </c>
      <c r="B24" s="1" t="s">
        <v>1086</v>
      </c>
      <c r="E24" s="2" t="s">
        <v>339</v>
      </c>
      <c r="F24" s="34">
        <v>0.84519999999999995</v>
      </c>
      <c r="G24" s="34"/>
      <c r="H24" s="34"/>
      <c r="I24" s="21"/>
      <c r="J24" s="26">
        <v>23.138722239764238</v>
      </c>
      <c r="K24" s="180">
        <f t="shared" si="0"/>
        <v>2.313872223976424E-2</v>
      </c>
      <c r="L24" s="181">
        <f t="shared" si="1"/>
        <v>2.7376623568107241E-2</v>
      </c>
      <c r="M24" s="182">
        <v>2.7376623568107239</v>
      </c>
      <c r="N24" s="27">
        <v>2.8078261999999992</v>
      </c>
      <c r="O24" s="25" t="s">
        <v>1123</v>
      </c>
      <c r="P24" s="25" t="s">
        <v>1104</v>
      </c>
      <c r="Q24" s="28" t="s">
        <v>1216</v>
      </c>
      <c r="T24" s="21" t="s">
        <v>1202</v>
      </c>
      <c r="U24" s="36"/>
      <c r="V24" s="21"/>
      <c r="W24" s="21"/>
      <c r="X24" s="21"/>
    </row>
    <row r="25" spans="1:24" ht="14.5" x14ac:dyDescent="0.3">
      <c r="A25" s="1" t="s">
        <v>536</v>
      </c>
      <c r="B25" s="1" t="s">
        <v>1086</v>
      </c>
      <c r="E25" s="2" t="s">
        <v>339</v>
      </c>
      <c r="F25" s="34">
        <v>1.7241</v>
      </c>
      <c r="G25" s="34"/>
      <c r="H25" s="34"/>
      <c r="I25" s="37"/>
      <c r="J25" s="26">
        <v>52.966108830649411</v>
      </c>
      <c r="K25" s="180">
        <f t="shared" si="0"/>
        <v>5.2966108830649415E-2</v>
      </c>
      <c r="L25" s="181">
        <f t="shared" si="1"/>
        <v>3.0721018984194312E-2</v>
      </c>
      <c r="M25" s="182">
        <v>3.0721018984194313</v>
      </c>
      <c r="N25" s="27">
        <v>1.8520058999999991</v>
      </c>
      <c r="O25" s="25" t="s">
        <v>1123</v>
      </c>
      <c r="P25" s="25" t="s">
        <v>1104</v>
      </c>
      <c r="Q25" s="28" t="s">
        <v>1216</v>
      </c>
      <c r="R25" s="29"/>
      <c r="S25" s="30"/>
      <c r="T25" s="21" t="s">
        <v>1202</v>
      </c>
      <c r="U25" s="31"/>
      <c r="V25" s="31"/>
      <c r="W25" s="28"/>
      <c r="X25" s="21"/>
    </row>
    <row r="26" spans="1:24" s="44" customFormat="1" x14ac:dyDescent="0.3">
      <c r="A26" s="1" t="s">
        <v>537</v>
      </c>
      <c r="B26" s="1" t="s">
        <v>1086</v>
      </c>
      <c r="C26" s="15"/>
      <c r="D26" s="15"/>
      <c r="E26" s="2" t="s">
        <v>339</v>
      </c>
      <c r="F26" s="34">
        <v>1.6236999999999999</v>
      </c>
      <c r="G26" s="34"/>
      <c r="H26" s="34"/>
      <c r="I26" s="21"/>
      <c r="J26" s="26">
        <v>50.282180823071258</v>
      </c>
      <c r="K26" s="180">
        <f t="shared" si="0"/>
        <v>5.028218082307126E-2</v>
      </c>
      <c r="L26" s="181">
        <f t="shared" si="1"/>
        <v>3.0967654630209559E-2</v>
      </c>
      <c r="M26" s="182">
        <v>3.0967654630209558</v>
      </c>
      <c r="N26" s="27">
        <v>1.9461408999999992</v>
      </c>
      <c r="O26" s="25" t="s">
        <v>1123</v>
      </c>
      <c r="P26" s="25" t="s">
        <v>1104</v>
      </c>
      <c r="Q26" s="28" t="s">
        <v>1216</v>
      </c>
      <c r="R26" s="29"/>
      <c r="S26" s="30"/>
      <c r="T26" s="21" t="s">
        <v>1202</v>
      </c>
      <c r="U26" s="31"/>
      <c r="V26" s="31"/>
      <c r="W26" s="28"/>
      <c r="X26" s="21"/>
    </row>
    <row r="27" spans="1:24" x14ac:dyDescent="0.3">
      <c r="A27" s="1" t="s">
        <v>538</v>
      </c>
      <c r="B27" s="1" t="s">
        <v>1086</v>
      </c>
      <c r="E27" s="2" t="s">
        <v>339</v>
      </c>
      <c r="F27" s="34">
        <v>1.6738999999999999</v>
      </c>
      <c r="G27" s="34"/>
      <c r="H27" s="34"/>
      <c r="I27" s="21"/>
      <c r="J27" s="26">
        <v>37.37722345016315</v>
      </c>
      <c r="K27" s="180">
        <f t="shared" si="0"/>
        <v>3.7377223450163151E-2</v>
      </c>
      <c r="L27" s="181">
        <f t="shared" si="1"/>
        <v>2.2329424368339297E-2</v>
      </c>
      <c r="M27" s="182">
        <v>2.2329424368339299</v>
      </c>
      <c r="N27" s="27">
        <v>2.3789405999999991</v>
      </c>
      <c r="O27" s="25" t="s">
        <v>1123</v>
      </c>
      <c r="P27" s="25" t="s">
        <v>1104</v>
      </c>
      <c r="Q27" s="28" t="s">
        <v>1216</v>
      </c>
      <c r="R27" s="29"/>
      <c r="S27" s="30"/>
      <c r="T27" s="21" t="s">
        <v>1202</v>
      </c>
      <c r="U27" s="31"/>
      <c r="V27" s="31"/>
      <c r="W27" s="28"/>
      <c r="X27" s="21"/>
    </row>
    <row r="28" spans="1:24" x14ac:dyDescent="0.3">
      <c r="A28" s="1" t="s">
        <v>539</v>
      </c>
      <c r="B28" s="1" t="s">
        <v>1086</v>
      </c>
      <c r="E28" s="2" t="s">
        <v>339</v>
      </c>
      <c r="F28" s="34">
        <v>1.6215999999999999</v>
      </c>
      <c r="G28" s="34"/>
      <c r="H28" s="34"/>
      <c r="I28" s="21"/>
      <c r="J28" s="26">
        <v>47.952952320808336</v>
      </c>
      <c r="K28" s="180">
        <f t="shared" si="0"/>
        <v>4.7952952320808338E-2</v>
      </c>
      <c r="L28" s="181">
        <f t="shared" si="1"/>
        <v>2.9571381549585805E-2</v>
      </c>
      <c r="M28" s="182">
        <v>2.9571381549585807</v>
      </c>
      <c r="N28" s="27">
        <v>1.8990509999999992</v>
      </c>
      <c r="O28" s="25" t="s">
        <v>1123</v>
      </c>
      <c r="P28" s="25" t="s">
        <v>1104</v>
      </c>
      <c r="Q28" s="28" t="s">
        <v>1216</v>
      </c>
      <c r="R28" s="29"/>
      <c r="S28" s="30"/>
      <c r="T28" s="21" t="s">
        <v>1202</v>
      </c>
      <c r="U28" s="31"/>
      <c r="V28" s="31"/>
      <c r="W28" s="28"/>
      <c r="X28" s="21"/>
    </row>
    <row r="29" spans="1:24" x14ac:dyDescent="0.3">
      <c r="A29" s="1" t="s">
        <v>540</v>
      </c>
      <c r="B29" s="1" t="s">
        <v>1086</v>
      </c>
      <c r="E29" s="2" t="s">
        <v>339</v>
      </c>
      <c r="F29" s="34">
        <v>0.71309999999999996</v>
      </c>
      <c r="G29" s="34"/>
      <c r="H29" s="34"/>
      <c r="I29" s="21"/>
      <c r="J29" s="26">
        <v>22.02410272602884</v>
      </c>
      <c r="K29" s="180">
        <f t="shared" si="0"/>
        <v>2.2024102726028841E-2</v>
      </c>
      <c r="L29" s="181">
        <f t="shared" si="1"/>
        <v>3.0885012937917324E-2</v>
      </c>
      <c r="M29" s="182">
        <v>3.0885012937917322</v>
      </c>
      <c r="N29" s="27">
        <v>2.1643904999999997</v>
      </c>
      <c r="O29" s="25" t="s">
        <v>1123</v>
      </c>
      <c r="P29" s="25" t="s">
        <v>1104</v>
      </c>
      <c r="Q29" s="28" t="s">
        <v>1216</v>
      </c>
      <c r="R29" s="29"/>
      <c r="S29" s="30"/>
      <c r="T29" s="21" t="s">
        <v>1202</v>
      </c>
      <c r="U29" s="31"/>
      <c r="V29" s="31"/>
      <c r="W29" s="28"/>
      <c r="X29" s="21"/>
    </row>
    <row r="30" spans="1:24" s="44" customFormat="1" ht="14.5" x14ac:dyDescent="0.35">
      <c r="A30" s="119" t="s">
        <v>435</v>
      </c>
      <c r="B30" s="119" t="s">
        <v>1086</v>
      </c>
      <c r="E30" s="118" t="s">
        <v>339</v>
      </c>
      <c r="F30" s="199">
        <v>0.50490000000000002</v>
      </c>
      <c r="G30" s="199"/>
      <c r="H30" s="199"/>
      <c r="I30" s="45"/>
      <c r="J30" s="205">
        <v>16.567868268802847</v>
      </c>
      <c r="K30" s="172">
        <f t="shared" si="0"/>
        <v>1.6567868268802848E-2</v>
      </c>
      <c r="L30" s="173">
        <f t="shared" si="1"/>
        <v>3.2814157791251429E-2</v>
      </c>
      <c r="M30" s="174">
        <v>3.281415779125143</v>
      </c>
      <c r="N30" s="204"/>
      <c r="O30" s="124">
        <v>67</v>
      </c>
      <c r="P30" s="124" t="s">
        <v>1097</v>
      </c>
      <c r="Q30" s="45" t="s">
        <v>1216</v>
      </c>
      <c r="R30" s="45"/>
      <c r="S30" s="45"/>
      <c r="T30" s="45" t="s">
        <v>1202</v>
      </c>
      <c r="U30" s="48"/>
      <c r="V30" s="48"/>
      <c r="W30" s="45"/>
      <c r="X30" s="45"/>
    </row>
    <row r="31" spans="1:24" s="23" customFormat="1" ht="14.5" x14ac:dyDescent="0.35">
      <c r="A31" s="1" t="s">
        <v>429</v>
      </c>
      <c r="B31" s="1" t="s">
        <v>1086</v>
      </c>
      <c r="C31" s="15"/>
      <c r="D31" s="15"/>
      <c r="E31" s="2" t="s">
        <v>339</v>
      </c>
      <c r="F31" s="25">
        <v>0.90449999999999997</v>
      </c>
      <c r="G31" s="25"/>
      <c r="H31" s="25"/>
      <c r="I31" s="21"/>
      <c r="J31" s="26">
        <v>40.888988019372931</v>
      </c>
      <c r="K31" s="161">
        <f t="shared" si="0"/>
        <v>4.0888988019372935E-2</v>
      </c>
      <c r="L31" s="162">
        <f t="shared" si="1"/>
        <v>4.5206178020312807E-2</v>
      </c>
      <c r="M31" s="163">
        <v>4.5206178020312811</v>
      </c>
      <c r="N31" s="27">
        <v>-8.3542400000000516E-2</v>
      </c>
      <c r="O31" s="340">
        <v>61</v>
      </c>
      <c r="P31" s="340" t="s">
        <v>1097</v>
      </c>
      <c r="Q31" s="21" t="s">
        <v>1216</v>
      </c>
      <c r="R31" s="21"/>
      <c r="S31" s="21"/>
      <c r="T31" s="21" t="s">
        <v>1202</v>
      </c>
      <c r="U31" s="36"/>
      <c r="V31" s="21"/>
      <c r="W31" s="21"/>
      <c r="X31" s="21"/>
    </row>
    <row r="32" spans="1:24" s="23" customFormat="1" ht="14.5" x14ac:dyDescent="0.35">
      <c r="A32" s="1" t="s">
        <v>430</v>
      </c>
      <c r="B32" s="1" t="s">
        <v>1086</v>
      </c>
      <c r="C32" s="15"/>
      <c r="D32" s="15"/>
      <c r="E32" s="2" t="s">
        <v>339</v>
      </c>
      <c r="F32" s="25">
        <v>0.92879999999999996</v>
      </c>
      <c r="G32" s="25"/>
      <c r="H32" s="25"/>
      <c r="I32" s="21"/>
      <c r="J32" s="26">
        <v>39.057481519245478</v>
      </c>
      <c r="K32" s="161">
        <f t="shared" si="0"/>
        <v>3.9057481519245478E-2</v>
      </c>
      <c r="L32" s="162">
        <f t="shared" si="1"/>
        <v>4.2051552023304781E-2</v>
      </c>
      <c r="M32" s="163">
        <v>4.2051552023304781</v>
      </c>
      <c r="N32" s="27">
        <v>0.62355999999999923</v>
      </c>
      <c r="O32" s="340">
        <v>61</v>
      </c>
      <c r="P32" s="340" t="s">
        <v>1097</v>
      </c>
      <c r="Q32" s="40" t="s">
        <v>1216</v>
      </c>
      <c r="R32" s="30"/>
      <c r="S32" s="30"/>
      <c r="T32" s="21" t="s">
        <v>1202</v>
      </c>
      <c r="U32" s="36"/>
      <c r="V32" s="36"/>
      <c r="W32" s="40"/>
      <c r="X32" s="21"/>
    </row>
    <row r="33" spans="1:24" ht="14.5" x14ac:dyDescent="0.35">
      <c r="A33" s="1" t="s">
        <v>431</v>
      </c>
      <c r="B33" s="1" t="s">
        <v>1086</v>
      </c>
      <c r="E33" s="2" t="s">
        <v>339</v>
      </c>
      <c r="F33" s="25">
        <v>0.96279999999999999</v>
      </c>
      <c r="G33" s="25"/>
      <c r="H33" s="25"/>
      <c r="I33" s="21"/>
      <c r="J33" s="26">
        <v>34.597884272240634</v>
      </c>
      <c r="K33" s="161">
        <f t="shared" si="0"/>
        <v>3.4597884272240635E-2</v>
      </c>
      <c r="L33" s="162">
        <f t="shared" si="1"/>
        <v>3.5934653377898459E-2</v>
      </c>
      <c r="M33" s="163">
        <v>3.593465337789846</v>
      </c>
      <c r="N33" s="27">
        <v>1.3267648000000003</v>
      </c>
      <c r="O33" s="340">
        <v>61</v>
      </c>
      <c r="P33" s="340" t="s">
        <v>1097</v>
      </c>
      <c r="Q33" s="21" t="s">
        <v>1216</v>
      </c>
      <c r="R33" s="41"/>
      <c r="S33" s="42"/>
      <c r="T33" s="21" t="s">
        <v>1202</v>
      </c>
      <c r="U33" s="43"/>
      <c r="V33" s="43"/>
      <c r="W33" s="21"/>
      <c r="X33" s="21"/>
    </row>
    <row r="34" spans="1:24" ht="14.5" x14ac:dyDescent="0.35">
      <c r="A34" s="1" t="s">
        <v>426</v>
      </c>
      <c r="B34" s="1" t="s">
        <v>1086</v>
      </c>
      <c r="E34" s="2" t="s">
        <v>339</v>
      </c>
      <c r="F34" s="25">
        <v>0.9345</v>
      </c>
      <c r="G34" s="25"/>
      <c r="H34" s="25"/>
      <c r="I34" s="21"/>
      <c r="J34" s="26">
        <v>34.391409635483051</v>
      </c>
      <c r="K34" s="161">
        <f t="shared" si="0"/>
        <v>3.4391409635483053E-2</v>
      </c>
      <c r="L34" s="162">
        <f t="shared" si="1"/>
        <v>3.6801936474567205E-2</v>
      </c>
      <c r="M34" s="163">
        <v>3.6801936474567207</v>
      </c>
      <c r="N34" s="27">
        <v>1.6599871999999993</v>
      </c>
      <c r="O34" s="340">
        <v>61</v>
      </c>
      <c r="P34" s="340" t="s">
        <v>1097</v>
      </c>
      <c r="Q34" s="21" t="s">
        <v>1216</v>
      </c>
      <c r="R34" s="30"/>
      <c r="S34" s="30"/>
      <c r="T34" s="21" t="s">
        <v>1202</v>
      </c>
      <c r="U34" s="36"/>
      <c r="V34" s="36"/>
      <c r="W34" s="40"/>
      <c r="X34" s="21"/>
    </row>
    <row r="35" spans="1:24" ht="14.5" x14ac:dyDescent="0.35">
      <c r="A35" s="1" t="s">
        <v>427</v>
      </c>
      <c r="B35" s="1" t="s">
        <v>1086</v>
      </c>
      <c r="E35" s="2" t="s">
        <v>339</v>
      </c>
      <c r="F35" s="25">
        <v>0.96330000000000005</v>
      </c>
      <c r="G35" s="25"/>
      <c r="H35" s="25"/>
      <c r="I35" s="21"/>
      <c r="J35" s="26">
        <v>40.063089472342597</v>
      </c>
      <c r="K35" s="161">
        <f t="shared" si="0"/>
        <v>4.0063089472342599E-2</v>
      </c>
      <c r="L35" s="162">
        <f t="shared" si="1"/>
        <v>4.1589421231540122E-2</v>
      </c>
      <c r="M35" s="163">
        <v>4.158942123154012</v>
      </c>
      <c r="N35" s="27">
        <v>1.4953471999999988</v>
      </c>
      <c r="O35" s="340">
        <v>61</v>
      </c>
      <c r="P35" s="340" t="s">
        <v>1097</v>
      </c>
      <c r="Q35" s="21" t="s">
        <v>1216</v>
      </c>
      <c r="R35" s="30"/>
      <c r="S35" s="30"/>
      <c r="T35" s="21" t="s">
        <v>1202</v>
      </c>
      <c r="U35" s="36"/>
      <c r="V35" s="36"/>
      <c r="W35" s="40"/>
      <c r="X35" s="21"/>
    </row>
    <row r="36" spans="1:24" ht="14.5" x14ac:dyDescent="0.35">
      <c r="A36" s="1" t="s">
        <v>428</v>
      </c>
      <c r="B36" s="1" t="s">
        <v>1086</v>
      </c>
      <c r="E36" s="2" t="s">
        <v>339</v>
      </c>
      <c r="F36" s="25">
        <v>0.92359999999999998</v>
      </c>
      <c r="G36" s="25"/>
      <c r="H36" s="25"/>
      <c r="I36" s="21"/>
      <c r="J36" s="26">
        <v>38.436783074177931</v>
      </c>
      <c r="K36" s="161">
        <f t="shared" si="0"/>
        <v>3.843678307417793E-2</v>
      </c>
      <c r="L36" s="162">
        <f t="shared" si="1"/>
        <v>4.1616265779750902E-2</v>
      </c>
      <c r="M36" s="163">
        <v>4.1616265779750901</v>
      </c>
      <c r="N36" s="27">
        <v>1.7292224000000003</v>
      </c>
      <c r="O36" s="340">
        <v>61</v>
      </c>
      <c r="P36" s="340" t="s">
        <v>1097</v>
      </c>
      <c r="Q36" s="21" t="s">
        <v>1216</v>
      </c>
      <c r="R36" s="29"/>
      <c r="S36" s="30"/>
      <c r="T36" s="21" t="s">
        <v>1202</v>
      </c>
      <c r="U36" s="31"/>
      <c r="V36" s="31"/>
      <c r="W36" s="28"/>
      <c r="X36" s="21"/>
    </row>
    <row r="37" spans="1:24" s="94" customFormat="1" ht="14.5" x14ac:dyDescent="0.35">
      <c r="A37" s="1" t="s">
        <v>432</v>
      </c>
      <c r="B37" s="1" t="s">
        <v>1086</v>
      </c>
      <c r="C37" s="15"/>
      <c r="D37" s="15"/>
      <c r="E37" s="2" t="s">
        <v>339</v>
      </c>
      <c r="F37" s="25">
        <v>0.93230000000000002</v>
      </c>
      <c r="G37" s="25"/>
      <c r="H37" s="25"/>
      <c r="I37" s="21"/>
      <c r="J37" s="26">
        <v>42.069207239357638</v>
      </c>
      <c r="K37" s="161">
        <f t="shared" si="0"/>
        <v>4.2069207239357642E-2</v>
      </c>
      <c r="L37" s="162">
        <f t="shared" si="1"/>
        <v>4.5124109449058931E-2</v>
      </c>
      <c r="M37" s="163">
        <v>4.5124109449058931</v>
      </c>
      <c r="N37" s="27">
        <v>0.7509023999999993</v>
      </c>
      <c r="O37" s="340">
        <v>67</v>
      </c>
      <c r="P37" s="340" t="s">
        <v>1097</v>
      </c>
      <c r="Q37" s="28" t="s">
        <v>1216</v>
      </c>
      <c r="R37" s="41"/>
      <c r="S37" s="42"/>
      <c r="T37" s="21" t="s">
        <v>1202</v>
      </c>
      <c r="U37" s="43"/>
      <c r="V37" s="43"/>
      <c r="W37" s="21"/>
      <c r="X37" s="21"/>
    </row>
    <row r="38" spans="1:24" ht="14.5" x14ac:dyDescent="0.35">
      <c r="A38" s="1" t="s">
        <v>433</v>
      </c>
      <c r="B38" s="1" t="s">
        <v>1086</v>
      </c>
      <c r="E38" s="2" t="s">
        <v>339</v>
      </c>
      <c r="F38" s="25">
        <v>0.97670000000000001</v>
      </c>
      <c r="G38" s="25"/>
      <c r="H38" s="25"/>
      <c r="I38" s="21"/>
      <c r="J38" s="26">
        <v>42.231073158297221</v>
      </c>
      <c r="K38" s="161">
        <f t="shared" si="0"/>
        <v>4.2231073158297223E-2</v>
      </c>
      <c r="L38" s="162">
        <f t="shared" si="1"/>
        <v>4.323853092894156E-2</v>
      </c>
      <c r="M38" s="163">
        <v>4.3238530928941561</v>
      </c>
      <c r="N38" s="27">
        <v>1.5285120000000001</v>
      </c>
      <c r="O38" s="340">
        <v>67</v>
      </c>
      <c r="P38" s="340" t="s">
        <v>1097</v>
      </c>
      <c r="Q38" s="28" t="s">
        <v>1216</v>
      </c>
      <c r="R38" s="29"/>
      <c r="S38" s="30"/>
      <c r="T38" s="21" t="s">
        <v>1202</v>
      </c>
      <c r="U38" s="31"/>
      <c r="V38" s="31"/>
      <c r="W38" s="28"/>
      <c r="X38" s="21"/>
    </row>
    <row r="39" spans="1:24" s="44" customFormat="1" ht="14.5" x14ac:dyDescent="0.35">
      <c r="A39" s="1" t="s">
        <v>434</v>
      </c>
      <c r="B39" s="1" t="s">
        <v>1086</v>
      </c>
      <c r="C39" s="15"/>
      <c r="D39" s="15"/>
      <c r="E39" s="2" t="s">
        <v>339</v>
      </c>
      <c r="F39" s="25">
        <v>0.91600000000000004</v>
      </c>
      <c r="G39" s="25"/>
      <c r="H39" s="25"/>
      <c r="I39" s="21"/>
      <c r="J39" s="26">
        <v>38.67129747642111</v>
      </c>
      <c r="K39" s="161">
        <f t="shared" si="0"/>
        <v>3.8671297476421111E-2</v>
      </c>
      <c r="L39" s="162">
        <f t="shared" si="1"/>
        <v>4.2217573664215184E-2</v>
      </c>
      <c r="M39" s="163">
        <v>4.2217573664215182</v>
      </c>
      <c r="N39" s="27">
        <v>1.000105599999999</v>
      </c>
      <c r="O39" s="340">
        <v>67</v>
      </c>
      <c r="P39" s="340" t="s">
        <v>1097</v>
      </c>
      <c r="Q39" s="28" t="s">
        <v>1216</v>
      </c>
      <c r="R39" s="21"/>
      <c r="S39" s="21"/>
      <c r="T39" s="21" t="s">
        <v>1202</v>
      </c>
      <c r="U39" s="36"/>
      <c r="V39" s="21"/>
      <c r="W39" s="21"/>
      <c r="X39" s="21"/>
    </row>
    <row r="40" spans="1:24" s="44" customFormat="1" x14ac:dyDescent="0.3">
      <c r="A40" s="1" t="s">
        <v>585</v>
      </c>
      <c r="B40" s="1" t="s">
        <v>1086</v>
      </c>
      <c r="C40" s="15"/>
      <c r="D40" s="15"/>
      <c r="E40" s="2" t="s">
        <v>339</v>
      </c>
      <c r="F40" s="34">
        <v>1.7061999999999999</v>
      </c>
      <c r="G40" s="34"/>
      <c r="H40" s="34"/>
      <c r="I40" s="21"/>
      <c r="J40" s="26">
        <v>51.593621724029056</v>
      </c>
      <c r="K40" s="180">
        <f t="shared" si="0"/>
        <v>5.1593621724029058E-2</v>
      </c>
      <c r="L40" s="181">
        <f t="shared" si="1"/>
        <v>3.0238906179831826E-2</v>
      </c>
      <c r="M40" s="182">
        <v>3.0238906179831826</v>
      </c>
      <c r="N40" s="27">
        <v>0.85600669999999957</v>
      </c>
      <c r="O40" s="25" t="s">
        <v>1123</v>
      </c>
      <c r="P40" s="25" t="s">
        <v>1104</v>
      </c>
      <c r="Q40" s="28" t="s">
        <v>1216</v>
      </c>
      <c r="R40" s="29"/>
      <c r="S40" s="30"/>
      <c r="T40" s="21" t="s">
        <v>1202</v>
      </c>
      <c r="U40" s="31"/>
      <c r="V40" s="31"/>
      <c r="W40" s="28"/>
      <c r="X40" s="21"/>
    </row>
    <row r="41" spans="1:24" s="44" customFormat="1" x14ac:dyDescent="0.3">
      <c r="A41" s="1" t="s">
        <v>586</v>
      </c>
      <c r="B41" s="1" t="s">
        <v>1086</v>
      </c>
      <c r="C41" s="15"/>
      <c r="D41" s="15"/>
      <c r="E41" s="2" t="s">
        <v>339</v>
      </c>
      <c r="F41" s="34">
        <v>1.6091</v>
      </c>
      <c r="G41" s="34"/>
      <c r="H41" s="34"/>
      <c r="I41" s="21"/>
      <c r="J41" s="26">
        <v>48.45184717398169</v>
      </c>
      <c r="K41" s="180">
        <f t="shared" si="0"/>
        <v>4.8451847173981689E-2</v>
      </c>
      <c r="L41" s="181">
        <f t="shared" si="1"/>
        <v>3.0111147333280523E-2</v>
      </c>
      <c r="M41" s="182">
        <v>3.0111147333280521</v>
      </c>
      <c r="N41" s="27">
        <v>0.89314119999999964</v>
      </c>
      <c r="O41" s="25" t="s">
        <v>1123</v>
      </c>
      <c r="P41" s="25" t="s">
        <v>1104</v>
      </c>
      <c r="Q41" s="28" t="s">
        <v>1216</v>
      </c>
      <c r="R41" s="29"/>
      <c r="S41" s="30"/>
      <c r="T41" s="21" t="s">
        <v>1202</v>
      </c>
      <c r="U41" s="31"/>
      <c r="V41" s="31"/>
      <c r="W41" s="28"/>
      <c r="X41" s="21"/>
    </row>
    <row r="42" spans="1:24" x14ac:dyDescent="0.3">
      <c r="A42" s="1" t="s">
        <v>587</v>
      </c>
      <c r="B42" s="1" t="s">
        <v>1086</v>
      </c>
      <c r="E42" s="2" t="s">
        <v>339</v>
      </c>
      <c r="F42" s="34">
        <v>1.6968000000000001</v>
      </c>
      <c r="G42" s="34"/>
      <c r="H42" s="34"/>
      <c r="I42" s="21"/>
      <c r="J42" s="26">
        <v>52.665087885485747</v>
      </c>
      <c r="K42" s="180">
        <f t="shared" si="0"/>
        <v>5.2665087885485747E-2</v>
      </c>
      <c r="L42" s="181">
        <f t="shared" si="1"/>
        <v>3.1037887721290514E-2</v>
      </c>
      <c r="M42" s="182">
        <v>3.1037887721290511</v>
      </c>
      <c r="N42" s="27">
        <v>0.99634810000000007</v>
      </c>
      <c r="O42" s="25" t="s">
        <v>1123</v>
      </c>
      <c r="P42" s="25" t="s">
        <v>1104</v>
      </c>
      <c r="Q42" s="28" t="s">
        <v>1216</v>
      </c>
      <c r="R42" s="29"/>
      <c r="S42" s="30"/>
      <c r="T42" s="21" t="s">
        <v>1202</v>
      </c>
      <c r="U42" s="31"/>
      <c r="V42" s="31"/>
      <c r="W42" s="28"/>
      <c r="X42" s="21"/>
    </row>
    <row r="43" spans="1:24" x14ac:dyDescent="0.3">
      <c r="A43" s="1" t="s">
        <v>588</v>
      </c>
      <c r="B43" s="1" t="s">
        <v>1086</v>
      </c>
      <c r="E43" s="2" t="s">
        <v>339</v>
      </c>
      <c r="F43" s="34">
        <v>1.5896999999999999</v>
      </c>
      <c r="G43" s="34"/>
      <c r="H43" s="34"/>
      <c r="I43" s="21"/>
      <c r="J43" s="26">
        <v>46.209977897063467</v>
      </c>
      <c r="K43" s="180">
        <f t="shared" si="0"/>
        <v>4.6209977897063471E-2</v>
      </c>
      <c r="L43" s="181">
        <f t="shared" si="1"/>
        <v>2.9068363777482214E-2</v>
      </c>
      <c r="M43" s="182">
        <v>2.9068363777482213</v>
      </c>
      <c r="N43" s="27">
        <v>0.48124219999999951</v>
      </c>
      <c r="O43" s="25" t="s">
        <v>1123</v>
      </c>
      <c r="P43" s="25" t="s">
        <v>1104</v>
      </c>
      <c r="Q43" s="28" t="s">
        <v>1216</v>
      </c>
      <c r="R43" s="29"/>
      <c r="S43" s="30"/>
      <c r="T43" s="21" t="s">
        <v>1202</v>
      </c>
      <c r="U43" s="31"/>
      <c r="V43" s="31"/>
      <c r="W43" s="28"/>
      <c r="X43" s="21"/>
    </row>
    <row r="44" spans="1:24" x14ac:dyDescent="0.3">
      <c r="A44" s="1" t="s">
        <v>589</v>
      </c>
      <c r="B44" s="1" t="s">
        <v>1086</v>
      </c>
      <c r="E44" s="2" t="s">
        <v>339</v>
      </c>
      <c r="F44" s="34">
        <v>1.5631999999999999</v>
      </c>
      <c r="G44" s="34"/>
      <c r="H44" s="34"/>
      <c r="I44" s="21"/>
      <c r="J44" s="26">
        <v>53.578675928849606</v>
      </c>
      <c r="K44" s="180">
        <f t="shared" si="0"/>
        <v>5.3578675928849608E-2</v>
      </c>
      <c r="L44" s="181">
        <f t="shared" si="1"/>
        <v>3.4274997395630509E-2</v>
      </c>
      <c r="M44" s="182">
        <v>3.4274997395630509</v>
      </c>
      <c r="N44" s="27">
        <v>0.74234449999999952</v>
      </c>
      <c r="O44" s="25" t="s">
        <v>1123</v>
      </c>
      <c r="P44" s="25" t="s">
        <v>1104</v>
      </c>
      <c r="Q44" s="28" t="s">
        <v>1216</v>
      </c>
      <c r="R44" s="29"/>
      <c r="S44" s="30"/>
      <c r="T44" s="21" t="s">
        <v>1202</v>
      </c>
      <c r="U44" s="31"/>
      <c r="V44" s="31"/>
      <c r="W44" s="28"/>
      <c r="X44" s="21"/>
    </row>
    <row r="45" spans="1:24" x14ac:dyDescent="0.3">
      <c r="A45" s="1" t="s">
        <v>590</v>
      </c>
      <c r="B45" s="1" t="s">
        <v>1086</v>
      </c>
      <c r="E45" s="2" t="s">
        <v>339</v>
      </c>
      <c r="F45" s="34">
        <v>1.6365000000000001</v>
      </c>
      <c r="G45" s="34"/>
      <c r="H45" s="34"/>
      <c r="I45" s="21"/>
      <c r="J45" s="26">
        <v>39.59067466582465</v>
      </c>
      <c r="K45" s="180">
        <f t="shared" si="0"/>
        <v>3.9590674665824652E-2</v>
      </c>
      <c r="L45" s="181">
        <f t="shared" si="1"/>
        <v>2.4192285160907212E-2</v>
      </c>
      <c r="M45" s="182">
        <v>2.4192285160907212</v>
      </c>
      <c r="N45" s="27">
        <v>1.6457774999999999</v>
      </c>
      <c r="O45" s="25" t="s">
        <v>1123</v>
      </c>
      <c r="P45" s="25" t="s">
        <v>1104</v>
      </c>
      <c r="Q45" s="28" t="s">
        <v>1216</v>
      </c>
      <c r="R45" s="29"/>
      <c r="S45" s="30"/>
      <c r="T45" s="21" t="s">
        <v>1202</v>
      </c>
      <c r="U45" s="31"/>
      <c r="V45" s="31"/>
      <c r="W45" s="28"/>
      <c r="X45" s="21"/>
    </row>
    <row r="46" spans="1:24" x14ac:dyDescent="0.3">
      <c r="A46" s="1" t="s">
        <v>591</v>
      </c>
      <c r="B46" s="1" t="s">
        <v>1086</v>
      </c>
      <c r="E46" s="2" t="s">
        <v>339</v>
      </c>
      <c r="F46" s="34">
        <v>1.534</v>
      </c>
      <c r="G46" s="34"/>
      <c r="H46" s="34"/>
      <c r="I46" s="21"/>
      <c r="J46" s="26">
        <v>37.341437743395431</v>
      </c>
      <c r="K46" s="180">
        <f t="shared" si="0"/>
        <v>3.7341437743395434E-2</v>
      </c>
      <c r="L46" s="181">
        <f t="shared" si="1"/>
        <v>2.434252786401267E-2</v>
      </c>
      <c r="M46" s="182">
        <v>2.4342527864012671</v>
      </c>
      <c r="N46" s="27">
        <v>1.4578624000000002</v>
      </c>
      <c r="O46" s="25" t="s">
        <v>1123</v>
      </c>
      <c r="P46" s="25" t="s">
        <v>1104</v>
      </c>
      <c r="Q46" s="28" t="s">
        <v>1216</v>
      </c>
      <c r="R46" s="29"/>
      <c r="S46" s="30"/>
      <c r="T46" s="21" t="s">
        <v>1202</v>
      </c>
      <c r="U46" s="31"/>
      <c r="V46" s="31"/>
      <c r="W46" s="28"/>
      <c r="X46" s="21"/>
    </row>
    <row r="47" spans="1:24" x14ac:dyDescent="0.3">
      <c r="A47" s="1" t="s">
        <v>574</v>
      </c>
      <c r="B47" s="1" t="s">
        <v>1086</v>
      </c>
      <c r="E47" s="2" t="s">
        <v>339</v>
      </c>
      <c r="F47" s="34">
        <v>1.5943000000000001</v>
      </c>
      <c r="G47" s="34"/>
      <c r="H47" s="34"/>
      <c r="I47" s="21"/>
      <c r="J47" s="26">
        <v>51.00105252078729</v>
      </c>
      <c r="K47" s="180">
        <f t="shared" si="0"/>
        <v>5.1001052520787293E-2</v>
      </c>
      <c r="L47" s="181">
        <f t="shared" si="1"/>
        <v>3.1989620849769362E-2</v>
      </c>
      <c r="M47" s="182">
        <v>3.1989620849769365</v>
      </c>
      <c r="N47" s="27">
        <v>-1.5842882</v>
      </c>
      <c r="O47" s="25" t="s">
        <v>1123</v>
      </c>
      <c r="P47" s="25" t="s">
        <v>1104</v>
      </c>
      <c r="Q47" s="28" t="s">
        <v>1216</v>
      </c>
      <c r="R47" s="29"/>
      <c r="S47" s="30"/>
      <c r="T47" s="21" t="s">
        <v>1202</v>
      </c>
      <c r="U47" s="31"/>
      <c r="V47" s="31"/>
      <c r="W47" s="28"/>
      <c r="X47" s="21"/>
    </row>
    <row r="48" spans="1:24" x14ac:dyDescent="0.3">
      <c r="A48" s="1" t="s">
        <v>575</v>
      </c>
      <c r="B48" s="1" t="s">
        <v>1086</v>
      </c>
      <c r="E48" s="2" t="s">
        <v>339</v>
      </c>
      <c r="F48" s="34">
        <v>1.4677</v>
      </c>
      <c r="G48" s="34"/>
      <c r="H48" s="34"/>
      <c r="I48" s="21"/>
      <c r="J48" s="26">
        <v>39.020208399115887</v>
      </c>
      <c r="K48" s="180">
        <f t="shared" si="0"/>
        <v>3.9020208399115887E-2</v>
      </c>
      <c r="L48" s="181">
        <f t="shared" si="1"/>
        <v>2.6585956530023769E-2</v>
      </c>
      <c r="M48" s="182">
        <v>2.6585956530023767</v>
      </c>
      <c r="N48" s="27">
        <v>1.1115309</v>
      </c>
      <c r="O48" s="25" t="s">
        <v>1123</v>
      </c>
      <c r="P48" s="25" t="s">
        <v>1104</v>
      </c>
      <c r="Q48" s="28" t="s">
        <v>1216</v>
      </c>
      <c r="R48" s="29"/>
      <c r="S48" s="30"/>
      <c r="T48" s="21" t="s">
        <v>1202</v>
      </c>
      <c r="U48" s="31"/>
      <c r="V48" s="31"/>
      <c r="W48" s="28"/>
      <c r="X48" s="21"/>
    </row>
    <row r="49" spans="1:24" x14ac:dyDescent="0.3">
      <c r="A49" s="1" t="s">
        <v>576</v>
      </c>
      <c r="B49" s="1" t="s">
        <v>1086</v>
      </c>
      <c r="C49" s="44"/>
      <c r="D49" s="44"/>
      <c r="E49" s="2" t="s">
        <v>339</v>
      </c>
      <c r="F49" s="34">
        <v>1.6736</v>
      </c>
      <c r="G49" s="34"/>
      <c r="H49" s="34"/>
      <c r="I49" s="45"/>
      <c r="J49" s="26">
        <v>58.871802968108625</v>
      </c>
      <c r="K49" s="180">
        <f t="shared" si="0"/>
        <v>5.8871802968108629E-2</v>
      </c>
      <c r="L49" s="181">
        <f t="shared" si="1"/>
        <v>3.5176746515361276E-2</v>
      </c>
      <c r="M49" s="182">
        <v>3.5176746515361277</v>
      </c>
      <c r="N49" s="27">
        <v>-8.0088800000000959E-2</v>
      </c>
      <c r="O49" s="25" t="s">
        <v>1123</v>
      </c>
      <c r="P49" s="25" t="s">
        <v>1104</v>
      </c>
      <c r="Q49" s="28" t="s">
        <v>1216</v>
      </c>
      <c r="R49" s="29"/>
      <c r="S49" s="30"/>
      <c r="T49" s="21" t="s">
        <v>1202</v>
      </c>
      <c r="U49" s="31"/>
      <c r="V49" s="31"/>
      <c r="W49" s="28"/>
      <c r="X49" s="21"/>
    </row>
    <row r="50" spans="1:24" x14ac:dyDescent="0.3">
      <c r="A50" s="1" t="s">
        <v>577</v>
      </c>
      <c r="B50" s="1" t="s">
        <v>1086</v>
      </c>
      <c r="C50" s="44"/>
      <c r="D50" s="44"/>
      <c r="E50" s="2" t="s">
        <v>339</v>
      </c>
      <c r="F50" s="34">
        <v>1.5267999999999999</v>
      </c>
      <c r="G50" s="34"/>
      <c r="H50" s="34"/>
      <c r="I50" s="45"/>
      <c r="J50" s="26">
        <v>51.232607093990104</v>
      </c>
      <c r="K50" s="180">
        <f t="shared" si="0"/>
        <v>5.1232607093990107E-2</v>
      </c>
      <c r="L50" s="181">
        <f t="shared" si="1"/>
        <v>3.3555545647098575E-2</v>
      </c>
      <c r="M50" s="182">
        <v>3.3555545647098577</v>
      </c>
      <c r="N50" s="27">
        <v>1.0992177999999997</v>
      </c>
      <c r="O50" s="25" t="s">
        <v>1123</v>
      </c>
      <c r="P50" s="25" t="s">
        <v>1104</v>
      </c>
      <c r="Q50" s="28" t="s">
        <v>1216</v>
      </c>
      <c r="R50" s="29"/>
      <c r="S50" s="30"/>
      <c r="T50" s="21" t="s">
        <v>1202</v>
      </c>
      <c r="U50" s="31"/>
      <c r="V50" s="31"/>
      <c r="W50" s="28"/>
      <c r="X50" s="21"/>
    </row>
    <row r="51" spans="1:24" x14ac:dyDescent="0.3">
      <c r="A51" s="1" t="s">
        <v>578</v>
      </c>
      <c r="B51" s="1" t="s">
        <v>1086</v>
      </c>
      <c r="E51" s="2" t="s">
        <v>339</v>
      </c>
      <c r="F51" s="34">
        <v>1.6661999999999999</v>
      </c>
      <c r="G51" s="34"/>
      <c r="H51" s="34"/>
      <c r="I51" s="21"/>
      <c r="J51" s="26">
        <v>41.537838122302915</v>
      </c>
      <c r="K51" s="180">
        <f t="shared" si="0"/>
        <v>4.1537838122302918E-2</v>
      </c>
      <c r="L51" s="181">
        <f t="shared" si="1"/>
        <v>2.4929683184673462E-2</v>
      </c>
      <c r="M51" s="182">
        <v>2.4929683184673461</v>
      </c>
      <c r="N51" s="27">
        <v>0.40103250000000057</v>
      </c>
      <c r="O51" s="25" t="s">
        <v>1123</v>
      </c>
      <c r="P51" s="25" t="s">
        <v>1104</v>
      </c>
      <c r="Q51" s="28" t="s">
        <v>1216</v>
      </c>
      <c r="R51" s="29"/>
      <c r="S51" s="30"/>
      <c r="T51" s="21" t="s">
        <v>1202</v>
      </c>
      <c r="U51" s="31"/>
      <c r="V51" s="31"/>
      <c r="W51" s="28"/>
      <c r="X51" s="21"/>
    </row>
    <row r="52" spans="1:24" x14ac:dyDescent="0.3">
      <c r="A52" s="119" t="s">
        <v>579</v>
      </c>
      <c r="B52" s="119" t="s">
        <v>1086</v>
      </c>
      <c r="C52" s="44"/>
      <c r="D52" s="44"/>
      <c r="E52" s="118" t="s">
        <v>339</v>
      </c>
      <c r="F52" s="199">
        <v>1.6849000000000001</v>
      </c>
      <c r="G52" s="199"/>
      <c r="H52" s="199"/>
      <c r="I52" s="45"/>
      <c r="J52" s="200"/>
      <c r="K52" s="201">
        <f t="shared" si="0"/>
        <v>0</v>
      </c>
      <c r="L52" s="202">
        <f t="shared" si="1"/>
        <v>0</v>
      </c>
      <c r="M52" s="203">
        <v>0</v>
      </c>
      <c r="N52" s="204"/>
      <c r="O52" s="124" t="s">
        <v>1123</v>
      </c>
      <c r="P52" s="124" t="s">
        <v>1104</v>
      </c>
      <c r="Q52" s="45" t="s">
        <v>1216</v>
      </c>
      <c r="R52" s="47"/>
      <c r="S52" s="47"/>
      <c r="T52" s="45" t="s">
        <v>1202</v>
      </c>
      <c r="U52" s="48"/>
      <c r="V52" s="48"/>
      <c r="W52" s="45"/>
      <c r="X52" s="45"/>
    </row>
    <row r="53" spans="1:24" x14ac:dyDescent="0.3">
      <c r="A53" s="1" t="s">
        <v>580</v>
      </c>
      <c r="B53" s="1" t="s">
        <v>1086</v>
      </c>
      <c r="E53" s="2" t="s">
        <v>339</v>
      </c>
      <c r="F53" s="34">
        <v>1.6484000000000001</v>
      </c>
      <c r="G53" s="34"/>
      <c r="H53" s="34"/>
      <c r="I53" s="21"/>
      <c r="J53" s="26">
        <v>58.828649615829917</v>
      </c>
      <c r="K53" s="180">
        <f t="shared" si="0"/>
        <v>5.8828649615829919E-2</v>
      </c>
      <c r="L53" s="181">
        <f t="shared" si="1"/>
        <v>3.5688333909142146E-2</v>
      </c>
      <c r="M53" s="182">
        <v>3.5688333909142145</v>
      </c>
      <c r="N53" s="27">
        <v>0.49681690000000012</v>
      </c>
      <c r="O53" s="25" t="s">
        <v>1123</v>
      </c>
      <c r="P53" s="25" t="s">
        <v>1104</v>
      </c>
      <c r="Q53" s="28" t="s">
        <v>1216</v>
      </c>
      <c r="R53" s="29"/>
      <c r="S53" s="30"/>
      <c r="T53" s="21" t="s">
        <v>1202</v>
      </c>
      <c r="U53" s="31"/>
      <c r="V53" s="31"/>
      <c r="W53" s="28"/>
      <c r="X53" s="21"/>
    </row>
    <row r="54" spans="1:24" x14ac:dyDescent="0.3">
      <c r="A54" s="1" t="s">
        <v>581</v>
      </c>
      <c r="B54" s="1" t="s">
        <v>1086</v>
      </c>
      <c r="E54" s="2" t="s">
        <v>339</v>
      </c>
      <c r="F54" s="34">
        <v>1.4944999999999999</v>
      </c>
      <c r="G54" s="34"/>
      <c r="H54" s="34"/>
      <c r="I54" s="21"/>
      <c r="J54" s="26">
        <v>51.424165877276081</v>
      </c>
      <c r="K54" s="180">
        <f t="shared" si="0"/>
        <v>5.1424165877276086E-2</v>
      </c>
      <c r="L54" s="181">
        <f t="shared" si="1"/>
        <v>3.4408943377233915E-2</v>
      </c>
      <c r="M54" s="182">
        <v>3.4408943377233916</v>
      </c>
      <c r="N54" s="27">
        <v>0.33663639999999939</v>
      </c>
      <c r="O54" s="25" t="s">
        <v>1123</v>
      </c>
      <c r="P54" s="25" t="s">
        <v>1104</v>
      </c>
      <c r="Q54" s="28" t="s">
        <v>1216</v>
      </c>
      <c r="R54" s="29"/>
      <c r="S54" s="30"/>
      <c r="T54" s="21" t="s">
        <v>1202</v>
      </c>
      <c r="U54" s="31"/>
      <c r="V54" s="31"/>
      <c r="W54" s="28"/>
      <c r="X54" s="21"/>
    </row>
    <row r="55" spans="1:24" x14ac:dyDescent="0.3">
      <c r="A55" s="1" t="s">
        <v>582</v>
      </c>
      <c r="B55" s="1" t="s">
        <v>1086</v>
      </c>
      <c r="E55" s="2" t="s">
        <v>339</v>
      </c>
      <c r="F55" s="34">
        <v>1.6577999999999999</v>
      </c>
      <c r="G55" s="34"/>
      <c r="H55" s="34"/>
      <c r="I55" s="21"/>
      <c r="J55" s="26">
        <v>44.824860540995694</v>
      </c>
      <c r="K55" s="180">
        <f t="shared" si="0"/>
        <v>4.4824860540995694E-2</v>
      </c>
      <c r="L55" s="181">
        <f t="shared" si="1"/>
        <v>2.7038762541317225E-2</v>
      </c>
      <c r="M55" s="182">
        <v>2.7038762541317225</v>
      </c>
      <c r="N55" s="27">
        <v>0.87021540000000064</v>
      </c>
      <c r="O55" s="25" t="s">
        <v>1123</v>
      </c>
      <c r="P55" s="25" t="s">
        <v>1104</v>
      </c>
      <c r="Q55" s="28" t="s">
        <v>1216</v>
      </c>
      <c r="R55" s="29"/>
      <c r="S55" s="30"/>
      <c r="T55" s="21" t="s">
        <v>1202</v>
      </c>
      <c r="U55" s="31"/>
      <c r="V55" s="31"/>
      <c r="W55" s="28"/>
      <c r="X55" s="21"/>
    </row>
    <row r="56" spans="1:24" x14ac:dyDescent="0.3">
      <c r="A56" s="1" t="s">
        <v>583</v>
      </c>
      <c r="B56" s="1" t="s">
        <v>1086</v>
      </c>
      <c r="E56" s="2" t="s">
        <v>339</v>
      </c>
      <c r="F56" s="34">
        <v>1.5179</v>
      </c>
      <c r="G56" s="34"/>
      <c r="H56" s="34"/>
      <c r="I56" s="21"/>
      <c r="J56" s="26">
        <v>48.151878749605309</v>
      </c>
      <c r="K56" s="180">
        <f t="shared" si="0"/>
        <v>4.8151878749605311E-2</v>
      </c>
      <c r="L56" s="181">
        <f t="shared" si="1"/>
        <v>3.172269500599862E-2</v>
      </c>
      <c r="M56" s="182">
        <v>3.172269500599862</v>
      </c>
      <c r="N56" s="27">
        <v>0.56648570000000076</v>
      </c>
      <c r="O56" s="25" t="s">
        <v>1123</v>
      </c>
      <c r="P56" s="25" t="s">
        <v>1104</v>
      </c>
      <c r="Q56" s="28" t="s">
        <v>1216</v>
      </c>
      <c r="R56" s="29"/>
      <c r="S56" s="30"/>
      <c r="T56" s="21" t="s">
        <v>1202</v>
      </c>
      <c r="U56" s="31"/>
      <c r="V56" s="31"/>
      <c r="W56" s="28"/>
      <c r="X56" s="21"/>
    </row>
    <row r="57" spans="1:24" x14ac:dyDescent="0.3">
      <c r="A57" s="1" t="s">
        <v>584</v>
      </c>
      <c r="B57" s="1" t="s">
        <v>1086</v>
      </c>
      <c r="E57" s="2" t="s">
        <v>339</v>
      </c>
      <c r="F57" s="34">
        <v>1.6207</v>
      </c>
      <c r="G57" s="34"/>
      <c r="H57" s="34"/>
      <c r="I57" s="21"/>
      <c r="J57" s="26">
        <v>52.16093042837597</v>
      </c>
      <c r="K57" s="180">
        <f t="shared" si="0"/>
        <v>5.2160930428375968E-2</v>
      </c>
      <c r="L57" s="181">
        <f t="shared" si="1"/>
        <v>3.2184198450284425E-2</v>
      </c>
      <c r="M57" s="182">
        <v>3.2184198450284427</v>
      </c>
      <c r="N57" s="27">
        <v>0.73224640000000063</v>
      </c>
      <c r="O57" s="25" t="s">
        <v>1123</v>
      </c>
      <c r="P57" s="25" t="s">
        <v>1104</v>
      </c>
      <c r="Q57" s="28" t="s">
        <v>1216</v>
      </c>
      <c r="R57" s="29"/>
      <c r="S57" s="30"/>
      <c r="T57" s="21" t="s">
        <v>1202</v>
      </c>
      <c r="U57" s="31"/>
      <c r="V57" s="31"/>
      <c r="W57" s="28"/>
      <c r="X57" s="21"/>
    </row>
    <row r="58" spans="1:24" ht="14.5" x14ac:dyDescent="0.35">
      <c r="A58" s="1" t="s">
        <v>641</v>
      </c>
      <c r="B58" s="1" t="s">
        <v>1086</v>
      </c>
      <c r="E58" s="2" t="s">
        <v>339</v>
      </c>
      <c r="F58" s="34">
        <v>0.89259999999999995</v>
      </c>
      <c r="G58" s="34"/>
      <c r="H58" s="34"/>
      <c r="I58" s="21"/>
      <c r="J58" s="26">
        <v>46.537118437118444</v>
      </c>
      <c r="K58" s="161">
        <f t="shared" si="0"/>
        <v>4.6537118437118448E-2</v>
      </c>
      <c r="L58" s="162">
        <f t="shared" si="1"/>
        <v>5.2136587986912897E-2</v>
      </c>
      <c r="M58" s="163">
        <v>5.2136587986912897</v>
      </c>
      <c r="N58" s="27">
        <v>1.5161279999999984</v>
      </c>
      <c r="O58" s="340">
        <v>48</v>
      </c>
      <c r="P58" s="340" t="s">
        <v>1107</v>
      </c>
      <c r="Q58" s="28" t="s">
        <v>1216</v>
      </c>
      <c r="R58" s="29"/>
      <c r="S58" s="30"/>
      <c r="T58" s="21" t="s">
        <v>1202</v>
      </c>
      <c r="U58" s="31"/>
      <c r="V58" s="33"/>
      <c r="W58" s="28"/>
      <c r="X58" s="21"/>
    </row>
    <row r="59" spans="1:24" ht="14.5" x14ac:dyDescent="0.35">
      <c r="A59" s="1" t="s">
        <v>650</v>
      </c>
      <c r="B59" s="1" t="s">
        <v>1086</v>
      </c>
      <c r="E59" s="2" t="s">
        <v>339</v>
      </c>
      <c r="F59" s="34">
        <v>0.95689999999999997</v>
      </c>
      <c r="G59" s="34"/>
      <c r="H59" s="34"/>
      <c r="I59" s="21"/>
      <c r="J59" s="26">
        <v>54.966503575461047</v>
      </c>
      <c r="K59" s="161">
        <f t="shared" si="0"/>
        <v>5.4966503575461047E-2</v>
      </c>
      <c r="L59" s="162">
        <f t="shared" si="1"/>
        <v>5.7442265205832427E-2</v>
      </c>
      <c r="M59" s="163">
        <v>5.7442265205832426</v>
      </c>
      <c r="N59" s="27">
        <v>1.2470655999999991</v>
      </c>
      <c r="O59" s="340">
        <v>48</v>
      </c>
      <c r="P59" s="340" t="s">
        <v>1107</v>
      </c>
      <c r="Q59" s="28" t="s">
        <v>1216</v>
      </c>
      <c r="R59" s="29"/>
      <c r="S59" s="29"/>
      <c r="T59" s="21" t="s">
        <v>1202</v>
      </c>
      <c r="U59" s="31"/>
      <c r="V59" s="31"/>
      <c r="W59" s="28"/>
      <c r="X59" s="21"/>
    </row>
    <row r="60" spans="1:24" ht="14.5" x14ac:dyDescent="0.35">
      <c r="A60" s="1" t="s">
        <v>651</v>
      </c>
      <c r="B60" s="1" t="s">
        <v>1086</v>
      </c>
      <c r="E60" s="2" t="s">
        <v>339</v>
      </c>
      <c r="F60" s="34">
        <v>0.89759999999999995</v>
      </c>
      <c r="G60" s="34"/>
      <c r="H60" s="34"/>
      <c r="I60" s="21"/>
      <c r="J60" s="26">
        <v>39.390038890979802</v>
      </c>
      <c r="K60" s="161">
        <f t="shared" si="0"/>
        <v>3.9390038890979806E-2</v>
      </c>
      <c r="L60" s="162">
        <f t="shared" si="1"/>
        <v>4.3883733167312623E-2</v>
      </c>
      <c r="M60" s="163">
        <v>4.3883733167312622</v>
      </c>
      <c r="N60" s="27">
        <v>1.3141327999999994</v>
      </c>
      <c r="O60" s="340">
        <v>48</v>
      </c>
      <c r="P60" s="340" t="s">
        <v>1107</v>
      </c>
      <c r="Q60" s="28" t="s">
        <v>1216</v>
      </c>
      <c r="R60" s="29"/>
      <c r="S60" s="29"/>
      <c r="T60" s="21" t="s">
        <v>1202</v>
      </c>
      <c r="U60" s="31"/>
      <c r="V60" s="31"/>
      <c r="W60" s="28"/>
      <c r="X60" s="21"/>
    </row>
    <row r="61" spans="1:24" ht="14.5" x14ac:dyDescent="0.35">
      <c r="A61" s="1" t="s">
        <v>652</v>
      </c>
      <c r="B61" s="1" t="s">
        <v>1086</v>
      </c>
      <c r="E61" s="2" t="s">
        <v>339</v>
      </c>
      <c r="F61" s="34">
        <v>0.86270000000000002</v>
      </c>
      <c r="G61" s="34"/>
      <c r="H61" s="34"/>
      <c r="I61" s="21"/>
      <c r="J61" s="26">
        <v>35.695395809810563</v>
      </c>
      <c r="K61" s="161">
        <f t="shared" si="0"/>
        <v>3.5695395809810564E-2</v>
      </c>
      <c r="L61" s="162">
        <f t="shared" si="1"/>
        <v>4.1376371635343183E-2</v>
      </c>
      <c r="M61" s="163">
        <v>4.1376371635343183</v>
      </c>
      <c r="N61" s="27">
        <v>2.2507768000000006</v>
      </c>
      <c r="O61" s="340">
        <v>48</v>
      </c>
      <c r="P61" s="340" t="s">
        <v>1107</v>
      </c>
      <c r="Q61" s="28" t="s">
        <v>1216</v>
      </c>
      <c r="R61" s="29"/>
      <c r="S61" s="29"/>
      <c r="T61" s="21" t="s">
        <v>1202</v>
      </c>
      <c r="U61" s="31"/>
      <c r="V61" s="31"/>
      <c r="W61" s="28"/>
      <c r="X61" s="21"/>
    </row>
    <row r="62" spans="1:24" ht="14.5" x14ac:dyDescent="0.35">
      <c r="A62" s="1" t="s">
        <v>653</v>
      </c>
      <c r="B62" s="1" t="s">
        <v>1086</v>
      </c>
      <c r="E62" s="2" t="s">
        <v>339</v>
      </c>
      <c r="F62" s="34">
        <v>0.85419999999999996</v>
      </c>
      <c r="G62" s="34"/>
      <c r="H62" s="34"/>
      <c r="I62" s="21"/>
      <c r="J62" s="26">
        <v>45.16095847446995</v>
      </c>
      <c r="K62" s="161">
        <f t="shared" si="0"/>
        <v>4.516095847446995E-2</v>
      </c>
      <c r="L62" s="162">
        <f t="shared" si="1"/>
        <v>5.2869302826586223E-2</v>
      </c>
      <c r="M62" s="163">
        <v>5.2869302826586226</v>
      </c>
      <c r="N62" s="27">
        <v>1.1518128000000005</v>
      </c>
      <c r="O62" s="340">
        <v>48</v>
      </c>
      <c r="P62" s="340" t="s">
        <v>1107</v>
      </c>
      <c r="Q62" s="28" t="s">
        <v>1216</v>
      </c>
      <c r="R62" s="29"/>
      <c r="S62" s="29"/>
      <c r="T62" s="21" t="s">
        <v>1202</v>
      </c>
      <c r="U62" s="31"/>
      <c r="V62" s="31"/>
      <c r="W62" s="28"/>
      <c r="X62" s="21"/>
    </row>
    <row r="63" spans="1:24" ht="14.5" x14ac:dyDescent="0.35">
      <c r="A63" s="1" t="s">
        <v>642</v>
      </c>
      <c r="B63" s="1" t="s">
        <v>1086</v>
      </c>
      <c r="E63" s="2" t="s">
        <v>339</v>
      </c>
      <c r="F63" s="34">
        <v>0.92090000000000005</v>
      </c>
      <c r="G63" s="34"/>
      <c r="H63" s="34"/>
      <c r="I63" s="21"/>
      <c r="J63" s="26">
        <v>48.040145527537319</v>
      </c>
      <c r="K63" s="161">
        <f t="shared" si="0"/>
        <v>4.8040145527537319E-2</v>
      </c>
      <c r="L63" s="162">
        <f t="shared" si="1"/>
        <v>5.2166517024147374E-2</v>
      </c>
      <c r="M63" s="163">
        <v>5.2166517024147376</v>
      </c>
      <c r="N63" s="27">
        <v>1.3846487999999995</v>
      </c>
      <c r="O63" s="340">
        <v>48</v>
      </c>
      <c r="P63" s="340" t="s">
        <v>1107</v>
      </c>
      <c r="Q63" s="28" t="s">
        <v>1216</v>
      </c>
      <c r="R63" s="29"/>
      <c r="S63" s="30"/>
      <c r="T63" s="21" t="s">
        <v>1202</v>
      </c>
      <c r="U63" s="31"/>
      <c r="V63" s="33"/>
      <c r="W63" s="28"/>
      <c r="X63" s="21"/>
    </row>
    <row r="64" spans="1:24" ht="14.5" x14ac:dyDescent="0.35">
      <c r="A64" s="1" t="s">
        <v>643</v>
      </c>
      <c r="B64" s="1" t="s">
        <v>1086</v>
      </c>
      <c r="E64" s="2" t="s">
        <v>339</v>
      </c>
      <c r="F64" s="34">
        <v>0.9365</v>
      </c>
      <c r="G64" s="34"/>
      <c r="H64" s="34"/>
      <c r="I64" s="21"/>
      <c r="J64" s="26">
        <v>50.302095094718347</v>
      </c>
      <c r="K64" s="161">
        <f t="shared" si="0"/>
        <v>5.0302095094718349E-2</v>
      </c>
      <c r="L64" s="162">
        <f t="shared" si="1"/>
        <v>5.3712861820307899E-2</v>
      </c>
      <c r="M64" s="163">
        <v>5.37128618203079</v>
      </c>
      <c r="N64" s="27">
        <v>1.0180911999999998</v>
      </c>
      <c r="O64" s="340">
        <v>48</v>
      </c>
      <c r="P64" s="340" t="s">
        <v>1107</v>
      </c>
      <c r="Q64" s="28" t="s">
        <v>1216</v>
      </c>
      <c r="R64" s="29"/>
      <c r="S64" s="30"/>
      <c r="T64" s="21" t="s">
        <v>1202</v>
      </c>
      <c r="U64" s="31"/>
      <c r="V64" s="33"/>
      <c r="W64" s="28"/>
      <c r="X64" s="21"/>
    </row>
    <row r="65" spans="1:24" ht="14.5" x14ac:dyDescent="0.35">
      <c r="A65" s="1" t="s">
        <v>644</v>
      </c>
      <c r="B65" s="1" t="s">
        <v>1086</v>
      </c>
      <c r="E65" s="2" t="s">
        <v>339</v>
      </c>
      <c r="F65" s="34">
        <v>0.82379999999999998</v>
      </c>
      <c r="G65" s="34"/>
      <c r="H65" s="34"/>
      <c r="I65" s="21"/>
      <c r="J65" s="26">
        <v>44.038138251160454</v>
      </c>
      <c r="K65" s="161">
        <f t="shared" si="0"/>
        <v>4.4038138251160458E-2</v>
      </c>
      <c r="L65" s="162">
        <f t="shared" si="1"/>
        <v>5.3457317614907088E-2</v>
      </c>
      <c r="M65" s="163">
        <v>5.3457317614907085</v>
      </c>
      <c r="N65" s="27">
        <v>1.5160967999999999</v>
      </c>
      <c r="O65" s="340">
        <v>48</v>
      </c>
      <c r="P65" s="340" t="s">
        <v>1107</v>
      </c>
      <c r="Q65" s="28" t="s">
        <v>1216</v>
      </c>
      <c r="R65" s="29"/>
      <c r="S65" s="30"/>
      <c r="T65" s="21" t="s">
        <v>1202</v>
      </c>
      <c r="U65" s="31"/>
      <c r="V65" s="33"/>
      <c r="W65" s="28"/>
      <c r="X65" s="21"/>
    </row>
    <row r="66" spans="1:24" ht="14.5" x14ac:dyDescent="0.35">
      <c r="A66" s="1" t="s">
        <v>645</v>
      </c>
      <c r="B66" s="1" t="s">
        <v>1086</v>
      </c>
      <c r="E66" s="2" t="s">
        <v>339</v>
      </c>
      <c r="F66" s="34">
        <v>0.93959999999999999</v>
      </c>
      <c r="G66" s="34"/>
      <c r="H66" s="34"/>
      <c r="I66" s="37"/>
      <c r="J66" s="26">
        <v>49.396311629657511</v>
      </c>
      <c r="K66" s="161">
        <f t="shared" ref="K66:K129" si="2">J66*0.001</f>
        <v>4.9396311629657512E-2</v>
      </c>
      <c r="L66" s="162">
        <f t="shared" ref="L66:L129" si="3">K66/F66</f>
        <v>5.2571638601168064E-2</v>
      </c>
      <c r="M66" s="163">
        <v>5.2571638601168065</v>
      </c>
      <c r="N66" s="27">
        <v>0.68851359999999995</v>
      </c>
      <c r="O66" s="340">
        <v>48</v>
      </c>
      <c r="P66" s="340" t="s">
        <v>1107</v>
      </c>
      <c r="Q66" s="28" t="s">
        <v>1216</v>
      </c>
      <c r="R66" s="29"/>
      <c r="S66" s="29"/>
      <c r="T66" s="21" t="s">
        <v>1202</v>
      </c>
      <c r="U66" s="31"/>
      <c r="V66" s="33"/>
      <c r="W66" s="28"/>
      <c r="X66" s="21"/>
    </row>
    <row r="67" spans="1:24" ht="14.5" x14ac:dyDescent="0.35">
      <c r="A67" s="1" t="s">
        <v>646</v>
      </c>
      <c r="B67" s="1" t="s">
        <v>1086</v>
      </c>
      <c r="E67" s="2" t="s">
        <v>339</v>
      </c>
      <c r="F67" s="34">
        <v>0.94140000000000001</v>
      </c>
      <c r="G67" s="34"/>
      <c r="H67" s="34"/>
      <c r="I67" s="21"/>
      <c r="J67" s="26">
        <v>51.65198845816083</v>
      </c>
      <c r="K67" s="161">
        <f t="shared" si="2"/>
        <v>5.1651988458160832E-2</v>
      </c>
      <c r="L67" s="162">
        <f t="shared" si="3"/>
        <v>5.4867206775186778E-2</v>
      </c>
      <c r="M67" s="163">
        <v>5.4867206775186776</v>
      </c>
      <c r="N67" s="27">
        <v>1.1069519999999995</v>
      </c>
      <c r="O67" s="299">
        <v>48</v>
      </c>
      <c r="P67" s="157" t="s">
        <v>1107</v>
      </c>
      <c r="Q67" s="28" t="s">
        <v>1216</v>
      </c>
      <c r="R67" s="29"/>
      <c r="S67" s="29"/>
      <c r="T67" s="21" t="s">
        <v>1202</v>
      </c>
      <c r="U67" s="31"/>
      <c r="V67" s="33"/>
      <c r="W67" s="28"/>
      <c r="X67" s="21"/>
    </row>
    <row r="68" spans="1:24" ht="14.5" x14ac:dyDescent="0.35">
      <c r="A68" s="1" t="s">
        <v>647</v>
      </c>
      <c r="B68" s="1" t="s">
        <v>1086</v>
      </c>
      <c r="E68" s="2" t="s">
        <v>339</v>
      </c>
      <c r="F68" s="34">
        <v>0.88770000000000004</v>
      </c>
      <c r="G68" s="34"/>
      <c r="H68" s="34"/>
      <c r="I68" s="21"/>
      <c r="J68" s="26">
        <v>38.370091581984695</v>
      </c>
      <c r="K68" s="161">
        <f t="shared" si="2"/>
        <v>3.8370091581984699E-2</v>
      </c>
      <c r="L68" s="162">
        <f t="shared" si="3"/>
        <v>4.3224165350889597E-2</v>
      </c>
      <c r="M68" s="163">
        <v>4.3224165350889594</v>
      </c>
      <c r="N68" s="27">
        <v>2.1794823999999999</v>
      </c>
      <c r="O68" s="299">
        <v>48</v>
      </c>
      <c r="P68" s="157" t="s">
        <v>1107</v>
      </c>
      <c r="Q68" s="28" t="s">
        <v>1216</v>
      </c>
      <c r="R68" s="29"/>
      <c r="S68" s="29"/>
      <c r="T68" s="21" t="s">
        <v>1202</v>
      </c>
      <c r="U68" s="31"/>
      <c r="V68" s="31"/>
      <c r="W68" s="28"/>
      <c r="X68" s="21"/>
    </row>
    <row r="69" spans="1:24" ht="14.5" x14ac:dyDescent="0.35">
      <c r="A69" s="1" t="s">
        <v>648</v>
      </c>
      <c r="B69" s="1" t="s">
        <v>1086</v>
      </c>
      <c r="E69" s="2" t="s">
        <v>339</v>
      </c>
      <c r="F69" s="34">
        <v>0.87270000000000003</v>
      </c>
      <c r="G69" s="34"/>
      <c r="H69" s="34"/>
      <c r="I69" s="21"/>
      <c r="J69" s="26">
        <v>39.762639568435581</v>
      </c>
      <c r="K69" s="161">
        <f t="shared" si="2"/>
        <v>3.9762639568435579E-2</v>
      </c>
      <c r="L69" s="162">
        <f t="shared" si="3"/>
        <v>4.5562781675759799E-2</v>
      </c>
      <c r="M69" s="163">
        <v>4.5562781675759796</v>
      </c>
      <c r="N69" s="27">
        <v>1.7023703999999997</v>
      </c>
      <c r="O69" s="299">
        <v>48</v>
      </c>
      <c r="P69" s="307" t="s">
        <v>1107</v>
      </c>
      <c r="Q69" s="28" t="s">
        <v>1216</v>
      </c>
      <c r="R69" s="29"/>
      <c r="S69" s="29"/>
      <c r="T69" s="21" t="s">
        <v>1202</v>
      </c>
      <c r="U69" s="31"/>
      <c r="V69" s="31"/>
      <c r="W69" s="28"/>
      <c r="X69" s="21"/>
    </row>
    <row r="70" spans="1:24" ht="14.5" x14ac:dyDescent="0.35">
      <c r="A70" s="1" t="s">
        <v>649</v>
      </c>
      <c r="B70" s="1" t="s">
        <v>1086</v>
      </c>
      <c r="E70" s="2" t="s">
        <v>339</v>
      </c>
      <c r="F70" s="34">
        <v>0.97330000000000005</v>
      </c>
      <c r="G70" s="34"/>
      <c r="H70" s="34"/>
      <c r="I70" s="21"/>
      <c r="J70" s="26">
        <v>52.577844686990332</v>
      </c>
      <c r="K70" s="161">
        <f t="shared" si="2"/>
        <v>5.2577844686990331E-2</v>
      </c>
      <c r="L70" s="162">
        <f t="shared" si="3"/>
        <v>5.4020183588811596E-2</v>
      </c>
      <c r="M70" s="163">
        <v>5.4020183588811594</v>
      </c>
      <c r="N70" s="27">
        <v>0.86254239999999971</v>
      </c>
      <c r="O70" s="299">
        <v>48</v>
      </c>
      <c r="P70" s="307" t="s">
        <v>1107</v>
      </c>
      <c r="Q70" s="28" t="s">
        <v>1216</v>
      </c>
      <c r="R70" s="47"/>
      <c r="S70" s="47"/>
      <c r="T70" s="21" t="s">
        <v>1202</v>
      </c>
      <c r="U70" s="48"/>
      <c r="V70" s="48"/>
      <c r="W70" s="45"/>
      <c r="X70" s="45"/>
    </row>
    <row r="71" spans="1:24" ht="14.5" x14ac:dyDescent="0.35">
      <c r="A71" s="1" t="s">
        <v>624</v>
      </c>
      <c r="B71" s="1" t="s">
        <v>1086</v>
      </c>
      <c r="E71" s="24" t="s">
        <v>339</v>
      </c>
      <c r="F71" s="34">
        <v>0.83809999999999996</v>
      </c>
      <c r="G71" s="34"/>
      <c r="H71" s="34"/>
      <c r="I71" s="21"/>
      <c r="J71" s="26">
        <v>44.34908424908425</v>
      </c>
      <c r="K71" s="161">
        <f t="shared" si="2"/>
        <v>4.434908424908425E-2</v>
      </c>
      <c r="L71" s="162">
        <f t="shared" si="3"/>
        <v>5.2916220318678264E-2</v>
      </c>
      <c r="M71" s="163">
        <v>5.291622031867826</v>
      </c>
      <c r="N71" s="27">
        <v>1.0579423999999997</v>
      </c>
      <c r="O71" s="307">
        <v>40</v>
      </c>
      <c r="P71" s="25" t="s">
        <v>1098</v>
      </c>
      <c r="Q71" s="28" t="s">
        <v>1216</v>
      </c>
      <c r="R71" s="29"/>
      <c r="S71" s="29"/>
      <c r="T71" s="21" t="s">
        <v>1202</v>
      </c>
      <c r="U71" s="31"/>
      <c r="V71" s="31"/>
      <c r="W71" s="28"/>
      <c r="X71" s="21"/>
    </row>
    <row r="72" spans="1:24" ht="14.5" x14ac:dyDescent="0.35">
      <c r="A72" s="1" t="s">
        <v>625</v>
      </c>
      <c r="B72" s="1" t="s">
        <v>1086</v>
      </c>
      <c r="E72" s="24" t="s">
        <v>339</v>
      </c>
      <c r="F72" s="34">
        <v>0.86539999999999995</v>
      </c>
      <c r="G72" s="34"/>
      <c r="H72" s="34"/>
      <c r="I72" s="21"/>
      <c r="J72" s="26">
        <v>38.743467643467646</v>
      </c>
      <c r="K72" s="161">
        <f t="shared" si="2"/>
        <v>3.8743467643467644E-2</v>
      </c>
      <c r="L72" s="162">
        <f t="shared" si="3"/>
        <v>4.4769433375858154E-2</v>
      </c>
      <c r="M72" s="163">
        <v>4.4769433375858156</v>
      </c>
      <c r="N72" s="27">
        <v>0.95272359999999856</v>
      </c>
      <c r="O72" s="299">
        <v>40</v>
      </c>
      <c r="P72" s="25" t="s">
        <v>1098</v>
      </c>
      <c r="Q72" s="28" t="s">
        <v>1216</v>
      </c>
      <c r="R72" s="29"/>
      <c r="S72" s="29"/>
      <c r="T72" s="21" t="s">
        <v>1202</v>
      </c>
      <c r="U72" s="31"/>
      <c r="V72" s="31"/>
      <c r="W72" s="28"/>
      <c r="X72" s="21"/>
    </row>
    <row r="73" spans="1:24" ht="14.5" x14ac:dyDescent="0.35">
      <c r="A73" s="1" t="s">
        <v>626</v>
      </c>
      <c r="B73" s="1" t="s">
        <v>1086</v>
      </c>
      <c r="E73" s="24" t="s">
        <v>339</v>
      </c>
      <c r="F73" s="34">
        <v>0.93420000000000003</v>
      </c>
      <c r="G73" s="34"/>
      <c r="H73" s="34"/>
      <c r="I73" s="21"/>
      <c r="J73" s="26">
        <v>41.621367521367524</v>
      </c>
      <c r="K73" s="161">
        <f t="shared" si="2"/>
        <v>4.1621367521367525E-2</v>
      </c>
      <c r="L73" s="162">
        <f t="shared" si="3"/>
        <v>4.4552951746272239E-2</v>
      </c>
      <c r="M73" s="163">
        <v>4.4552951746272242</v>
      </c>
      <c r="N73" s="27">
        <v>1.7097511999999995</v>
      </c>
      <c r="O73" s="299">
        <v>40</v>
      </c>
      <c r="P73" s="25" t="s">
        <v>1098</v>
      </c>
      <c r="Q73" s="28" t="s">
        <v>1216</v>
      </c>
      <c r="R73" s="29"/>
      <c r="S73" s="30"/>
      <c r="T73" s="21" t="s">
        <v>1202</v>
      </c>
      <c r="U73" s="31"/>
      <c r="V73" s="33"/>
      <c r="W73" s="28"/>
      <c r="X73" s="21"/>
    </row>
    <row r="74" spans="1:24" ht="14.5" x14ac:dyDescent="0.35">
      <c r="A74" s="1" t="s">
        <v>627</v>
      </c>
      <c r="B74" s="1" t="s">
        <v>1086</v>
      </c>
      <c r="E74" s="24" t="s">
        <v>339</v>
      </c>
      <c r="F74" s="34">
        <v>0.87970000000000004</v>
      </c>
      <c r="G74" s="34"/>
      <c r="H74" s="34"/>
      <c r="I74" s="21"/>
      <c r="J74" s="26">
        <v>45.275824175824177</v>
      </c>
      <c r="K74" s="161">
        <f t="shared" si="2"/>
        <v>4.5275824175824181E-2</v>
      </c>
      <c r="L74" s="162">
        <f t="shared" si="3"/>
        <v>5.1467345885897665E-2</v>
      </c>
      <c r="M74" s="163">
        <v>5.1467345885897666</v>
      </c>
      <c r="N74" s="27">
        <v>1.2461035999999996</v>
      </c>
      <c r="O74" s="299">
        <v>40</v>
      </c>
      <c r="P74" s="25" t="s">
        <v>1098</v>
      </c>
      <c r="Q74" s="28" t="s">
        <v>1216</v>
      </c>
      <c r="R74" s="52"/>
      <c r="S74" s="52"/>
      <c r="T74" s="21" t="s">
        <v>1202</v>
      </c>
      <c r="U74" s="53"/>
      <c r="V74" s="31"/>
      <c r="W74" s="52"/>
      <c r="X74" s="21"/>
    </row>
    <row r="75" spans="1:24" ht="14.5" x14ac:dyDescent="0.35">
      <c r="A75" s="1" t="s">
        <v>628</v>
      </c>
      <c r="B75" s="1" t="s">
        <v>1086</v>
      </c>
      <c r="E75" s="24" t="s">
        <v>339</v>
      </c>
      <c r="F75" s="34">
        <v>0.84540000000000004</v>
      </c>
      <c r="G75" s="34"/>
      <c r="H75" s="34"/>
      <c r="I75" s="21"/>
      <c r="J75" s="26">
        <v>42.609157509157512</v>
      </c>
      <c r="K75" s="161">
        <f t="shared" si="2"/>
        <v>4.2609157509157516E-2</v>
      </c>
      <c r="L75" s="162">
        <f t="shared" si="3"/>
        <v>5.0401179925665382E-2</v>
      </c>
      <c r="M75" s="163">
        <v>5.0401179925665378</v>
      </c>
      <c r="N75" s="27">
        <v>1.180252399999999</v>
      </c>
      <c r="O75" s="299">
        <v>40</v>
      </c>
      <c r="P75" s="25" t="s">
        <v>1098</v>
      </c>
      <c r="Q75" s="28" t="s">
        <v>1216</v>
      </c>
      <c r="R75" s="29"/>
      <c r="S75" s="29"/>
      <c r="T75" s="21" t="s">
        <v>1202</v>
      </c>
      <c r="U75" s="31"/>
      <c r="V75" s="31"/>
      <c r="W75" s="28"/>
      <c r="X75" s="21"/>
    </row>
    <row r="76" spans="1:24" ht="14.5" x14ac:dyDescent="0.35">
      <c r="A76" s="1" t="s">
        <v>629</v>
      </c>
      <c r="B76" s="1" t="s">
        <v>1086</v>
      </c>
      <c r="E76" s="24" t="s">
        <v>339</v>
      </c>
      <c r="F76" s="34">
        <v>0.89780000000000004</v>
      </c>
      <c r="G76" s="34"/>
      <c r="H76" s="34"/>
      <c r="I76" s="21"/>
      <c r="J76" s="26">
        <v>42.424786324786325</v>
      </c>
      <c r="K76" s="161">
        <f t="shared" si="2"/>
        <v>4.2424786324786329E-2</v>
      </c>
      <c r="L76" s="162">
        <f t="shared" si="3"/>
        <v>4.725416164489455E-2</v>
      </c>
      <c r="M76" s="163">
        <v>4.725416164489455</v>
      </c>
      <c r="N76" s="27">
        <v>1.4142255999999989</v>
      </c>
      <c r="O76" s="299">
        <v>40</v>
      </c>
      <c r="P76" s="25" t="s">
        <v>1098</v>
      </c>
      <c r="Q76" s="28" t="s">
        <v>1216</v>
      </c>
      <c r="R76" s="29"/>
      <c r="S76" s="30"/>
      <c r="T76" s="21" t="s">
        <v>1202</v>
      </c>
      <c r="U76" s="31"/>
      <c r="V76" s="33"/>
      <c r="W76" s="28"/>
      <c r="X76" s="21"/>
    </row>
    <row r="77" spans="1:24" ht="14.5" x14ac:dyDescent="0.35">
      <c r="A77" s="1" t="s">
        <v>630</v>
      </c>
      <c r="B77" s="1" t="s">
        <v>1086</v>
      </c>
      <c r="E77" s="24" t="s">
        <v>339</v>
      </c>
      <c r="F77" s="34">
        <v>0.90969999999999995</v>
      </c>
      <c r="G77" s="34"/>
      <c r="H77" s="34"/>
      <c r="I77" s="21"/>
      <c r="J77" s="26">
        <v>49.600610500610507</v>
      </c>
      <c r="K77" s="161">
        <f t="shared" si="2"/>
        <v>4.9600610500610508E-2</v>
      </c>
      <c r="L77" s="162">
        <f t="shared" si="3"/>
        <v>5.4524140376619228E-2</v>
      </c>
      <c r="M77" s="163">
        <v>5.4524140376619226</v>
      </c>
      <c r="N77" s="27">
        <v>1.1871891999999991</v>
      </c>
      <c r="O77" s="299">
        <v>40</v>
      </c>
      <c r="P77" s="25" t="s">
        <v>1098</v>
      </c>
      <c r="Q77" s="28" t="s">
        <v>1216</v>
      </c>
      <c r="R77" s="29"/>
      <c r="S77" s="29"/>
      <c r="T77" s="21" t="s">
        <v>1202</v>
      </c>
      <c r="U77" s="31"/>
      <c r="V77" s="33"/>
      <c r="W77" s="28"/>
      <c r="X77" s="21"/>
    </row>
    <row r="78" spans="1:24" ht="14.5" x14ac:dyDescent="0.35">
      <c r="A78" s="1" t="s">
        <v>631</v>
      </c>
      <c r="B78" s="1" t="s">
        <v>1086</v>
      </c>
      <c r="E78" s="24" t="s">
        <v>339</v>
      </c>
      <c r="F78" s="34">
        <v>1.0058</v>
      </c>
      <c r="G78" s="34"/>
      <c r="H78" s="34"/>
      <c r="I78" s="21"/>
      <c r="J78" s="26">
        <v>49.633577533577537</v>
      </c>
      <c r="K78" s="161">
        <f t="shared" si="2"/>
        <v>4.9633577533577534E-2</v>
      </c>
      <c r="L78" s="162">
        <f t="shared" si="3"/>
        <v>4.9347362829168358E-2</v>
      </c>
      <c r="M78" s="163">
        <v>4.9347362829168357</v>
      </c>
      <c r="N78" s="27">
        <v>1.2093727999999988</v>
      </c>
      <c r="O78" s="307">
        <v>40</v>
      </c>
      <c r="P78" s="25" t="s">
        <v>1098</v>
      </c>
      <c r="Q78" s="28" t="s">
        <v>1216</v>
      </c>
      <c r="R78" s="29"/>
      <c r="S78" s="30"/>
      <c r="T78" s="21" t="s">
        <v>1202</v>
      </c>
      <c r="U78" s="31"/>
      <c r="V78" s="33"/>
      <c r="W78" s="28"/>
      <c r="X78" s="21"/>
    </row>
    <row r="79" spans="1:24" ht="14.5" x14ac:dyDescent="0.35">
      <c r="A79" s="1" t="s">
        <v>632</v>
      </c>
      <c r="B79" s="1" t="s">
        <v>1086</v>
      </c>
      <c r="E79" s="24" t="s">
        <v>339</v>
      </c>
      <c r="F79" s="34">
        <v>0.83499999999999996</v>
      </c>
      <c r="G79" s="34"/>
      <c r="H79" s="34"/>
      <c r="I79" s="21"/>
      <c r="J79" s="26">
        <v>44.626251526251536</v>
      </c>
      <c r="K79" s="161">
        <f t="shared" si="2"/>
        <v>4.4626251526251534E-2</v>
      </c>
      <c r="L79" s="162">
        <f t="shared" si="3"/>
        <v>5.3444612606289264E-2</v>
      </c>
      <c r="M79" s="163">
        <v>5.3444612606289263</v>
      </c>
      <c r="N79" s="27">
        <v>1.6234859999999993</v>
      </c>
      <c r="O79" s="299">
        <v>40</v>
      </c>
      <c r="P79" s="25" t="s">
        <v>1098</v>
      </c>
      <c r="Q79" s="28" t="s">
        <v>1216</v>
      </c>
      <c r="R79" s="29"/>
      <c r="S79" s="29"/>
      <c r="T79" s="21" t="s">
        <v>1202</v>
      </c>
      <c r="U79" s="31"/>
      <c r="V79" s="31"/>
      <c r="W79" s="28"/>
      <c r="X79" s="21"/>
    </row>
    <row r="80" spans="1:24" ht="14.5" x14ac:dyDescent="0.35">
      <c r="A80" s="1" t="s">
        <v>633</v>
      </c>
      <c r="B80" s="1" t="s">
        <v>1086</v>
      </c>
      <c r="E80" s="24" t="s">
        <v>339</v>
      </c>
      <c r="F80" s="34">
        <v>0.95240000000000002</v>
      </c>
      <c r="G80" s="34"/>
      <c r="H80" s="34"/>
      <c r="I80" s="21"/>
      <c r="J80" s="26">
        <v>41.388156288156296</v>
      </c>
      <c r="K80" s="161">
        <f t="shared" si="2"/>
        <v>4.13881562881563E-2</v>
      </c>
      <c r="L80" s="162">
        <f t="shared" si="3"/>
        <v>4.3456694968664743E-2</v>
      </c>
      <c r="M80" s="163">
        <v>4.3456694968664742</v>
      </c>
      <c r="N80" s="27">
        <v>1.7234523999999989</v>
      </c>
      <c r="O80" s="299">
        <v>40</v>
      </c>
      <c r="P80" s="25" t="s">
        <v>1098</v>
      </c>
      <c r="Q80" s="28" t="s">
        <v>1216</v>
      </c>
      <c r="R80" s="47"/>
      <c r="S80" s="47"/>
      <c r="T80" s="21" t="s">
        <v>1202</v>
      </c>
      <c r="U80" s="48"/>
      <c r="V80" s="48"/>
      <c r="W80" s="45"/>
      <c r="X80" s="45"/>
    </row>
    <row r="81" spans="1:24" ht="14.5" x14ac:dyDescent="0.35">
      <c r="A81" s="1" t="s">
        <v>634</v>
      </c>
      <c r="B81" s="1" t="s">
        <v>1086</v>
      </c>
      <c r="E81" s="24" t="s">
        <v>339</v>
      </c>
      <c r="F81" s="34">
        <v>0.99</v>
      </c>
      <c r="G81" s="34"/>
      <c r="H81" s="34"/>
      <c r="I81" s="21"/>
      <c r="J81" s="26">
        <v>46.374725274725279</v>
      </c>
      <c r="K81" s="161">
        <f t="shared" si="2"/>
        <v>4.6374725274725283E-2</v>
      </c>
      <c r="L81" s="162">
        <f t="shared" si="3"/>
        <v>4.6843156843156854E-2</v>
      </c>
      <c r="M81" s="163">
        <v>4.6843156843156857</v>
      </c>
      <c r="N81" s="27">
        <v>1.2982235999999989</v>
      </c>
      <c r="O81" s="307">
        <v>40</v>
      </c>
      <c r="P81" s="25" t="s">
        <v>1098</v>
      </c>
      <c r="Q81" s="28" t="s">
        <v>1216</v>
      </c>
      <c r="R81" s="29"/>
      <c r="S81" s="29"/>
      <c r="T81" s="21" t="s">
        <v>1202</v>
      </c>
      <c r="U81" s="31"/>
      <c r="V81" s="31"/>
      <c r="W81" s="28"/>
      <c r="X81" s="21"/>
    </row>
    <row r="82" spans="1:24" s="44" customFormat="1" ht="14.5" x14ac:dyDescent="0.35">
      <c r="A82" s="1" t="s">
        <v>635</v>
      </c>
      <c r="B82" s="1" t="s">
        <v>1086</v>
      </c>
      <c r="C82" s="15"/>
      <c r="D82" s="15"/>
      <c r="E82" s="24" t="s">
        <v>339</v>
      </c>
      <c r="F82" s="34">
        <v>0.85650000000000004</v>
      </c>
      <c r="G82" s="34"/>
      <c r="H82" s="34"/>
      <c r="I82" s="21"/>
      <c r="J82" s="26">
        <v>40.123199023199028</v>
      </c>
      <c r="K82" s="161">
        <f t="shared" si="2"/>
        <v>4.0123199023199031E-2</v>
      </c>
      <c r="L82" s="162">
        <f t="shared" si="3"/>
        <v>4.6845533010156488E-2</v>
      </c>
      <c r="M82" s="163">
        <v>4.684553301015649</v>
      </c>
      <c r="N82" s="27">
        <v>1.5554075999999997</v>
      </c>
      <c r="O82" s="307">
        <v>40</v>
      </c>
      <c r="P82" s="25" t="s">
        <v>1098</v>
      </c>
      <c r="Q82" s="28" t="s">
        <v>1216</v>
      </c>
      <c r="R82" s="29"/>
      <c r="S82" s="30"/>
      <c r="T82" s="21" t="s">
        <v>1202</v>
      </c>
      <c r="U82" s="31"/>
      <c r="V82" s="33"/>
      <c r="W82" s="28"/>
      <c r="X82" s="21"/>
    </row>
    <row r="83" spans="1:24" ht="14.5" x14ac:dyDescent="0.35">
      <c r="A83" s="1" t="s">
        <v>636</v>
      </c>
      <c r="B83" s="1" t="s">
        <v>1086</v>
      </c>
      <c r="E83" s="24" t="s">
        <v>339</v>
      </c>
      <c r="F83" s="34">
        <v>0.8962</v>
      </c>
      <c r="G83" s="34"/>
      <c r="H83" s="34"/>
      <c r="I83" s="21"/>
      <c r="J83" s="26">
        <v>41.798412698412704</v>
      </c>
      <c r="K83" s="161">
        <f t="shared" si="2"/>
        <v>4.1798412698412703E-2</v>
      </c>
      <c r="L83" s="162">
        <f t="shared" si="3"/>
        <v>4.6639603546543965E-2</v>
      </c>
      <c r="M83" s="163">
        <v>4.6639603546543968</v>
      </c>
      <c r="N83" s="27">
        <v>1.8557371999999988</v>
      </c>
      <c r="O83" s="307">
        <v>40</v>
      </c>
      <c r="P83" s="25" t="s">
        <v>1098</v>
      </c>
      <c r="Q83" s="28" t="s">
        <v>1216</v>
      </c>
      <c r="R83" s="29"/>
      <c r="S83" s="29"/>
      <c r="T83" s="21" t="s">
        <v>1202</v>
      </c>
      <c r="U83" s="31"/>
      <c r="V83" s="31"/>
      <c r="W83" s="28"/>
      <c r="X83" s="21"/>
    </row>
    <row r="84" spans="1:24" ht="14.5" x14ac:dyDescent="0.35">
      <c r="A84" s="1" t="s">
        <v>637</v>
      </c>
      <c r="B84" s="1" t="s">
        <v>1086</v>
      </c>
      <c r="E84" s="24" t="s">
        <v>339</v>
      </c>
      <c r="F84" s="34">
        <v>0.92900000000000005</v>
      </c>
      <c r="G84" s="34"/>
      <c r="H84" s="34"/>
      <c r="I84" s="21"/>
      <c r="J84" s="26">
        <v>49.745909645909649</v>
      </c>
      <c r="K84" s="161">
        <f t="shared" si="2"/>
        <v>4.974590964590965E-2</v>
      </c>
      <c r="L84" s="162">
        <f t="shared" si="3"/>
        <v>5.354780370926765E-2</v>
      </c>
      <c r="M84" s="163">
        <v>5.3547803709267647</v>
      </c>
      <c r="N84" s="27">
        <v>1.4189983999999998</v>
      </c>
      <c r="O84" s="307">
        <v>40</v>
      </c>
      <c r="P84" s="25" t="s">
        <v>1098</v>
      </c>
      <c r="Q84" s="28" t="s">
        <v>1216</v>
      </c>
      <c r="R84" s="29"/>
      <c r="S84" s="29"/>
      <c r="T84" s="21" t="s">
        <v>1202</v>
      </c>
      <c r="U84" s="31"/>
      <c r="V84" s="31"/>
      <c r="W84" s="28"/>
      <c r="X84" s="21"/>
    </row>
    <row r="85" spans="1:24" ht="14.5" x14ac:dyDescent="0.35">
      <c r="A85" s="1" t="s">
        <v>638</v>
      </c>
      <c r="B85" s="1" t="s">
        <v>1086</v>
      </c>
      <c r="E85" s="24" t="s">
        <v>339</v>
      </c>
      <c r="F85" s="34">
        <v>1.0024999999999999</v>
      </c>
      <c r="G85" s="34"/>
      <c r="H85" s="34"/>
      <c r="I85" s="21"/>
      <c r="J85" s="26">
        <v>47.550549450549454</v>
      </c>
      <c r="K85" s="161">
        <f t="shared" si="2"/>
        <v>4.7550549450549456E-2</v>
      </c>
      <c r="L85" s="162">
        <f t="shared" si="3"/>
        <v>4.7431969526732627E-2</v>
      </c>
      <c r="M85" s="163">
        <v>4.7431969526732631</v>
      </c>
      <c r="N85" s="27">
        <v>1.5257719999999986</v>
      </c>
      <c r="O85" s="307">
        <v>40</v>
      </c>
      <c r="P85" s="25" t="s">
        <v>1098</v>
      </c>
      <c r="Q85" s="28" t="s">
        <v>1216</v>
      </c>
      <c r="R85" s="29"/>
      <c r="S85" s="29"/>
      <c r="T85" s="21" t="s">
        <v>1202</v>
      </c>
      <c r="U85" s="31"/>
      <c r="V85" s="31"/>
      <c r="W85" s="28"/>
      <c r="X85" s="21"/>
    </row>
    <row r="86" spans="1:24" s="44" customFormat="1" ht="14.5" x14ac:dyDescent="0.35">
      <c r="A86" s="1" t="s">
        <v>639</v>
      </c>
      <c r="B86" s="1" t="s">
        <v>1086</v>
      </c>
      <c r="C86" s="15"/>
      <c r="D86" s="15"/>
      <c r="E86" s="24" t="s">
        <v>339</v>
      </c>
      <c r="F86" s="34">
        <v>0.95699999999999996</v>
      </c>
      <c r="G86" s="34"/>
      <c r="H86" s="34"/>
      <c r="I86" s="21"/>
      <c r="J86" s="26">
        <v>43.200122100122101</v>
      </c>
      <c r="K86" s="161">
        <f t="shared" si="2"/>
        <v>4.3200122100122099E-2</v>
      </c>
      <c r="L86" s="162">
        <f t="shared" si="3"/>
        <v>4.5141193417055483E-2</v>
      </c>
      <c r="M86" s="163">
        <v>4.5141193417055483</v>
      </c>
      <c r="N86" s="27">
        <v>1.7525435999999983</v>
      </c>
      <c r="O86" s="307">
        <v>40</v>
      </c>
      <c r="P86" s="25" t="s">
        <v>1098</v>
      </c>
      <c r="Q86" s="28" t="s">
        <v>1216</v>
      </c>
      <c r="R86" s="29"/>
      <c r="S86" s="30"/>
      <c r="T86" s="21" t="s">
        <v>1202</v>
      </c>
      <c r="U86" s="31"/>
      <c r="V86" s="33"/>
      <c r="W86" s="28"/>
      <c r="X86" s="21"/>
    </row>
    <row r="87" spans="1:24" ht="14.5" x14ac:dyDescent="0.35">
      <c r="A87" s="1" t="s">
        <v>640</v>
      </c>
      <c r="B87" s="1" t="s">
        <v>1086</v>
      </c>
      <c r="E87" s="24" t="s">
        <v>339</v>
      </c>
      <c r="F87" s="34">
        <v>0.84319999999999995</v>
      </c>
      <c r="G87" s="34"/>
      <c r="H87" s="34"/>
      <c r="I87" s="21"/>
      <c r="J87" s="26">
        <v>45.905860805860804</v>
      </c>
      <c r="K87" s="161">
        <f t="shared" si="2"/>
        <v>4.5905860805860808E-2</v>
      </c>
      <c r="L87" s="162">
        <f t="shared" si="3"/>
        <v>5.4442434542055045E-2</v>
      </c>
      <c r="M87" s="163">
        <v>5.4442434542055045</v>
      </c>
      <c r="N87" s="27">
        <v>1.0666123999999984</v>
      </c>
      <c r="O87" s="307">
        <v>40</v>
      </c>
      <c r="P87" s="25" t="s">
        <v>1098</v>
      </c>
      <c r="Q87" s="28" t="s">
        <v>1216</v>
      </c>
      <c r="R87" s="29"/>
      <c r="S87" s="30"/>
      <c r="T87" s="21" t="s">
        <v>1202</v>
      </c>
      <c r="U87" s="31"/>
      <c r="V87" s="33"/>
      <c r="W87" s="28"/>
      <c r="X87" s="21"/>
    </row>
    <row r="88" spans="1:24" ht="14.5" x14ac:dyDescent="0.35">
      <c r="A88" s="1" t="s">
        <v>803</v>
      </c>
      <c r="B88" s="1" t="s">
        <v>1088</v>
      </c>
      <c r="E88" s="54" t="s">
        <v>337</v>
      </c>
      <c r="F88" s="34">
        <v>1.2705</v>
      </c>
      <c r="G88" s="34"/>
      <c r="H88" s="34"/>
      <c r="I88" s="21"/>
      <c r="J88" s="26">
        <v>17.591238471673254</v>
      </c>
      <c r="K88" s="161">
        <f t="shared" si="2"/>
        <v>1.7591238471673255E-2</v>
      </c>
      <c r="L88" s="162">
        <f t="shared" si="3"/>
        <v>1.3845917726622003E-2</v>
      </c>
      <c r="M88" s="163">
        <v>1.3845917726622003</v>
      </c>
      <c r="N88" s="27">
        <v>2.6352629999999997</v>
      </c>
      <c r="O88" s="307">
        <v>94</v>
      </c>
      <c r="P88" s="340" t="s">
        <v>1112</v>
      </c>
      <c r="Q88" s="28" t="s">
        <v>1216</v>
      </c>
      <c r="R88" s="29"/>
      <c r="S88" s="30"/>
      <c r="T88" s="21" t="s">
        <v>1202</v>
      </c>
      <c r="U88" s="31"/>
      <c r="V88" s="31"/>
      <c r="W88" s="28"/>
      <c r="X88" s="21"/>
    </row>
    <row r="89" spans="1:24" ht="14.5" x14ac:dyDescent="0.35">
      <c r="A89" s="1" t="s">
        <v>804</v>
      </c>
      <c r="B89" s="1" t="s">
        <v>1088</v>
      </c>
      <c r="E89" s="54" t="s">
        <v>337</v>
      </c>
      <c r="F89" s="34">
        <v>1.3744000000000001</v>
      </c>
      <c r="G89" s="34"/>
      <c r="H89" s="34"/>
      <c r="I89" s="21"/>
      <c r="J89" s="26">
        <v>23.389256806475348</v>
      </c>
      <c r="K89" s="161">
        <f t="shared" si="2"/>
        <v>2.3389256806475349E-2</v>
      </c>
      <c r="L89" s="162">
        <f t="shared" si="3"/>
        <v>1.7017794533232936E-2</v>
      </c>
      <c r="M89" s="163">
        <v>1.7017794533232937</v>
      </c>
      <c r="N89" s="27">
        <v>3.1377700000000002</v>
      </c>
      <c r="O89" s="307">
        <v>92</v>
      </c>
      <c r="P89" s="340" t="s">
        <v>1112</v>
      </c>
      <c r="Q89" s="28" t="s">
        <v>1216</v>
      </c>
      <c r="R89" s="29"/>
      <c r="S89" s="30"/>
      <c r="T89" s="21" t="s">
        <v>1202</v>
      </c>
      <c r="U89" s="31"/>
      <c r="V89" s="31"/>
      <c r="W89" s="28"/>
      <c r="X89" s="21"/>
    </row>
    <row r="90" spans="1:24" ht="14.5" x14ac:dyDescent="0.35">
      <c r="A90" s="1" t="s">
        <v>805</v>
      </c>
      <c r="B90" s="1" t="s">
        <v>1088</v>
      </c>
      <c r="E90" s="54" t="s">
        <v>337</v>
      </c>
      <c r="F90" s="34">
        <v>1.3197000000000001</v>
      </c>
      <c r="G90" s="34"/>
      <c r="H90" s="34"/>
      <c r="I90" s="21"/>
      <c r="J90" s="26">
        <v>27.57431935246505</v>
      </c>
      <c r="K90" s="161">
        <f t="shared" si="2"/>
        <v>2.757431935246505E-2</v>
      </c>
      <c r="L90" s="162">
        <f t="shared" si="3"/>
        <v>2.0894384596851594E-2</v>
      </c>
      <c r="M90" s="163">
        <v>2.0894384596851596</v>
      </c>
      <c r="N90" s="27">
        <v>2.8713200000000003</v>
      </c>
      <c r="O90" s="307">
        <v>92</v>
      </c>
      <c r="P90" s="340" t="s">
        <v>1112</v>
      </c>
      <c r="Q90" s="28" t="s">
        <v>1216</v>
      </c>
      <c r="R90" s="29"/>
      <c r="S90" s="30"/>
      <c r="T90" s="21" t="s">
        <v>1202</v>
      </c>
      <c r="U90" s="31"/>
      <c r="V90" s="31"/>
      <c r="W90" s="28"/>
      <c r="X90" s="21"/>
    </row>
    <row r="91" spans="1:24" ht="14.5" x14ac:dyDescent="0.35">
      <c r="A91" s="1" t="s">
        <v>806</v>
      </c>
      <c r="B91" s="1" t="s">
        <v>1088</v>
      </c>
      <c r="E91" s="54" t="s">
        <v>337</v>
      </c>
      <c r="F91" s="34">
        <v>1.3254999999999999</v>
      </c>
      <c r="G91" s="34"/>
      <c r="H91" s="34"/>
      <c r="I91" s="21"/>
      <c r="J91" s="26">
        <v>16.380426784400292</v>
      </c>
      <c r="K91" s="161">
        <f t="shared" si="2"/>
        <v>1.6380426784400291E-2</v>
      </c>
      <c r="L91" s="162">
        <f t="shared" si="3"/>
        <v>1.2357922885251069E-2</v>
      </c>
      <c r="M91" s="163">
        <v>1.2357922885251069</v>
      </c>
      <c r="N91" s="27">
        <v>3.5371500000000009</v>
      </c>
      <c r="O91" s="307">
        <v>83</v>
      </c>
      <c r="P91" s="340" t="s">
        <v>1112</v>
      </c>
      <c r="Q91" s="21" t="s">
        <v>1216</v>
      </c>
      <c r="R91" s="29"/>
      <c r="S91" s="30"/>
      <c r="T91" s="21" t="s">
        <v>1202</v>
      </c>
      <c r="U91" s="31"/>
      <c r="V91" s="31"/>
      <c r="W91" s="28"/>
      <c r="X91" s="21"/>
    </row>
    <row r="92" spans="1:24" ht="14.5" x14ac:dyDescent="0.35">
      <c r="A92" s="1" t="s">
        <v>807</v>
      </c>
      <c r="B92" s="1" t="s">
        <v>185</v>
      </c>
      <c r="C92" s="15" t="s">
        <v>310</v>
      </c>
      <c r="E92" s="24" t="s">
        <v>339</v>
      </c>
      <c r="F92" s="34">
        <v>2.0249999999999999</v>
      </c>
      <c r="G92" s="34"/>
      <c r="H92" s="34"/>
      <c r="I92" s="21"/>
      <c r="J92" s="26">
        <v>26.307825751734772</v>
      </c>
      <c r="K92" s="161">
        <f t="shared" si="2"/>
        <v>2.6307825751734772E-2</v>
      </c>
      <c r="L92" s="162">
        <f t="shared" si="3"/>
        <v>1.2991518889745568E-2</v>
      </c>
      <c r="M92" s="163">
        <v>1.2991518889745568</v>
      </c>
      <c r="N92" s="27">
        <v>3.7195420000000006</v>
      </c>
      <c r="O92" s="307">
        <v>54</v>
      </c>
      <c r="P92" s="340" t="s">
        <v>1112</v>
      </c>
      <c r="Q92" s="28" t="s">
        <v>1216</v>
      </c>
      <c r="R92" s="29"/>
      <c r="S92" s="30"/>
      <c r="T92" s="21" t="s">
        <v>1202</v>
      </c>
      <c r="U92" s="31"/>
      <c r="V92" s="31"/>
      <c r="W92" s="28"/>
      <c r="X92" s="21"/>
    </row>
    <row r="93" spans="1:24" ht="14.5" x14ac:dyDescent="0.35">
      <c r="A93" s="1" t="s">
        <v>764</v>
      </c>
      <c r="B93" s="1" t="s">
        <v>1086</v>
      </c>
      <c r="E93" s="2" t="s">
        <v>339</v>
      </c>
      <c r="F93" s="34">
        <v>0.88149999999999995</v>
      </c>
      <c r="G93" s="34"/>
      <c r="H93" s="34"/>
      <c r="I93" s="21"/>
      <c r="J93" s="26">
        <v>37.941535226077818</v>
      </c>
      <c r="K93" s="161">
        <f t="shared" si="2"/>
        <v>3.7941535226077822E-2</v>
      </c>
      <c r="L93" s="162">
        <f t="shared" si="3"/>
        <v>4.3042013869628838E-2</v>
      </c>
      <c r="M93" s="163">
        <v>4.3042013869628839</v>
      </c>
      <c r="N93" s="27">
        <v>2.7636520000000013</v>
      </c>
      <c r="O93" s="307">
        <v>60</v>
      </c>
      <c r="P93" s="340" t="s">
        <v>1111</v>
      </c>
      <c r="Q93" s="28" t="s">
        <v>1216</v>
      </c>
      <c r="R93" s="29"/>
      <c r="S93" s="30"/>
      <c r="T93" s="21" t="s">
        <v>1202</v>
      </c>
      <c r="U93" s="31"/>
      <c r="V93" s="31"/>
      <c r="W93" s="28"/>
      <c r="X93" s="21"/>
    </row>
    <row r="94" spans="1:24" ht="14.5" x14ac:dyDescent="0.35">
      <c r="A94" s="1" t="s">
        <v>765</v>
      </c>
      <c r="B94" s="1" t="s">
        <v>1086</v>
      </c>
      <c r="E94" s="2" t="s">
        <v>339</v>
      </c>
      <c r="F94" s="34">
        <v>0.86780000000000002</v>
      </c>
      <c r="G94" s="34"/>
      <c r="H94" s="34"/>
      <c r="I94" s="21"/>
      <c r="J94" s="26">
        <v>32.088748685594112</v>
      </c>
      <c r="K94" s="161">
        <f t="shared" si="2"/>
        <v>3.208874868559411E-2</v>
      </c>
      <c r="L94" s="162">
        <f t="shared" si="3"/>
        <v>3.6977124551272306E-2</v>
      </c>
      <c r="M94" s="163">
        <v>3.6977124551272307</v>
      </c>
      <c r="N94" s="27">
        <v>3.0060860000000011</v>
      </c>
      <c r="O94" s="307">
        <v>60</v>
      </c>
      <c r="P94" s="340" t="s">
        <v>1111</v>
      </c>
      <c r="Q94" s="28" t="s">
        <v>1216</v>
      </c>
      <c r="R94" s="29"/>
      <c r="S94" s="30"/>
      <c r="T94" s="21" t="s">
        <v>1202</v>
      </c>
      <c r="U94" s="31"/>
      <c r="V94" s="31"/>
      <c r="W94" s="28"/>
      <c r="X94" s="21"/>
    </row>
    <row r="95" spans="1:24" ht="14.5" x14ac:dyDescent="0.35">
      <c r="A95" s="1" t="s">
        <v>766</v>
      </c>
      <c r="B95" s="1" t="s">
        <v>1086</v>
      </c>
      <c r="E95" s="2" t="s">
        <v>339</v>
      </c>
      <c r="F95" s="34">
        <v>0.89690000000000003</v>
      </c>
      <c r="G95" s="34"/>
      <c r="H95" s="34"/>
      <c r="I95" s="21"/>
      <c r="J95" s="26">
        <v>34.557728706624602</v>
      </c>
      <c r="K95" s="161">
        <f t="shared" si="2"/>
        <v>3.4557728706624602E-2</v>
      </c>
      <c r="L95" s="162">
        <f t="shared" si="3"/>
        <v>3.853019144455859E-2</v>
      </c>
      <c r="M95" s="163">
        <v>3.853019144455859</v>
      </c>
      <c r="N95" s="27">
        <v>2.2224340000000007</v>
      </c>
      <c r="O95" s="307">
        <v>60</v>
      </c>
      <c r="P95" s="340" t="s">
        <v>1111</v>
      </c>
      <c r="Q95" s="28" t="s">
        <v>1216</v>
      </c>
      <c r="R95" s="29"/>
      <c r="S95" s="30"/>
      <c r="T95" s="21" t="s">
        <v>1202</v>
      </c>
      <c r="U95" s="31"/>
      <c r="V95" s="31"/>
      <c r="W95" s="28"/>
      <c r="X95" s="21"/>
    </row>
    <row r="96" spans="1:24" ht="14.5" x14ac:dyDescent="0.35">
      <c r="A96" s="1" t="s">
        <v>767</v>
      </c>
      <c r="B96" s="1" t="s">
        <v>1086</v>
      </c>
      <c r="E96" s="2" t="s">
        <v>339</v>
      </c>
      <c r="F96" s="34">
        <v>0.87970000000000004</v>
      </c>
      <c r="G96" s="34"/>
      <c r="H96" s="34"/>
      <c r="I96" s="21"/>
      <c r="J96" s="26">
        <v>37.030914826498424</v>
      </c>
      <c r="K96" s="161">
        <f t="shared" si="2"/>
        <v>3.7030914826498423E-2</v>
      </c>
      <c r="L96" s="162">
        <f t="shared" si="3"/>
        <v>4.2094935576331045E-2</v>
      </c>
      <c r="M96" s="163">
        <v>4.2094935576331043</v>
      </c>
      <c r="N96" s="27">
        <v>2.1047860000000007</v>
      </c>
      <c r="O96" s="307">
        <v>60</v>
      </c>
      <c r="P96" s="340" t="s">
        <v>1111</v>
      </c>
      <c r="Q96" s="28" t="s">
        <v>1216</v>
      </c>
      <c r="R96" s="29"/>
      <c r="S96" s="30"/>
      <c r="T96" s="21" t="s">
        <v>1202</v>
      </c>
      <c r="U96" s="31"/>
      <c r="V96" s="31"/>
      <c r="W96" s="28"/>
      <c r="X96" s="21"/>
    </row>
    <row r="97" spans="1:24" ht="14.5" x14ac:dyDescent="0.35">
      <c r="A97" s="1" t="s">
        <v>768</v>
      </c>
      <c r="B97" s="1" t="s">
        <v>1086</v>
      </c>
      <c r="E97" s="2" t="s">
        <v>339</v>
      </c>
      <c r="F97" s="34">
        <v>0.83020000000000005</v>
      </c>
      <c r="G97" s="34"/>
      <c r="H97" s="34"/>
      <c r="I97" s="21"/>
      <c r="J97" s="26">
        <v>31.110830704521554</v>
      </c>
      <c r="K97" s="161">
        <f t="shared" si="2"/>
        <v>3.1110830704521555E-2</v>
      </c>
      <c r="L97" s="162">
        <f t="shared" si="3"/>
        <v>3.7473898704554989E-2</v>
      </c>
      <c r="M97" s="163">
        <v>3.7473898704554989</v>
      </c>
      <c r="N97" s="27">
        <v>2.7431560000000008</v>
      </c>
      <c r="O97" s="307">
        <v>60</v>
      </c>
      <c r="P97" s="307" t="s">
        <v>1111</v>
      </c>
      <c r="Q97" s="28" t="s">
        <v>1216</v>
      </c>
      <c r="R97" s="29"/>
      <c r="S97" s="30"/>
      <c r="T97" s="21" t="s">
        <v>1202</v>
      </c>
      <c r="U97" s="31"/>
      <c r="V97" s="31"/>
      <c r="W97" s="28"/>
      <c r="X97" s="21"/>
    </row>
    <row r="98" spans="1:24" ht="14.5" x14ac:dyDescent="0.35">
      <c r="A98" s="1" t="s">
        <v>769</v>
      </c>
      <c r="B98" s="1" t="s">
        <v>1086</v>
      </c>
      <c r="E98" s="2" t="s">
        <v>339</v>
      </c>
      <c r="F98" s="34">
        <v>0.83889999999999998</v>
      </c>
      <c r="G98" s="34"/>
      <c r="H98" s="34"/>
      <c r="I98" s="21"/>
      <c r="J98" s="26">
        <v>34.385278654048371</v>
      </c>
      <c r="K98" s="161">
        <f t="shared" si="2"/>
        <v>3.4385278654048369E-2</v>
      </c>
      <c r="L98" s="162">
        <f t="shared" si="3"/>
        <v>4.0988530997792788E-2</v>
      </c>
      <c r="M98" s="163">
        <v>4.0988530997792791</v>
      </c>
      <c r="N98" s="27">
        <v>1.6932700000000009</v>
      </c>
      <c r="O98" s="307">
        <v>60</v>
      </c>
      <c r="P98" s="307" t="s">
        <v>1111</v>
      </c>
      <c r="Q98" s="28" t="s">
        <v>1216</v>
      </c>
      <c r="R98" s="29"/>
      <c r="S98" s="30"/>
      <c r="T98" s="21" t="s">
        <v>1202</v>
      </c>
      <c r="U98" s="31"/>
      <c r="V98" s="31"/>
      <c r="W98" s="28"/>
      <c r="X98" s="21"/>
    </row>
    <row r="99" spans="1:24" ht="14.5" x14ac:dyDescent="0.35">
      <c r="A99" s="1" t="s">
        <v>770</v>
      </c>
      <c r="B99" s="55" t="s">
        <v>19</v>
      </c>
      <c r="E99" s="2" t="s">
        <v>339</v>
      </c>
      <c r="F99" s="34">
        <v>9.5188000000000006</v>
      </c>
      <c r="G99" s="34"/>
      <c r="H99" s="34"/>
      <c r="I99" s="21"/>
      <c r="J99" s="26">
        <v>24.284255599472992</v>
      </c>
      <c r="K99" s="161">
        <f t="shared" si="2"/>
        <v>2.4284255599472993E-2</v>
      </c>
      <c r="L99" s="162">
        <f t="shared" si="3"/>
        <v>2.5511887632341254E-3</v>
      </c>
      <c r="M99" s="163">
        <v>0.25511887632341257</v>
      </c>
      <c r="N99" s="27">
        <v>1.7837925999999991</v>
      </c>
      <c r="O99" s="307">
        <v>78</v>
      </c>
      <c r="P99" s="307" t="s">
        <v>1111</v>
      </c>
      <c r="Q99" s="28" t="s">
        <v>1216</v>
      </c>
      <c r="R99" s="47"/>
      <c r="S99" s="47"/>
      <c r="T99" s="21" t="s">
        <v>1202</v>
      </c>
      <c r="U99" s="48"/>
      <c r="V99" s="48"/>
      <c r="W99" s="45"/>
      <c r="X99" s="45"/>
    </row>
    <row r="100" spans="1:24" ht="14.5" x14ac:dyDescent="0.35">
      <c r="A100" s="1" t="s">
        <v>771</v>
      </c>
      <c r="B100" s="55" t="s">
        <v>19</v>
      </c>
      <c r="E100" s="2" t="s">
        <v>339</v>
      </c>
      <c r="F100" s="34">
        <v>9.5734999999999992</v>
      </c>
      <c r="G100" s="34"/>
      <c r="H100" s="34"/>
      <c r="I100" s="21"/>
      <c r="J100" s="26">
        <v>28.631250000000001</v>
      </c>
      <c r="K100" s="161">
        <f t="shared" si="2"/>
        <v>2.863125E-2</v>
      </c>
      <c r="L100" s="162">
        <f t="shared" si="3"/>
        <v>2.9906773907139501E-3</v>
      </c>
      <c r="M100" s="163">
        <v>0.299067739071395</v>
      </c>
      <c r="N100" s="27">
        <v>1.7398773999999997</v>
      </c>
      <c r="O100" s="307">
        <v>78</v>
      </c>
      <c r="P100" s="307" t="s">
        <v>1111</v>
      </c>
      <c r="Q100" s="28" t="s">
        <v>1216</v>
      </c>
      <c r="R100" s="29"/>
      <c r="S100" s="30"/>
      <c r="T100" s="21" t="s">
        <v>1202</v>
      </c>
      <c r="U100" s="31"/>
      <c r="V100" s="31"/>
      <c r="W100" s="28"/>
      <c r="X100" s="21"/>
    </row>
    <row r="101" spans="1:24" ht="14.5" x14ac:dyDescent="0.35">
      <c r="A101" s="1" t="s">
        <v>779</v>
      </c>
      <c r="B101" s="55" t="s">
        <v>19</v>
      </c>
      <c r="E101" s="2" t="s">
        <v>339</v>
      </c>
      <c r="F101" s="34">
        <v>9.4738000000000007</v>
      </c>
      <c r="G101" s="34"/>
      <c r="H101" s="34"/>
      <c r="I101" s="21"/>
      <c r="J101" s="26">
        <v>31.491964285714282</v>
      </c>
      <c r="K101" s="161">
        <f t="shared" si="2"/>
        <v>3.1491964285714283E-2</v>
      </c>
      <c r="L101" s="162">
        <f t="shared" si="3"/>
        <v>3.3241111576890244E-3</v>
      </c>
      <c r="M101" s="163">
        <v>0.33241111576890242</v>
      </c>
      <c r="N101" s="27">
        <v>1.6811252000000003</v>
      </c>
      <c r="O101" s="307">
        <v>78</v>
      </c>
      <c r="P101" s="307" t="s">
        <v>1111</v>
      </c>
      <c r="Q101" s="28" t="s">
        <v>1216</v>
      </c>
      <c r="R101" s="47"/>
      <c r="S101" s="47"/>
      <c r="T101" s="21" t="s">
        <v>1202</v>
      </c>
      <c r="U101" s="48"/>
      <c r="V101" s="48"/>
      <c r="W101" s="45"/>
      <c r="X101" s="45"/>
    </row>
    <row r="102" spans="1:24" s="44" customFormat="1" ht="14.5" x14ac:dyDescent="0.35">
      <c r="A102" s="1" t="s">
        <v>772</v>
      </c>
      <c r="B102" s="55" t="s">
        <v>19</v>
      </c>
      <c r="C102" s="15"/>
      <c r="D102" s="15"/>
      <c r="E102" s="2" t="s">
        <v>339</v>
      </c>
      <c r="F102" s="34">
        <v>9.6217000000000006</v>
      </c>
      <c r="G102" s="34"/>
      <c r="H102" s="34"/>
      <c r="I102" s="21"/>
      <c r="J102" s="26">
        <v>21.940178571428568</v>
      </c>
      <c r="K102" s="161">
        <f t="shared" si="2"/>
        <v>2.1940178571428569E-2</v>
      </c>
      <c r="L102" s="162">
        <f t="shared" si="3"/>
        <v>2.2802808829446531E-3</v>
      </c>
      <c r="M102" s="163">
        <v>0.2280280882944653</v>
      </c>
      <c r="N102" s="27">
        <v>1.439264099999999</v>
      </c>
      <c r="O102" s="307">
        <v>78</v>
      </c>
      <c r="P102" s="307" t="s">
        <v>1111</v>
      </c>
      <c r="Q102" s="28" t="s">
        <v>1216</v>
      </c>
      <c r="R102" s="47"/>
      <c r="S102" s="47"/>
      <c r="T102" s="21" t="s">
        <v>1202</v>
      </c>
      <c r="U102" s="48"/>
      <c r="V102" s="48"/>
      <c r="W102" s="45"/>
      <c r="X102" s="45"/>
    </row>
    <row r="103" spans="1:24" ht="14.5" x14ac:dyDescent="0.35">
      <c r="A103" s="1" t="s">
        <v>773</v>
      </c>
      <c r="B103" s="55" t="s">
        <v>19</v>
      </c>
      <c r="E103" s="2" t="s">
        <v>339</v>
      </c>
      <c r="F103" s="34">
        <v>9.5076000000000001</v>
      </c>
      <c r="G103" s="34"/>
      <c r="H103" s="34"/>
      <c r="I103" s="21"/>
      <c r="J103" s="26">
        <v>28.738392857142852</v>
      </c>
      <c r="K103" s="161">
        <f t="shared" si="2"/>
        <v>2.8738392857142851E-2</v>
      </c>
      <c r="L103" s="162">
        <f t="shared" si="3"/>
        <v>3.0226758442869757E-3</v>
      </c>
      <c r="M103" s="163">
        <v>0.30226758442869756</v>
      </c>
      <c r="N103" s="27">
        <v>1.1771113999999987</v>
      </c>
      <c r="O103" s="340">
        <v>78</v>
      </c>
      <c r="P103" s="340" t="s">
        <v>1111</v>
      </c>
      <c r="Q103" s="28" t="s">
        <v>1216</v>
      </c>
      <c r="R103" s="29"/>
      <c r="S103" s="30"/>
      <c r="T103" s="21" t="s">
        <v>1202</v>
      </c>
      <c r="U103" s="31"/>
      <c r="V103" s="31"/>
      <c r="W103" s="28"/>
      <c r="X103" s="21"/>
    </row>
    <row r="104" spans="1:24" ht="14.5" x14ac:dyDescent="0.35">
      <c r="A104" s="1" t="s">
        <v>774</v>
      </c>
      <c r="B104" s="55" t="s">
        <v>19</v>
      </c>
      <c r="E104" s="2" t="s">
        <v>339</v>
      </c>
      <c r="F104" s="34">
        <v>9.5268999999999995</v>
      </c>
      <c r="G104" s="34"/>
      <c r="H104" s="34"/>
      <c r="I104" s="21"/>
      <c r="J104" s="26">
        <v>19.724107142857143</v>
      </c>
      <c r="K104" s="161">
        <f t="shared" si="2"/>
        <v>1.9724107142857144E-2</v>
      </c>
      <c r="L104" s="162">
        <f t="shared" si="3"/>
        <v>2.0703594183687397E-3</v>
      </c>
      <c r="M104" s="163">
        <v>0.20703594183687396</v>
      </c>
      <c r="N104" s="27">
        <v>3.0204241999999986</v>
      </c>
      <c r="O104" s="340">
        <v>65</v>
      </c>
      <c r="P104" s="340" t="s">
        <v>1111</v>
      </c>
      <c r="Q104" s="28" t="s">
        <v>1216</v>
      </c>
      <c r="R104" s="47"/>
      <c r="S104" s="47"/>
      <c r="T104" s="21" t="s">
        <v>1202</v>
      </c>
      <c r="U104" s="48"/>
      <c r="V104" s="48"/>
      <c r="W104" s="45"/>
      <c r="X104" s="45"/>
    </row>
    <row r="105" spans="1:24" ht="14.5" x14ac:dyDescent="0.35">
      <c r="A105" s="1" t="s">
        <v>775</v>
      </c>
      <c r="B105" s="55" t="s">
        <v>19</v>
      </c>
      <c r="E105" s="2" t="s">
        <v>339</v>
      </c>
      <c r="F105" s="34">
        <v>9.4640000000000004</v>
      </c>
      <c r="G105" s="34"/>
      <c r="H105" s="34"/>
      <c r="I105" s="21"/>
      <c r="J105" s="26">
        <v>50.909821428571419</v>
      </c>
      <c r="K105" s="161">
        <f t="shared" si="2"/>
        <v>5.0909821428571422E-2</v>
      </c>
      <c r="L105" s="162">
        <f t="shared" si="3"/>
        <v>5.3793133377611387E-3</v>
      </c>
      <c r="M105" s="163">
        <v>0.53793133377611391</v>
      </c>
      <c r="N105" s="27">
        <v>2.0665338000000002</v>
      </c>
      <c r="O105" s="340">
        <v>65</v>
      </c>
      <c r="P105" s="340" t="s">
        <v>1111</v>
      </c>
      <c r="Q105" s="28" t="s">
        <v>1216</v>
      </c>
      <c r="R105" s="29"/>
      <c r="S105" s="30"/>
      <c r="T105" s="21" t="s">
        <v>1202</v>
      </c>
      <c r="U105" s="31"/>
      <c r="V105" s="31"/>
      <c r="W105" s="28"/>
      <c r="X105" s="21"/>
    </row>
    <row r="106" spans="1:24" ht="14.5" x14ac:dyDescent="0.35">
      <c r="A106" s="1" t="s">
        <v>776</v>
      </c>
      <c r="B106" s="55" t="s">
        <v>19</v>
      </c>
      <c r="E106" s="2" t="s">
        <v>339</v>
      </c>
      <c r="F106" s="34">
        <v>9.5868000000000002</v>
      </c>
      <c r="G106" s="34"/>
      <c r="H106" s="34"/>
      <c r="I106" s="21"/>
      <c r="J106" s="26">
        <v>41.145535714285707</v>
      </c>
      <c r="K106" s="161">
        <f t="shared" si="2"/>
        <v>4.1145535714285711E-2</v>
      </c>
      <c r="L106" s="162">
        <f t="shared" si="3"/>
        <v>4.2918946587271779E-3</v>
      </c>
      <c r="M106" s="163">
        <v>0.42918946587271778</v>
      </c>
      <c r="N106" s="27">
        <v>2.7982085999999988</v>
      </c>
      <c r="O106" s="340">
        <v>65</v>
      </c>
      <c r="P106" s="340" t="s">
        <v>1111</v>
      </c>
      <c r="Q106" s="28" t="s">
        <v>1216</v>
      </c>
      <c r="R106" s="29"/>
      <c r="S106" s="30"/>
      <c r="T106" s="21" t="s">
        <v>1202</v>
      </c>
      <c r="U106" s="31"/>
      <c r="V106" s="31"/>
      <c r="W106" s="28"/>
      <c r="X106" s="21"/>
    </row>
    <row r="107" spans="1:24" ht="14.5" x14ac:dyDescent="0.35">
      <c r="A107" s="1" t="s">
        <v>777</v>
      </c>
      <c r="B107" s="55" t="s">
        <v>19</v>
      </c>
      <c r="E107" s="2" t="s">
        <v>339</v>
      </c>
      <c r="F107" s="34">
        <v>9.4581</v>
      </c>
      <c r="G107" s="34"/>
      <c r="H107" s="34"/>
      <c r="I107" s="21"/>
      <c r="J107" s="26">
        <v>24.558035714285715</v>
      </c>
      <c r="K107" s="161">
        <f t="shared" si="2"/>
        <v>2.4558035714285716E-2</v>
      </c>
      <c r="L107" s="162">
        <f t="shared" si="3"/>
        <v>2.5965083594258588E-3</v>
      </c>
      <c r="M107" s="163">
        <v>0.25965083594258587</v>
      </c>
      <c r="N107" s="27">
        <v>2.8639814999999991</v>
      </c>
      <c r="O107" s="340">
        <v>65</v>
      </c>
      <c r="P107" s="340" t="s">
        <v>1111</v>
      </c>
      <c r="Q107" s="28" t="s">
        <v>1216</v>
      </c>
      <c r="R107" s="29"/>
      <c r="S107" s="30"/>
      <c r="T107" s="21" t="s">
        <v>1202</v>
      </c>
      <c r="U107" s="31"/>
      <c r="V107" s="31"/>
      <c r="W107" s="28"/>
      <c r="X107" s="21"/>
    </row>
    <row r="108" spans="1:24" ht="14.5" x14ac:dyDescent="0.35">
      <c r="A108" s="1" t="s">
        <v>778</v>
      </c>
      <c r="B108" s="55" t="s">
        <v>19</v>
      </c>
      <c r="E108" s="2" t="s">
        <v>339</v>
      </c>
      <c r="F108" s="34">
        <v>9.4777000000000005</v>
      </c>
      <c r="G108" s="34"/>
      <c r="H108" s="34"/>
      <c r="I108" s="21"/>
      <c r="J108" s="26">
        <v>46.054464285714282</v>
      </c>
      <c r="K108" s="161">
        <f t="shared" si="2"/>
        <v>4.6054464285714282E-2</v>
      </c>
      <c r="L108" s="162">
        <f t="shared" si="3"/>
        <v>4.8592447836198951E-3</v>
      </c>
      <c r="M108" s="163">
        <v>0.48592447836198949</v>
      </c>
      <c r="N108" s="27">
        <v>2.1449297000000001</v>
      </c>
      <c r="O108" s="340">
        <v>65</v>
      </c>
      <c r="P108" s="340" t="s">
        <v>1111</v>
      </c>
      <c r="Q108" s="28" t="s">
        <v>1216</v>
      </c>
      <c r="R108" s="29"/>
      <c r="S108" s="30"/>
      <c r="T108" s="21" t="s">
        <v>1202</v>
      </c>
      <c r="U108" s="31"/>
      <c r="V108" s="31"/>
      <c r="W108" s="28"/>
      <c r="X108" s="21"/>
    </row>
    <row r="109" spans="1:24" ht="14.5" x14ac:dyDescent="0.35">
      <c r="A109" s="1" t="s">
        <v>796</v>
      </c>
      <c r="B109" s="1" t="s">
        <v>1084</v>
      </c>
      <c r="E109" s="2" t="s">
        <v>339</v>
      </c>
      <c r="F109" s="34">
        <v>3.2231000000000001</v>
      </c>
      <c r="G109" s="34"/>
      <c r="H109" s="34"/>
      <c r="I109" s="21"/>
      <c r="J109" s="26">
        <v>19.139360061680801</v>
      </c>
      <c r="K109" s="161">
        <f t="shared" si="2"/>
        <v>1.91393600616808E-2</v>
      </c>
      <c r="L109" s="162">
        <f t="shared" si="3"/>
        <v>5.9381837552917377E-3</v>
      </c>
      <c r="M109" s="163">
        <v>0.59381837552917371</v>
      </c>
      <c r="N109" s="27">
        <v>2.1997240000000002</v>
      </c>
      <c r="O109" s="340">
        <v>78</v>
      </c>
      <c r="P109" s="340" t="s">
        <v>1111</v>
      </c>
      <c r="Q109" s="28" t="s">
        <v>1216</v>
      </c>
      <c r="R109" s="29"/>
      <c r="S109" s="30"/>
      <c r="T109" s="21" t="s">
        <v>1202</v>
      </c>
      <c r="U109" s="31"/>
      <c r="V109" s="31"/>
      <c r="W109" s="28"/>
      <c r="X109" s="21"/>
    </row>
    <row r="110" spans="1:24" ht="14.5" x14ac:dyDescent="0.35">
      <c r="A110" s="1" t="s">
        <v>797</v>
      </c>
      <c r="B110" s="1" t="s">
        <v>1084</v>
      </c>
      <c r="E110" s="2" t="s">
        <v>339</v>
      </c>
      <c r="F110" s="34">
        <v>3.1678999999999999</v>
      </c>
      <c r="G110" s="34"/>
      <c r="H110" s="34"/>
      <c r="I110" s="21"/>
      <c r="J110" s="26">
        <v>19.152852737085581</v>
      </c>
      <c r="K110" s="161">
        <f t="shared" si="2"/>
        <v>1.9152852737085582E-2</v>
      </c>
      <c r="L110" s="162">
        <f t="shared" si="3"/>
        <v>6.0459145607770388E-3</v>
      </c>
      <c r="M110" s="163">
        <v>0.60459145607770393</v>
      </c>
      <c r="N110" s="27">
        <v>3.7728779999999986</v>
      </c>
      <c r="O110" s="340">
        <v>78</v>
      </c>
      <c r="P110" s="307" t="s">
        <v>1111</v>
      </c>
      <c r="Q110" s="28" t="s">
        <v>1216</v>
      </c>
      <c r="R110" s="29"/>
      <c r="S110" s="30"/>
      <c r="T110" s="21" t="s">
        <v>1202</v>
      </c>
      <c r="U110" s="31"/>
      <c r="V110" s="31"/>
      <c r="W110" s="28"/>
      <c r="X110" s="21"/>
    </row>
    <row r="111" spans="1:24" ht="14.5" x14ac:dyDescent="0.35">
      <c r="A111" s="1" t="s">
        <v>798</v>
      </c>
      <c r="B111" s="1" t="s">
        <v>1084</v>
      </c>
      <c r="E111" s="2" t="s">
        <v>339</v>
      </c>
      <c r="F111" s="34">
        <v>3.2109999999999999</v>
      </c>
      <c r="G111" s="34"/>
      <c r="H111" s="34"/>
      <c r="I111" s="21"/>
      <c r="J111" s="26">
        <v>14.014070932922127</v>
      </c>
      <c r="K111" s="161">
        <f t="shared" si="2"/>
        <v>1.4014070932922128E-2</v>
      </c>
      <c r="L111" s="162">
        <f t="shared" si="3"/>
        <v>4.3643945602373493E-3</v>
      </c>
      <c r="M111" s="163">
        <v>0.43643945602373491</v>
      </c>
      <c r="N111" s="27">
        <v>3.9062260000000002</v>
      </c>
      <c r="O111" s="340">
        <v>78</v>
      </c>
      <c r="P111" s="307" t="s">
        <v>1111</v>
      </c>
      <c r="Q111" s="28" t="s">
        <v>1216</v>
      </c>
      <c r="R111" s="29"/>
      <c r="S111" s="30"/>
      <c r="T111" s="21" t="s">
        <v>1202</v>
      </c>
      <c r="U111" s="31"/>
      <c r="V111" s="31"/>
      <c r="W111" s="28"/>
      <c r="X111" s="21"/>
    </row>
    <row r="112" spans="1:24" ht="14.5" x14ac:dyDescent="0.35">
      <c r="A112" s="1" t="s">
        <v>799</v>
      </c>
      <c r="B112" s="1" t="s">
        <v>1084</v>
      </c>
      <c r="E112" s="2" t="s">
        <v>339</v>
      </c>
      <c r="F112" s="34">
        <v>3.2222</v>
      </c>
      <c r="G112" s="34"/>
      <c r="H112" s="34"/>
      <c r="I112" s="21"/>
      <c r="J112" s="26">
        <v>10.903045489591364</v>
      </c>
      <c r="K112" s="161">
        <f t="shared" si="2"/>
        <v>1.0903045489591364E-2</v>
      </c>
      <c r="L112" s="162">
        <f t="shared" si="3"/>
        <v>3.3837271086808282E-3</v>
      </c>
      <c r="M112" s="163">
        <v>0.33837271086808285</v>
      </c>
      <c r="N112" s="27">
        <v>3.7147179999999995</v>
      </c>
      <c r="O112" s="340">
        <v>78</v>
      </c>
      <c r="P112" s="307" t="s">
        <v>1111</v>
      </c>
      <c r="Q112" s="28" t="s">
        <v>1216</v>
      </c>
      <c r="R112" s="47"/>
      <c r="S112" s="47"/>
      <c r="T112" s="21" t="s">
        <v>1202</v>
      </c>
      <c r="U112" s="48"/>
      <c r="V112" s="48"/>
      <c r="W112" s="45"/>
      <c r="X112" s="45"/>
    </row>
    <row r="113" spans="1:24" ht="14.5" x14ac:dyDescent="0.35">
      <c r="A113" s="1" t="s">
        <v>800</v>
      </c>
      <c r="B113" s="1" t="s">
        <v>1084</v>
      </c>
      <c r="E113" s="2" t="s">
        <v>339</v>
      </c>
      <c r="F113" s="34">
        <v>3.1343999999999999</v>
      </c>
      <c r="G113" s="34"/>
      <c r="H113" s="34"/>
      <c r="I113" s="21"/>
      <c r="J113" s="26">
        <v>44.505589822667694</v>
      </c>
      <c r="K113" s="161">
        <f t="shared" si="2"/>
        <v>4.4505589822667696E-2</v>
      </c>
      <c r="L113" s="162">
        <f t="shared" si="3"/>
        <v>1.4199077916879689E-2</v>
      </c>
      <c r="M113" s="163">
        <v>1.419907791687969</v>
      </c>
      <c r="N113" s="27">
        <v>1.9802439999999999</v>
      </c>
      <c r="O113" s="340">
        <v>78</v>
      </c>
      <c r="P113" s="307" t="s">
        <v>1111</v>
      </c>
      <c r="Q113" s="28" t="s">
        <v>1216</v>
      </c>
      <c r="R113" s="29"/>
      <c r="S113" s="30"/>
      <c r="T113" s="21" t="s">
        <v>1202</v>
      </c>
      <c r="U113" s="31"/>
      <c r="V113" s="31"/>
      <c r="W113" s="28"/>
      <c r="X113" s="21"/>
    </row>
    <row r="114" spans="1:24" ht="14.5" x14ac:dyDescent="0.35">
      <c r="A114" s="1" t="s">
        <v>801</v>
      </c>
      <c r="B114" s="1" t="s">
        <v>1084</v>
      </c>
      <c r="E114" s="2" t="s">
        <v>339</v>
      </c>
      <c r="F114" s="34">
        <v>3.1368</v>
      </c>
      <c r="G114" s="34"/>
      <c r="H114" s="34"/>
      <c r="I114" s="21"/>
      <c r="J114" s="26">
        <v>20.463569776407091</v>
      </c>
      <c r="K114" s="161">
        <f t="shared" si="2"/>
        <v>2.0463569776407092E-2</v>
      </c>
      <c r="L114" s="162">
        <f t="shared" si="3"/>
        <v>6.5237088040063411E-3</v>
      </c>
      <c r="M114" s="163">
        <v>0.65237088040063407</v>
      </c>
      <c r="N114" s="27">
        <v>3.2068379999999985</v>
      </c>
      <c r="O114" s="340">
        <v>78</v>
      </c>
      <c r="P114" s="307" t="s">
        <v>1111</v>
      </c>
      <c r="Q114" s="28" t="s">
        <v>1216</v>
      </c>
      <c r="R114" s="29"/>
      <c r="S114" s="30"/>
      <c r="T114" s="21" t="s">
        <v>1202</v>
      </c>
      <c r="U114" s="31"/>
      <c r="V114" s="31"/>
      <c r="W114" s="28"/>
      <c r="X114" s="21"/>
    </row>
    <row r="115" spans="1:24" ht="14.5" x14ac:dyDescent="0.35">
      <c r="A115" s="1" t="s">
        <v>802</v>
      </c>
      <c r="B115" s="1" t="s">
        <v>1084</v>
      </c>
      <c r="E115" s="2" t="s">
        <v>339</v>
      </c>
      <c r="F115" s="34">
        <v>3.2860999999999998</v>
      </c>
      <c r="G115" s="34"/>
      <c r="H115" s="34"/>
      <c r="I115" s="21"/>
      <c r="J115" s="26">
        <v>14.22995373939861</v>
      </c>
      <c r="K115" s="161">
        <f t="shared" si="2"/>
        <v>1.422995373939861E-2</v>
      </c>
      <c r="L115" s="162">
        <f t="shared" si="3"/>
        <v>4.3303471408047871E-3</v>
      </c>
      <c r="M115" s="163">
        <v>0.43303471408047872</v>
      </c>
      <c r="N115" s="27">
        <v>3.0966899999999997</v>
      </c>
      <c r="O115" s="307">
        <v>78</v>
      </c>
      <c r="P115" s="307" t="s">
        <v>1111</v>
      </c>
      <c r="Q115" s="28" t="s">
        <v>1216</v>
      </c>
      <c r="R115" s="29"/>
      <c r="S115" s="29"/>
      <c r="T115" s="21" t="s">
        <v>1202</v>
      </c>
      <c r="U115" s="31"/>
      <c r="V115" s="31"/>
      <c r="W115" s="28"/>
      <c r="X115" s="21"/>
    </row>
    <row r="116" spans="1:24" ht="14.5" x14ac:dyDescent="0.35">
      <c r="A116" s="1" t="s">
        <v>780</v>
      </c>
      <c r="B116" s="1" t="s">
        <v>1084</v>
      </c>
      <c r="E116" s="2" t="s">
        <v>339</v>
      </c>
      <c r="F116" s="34">
        <v>3.1861999999999999</v>
      </c>
      <c r="G116" s="34"/>
      <c r="H116" s="34"/>
      <c r="I116" s="21"/>
      <c r="J116" s="26">
        <v>9.1283339775802084</v>
      </c>
      <c r="K116" s="161">
        <f t="shared" si="2"/>
        <v>9.1283339775802084E-3</v>
      </c>
      <c r="L116" s="162">
        <f t="shared" si="3"/>
        <v>2.8649595058628488E-3</v>
      </c>
      <c r="M116" s="163">
        <v>0.28649595058628491</v>
      </c>
      <c r="N116" s="27">
        <v>3.7386552000000011</v>
      </c>
      <c r="O116" s="307">
        <v>66</v>
      </c>
      <c r="P116" s="307" t="s">
        <v>1111</v>
      </c>
      <c r="Q116" s="28" t="s">
        <v>1216</v>
      </c>
      <c r="R116" s="29"/>
      <c r="S116" s="30"/>
      <c r="T116" s="21" t="s">
        <v>1202</v>
      </c>
      <c r="U116" s="31"/>
      <c r="V116" s="31"/>
      <c r="W116" s="28"/>
      <c r="X116" s="21"/>
    </row>
    <row r="117" spans="1:24" ht="14.5" x14ac:dyDescent="0.35">
      <c r="A117" s="1" t="s">
        <v>782</v>
      </c>
      <c r="B117" s="1" t="s">
        <v>1084</v>
      </c>
      <c r="E117" s="2" t="s">
        <v>339</v>
      </c>
      <c r="F117" s="34">
        <v>3.3300999999999998</v>
      </c>
      <c r="G117" s="34"/>
      <c r="H117" s="34"/>
      <c r="I117" s="21"/>
      <c r="J117" s="26">
        <v>12.122149207576344</v>
      </c>
      <c r="K117" s="161">
        <f t="shared" si="2"/>
        <v>1.2122149207576344E-2</v>
      </c>
      <c r="L117" s="162">
        <f t="shared" si="3"/>
        <v>3.6401757327336548E-3</v>
      </c>
      <c r="M117" s="163">
        <v>0.36401757327336548</v>
      </c>
      <c r="N117" s="27">
        <v>3.2734550000000011</v>
      </c>
      <c r="O117" s="307">
        <v>66</v>
      </c>
      <c r="P117" s="307" t="s">
        <v>1111</v>
      </c>
      <c r="Q117" s="28" t="s">
        <v>1216</v>
      </c>
      <c r="R117" s="29"/>
      <c r="S117" s="30"/>
      <c r="T117" s="21" t="s">
        <v>1202</v>
      </c>
      <c r="U117" s="31"/>
      <c r="V117" s="31"/>
      <c r="W117" s="28"/>
      <c r="X117" s="21"/>
    </row>
    <row r="118" spans="1:24" ht="14.5" x14ac:dyDescent="0.35">
      <c r="A118" s="1" t="s">
        <v>784</v>
      </c>
      <c r="B118" s="1" t="s">
        <v>1084</v>
      </c>
      <c r="E118" s="2" t="s">
        <v>339</v>
      </c>
      <c r="F118" s="34">
        <v>3.2099000000000002</v>
      </c>
      <c r="G118" s="34"/>
      <c r="H118" s="34"/>
      <c r="I118" s="21"/>
      <c r="J118" s="26">
        <v>11.921144182450716</v>
      </c>
      <c r="K118" s="161">
        <f t="shared" si="2"/>
        <v>1.1921144182450716E-2</v>
      </c>
      <c r="L118" s="162">
        <f t="shared" si="3"/>
        <v>3.7138677785758792E-3</v>
      </c>
      <c r="M118" s="163">
        <v>0.37138677785758789</v>
      </c>
      <c r="N118" s="27">
        <v>3.2513942</v>
      </c>
      <c r="O118" s="307">
        <v>60</v>
      </c>
      <c r="P118" s="307" t="s">
        <v>1111</v>
      </c>
      <c r="Q118" s="28" t="s">
        <v>1216</v>
      </c>
      <c r="R118" s="29"/>
      <c r="S118" s="30"/>
      <c r="T118" s="21" t="s">
        <v>1202</v>
      </c>
      <c r="U118" s="31"/>
      <c r="V118" s="31"/>
      <c r="W118" s="28"/>
      <c r="X118" s="21"/>
    </row>
    <row r="119" spans="1:24" s="23" customFormat="1" ht="14.5" x14ac:dyDescent="0.35">
      <c r="A119" s="1" t="s">
        <v>786</v>
      </c>
      <c r="B119" s="1" t="s">
        <v>1084</v>
      </c>
      <c r="C119" s="15"/>
      <c r="D119" s="15"/>
      <c r="E119" s="2" t="s">
        <v>339</v>
      </c>
      <c r="F119" s="34">
        <v>3.3167</v>
      </c>
      <c r="G119" s="34"/>
      <c r="H119" s="34"/>
      <c r="I119" s="21"/>
      <c r="J119" s="26">
        <v>13.803633552377271</v>
      </c>
      <c r="K119" s="161">
        <f t="shared" si="2"/>
        <v>1.3803633552377272E-2</v>
      </c>
      <c r="L119" s="162">
        <f t="shared" si="3"/>
        <v>4.1618577358148974E-3</v>
      </c>
      <c r="M119" s="163">
        <v>0.41618577358148973</v>
      </c>
      <c r="N119" s="27">
        <v>3.2163289999999995</v>
      </c>
      <c r="O119" s="307">
        <v>47</v>
      </c>
      <c r="P119" s="307" t="s">
        <v>1111</v>
      </c>
      <c r="Q119" s="28" t="s">
        <v>1216</v>
      </c>
      <c r="R119" s="29"/>
      <c r="S119" s="30"/>
      <c r="T119" s="21" t="s">
        <v>1202</v>
      </c>
      <c r="U119" s="31"/>
      <c r="V119" s="31"/>
      <c r="W119" s="28"/>
      <c r="X119" s="21"/>
    </row>
    <row r="120" spans="1:24" ht="14.5" x14ac:dyDescent="0.35">
      <c r="A120" s="1" t="s">
        <v>788</v>
      </c>
      <c r="B120" s="1" t="s">
        <v>1084</v>
      </c>
      <c r="E120" s="2" t="s">
        <v>339</v>
      </c>
      <c r="F120" s="34">
        <v>3.2462</v>
      </c>
      <c r="G120" s="34"/>
      <c r="H120" s="34"/>
      <c r="I120" s="21"/>
      <c r="J120" s="26">
        <v>16.294936219559336</v>
      </c>
      <c r="K120" s="161">
        <f t="shared" si="2"/>
        <v>1.6294936219559335E-2</v>
      </c>
      <c r="L120" s="162">
        <f t="shared" si="3"/>
        <v>5.0196957117735613E-3</v>
      </c>
      <c r="M120" s="163">
        <v>0.50196957117735619</v>
      </c>
      <c r="N120" s="27">
        <v>3.6164768</v>
      </c>
      <c r="O120" s="307">
        <v>66</v>
      </c>
      <c r="P120" s="307" t="s">
        <v>1111</v>
      </c>
      <c r="Q120" s="28" t="s">
        <v>1216</v>
      </c>
      <c r="R120" s="29"/>
      <c r="S120" s="30"/>
      <c r="T120" s="21" t="s">
        <v>1202</v>
      </c>
      <c r="U120" s="31"/>
      <c r="V120" s="31"/>
      <c r="W120" s="28"/>
      <c r="X120" s="21"/>
    </row>
    <row r="121" spans="1:24" ht="14.5" x14ac:dyDescent="0.35">
      <c r="A121" s="1" t="s">
        <v>790</v>
      </c>
      <c r="B121" s="1" t="s">
        <v>1084</v>
      </c>
      <c r="E121" s="2" t="s">
        <v>339</v>
      </c>
      <c r="F121" s="34">
        <v>3.1349</v>
      </c>
      <c r="G121" s="34"/>
      <c r="H121" s="34"/>
      <c r="I121" s="21"/>
      <c r="J121" s="26">
        <v>17.011982991882491</v>
      </c>
      <c r="K121" s="161">
        <f t="shared" si="2"/>
        <v>1.7011982991882491E-2</v>
      </c>
      <c r="L121" s="162">
        <f t="shared" si="3"/>
        <v>5.4266429525287856E-3</v>
      </c>
      <c r="M121" s="163">
        <v>0.54266429525287851</v>
      </c>
      <c r="N121" s="27">
        <v>3.1892610000000001</v>
      </c>
      <c r="O121" s="307">
        <v>60</v>
      </c>
      <c r="P121" s="307" t="s">
        <v>1111</v>
      </c>
      <c r="Q121" s="28" t="s">
        <v>1216</v>
      </c>
      <c r="R121" s="29"/>
      <c r="S121" s="30"/>
      <c r="T121" s="21" t="s">
        <v>1202</v>
      </c>
      <c r="U121" s="31"/>
      <c r="V121" s="31"/>
      <c r="W121" s="28"/>
      <c r="X121" s="21"/>
    </row>
    <row r="122" spans="1:24" ht="14.5" x14ac:dyDescent="0.35">
      <c r="A122" s="1" t="s">
        <v>791</v>
      </c>
      <c r="B122" s="1" t="s">
        <v>1084</v>
      </c>
      <c r="E122" s="2" t="s">
        <v>339</v>
      </c>
      <c r="F122" s="34">
        <v>3.2061999999999999</v>
      </c>
      <c r="G122" s="34"/>
      <c r="H122" s="34"/>
      <c r="I122" s="21"/>
      <c r="J122" s="26">
        <v>25.434866640896793</v>
      </c>
      <c r="K122" s="161">
        <f t="shared" si="2"/>
        <v>2.5434866640896794E-2</v>
      </c>
      <c r="L122" s="162">
        <f t="shared" si="3"/>
        <v>7.9330255882031041E-3</v>
      </c>
      <c r="M122" s="163">
        <v>0.79330255882031042</v>
      </c>
      <c r="N122" s="27">
        <v>2.4987126000000006</v>
      </c>
      <c r="O122" s="307">
        <v>47</v>
      </c>
      <c r="P122" s="307" t="s">
        <v>1111</v>
      </c>
      <c r="Q122" s="28" t="s">
        <v>1216</v>
      </c>
      <c r="R122" s="29"/>
      <c r="S122" s="30"/>
      <c r="T122" s="21" t="s">
        <v>1202</v>
      </c>
      <c r="U122" s="31"/>
      <c r="V122" s="31"/>
      <c r="W122" s="28"/>
      <c r="X122" s="21"/>
    </row>
    <row r="123" spans="1:24" ht="14.5" x14ac:dyDescent="0.35">
      <c r="A123" s="1" t="s">
        <v>792</v>
      </c>
      <c r="B123" s="1" t="s">
        <v>1084</v>
      </c>
      <c r="E123" s="2" t="s">
        <v>339</v>
      </c>
      <c r="F123" s="34">
        <v>3.2746</v>
      </c>
      <c r="G123" s="34"/>
      <c r="H123" s="34"/>
      <c r="I123" s="21"/>
      <c r="J123" s="26">
        <v>14.940085040587553</v>
      </c>
      <c r="K123" s="161">
        <f t="shared" si="2"/>
        <v>1.4940085040587553E-2</v>
      </c>
      <c r="L123" s="162">
        <f t="shared" si="3"/>
        <v>4.5624152692199209E-3</v>
      </c>
      <c r="M123" s="163">
        <v>0.4562415269219921</v>
      </c>
      <c r="N123" s="27">
        <v>3.9093266</v>
      </c>
      <c r="O123" s="307">
        <v>47</v>
      </c>
      <c r="P123" s="307" t="s">
        <v>1111</v>
      </c>
      <c r="Q123" s="28" t="s">
        <v>1216</v>
      </c>
      <c r="R123" s="29"/>
      <c r="S123" s="29"/>
      <c r="T123" s="21" t="s">
        <v>1202</v>
      </c>
      <c r="U123" s="31"/>
      <c r="V123" s="31"/>
      <c r="W123" s="28"/>
      <c r="X123" s="21"/>
    </row>
    <row r="124" spans="1:24" ht="14.5" x14ac:dyDescent="0.35">
      <c r="A124" s="1" t="s">
        <v>793</v>
      </c>
      <c r="B124" s="1" t="s">
        <v>1084</v>
      </c>
      <c r="E124" s="2" t="s">
        <v>339</v>
      </c>
      <c r="F124" s="34">
        <v>3.1015999999999999</v>
      </c>
      <c r="G124" s="34"/>
      <c r="H124" s="34"/>
      <c r="I124" s="21"/>
      <c r="J124" s="26">
        <v>30.429068419018169</v>
      </c>
      <c r="K124" s="161">
        <f t="shared" si="2"/>
        <v>3.0429068419018171E-2</v>
      </c>
      <c r="L124" s="162">
        <f t="shared" si="3"/>
        <v>9.8107649016695164E-3</v>
      </c>
      <c r="M124" s="163">
        <v>0.98107649016695164</v>
      </c>
      <c r="N124" s="27">
        <v>2.456069400000001</v>
      </c>
      <c r="O124" s="307">
        <v>47</v>
      </c>
      <c r="P124" s="307" t="s">
        <v>1111</v>
      </c>
      <c r="Q124" s="28" t="s">
        <v>1216</v>
      </c>
      <c r="R124" s="29"/>
      <c r="S124" s="30"/>
      <c r="T124" s="21" t="s">
        <v>1202</v>
      </c>
      <c r="U124" s="31"/>
      <c r="V124" s="31"/>
      <c r="W124" s="28"/>
      <c r="X124" s="21"/>
    </row>
    <row r="125" spans="1:24" ht="14.5" x14ac:dyDescent="0.35">
      <c r="A125" s="1" t="s">
        <v>794</v>
      </c>
      <c r="B125" s="1" t="s">
        <v>1084</v>
      </c>
      <c r="E125" s="2" t="s">
        <v>339</v>
      </c>
      <c r="F125" s="34">
        <v>3.1524999999999999</v>
      </c>
      <c r="G125" s="34"/>
      <c r="H125" s="34"/>
      <c r="I125" s="21"/>
      <c r="J125" s="26">
        <v>18.252802473908002</v>
      </c>
      <c r="K125" s="161">
        <f t="shared" si="2"/>
        <v>1.8252802473908002E-2</v>
      </c>
      <c r="L125" s="162">
        <f t="shared" si="3"/>
        <v>5.7899452732459956E-3</v>
      </c>
      <c r="M125" s="163">
        <v>0.57899452732459955</v>
      </c>
      <c r="N125" s="27">
        <v>3.0098094</v>
      </c>
      <c r="O125" s="307">
        <v>47</v>
      </c>
      <c r="P125" s="307" t="s">
        <v>1111</v>
      </c>
      <c r="Q125" s="28" t="s">
        <v>1216</v>
      </c>
      <c r="R125" s="29"/>
      <c r="S125" s="30"/>
      <c r="T125" s="21" t="s">
        <v>1202</v>
      </c>
      <c r="U125" s="31"/>
      <c r="V125" s="31"/>
      <c r="W125" s="28"/>
      <c r="X125" s="21"/>
    </row>
    <row r="126" spans="1:24" s="183" customFormat="1" ht="14.5" x14ac:dyDescent="0.35">
      <c r="A126" s="1" t="s">
        <v>795</v>
      </c>
      <c r="B126" s="1" t="s">
        <v>1084</v>
      </c>
      <c r="C126" s="15"/>
      <c r="D126" s="15"/>
      <c r="E126" s="2" t="s">
        <v>339</v>
      </c>
      <c r="F126" s="34">
        <v>3.2707999999999999</v>
      </c>
      <c r="G126" s="34"/>
      <c r="H126" s="34"/>
      <c r="I126" s="21"/>
      <c r="J126" s="26">
        <v>23.607363145720893</v>
      </c>
      <c r="K126" s="161">
        <f t="shared" si="2"/>
        <v>2.3607363145720893E-2</v>
      </c>
      <c r="L126" s="162">
        <f t="shared" si="3"/>
        <v>7.2176113323104115E-3</v>
      </c>
      <c r="M126" s="163">
        <v>0.72176113323104119</v>
      </c>
      <c r="N126" s="27">
        <v>3.14872</v>
      </c>
      <c r="O126" s="307">
        <v>47</v>
      </c>
      <c r="P126" s="307" t="s">
        <v>1111</v>
      </c>
      <c r="Q126" s="28" t="s">
        <v>1216</v>
      </c>
      <c r="R126" s="47"/>
      <c r="S126" s="47"/>
      <c r="T126" s="21" t="s">
        <v>1202</v>
      </c>
      <c r="U126" s="48"/>
      <c r="V126" s="48"/>
      <c r="W126" s="45"/>
      <c r="X126" s="45"/>
    </row>
    <row r="127" spans="1:24" x14ac:dyDescent="0.3">
      <c r="A127" s="32" t="s">
        <v>454</v>
      </c>
      <c r="B127" s="1" t="s">
        <v>1194</v>
      </c>
      <c r="C127" s="15" t="s">
        <v>1203</v>
      </c>
      <c r="E127" s="24" t="s">
        <v>338</v>
      </c>
      <c r="F127" s="34">
        <v>0.51680000000000004</v>
      </c>
      <c r="G127" s="34"/>
      <c r="H127" s="34"/>
      <c r="I127" s="21"/>
      <c r="J127" s="26">
        <v>3.2849725560005929</v>
      </c>
      <c r="K127" s="180">
        <f t="shared" si="2"/>
        <v>3.2849725560005929E-3</v>
      </c>
      <c r="L127" s="181">
        <f t="shared" si="3"/>
        <v>6.3563710448927878E-3</v>
      </c>
      <c r="M127" s="182">
        <v>0.63563710448927879</v>
      </c>
      <c r="N127" s="35"/>
      <c r="O127" s="25">
        <v>24</v>
      </c>
      <c r="P127" s="25" t="s">
        <v>1099</v>
      </c>
      <c r="Q127" s="21" t="s">
        <v>1216</v>
      </c>
      <c r="R127" s="29"/>
      <c r="S127" s="29"/>
      <c r="T127" s="21" t="s">
        <v>1202</v>
      </c>
      <c r="U127" s="31"/>
      <c r="V127" s="33"/>
      <c r="W127" s="28"/>
      <c r="X127" s="21"/>
    </row>
    <row r="128" spans="1:24" x14ac:dyDescent="0.3">
      <c r="A128" s="32" t="s">
        <v>455</v>
      </c>
      <c r="B128" s="1" t="s">
        <v>1220</v>
      </c>
      <c r="C128" s="15" t="s">
        <v>1203</v>
      </c>
      <c r="E128" s="24" t="s">
        <v>338</v>
      </c>
      <c r="F128" s="25">
        <v>4.7103999999999999</v>
      </c>
      <c r="G128" s="25"/>
      <c r="H128" s="25"/>
      <c r="I128" s="21"/>
      <c r="J128" s="26">
        <v>27.431175121080809</v>
      </c>
      <c r="K128" s="180">
        <f t="shared" si="2"/>
        <v>2.7431175121080811E-2</v>
      </c>
      <c r="L128" s="181">
        <f t="shared" si="3"/>
        <v>5.823534120474017E-3</v>
      </c>
      <c r="M128" s="182">
        <v>0.58235341204740165</v>
      </c>
      <c r="N128" s="27">
        <v>2.9247743999999996</v>
      </c>
      <c r="O128" s="25">
        <v>24</v>
      </c>
      <c r="P128" s="25" t="s">
        <v>1099</v>
      </c>
      <c r="Q128" s="21" t="s">
        <v>1216</v>
      </c>
      <c r="R128" s="29"/>
      <c r="S128" s="29"/>
      <c r="T128" s="21" t="s">
        <v>1202</v>
      </c>
      <c r="U128" s="31"/>
      <c r="V128" s="33"/>
      <c r="W128" s="28"/>
      <c r="X128" s="21"/>
    </row>
    <row r="129" spans="1:24" x14ac:dyDescent="0.3">
      <c r="A129" s="32" t="s">
        <v>440</v>
      </c>
      <c r="B129" s="1" t="s">
        <v>19</v>
      </c>
      <c r="E129" s="24" t="s">
        <v>339</v>
      </c>
      <c r="F129" s="34">
        <v>2.4552999999999998</v>
      </c>
      <c r="G129" s="34"/>
      <c r="H129" s="34"/>
      <c r="I129" s="21"/>
      <c r="J129" s="26">
        <v>50.516592472683129</v>
      </c>
      <c r="K129" s="180">
        <f t="shared" si="2"/>
        <v>5.0516592472683128E-2</v>
      </c>
      <c r="L129" s="181">
        <f t="shared" si="3"/>
        <v>2.0574509213816289E-2</v>
      </c>
      <c r="M129" s="182">
        <v>2.057450921381629</v>
      </c>
      <c r="N129" s="27">
        <v>3.1211111000000002</v>
      </c>
      <c r="O129" s="25">
        <v>24</v>
      </c>
      <c r="P129" s="25" t="s">
        <v>1099</v>
      </c>
      <c r="Q129" s="21" t="s">
        <v>1216</v>
      </c>
      <c r="R129" s="29"/>
      <c r="S129" s="29"/>
      <c r="T129" s="21" t="s">
        <v>1202</v>
      </c>
      <c r="U129" s="31"/>
      <c r="V129" s="33"/>
      <c r="W129" s="28"/>
      <c r="X129" s="21"/>
    </row>
    <row r="130" spans="1:24" x14ac:dyDescent="0.3">
      <c r="A130" s="32" t="s">
        <v>441</v>
      </c>
      <c r="B130" s="1" t="s">
        <v>19</v>
      </c>
      <c r="E130" s="24" t="s">
        <v>339</v>
      </c>
      <c r="F130" s="34">
        <v>2.2551000000000001</v>
      </c>
      <c r="G130" s="34"/>
      <c r="H130" s="34"/>
      <c r="I130" s="21"/>
      <c r="J130" s="26">
        <v>62.082760016187784</v>
      </c>
      <c r="K130" s="180">
        <f t="shared" ref="K130:K193" si="4">J130*0.001</f>
        <v>6.2082760016187788E-2</v>
      </c>
      <c r="L130" s="181">
        <f t="shared" ref="L130:L193" si="5">K130/F130</f>
        <v>2.7529936595356207E-2</v>
      </c>
      <c r="M130" s="182">
        <v>2.7529936595356208</v>
      </c>
      <c r="N130" s="27">
        <v>1.7729667000000013</v>
      </c>
      <c r="O130" s="25">
        <v>24</v>
      </c>
      <c r="P130" s="25" t="s">
        <v>1098</v>
      </c>
      <c r="Q130" s="21" t="s">
        <v>1216</v>
      </c>
      <c r="T130" s="21" t="s">
        <v>1202</v>
      </c>
      <c r="U130" s="36"/>
      <c r="V130" s="21"/>
      <c r="W130" s="21"/>
      <c r="X130" s="21"/>
    </row>
    <row r="131" spans="1:24" x14ac:dyDescent="0.3">
      <c r="A131" s="32" t="s">
        <v>442</v>
      </c>
      <c r="B131" s="1" t="s">
        <v>19</v>
      </c>
      <c r="E131" s="24" t="s">
        <v>339</v>
      </c>
      <c r="F131" s="34">
        <v>2.4706000000000001</v>
      </c>
      <c r="G131" s="34"/>
      <c r="H131" s="34"/>
      <c r="I131" s="21"/>
      <c r="J131" s="26">
        <v>42.394374747065967</v>
      </c>
      <c r="K131" s="180">
        <f t="shared" si="4"/>
        <v>4.239437474706597E-2</v>
      </c>
      <c r="L131" s="181">
        <f t="shared" si="5"/>
        <v>1.7159546161687834E-2</v>
      </c>
      <c r="M131" s="182">
        <v>1.7159546161687835</v>
      </c>
      <c r="N131" s="27">
        <v>3.0557237000000006</v>
      </c>
      <c r="O131" s="25">
        <v>24</v>
      </c>
      <c r="P131" s="25" t="s">
        <v>1099</v>
      </c>
      <c r="Q131" s="21" t="s">
        <v>1216</v>
      </c>
      <c r="R131" s="29"/>
      <c r="S131" s="29"/>
      <c r="T131" s="21" t="s">
        <v>1202</v>
      </c>
      <c r="U131" s="31"/>
      <c r="V131" s="33"/>
      <c r="W131" s="28"/>
      <c r="X131" s="21"/>
    </row>
    <row r="132" spans="1:24" ht="14.5" x14ac:dyDescent="0.35">
      <c r="A132" s="32" t="s">
        <v>447</v>
      </c>
      <c r="B132" s="1" t="s">
        <v>103</v>
      </c>
      <c r="E132" s="24" t="s">
        <v>339</v>
      </c>
      <c r="F132" s="34">
        <v>2.2254</v>
      </c>
      <c r="G132" s="34"/>
      <c r="H132" s="34"/>
      <c r="I132" s="21"/>
      <c r="J132" s="26">
        <v>59.284297855119391</v>
      </c>
      <c r="K132" s="161">
        <f t="shared" si="4"/>
        <v>5.9284297855119392E-2</v>
      </c>
      <c r="L132" s="162">
        <f t="shared" si="5"/>
        <v>2.663983906494086E-2</v>
      </c>
      <c r="M132" s="163">
        <v>2.663983906494086</v>
      </c>
      <c r="N132" s="27">
        <v>3.8052114000000006</v>
      </c>
      <c r="O132" s="25">
        <v>40</v>
      </c>
      <c r="P132" s="25" t="s">
        <v>1098</v>
      </c>
      <c r="Q132" s="28" t="s">
        <v>1216</v>
      </c>
      <c r="R132" s="29"/>
      <c r="S132" s="30"/>
      <c r="T132" s="21" t="s">
        <v>1202</v>
      </c>
      <c r="U132" s="31"/>
      <c r="V132" s="31"/>
      <c r="W132" s="28"/>
      <c r="X132" s="21"/>
    </row>
    <row r="133" spans="1:24" ht="14.5" x14ac:dyDescent="0.35">
      <c r="A133" s="32" t="s">
        <v>448</v>
      </c>
      <c r="B133" s="1" t="s">
        <v>103</v>
      </c>
      <c r="E133" s="24" t="s">
        <v>339</v>
      </c>
      <c r="F133" s="34">
        <v>2.2662</v>
      </c>
      <c r="G133" s="34"/>
      <c r="H133" s="34"/>
      <c r="I133" s="21"/>
      <c r="J133" s="26">
        <v>34.353095912585999</v>
      </c>
      <c r="K133" s="161">
        <f t="shared" si="4"/>
        <v>3.4353095912586E-2</v>
      </c>
      <c r="L133" s="162">
        <f t="shared" si="5"/>
        <v>1.5158898558196982E-2</v>
      </c>
      <c r="M133" s="163">
        <v>1.5158898558196983</v>
      </c>
      <c r="N133" s="27">
        <v>2.7013003000000011</v>
      </c>
      <c r="O133" s="25">
        <v>40</v>
      </c>
      <c r="P133" s="25" t="s">
        <v>1098</v>
      </c>
      <c r="Q133" s="28" t="s">
        <v>1216</v>
      </c>
      <c r="R133" s="29"/>
      <c r="S133" s="30"/>
      <c r="T133" s="21" t="s">
        <v>1202</v>
      </c>
      <c r="U133" s="31"/>
      <c r="V133" s="31"/>
      <c r="W133" s="28"/>
      <c r="X133" s="21"/>
    </row>
    <row r="134" spans="1:24" s="44" customFormat="1" x14ac:dyDescent="0.3">
      <c r="A134" s="32" t="s">
        <v>444</v>
      </c>
      <c r="B134" s="1" t="s">
        <v>103</v>
      </c>
      <c r="C134" s="15"/>
      <c r="D134" s="15"/>
      <c r="E134" s="24" t="s">
        <v>339</v>
      </c>
      <c r="F134" s="34">
        <v>2.2265000000000001</v>
      </c>
      <c r="G134" s="34"/>
      <c r="H134" s="34"/>
      <c r="I134" s="21"/>
      <c r="J134" s="26">
        <v>37.428773775799279</v>
      </c>
      <c r="K134" s="180">
        <f t="shared" si="4"/>
        <v>3.7428773775799278E-2</v>
      </c>
      <c r="L134" s="181">
        <f t="shared" si="5"/>
        <v>1.6810587817560868E-2</v>
      </c>
      <c r="M134" s="182">
        <v>1.6810587817560867</v>
      </c>
      <c r="N134" s="27">
        <v>3.3059323000000003</v>
      </c>
      <c r="O134" s="25">
        <v>18</v>
      </c>
      <c r="P134" s="25" t="s">
        <v>1098</v>
      </c>
      <c r="Q134" s="28" t="s">
        <v>1216</v>
      </c>
      <c r="R134" s="29"/>
      <c r="S134" s="30"/>
      <c r="T134" s="21" t="s">
        <v>1202</v>
      </c>
      <c r="U134" s="31"/>
      <c r="V134" s="31"/>
      <c r="W134" s="28"/>
      <c r="X134" s="21"/>
    </row>
    <row r="135" spans="1:24" x14ac:dyDescent="0.3">
      <c r="A135" s="32" t="s">
        <v>445</v>
      </c>
      <c r="B135" s="1" t="s">
        <v>103</v>
      </c>
      <c r="E135" s="24" t="s">
        <v>339</v>
      </c>
      <c r="F135" s="34">
        <v>2.4060000000000001</v>
      </c>
      <c r="G135" s="34"/>
      <c r="H135" s="34"/>
      <c r="I135" s="21"/>
      <c r="J135" s="26">
        <v>41.311817078106031</v>
      </c>
      <c r="K135" s="180">
        <f t="shared" si="4"/>
        <v>4.1311817078106029E-2</v>
      </c>
      <c r="L135" s="181">
        <f t="shared" si="5"/>
        <v>1.7170331287658366E-2</v>
      </c>
      <c r="M135" s="182">
        <v>1.7170331287658367</v>
      </c>
      <c r="N135" s="27">
        <v>4.3592051999999999</v>
      </c>
      <c r="O135" s="25">
        <v>18</v>
      </c>
      <c r="P135" s="25" t="s">
        <v>1098</v>
      </c>
      <c r="Q135" s="28" t="s">
        <v>1216</v>
      </c>
      <c r="R135" s="29"/>
      <c r="S135" s="30"/>
      <c r="T135" s="21" t="s">
        <v>1202</v>
      </c>
      <c r="U135" s="31"/>
      <c r="V135" s="31"/>
      <c r="W135" s="28"/>
      <c r="X135" s="21"/>
    </row>
    <row r="136" spans="1:24" ht="14.5" x14ac:dyDescent="0.35">
      <c r="A136" s="32" t="s">
        <v>437</v>
      </c>
      <c r="B136" s="1" t="s">
        <v>19</v>
      </c>
      <c r="E136" s="24" t="s">
        <v>339</v>
      </c>
      <c r="F136" s="34">
        <v>2.2812000000000001</v>
      </c>
      <c r="G136" s="34"/>
      <c r="H136" s="34"/>
      <c r="I136" s="21"/>
      <c r="J136" s="26">
        <v>32.100971266693648</v>
      </c>
      <c r="K136" s="161">
        <f t="shared" si="4"/>
        <v>3.2100971266693645E-2</v>
      </c>
      <c r="L136" s="162">
        <f t="shared" si="5"/>
        <v>1.4071967064130126E-2</v>
      </c>
      <c r="M136" s="163">
        <v>1.4071967064130126</v>
      </c>
      <c r="N136" s="27">
        <v>2.1983020000000009</v>
      </c>
      <c r="O136" s="25">
        <v>40</v>
      </c>
      <c r="P136" s="25" t="s">
        <v>1098</v>
      </c>
      <c r="Q136" s="28" t="s">
        <v>1216</v>
      </c>
      <c r="T136" s="21" t="s">
        <v>1202</v>
      </c>
      <c r="U136" s="36"/>
      <c r="V136" s="21"/>
      <c r="W136" s="21"/>
      <c r="X136" s="21"/>
    </row>
    <row r="137" spans="1:24" ht="14.5" x14ac:dyDescent="0.35">
      <c r="A137" s="32" t="s">
        <v>438</v>
      </c>
      <c r="B137" s="1" t="s">
        <v>19</v>
      </c>
      <c r="E137" s="24" t="s">
        <v>339</v>
      </c>
      <c r="F137" s="34">
        <v>2.4007000000000001</v>
      </c>
      <c r="G137" s="34"/>
      <c r="H137" s="34"/>
      <c r="I137" s="21"/>
      <c r="J137" s="26">
        <v>41.522258195062733</v>
      </c>
      <c r="K137" s="161">
        <f t="shared" si="4"/>
        <v>4.1522258195062736E-2</v>
      </c>
      <c r="L137" s="162">
        <f t="shared" si="5"/>
        <v>1.7295896278195E-2</v>
      </c>
      <c r="M137" s="163">
        <v>1.7295896278195</v>
      </c>
      <c r="N137" s="27">
        <v>2.2481116000000005</v>
      </c>
      <c r="O137" s="25">
        <v>40</v>
      </c>
      <c r="P137" s="25" t="s">
        <v>1098</v>
      </c>
      <c r="Q137" s="28" t="s">
        <v>1216</v>
      </c>
      <c r="T137" s="21" t="s">
        <v>1202</v>
      </c>
      <c r="U137" s="36"/>
      <c r="V137" s="21"/>
      <c r="W137" s="21"/>
      <c r="X137" s="21"/>
    </row>
    <row r="138" spans="1:24" ht="14.5" x14ac:dyDescent="0.35">
      <c r="A138" s="32" t="s">
        <v>439</v>
      </c>
      <c r="B138" s="1" t="s">
        <v>19</v>
      </c>
      <c r="E138" s="24" t="s">
        <v>339</v>
      </c>
      <c r="F138" s="34">
        <v>2.2711999999999999</v>
      </c>
      <c r="G138" s="34"/>
      <c r="H138" s="34"/>
      <c r="I138" s="21"/>
      <c r="J138" s="26">
        <v>38.695467422096321</v>
      </c>
      <c r="K138" s="161">
        <f t="shared" si="4"/>
        <v>3.869546742209632E-2</v>
      </c>
      <c r="L138" s="162">
        <f t="shared" si="5"/>
        <v>1.7037454835371751E-2</v>
      </c>
      <c r="M138" s="163">
        <v>1.7037454835371753</v>
      </c>
      <c r="N138" s="27">
        <v>4.6753689000000014</v>
      </c>
      <c r="O138" s="25">
        <v>40</v>
      </c>
      <c r="P138" s="25" t="s">
        <v>1098</v>
      </c>
      <c r="Q138" s="28" t="s">
        <v>1216</v>
      </c>
      <c r="T138" s="21" t="s">
        <v>1202</v>
      </c>
      <c r="U138" s="36"/>
      <c r="V138" s="21"/>
      <c r="W138" s="21"/>
      <c r="X138" s="21"/>
    </row>
    <row r="139" spans="1:24" x14ac:dyDescent="0.3">
      <c r="A139" s="32" t="s">
        <v>451</v>
      </c>
      <c r="B139" s="1" t="s">
        <v>19</v>
      </c>
      <c r="E139" s="24" t="s">
        <v>339</v>
      </c>
      <c r="F139" s="34">
        <v>2.3001999999999998</v>
      </c>
      <c r="G139" s="34"/>
      <c r="H139" s="34"/>
      <c r="I139" s="21"/>
      <c r="J139" s="26">
        <v>39.249898826386087</v>
      </c>
      <c r="K139" s="180">
        <f t="shared" si="4"/>
        <v>3.924989882638609E-2</v>
      </c>
      <c r="L139" s="181">
        <f t="shared" si="5"/>
        <v>1.7063689603680592E-2</v>
      </c>
      <c r="M139" s="182">
        <v>1.7063689603680592</v>
      </c>
      <c r="N139" s="27">
        <v>4.0061223000000004</v>
      </c>
      <c r="O139" s="25">
        <v>24</v>
      </c>
      <c r="P139" s="25" t="s">
        <v>1098</v>
      </c>
      <c r="Q139" s="21" t="s">
        <v>1216</v>
      </c>
      <c r="T139" s="21" t="s">
        <v>1202</v>
      </c>
      <c r="U139" s="36"/>
      <c r="V139" s="21"/>
      <c r="W139" s="21"/>
      <c r="X139" s="21"/>
    </row>
    <row r="140" spans="1:24" x14ac:dyDescent="0.3">
      <c r="A140" s="32" t="s">
        <v>452</v>
      </c>
      <c r="B140" s="1" t="s">
        <v>19</v>
      </c>
      <c r="E140" s="24" t="s">
        <v>339</v>
      </c>
      <c r="F140" s="34">
        <v>2.2503000000000002</v>
      </c>
      <c r="G140" s="34"/>
      <c r="H140" s="34"/>
      <c r="I140" s="21"/>
      <c r="J140" s="26">
        <v>33.780453257790377</v>
      </c>
      <c r="K140" s="180">
        <f t="shared" si="4"/>
        <v>3.3780453257790381E-2</v>
      </c>
      <c r="L140" s="181">
        <f t="shared" si="5"/>
        <v>1.5011533243474371E-2</v>
      </c>
      <c r="M140" s="182">
        <v>1.5011533243474371</v>
      </c>
      <c r="N140" s="27">
        <v>3.3795550000000003</v>
      </c>
      <c r="O140" s="25">
        <v>24</v>
      </c>
      <c r="P140" s="25" t="s">
        <v>1098</v>
      </c>
      <c r="Q140" s="21" t="s">
        <v>1216</v>
      </c>
      <c r="T140" s="21" t="s">
        <v>1202</v>
      </c>
      <c r="U140" s="36"/>
      <c r="V140" s="21"/>
      <c r="W140" s="21"/>
      <c r="X140" s="21"/>
    </row>
    <row r="141" spans="1:24" x14ac:dyDescent="0.3">
      <c r="A141" s="32" t="s">
        <v>453</v>
      </c>
      <c r="B141" s="1" t="s">
        <v>19</v>
      </c>
      <c r="E141" s="24" t="s">
        <v>339</v>
      </c>
      <c r="F141" s="34">
        <v>2.1985000000000001</v>
      </c>
      <c r="G141" s="34"/>
      <c r="H141" s="34"/>
      <c r="I141" s="21"/>
      <c r="J141" s="26">
        <v>38.406110886280857</v>
      </c>
      <c r="K141" s="180">
        <f t="shared" si="4"/>
        <v>3.8406110886280855E-2</v>
      </c>
      <c r="L141" s="181">
        <f t="shared" si="5"/>
        <v>1.7469233971471845E-2</v>
      </c>
      <c r="M141" s="182">
        <v>1.7469233971471845</v>
      </c>
      <c r="N141" s="27">
        <v>3.0054976000000004</v>
      </c>
      <c r="O141" s="25">
        <v>24</v>
      </c>
      <c r="P141" s="25" t="s">
        <v>1099</v>
      </c>
      <c r="Q141" s="21" t="s">
        <v>1216</v>
      </c>
      <c r="R141" s="29"/>
      <c r="S141" s="29"/>
      <c r="T141" s="21" t="s">
        <v>1202</v>
      </c>
      <c r="U141" s="31"/>
      <c r="V141" s="33"/>
      <c r="W141" s="28"/>
      <c r="X141" s="21"/>
    </row>
    <row r="142" spans="1:24" ht="14.5" x14ac:dyDescent="0.35">
      <c r="A142" s="1" t="s">
        <v>571</v>
      </c>
      <c r="B142" s="1" t="s">
        <v>19</v>
      </c>
      <c r="E142" s="24" t="s">
        <v>339</v>
      </c>
      <c r="F142" s="34">
        <v>2.5238999999999998</v>
      </c>
      <c r="G142" s="34"/>
      <c r="H142" s="34"/>
      <c r="I142" s="21"/>
      <c r="J142" s="26">
        <v>59.40165924726832</v>
      </c>
      <c r="K142" s="161">
        <f t="shared" si="4"/>
        <v>5.9401659247268319E-2</v>
      </c>
      <c r="L142" s="162">
        <f t="shared" si="5"/>
        <v>2.3535662762894063E-2</v>
      </c>
      <c r="M142" s="163">
        <v>2.3535662762894063</v>
      </c>
      <c r="N142" s="27">
        <v>1.6761592000000016</v>
      </c>
      <c r="O142" s="25">
        <v>38</v>
      </c>
      <c r="P142" s="25" t="s">
        <v>1098</v>
      </c>
      <c r="Q142" s="28" t="s">
        <v>1216</v>
      </c>
      <c r="R142" s="29"/>
      <c r="S142" s="30"/>
      <c r="T142" s="21" t="s">
        <v>1202</v>
      </c>
      <c r="U142" s="31"/>
      <c r="V142" s="31"/>
      <c r="W142" s="28"/>
      <c r="X142" s="21"/>
    </row>
    <row r="143" spans="1:24" ht="14.5" x14ac:dyDescent="0.35">
      <c r="A143" s="1" t="s">
        <v>572</v>
      </c>
      <c r="B143" s="1" t="s">
        <v>19</v>
      </c>
      <c r="E143" s="24" t="s">
        <v>339</v>
      </c>
      <c r="F143" s="34">
        <v>2.3325</v>
      </c>
      <c r="G143" s="34"/>
      <c r="H143" s="34"/>
      <c r="I143" s="21"/>
      <c r="J143" s="26">
        <v>56.566774585188192</v>
      </c>
      <c r="K143" s="161">
        <f t="shared" si="4"/>
        <v>5.656677458518819E-2</v>
      </c>
      <c r="L143" s="162">
        <f t="shared" si="5"/>
        <v>2.4251564666747348E-2</v>
      </c>
      <c r="M143" s="163">
        <v>2.4251564666747347</v>
      </c>
      <c r="N143" s="27">
        <v>0.97542009999999979</v>
      </c>
      <c r="O143" s="25">
        <v>38</v>
      </c>
      <c r="P143" s="25" t="s">
        <v>1098</v>
      </c>
      <c r="Q143" s="28" t="s">
        <v>1216</v>
      </c>
      <c r="R143" s="29"/>
      <c r="S143" s="30"/>
      <c r="T143" s="21" t="s">
        <v>1202</v>
      </c>
      <c r="U143" s="31"/>
      <c r="V143" s="31"/>
      <c r="W143" s="28"/>
      <c r="X143" s="21"/>
    </row>
    <row r="144" spans="1:24" ht="14.5" x14ac:dyDescent="0.35">
      <c r="A144" s="1" t="s">
        <v>573</v>
      </c>
      <c r="B144" s="1" t="s">
        <v>19</v>
      </c>
      <c r="E144" s="24" t="s">
        <v>339</v>
      </c>
      <c r="F144" s="34">
        <v>2.4018999999999999</v>
      </c>
      <c r="G144" s="34"/>
      <c r="H144" s="34"/>
      <c r="I144" s="21"/>
      <c r="J144" s="26">
        <v>62.147511129097538</v>
      </c>
      <c r="K144" s="161">
        <f t="shared" si="4"/>
        <v>6.2147511129097541E-2</v>
      </c>
      <c r="L144" s="162">
        <f t="shared" si="5"/>
        <v>2.5874312473082785E-2</v>
      </c>
      <c r="M144" s="163">
        <v>2.5874312473082783</v>
      </c>
      <c r="N144" s="27">
        <v>1.2559379000000006</v>
      </c>
      <c r="O144" s="25">
        <v>38</v>
      </c>
      <c r="P144" s="25" t="s">
        <v>1098</v>
      </c>
      <c r="Q144" s="28" t="s">
        <v>1216</v>
      </c>
      <c r="R144" s="29"/>
      <c r="S144" s="30"/>
      <c r="T144" s="21" t="s">
        <v>1202</v>
      </c>
      <c r="U144" s="31"/>
      <c r="V144" s="31"/>
      <c r="W144" s="28"/>
      <c r="X144" s="21"/>
    </row>
    <row r="145" spans="1:24" s="44" customFormat="1" x14ac:dyDescent="0.3">
      <c r="A145" s="1" t="s">
        <v>733</v>
      </c>
      <c r="B145" s="1" t="s">
        <v>103</v>
      </c>
      <c r="C145" s="15" t="s">
        <v>1204</v>
      </c>
      <c r="D145" s="15"/>
      <c r="E145" s="15" t="s">
        <v>339</v>
      </c>
      <c r="F145" s="25">
        <v>2.2856999999999998</v>
      </c>
      <c r="G145" s="25"/>
      <c r="H145" s="25"/>
      <c r="I145" s="21"/>
      <c r="J145" s="26">
        <v>78.152878338278924</v>
      </c>
      <c r="K145" s="180">
        <f t="shared" si="4"/>
        <v>7.8152878338278928E-2</v>
      </c>
      <c r="L145" s="181">
        <f t="shared" si="5"/>
        <v>3.4192097973609371E-2</v>
      </c>
      <c r="M145" s="182">
        <v>3.4192097973609372</v>
      </c>
      <c r="N145" s="27">
        <v>2.3874580000000005</v>
      </c>
      <c r="O145" s="340">
        <v>9</v>
      </c>
      <c r="P145" s="340" t="s">
        <v>1100</v>
      </c>
      <c r="Q145" s="28" t="s">
        <v>1215</v>
      </c>
      <c r="R145" s="29"/>
      <c r="S145" s="29"/>
      <c r="T145" s="21" t="s">
        <v>1202</v>
      </c>
      <c r="U145" s="31"/>
      <c r="V145" s="31"/>
      <c r="W145" s="28"/>
      <c r="X145" s="21"/>
    </row>
    <row r="146" spans="1:24" x14ac:dyDescent="0.3">
      <c r="A146" s="1" t="s">
        <v>729</v>
      </c>
      <c r="B146" s="1" t="s">
        <v>103</v>
      </c>
      <c r="C146" s="15" t="s">
        <v>1204</v>
      </c>
      <c r="E146" s="15" t="s">
        <v>339</v>
      </c>
      <c r="F146" s="25">
        <v>2.3443000000000001</v>
      </c>
      <c r="G146" s="25"/>
      <c r="H146" s="25"/>
      <c r="I146" s="21"/>
      <c r="J146" s="26">
        <v>71.805103857566763</v>
      </c>
      <c r="K146" s="180">
        <f t="shared" si="4"/>
        <v>7.1805103857566763E-2</v>
      </c>
      <c r="L146" s="181">
        <f t="shared" si="5"/>
        <v>3.0629656553157344E-2</v>
      </c>
      <c r="M146" s="182">
        <v>3.0629656553157343</v>
      </c>
      <c r="N146" s="27">
        <v>3.3110844000000008</v>
      </c>
      <c r="O146" s="340">
        <v>9</v>
      </c>
      <c r="P146" s="340" t="s">
        <v>1100</v>
      </c>
      <c r="Q146" s="28" t="s">
        <v>1215</v>
      </c>
      <c r="R146" s="29"/>
      <c r="S146" s="30"/>
      <c r="T146" s="21" t="s">
        <v>1202</v>
      </c>
      <c r="U146" s="31"/>
      <c r="V146" s="31"/>
      <c r="W146" s="28"/>
      <c r="X146" s="21"/>
    </row>
    <row r="147" spans="1:24" x14ac:dyDescent="0.3">
      <c r="A147" s="1" t="s">
        <v>730</v>
      </c>
      <c r="B147" s="1" t="s">
        <v>103</v>
      </c>
      <c r="C147" s="15" t="s">
        <v>1204</v>
      </c>
      <c r="E147" s="15" t="s">
        <v>339</v>
      </c>
      <c r="F147" s="25">
        <v>2.2854000000000001</v>
      </c>
      <c r="G147" s="25"/>
      <c r="H147" s="25"/>
      <c r="I147" s="21"/>
      <c r="J147" s="26">
        <v>67.673353115726997</v>
      </c>
      <c r="K147" s="180">
        <f t="shared" si="4"/>
        <v>6.7673353115727003E-2</v>
      </c>
      <c r="L147" s="181">
        <f t="shared" si="5"/>
        <v>2.9611163523114992E-2</v>
      </c>
      <c r="M147" s="182">
        <v>2.9611163523114992</v>
      </c>
      <c r="N147" s="27">
        <v>3.0193502000000003</v>
      </c>
      <c r="O147" s="340">
        <v>9</v>
      </c>
      <c r="P147" s="340" t="s">
        <v>1100</v>
      </c>
      <c r="Q147" s="28" t="s">
        <v>1215</v>
      </c>
      <c r="R147" s="29"/>
      <c r="S147" s="30"/>
      <c r="T147" s="21" t="s">
        <v>1202</v>
      </c>
      <c r="U147" s="31"/>
      <c r="V147" s="31"/>
      <c r="W147" s="28"/>
      <c r="X147" s="21"/>
    </row>
    <row r="148" spans="1:24" x14ac:dyDescent="0.3">
      <c r="A148" s="1" t="s">
        <v>731</v>
      </c>
      <c r="B148" s="1" t="s">
        <v>103</v>
      </c>
      <c r="C148" s="15" t="s">
        <v>1204</v>
      </c>
      <c r="E148" s="15" t="s">
        <v>339</v>
      </c>
      <c r="F148" s="25">
        <v>2.2745000000000002</v>
      </c>
      <c r="G148" s="25"/>
      <c r="H148" s="25"/>
      <c r="I148" s="21"/>
      <c r="J148" s="26">
        <v>48.532700296735896</v>
      </c>
      <c r="K148" s="180">
        <f t="shared" si="4"/>
        <v>4.8532700296735898E-2</v>
      </c>
      <c r="L148" s="181">
        <f t="shared" si="5"/>
        <v>2.1337744689705822E-2</v>
      </c>
      <c r="M148" s="182">
        <v>2.1337744689705822</v>
      </c>
      <c r="N148" s="27">
        <v>3.6723770000000009</v>
      </c>
      <c r="O148" s="340">
        <v>9</v>
      </c>
      <c r="P148" s="340" t="s">
        <v>1110</v>
      </c>
      <c r="Q148" s="28" t="s">
        <v>1215</v>
      </c>
      <c r="T148" s="21" t="s">
        <v>1202</v>
      </c>
      <c r="U148" s="36"/>
      <c r="V148" s="21"/>
      <c r="W148" s="21"/>
      <c r="X148" s="21"/>
    </row>
    <row r="149" spans="1:24" x14ac:dyDescent="0.3">
      <c r="A149" s="1" t="s">
        <v>732</v>
      </c>
      <c r="B149" s="1" t="s">
        <v>103</v>
      </c>
      <c r="C149" s="15" t="s">
        <v>1204</v>
      </c>
      <c r="E149" s="15" t="s">
        <v>339</v>
      </c>
      <c r="F149" s="25">
        <v>2.3702999999999999</v>
      </c>
      <c r="G149" s="25"/>
      <c r="H149" s="25"/>
      <c r="I149" s="21"/>
      <c r="J149" s="26">
        <v>57.888189910979222</v>
      </c>
      <c r="K149" s="180">
        <f t="shared" si="4"/>
        <v>5.7888189910979222E-2</v>
      </c>
      <c r="L149" s="181">
        <f t="shared" si="5"/>
        <v>2.4422305155878676E-2</v>
      </c>
      <c r="M149" s="182">
        <v>2.4422305155878679</v>
      </c>
      <c r="N149" s="27">
        <v>2.6771893999999992</v>
      </c>
      <c r="O149" s="340">
        <v>9</v>
      </c>
      <c r="P149" s="340" t="s">
        <v>1110</v>
      </c>
      <c r="Q149" s="28" t="s">
        <v>1215</v>
      </c>
      <c r="T149" s="21" t="s">
        <v>1202</v>
      </c>
      <c r="U149" s="36"/>
      <c r="V149" s="21"/>
      <c r="W149" s="21"/>
      <c r="X149" s="21"/>
    </row>
    <row r="150" spans="1:24" x14ac:dyDescent="0.3">
      <c r="A150" s="1" t="s">
        <v>738</v>
      </c>
      <c r="B150" s="55" t="s">
        <v>19</v>
      </c>
      <c r="C150" s="15" t="s">
        <v>1204</v>
      </c>
      <c r="E150" s="24" t="s">
        <v>339</v>
      </c>
      <c r="F150" s="25">
        <v>2.379</v>
      </c>
      <c r="G150" s="25"/>
      <c r="H150" s="25"/>
      <c r="I150" s="21"/>
      <c r="J150" s="26">
        <v>59.654362017804146</v>
      </c>
      <c r="K150" s="180">
        <f t="shared" si="4"/>
        <v>5.9654362017804149E-2</v>
      </c>
      <c r="L150" s="181">
        <f t="shared" si="5"/>
        <v>2.5075393870451514E-2</v>
      </c>
      <c r="M150" s="182">
        <v>2.5075393870451514</v>
      </c>
      <c r="N150" s="27">
        <v>4.2735110000000001</v>
      </c>
      <c r="O150" s="25">
        <v>18</v>
      </c>
      <c r="P150" s="340" t="s">
        <v>1100</v>
      </c>
      <c r="Q150" s="28" t="s">
        <v>1215</v>
      </c>
      <c r="R150" s="28"/>
      <c r="S150" s="28"/>
      <c r="T150" s="21" t="s">
        <v>1202</v>
      </c>
      <c r="U150" s="31"/>
      <c r="V150" s="89"/>
      <c r="W150" s="28"/>
      <c r="X150" s="21"/>
    </row>
    <row r="151" spans="1:24" x14ac:dyDescent="0.3">
      <c r="A151" s="1" t="s">
        <v>734</v>
      </c>
      <c r="B151" s="1" t="s">
        <v>19</v>
      </c>
      <c r="C151" s="15" t="s">
        <v>1204</v>
      </c>
      <c r="E151" s="24" t="s">
        <v>339</v>
      </c>
      <c r="F151" s="25">
        <v>2.3643000000000001</v>
      </c>
      <c r="G151" s="25"/>
      <c r="H151" s="25"/>
      <c r="I151" s="21"/>
      <c r="J151" s="26">
        <v>63.557609732824432</v>
      </c>
      <c r="K151" s="180">
        <f t="shared" si="4"/>
        <v>6.3557609732824427E-2</v>
      </c>
      <c r="L151" s="181">
        <f t="shared" si="5"/>
        <v>2.6882210266389386E-2</v>
      </c>
      <c r="M151" s="182">
        <v>2.6882210266389386</v>
      </c>
      <c r="N151" s="27">
        <v>2.3170300000000013</v>
      </c>
      <c r="O151" s="25">
        <v>18</v>
      </c>
      <c r="P151" s="340" t="s">
        <v>1100</v>
      </c>
      <c r="Q151" s="21" t="s">
        <v>1215</v>
      </c>
      <c r="R151" s="29"/>
      <c r="S151" s="29"/>
      <c r="T151" s="21" t="s">
        <v>1202</v>
      </c>
      <c r="U151" s="31"/>
      <c r="V151" s="31"/>
      <c r="W151" s="28"/>
      <c r="X151" s="21"/>
    </row>
    <row r="152" spans="1:24" x14ac:dyDescent="0.3">
      <c r="A152" s="1" t="s">
        <v>735</v>
      </c>
      <c r="B152" s="1" t="s">
        <v>19</v>
      </c>
      <c r="C152" s="15" t="s">
        <v>1204</v>
      </c>
      <c r="E152" s="24" t="s">
        <v>339</v>
      </c>
      <c r="F152" s="25">
        <v>2.2949999999999999</v>
      </c>
      <c r="G152" s="25"/>
      <c r="H152" s="25"/>
      <c r="I152" s="21"/>
      <c r="J152" s="26">
        <v>49.423544847328245</v>
      </c>
      <c r="K152" s="180">
        <f t="shared" si="4"/>
        <v>4.9423544847328249E-2</v>
      </c>
      <c r="L152" s="181">
        <f t="shared" si="5"/>
        <v>2.1535313658966559E-2</v>
      </c>
      <c r="M152" s="182">
        <v>2.1535313658966557</v>
      </c>
      <c r="N152" s="27">
        <v>2.3387400000000005</v>
      </c>
      <c r="O152" s="25">
        <v>18</v>
      </c>
      <c r="P152" s="307" t="s">
        <v>1100</v>
      </c>
      <c r="Q152" s="21" t="s">
        <v>1215</v>
      </c>
      <c r="R152" s="29"/>
      <c r="S152" s="29"/>
      <c r="T152" s="21" t="s">
        <v>1202</v>
      </c>
      <c r="U152" s="31"/>
      <c r="V152" s="31"/>
      <c r="W152" s="28"/>
      <c r="X152" s="21"/>
    </row>
    <row r="153" spans="1:24" x14ac:dyDescent="0.3">
      <c r="A153" s="1" t="s">
        <v>736</v>
      </c>
      <c r="B153" s="1" t="s">
        <v>19</v>
      </c>
      <c r="C153" s="15" t="s">
        <v>1204</v>
      </c>
      <c r="E153" s="24" t="s">
        <v>339</v>
      </c>
      <c r="F153" s="25">
        <v>2.3759999999999999</v>
      </c>
      <c r="G153" s="25"/>
      <c r="H153" s="25"/>
      <c r="I153" s="21"/>
      <c r="J153" s="26">
        <v>67.064726482308899</v>
      </c>
      <c r="K153" s="180">
        <f t="shared" si="4"/>
        <v>6.7064726482308906E-2</v>
      </c>
      <c r="L153" s="181">
        <f t="shared" si="5"/>
        <v>2.8225894984136746E-2</v>
      </c>
      <c r="M153" s="182">
        <v>2.8225894984136746</v>
      </c>
      <c r="N153" s="27">
        <v>1.7815920000000001</v>
      </c>
      <c r="O153" s="25">
        <v>18</v>
      </c>
      <c r="P153" s="25" t="s">
        <v>1100</v>
      </c>
      <c r="Q153" s="21" t="s">
        <v>1215</v>
      </c>
      <c r="R153" s="29"/>
      <c r="S153" s="30"/>
      <c r="T153" s="21" t="s">
        <v>1202</v>
      </c>
      <c r="U153" s="31"/>
      <c r="V153" s="31"/>
      <c r="W153" s="28"/>
      <c r="X153" s="21"/>
    </row>
    <row r="154" spans="1:24" x14ac:dyDescent="0.3">
      <c r="A154" s="1" t="s">
        <v>737</v>
      </c>
      <c r="B154" s="1" t="s">
        <v>103</v>
      </c>
      <c r="C154" s="15" t="s">
        <v>1204</v>
      </c>
      <c r="E154" s="24" t="s">
        <v>339</v>
      </c>
      <c r="F154" s="25">
        <v>2.3612000000000002</v>
      </c>
      <c r="G154" s="25"/>
      <c r="H154" s="25"/>
      <c r="I154" s="21"/>
      <c r="J154" s="26">
        <v>65.290786136939985</v>
      </c>
      <c r="K154" s="180">
        <f t="shared" si="4"/>
        <v>6.5290786136939991E-2</v>
      </c>
      <c r="L154" s="181">
        <f t="shared" si="5"/>
        <v>2.7651527247560558E-2</v>
      </c>
      <c r="M154" s="182">
        <v>2.7651527247560557</v>
      </c>
      <c r="N154" s="27">
        <v>-2.4217584000000008</v>
      </c>
      <c r="O154" s="25">
        <v>18</v>
      </c>
      <c r="P154" s="25" t="s">
        <v>1100</v>
      </c>
      <c r="Q154" s="21" t="s">
        <v>1215</v>
      </c>
      <c r="T154" s="21" t="s">
        <v>1202</v>
      </c>
      <c r="U154" s="36"/>
      <c r="V154" s="21"/>
      <c r="W154" s="21"/>
      <c r="X154" s="21"/>
    </row>
    <row r="155" spans="1:24" s="44" customFormat="1" x14ac:dyDescent="0.3">
      <c r="A155" s="1" t="s">
        <v>743</v>
      </c>
      <c r="B155" s="1" t="s">
        <v>19</v>
      </c>
      <c r="C155" s="15" t="s">
        <v>1204</v>
      </c>
      <c r="D155" s="15"/>
      <c r="E155" s="24" t="s">
        <v>339</v>
      </c>
      <c r="F155" s="25">
        <v>2.2776999999999998</v>
      </c>
      <c r="G155" s="25"/>
      <c r="H155" s="25"/>
      <c r="I155" s="21"/>
      <c r="J155" s="26">
        <v>52.002136498516315</v>
      </c>
      <c r="K155" s="180">
        <f t="shared" si="4"/>
        <v>5.2002136498516316E-2</v>
      </c>
      <c r="L155" s="181">
        <f t="shared" si="5"/>
        <v>2.2830985862280512E-2</v>
      </c>
      <c r="M155" s="182">
        <v>2.2830985862280513</v>
      </c>
      <c r="N155" s="27">
        <v>2.6531156000000005</v>
      </c>
      <c r="O155" s="25">
        <v>27</v>
      </c>
      <c r="P155" s="307" t="s">
        <v>1100</v>
      </c>
      <c r="Q155" s="21" t="s">
        <v>1215</v>
      </c>
      <c r="R155" s="29"/>
      <c r="S155" s="30"/>
      <c r="T155" s="21" t="s">
        <v>1202</v>
      </c>
      <c r="U155" s="31"/>
      <c r="V155" s="31"/>
      <c r="W155" s="28"/>
      <c r="X155" s="21"/>
    </row>
    <row r="156" spans="1:24" s="44" customFormat="1" x14ac:dyDescent="0.3">
      <c r="A156" s="1" t="s">
        <v>739</v>
      </c>
      <c r="B156" s="1" t="s">
        <v>19</v>
      </c>
      <c r="C156" s="15" t="s">
        <v>1204</v>
      </c>
      <c r="D156" s="15"/>
      <c r="E156" s="24" t="s">
        <v>339</v>
      </c>
      <c r="F156" s="25">
        <v>2.3491</v>
      </c>
      <c r="G156" s="25"/>
      <c r="H156" s="25"/>
      <c r="I156" s="21"/>
      <c r="J156" s="26">
        <v>49.966528189910974</v>
      </c>
      <c r="K156" s="180">
        <f t="shared" si="4"/>
        <v>4.9966528189910972E-2</v>
      </c>
      <c r="L156" s="181">
        <f t="shared" si="5"/>
        <v>2.127049856962708E-2</v>
      </c>
      <c r="M156" s="182">
        <v>2.1270498569627079</v>
      </c>
      <c r="N156" s="27">
        <v>2.5202025999999993</v>
      </c>
      <c r="O156" s="25">
        <v>27</v>
      </c>
      <c r="P156" s="338" t="s">
        <v>1100</v>
      </c>
      <c r="Q156" s="21" t="s">
        <v>1215</v>
      </c>
      <c r="R156" s="28"/>
      <c r="S156" s="28"/>
      <c r="T156" s="21" t="s">
        <v>1202</v>
      </c>
      <c r="U156" s="31"/>
      <c r="V156" s="89"/>
      <c r="W156" s="28"/>
      <c r="X156" s="21"/>
    </row>
    <row r="157" spans="1:24" x14ac:dyDescent="0.3">
      <c r="A157" s="1" t="s">
        <v>740</v>
      </c>
      <c r="B157" s="1" t="s">
        <v>19</v>
      </c>
      <c r="C157" s="15" t="s">
        <v>1204</v>
      </c>
      <c r="E157" s="24" t="s">
        <v>339</v>
      </c>
      <c r="F157" s="25">
        <v>2.4018000000000002</v>
      </c>
      <c r="G157" s="25"/>
      <c r="H157" s="25"/>
      <c r="I157" s="21"/>
      <c r="J157" s="26">
        <v>38.727359050445102</v>
      </c>
      <c r="K157" s="180">
        <f t="shared" si="4"/>
        <v>3.8727359050445102E-2</v>
      </c>
      <c r="L157" s="181">
        <f t="shared" si="5"/>
        <v>1.6124306374571195E-2</v>
      </c>
      <c r="M157" s="182">
        <v>1.6124306374571196</v>
      </c>
      <c r="N157" s="27">
        <v>2.6562468000000004</v>
      </c>
      <c r="O157" s="25">
        <v>27</v>
      </c>
      <c r="P157" s="307" t="s">
        <v>1100</v>
      </c>
      <c r="Q157" s="21" t="s">
        <v>1215</v>
      </c>
      <c r="R157" s="29"/>
      <c r="S157" s="29"/>
      <c r="T157" s="21" t="s">
        <v>1202</v>
      </c>
      <c r="U157" s="31"/>
      <c r="V157" s="33"/>
      <c r="W157" s="28"/>
      <c r="X157" s="21"/>
    </row>
    <row r="158" spans="1:24" x14ac:dyDescent="0.3">
      <c r="A158" s="1" t="s">
        <v>741</v>
      </c>
      <c r="B158" s="1" t="s">
        <v>19</v>
      </c>
      <c r="C158" s="15" t="s">
        <v>1204</v>
      </c>
      <c r="E158" s="24" t="s">
        <v>339</v>
      </c>
      <c r="F158" s="25">
        <v>2.3054999999999999</v>
      </c>
      <c r="G158" s="25"/>
      <c r="H158" s="25"/>
      <c r="I158" s="21"/>
      <c r="J158" s="26">
        <v>39.979584569732936</v>
      </c>
      <c r="K158" s="180">
        <f t="shared" si="4"/>
        <v>3.9979584569732933E-2</v>
      </c>
      <c r="L158" s="181">
        <f t="shared" si="5"/>
        <v>1.7340960559415718E-2</v>
      </c>
      <c r="M158" s="182">
        <v>1.7340960559415717</v>
      </c>
      <c r="N158" s="27">
        <v>2.9333478000000004</v>
      </c>
      <c r="O158" s="25">
        <v>27</v>
      </c>
      <c r="P158" s="3" t="s">
        <v>1100</v>
      </c>
      <c r="Q158" s="21" t="s">
        <v>1215</v>
      </c>
      <c r="R158" s="29"/>
      <c r="S158" s="30"/>
      <c r="T158" s="21" t="s">
        <v>1202</v>
      </c>
      <c r="U158" s="31"/>
      <c r="V158" s="31"/>
      <c r="W158" s="28"/>
      <c r="X158" s="21"/>
    </row>
    <row r="159" spans="1:24" x14ac:dyDescent="0.3">
      <c r="A159" s="1" t="s">
        <v>742</v>
      </c>
      <c r="B159" s="1" t="s">
        <v>19</v>
      </c>
      <c r="C159" s="15" t="s">
        <v>1204</v>
      </c>
      <c r="E159" s="24" t="s">
        <v>339</v>
      </c>
      <c r="F159" s="25">
        <v>2.4024999999999999</v>
      </c>
      <c r="G159" s="25"/>
      <c r="H159" s="25"/>
      <c r="I159" s="21"/>
      <c r="J159" s="26">
        <v>38.143382789317499</v>
      </c>
      <c r="K159" s="180">
        <f t="shared" si="4"/>
        <v>3.8143382789317497E-2</v>
      </c>
      <c r="L159" s="181">
        <f t="shared" si="5"/>
        <v>1.5876538101693028E-2</v>
      </c>
      <c r="M159" s="182">
        <v>1.5876538101693027</v>
      </c>
      <c r="N159" s="27">
        <v>2.4511324000000005</v>
      </c>
      <c r="O159" s="25">
        <v>27</v>
      </c>
      <c r="P159" s="3" t="s">
        <v>1100</v>
      </c>
      <c r="Q159" s="21" t="s">
        <v>1215</v>
      </c>
      <c r="R159" s="29"/>
      <c r="S159" s="30"/>
      <c r="T159" s="21" t="s">
        <v>1202</v>
      </c>
      <c r="U159" s="31"/>
      <c r="V159" s="31"/>
      <c r="W159" s="28"/>
      <c r="X159" s="21"/>
    </row>
    <row r="160" spans="1:24" x14ac:dyDescent="0.3">
      <c r="A160" s="32" t="s">
        <v>528</v>
      </c>
      <c r="B160" s="1" t="s">
        <v>103</v>
      </c>
      <c r="C160" s="15" t="s">
        <v>305</v>
      </c>
      <c r="E160" s="15" t="s">
        <v>339</v>
      </c>
      <c r="F160" s="34">
        <v>2.3315000000000001</v>
      </c>
      <c r="G160" s="34"/>
      <c r="H160" s="34"/>
      <c r="I160" s="21"/>
      <c r="J160" s="26">
        <v>45.067381626871715</v>
      </c>
      <c r="K160" s="180">
        <f t="shared" si="4"/>
        <v>4.5067381626871718E-2</v>
      </c>
      <c r="L160" s="181">
        <f t="shared" si="5"/>
        <v>1.9329779809938545E-2</v>
      </c>
      <c r="M160" s="182">
        <v>1.9329779809938545</v>
      </c>
      <c r="N160" s="27">
        <v>3.7765347999999999</v>
      </c>
      <c r="O160" s="25">
        <v>5</v>
      </c>
      <c r="P160" s="25" t="s">
        <v>1103</v>
      </c>
      <c r="Q160" s="28" t="s">
        <v>1215</v>
      </c>
      <c r="R160" s="29"/>
      <c r="S160" s="29"/>
      <c r="T160" s="21" t="s">
        <v>1202</v>
      </c>
      <c r="U160" s="31"/>
      <c r="V160" s="33"/>
      <c r="W160" s="28"/>
      <c r="X160" s="21"/>
    </row>
    <row r="161" spans="1:24" x14ac:dyDescent="0.3">
      <c r="A161" s="32" t="s">
        <v>530</v>
      </c>
      <c r="B161" s="1" t="s">
        <v>103</v>
      </c>
      <c r="C161" s="15" t="s">
        <v>305</v>
      </c>
      <c r="E161" s="15" t="s">
        <v>339</v>
      </c>
      <c r="F161" s="34">
        <v>2.4094000000000002</v>
      </c>
      <c r="G161" s="34"/>
      <c r="H161" s="34"/>
      <c r="I161" s="21"/>
      <c r="J161" s="26">
        <v>67.013961958721168</v>
      </c>
      <c r="K161" s="180">
        <f t="shared" si="4"/>
        <v>6.7013961958721169E-2</v>
      </c>
      <c r="L161" s="181">
        <f t="shared" si="5"/>
        <v>2.7813547754096939E-2</v>
      </c>
      <c r="M161" s="182">
        <v>2.7813547754096937</v>
      </c>
      <c r="N161" s="27">
        <v>3.2127734000000014</v>
      </c>
      <c r="O161" s="25">
        <v>5</v>
      </c>
      <c r="P161" s="25" t="s">
        <v>1103</v>
      </c>
      <c r="Q161" s="28" t="s">
        <v>1215</v>
      </c>
      <c r="R161" s="29"/>
      <c r="S161" s="29"/>
      <c r="T161" s="21" t="s">
        <v>1202</v>
      </c>
      <c r="U161" s="31"/>
      <c r="V161" s="33"/>
      <c r="W161" s="28"/>
      <c r="X161" s="21"/>
    </row>
    <row r="162" spans="1:24" x14ac:dyDescent="0.3">
      <c r="A162" s="32" t="s">
        <v>531</v>
      </c>
      <c r="B162" s="1" t="s">
        <v>103</v>
      </c>
      <c r="C162" s="15" t="s">
        <v>305</v>
      </c>
      <c r="E162" s="15" t="s">
        <v>339</v>
      </c>
      <c r="F162" s="34">
        <v>2.4472</v>
      </c>
      <c r="G162" s="34"/>
      <c r="H162" s="34"/>
      <c r="I162" s="21"/>
      <c r="J162" s="26">
        <v>43.644880615135577</v>
      </c>
      <c r="K162" s="180">
        <f t="shared" si="4"/>
        <v>4.3644880615135578E-2</v>
      </c>
      <c r="L162" s="181">
        <f t="shared" si="5"/>
        <v>1.7834619407950138E-2</v>
      </c>
      <c r="M162" s="182">
        <v>1.7834619407950139</v>
      </c>
      <c r="N162" s="27">
        <v>3.6281675000000004</v>
      </c>
      <c r="O162" s="25">
        <v>5</v>
      </c>
      <c r="P162" s="25" t="s">
        <v>1103</v>
      </c>
      <c r="Q162" s="28" t="s">
        <v>1215</v>
      </c>
      <c r="R162" s="29"/>
      <c r="S162" s="29"/>
      <c r="T162" s="21" t="s">
        <v>1202</v>
      </c>
      <c r="U162" s="31"/>
      <c r="V162" s="33"/>
      <c r="W162" s="28"/>
      <c r="X162" s="21"/>
    </row>
    <row r="163" spans="1:24" s="44" customFormat="1" x14ac:dyDescent="0.3">
      <c r="A163" s="32" t="s">
        <v>456</v>
      </c>
      <c r="B163" s="1" t="s">
        <v>103</v>
      </c>
      <c r="C163" s="15" t="s">
        <v>1204</v>
      </c>
      <c r="D163" s="15"/>
      <c r="E163" s="24" t="s">
        <v>339</v>
      </c>
      <c r="F163" s="25">
        <v>2.3515000000000001</v>
      </c>
      <c r="G163" s="25"/>
      <c r="H163" s="25"/>
      <c r="I163" s="21"/>
      <c r="J163" s="26">
        <v>55.985519287833824</v>
      </c>
      <c r="K163" s="180">
        <f t="shared" si="4"/>
        <v>5.5985519287833824E-2</v>
      </c>
      <c r="L163" s="181">
        <f t="shared" si="5"/>
        <v>2.380842835969969E-2</v>
      </c>
      <c r="M163" s="182">
        <v>2.3808428359699692</v>
      </c>
      <c r="N163" s="27">
        <v>2.8680747999999996</v>
      </c>
      <c r="O163" s="25">
        <v>18</v>
      </c>
      <c r="P163" s="307" t="s">
        <v>1110</v>
      </c>
      <c r="Q163" s="28" t="s">
        <v>1215</v>
      </c>
      <c r="R163" s="21"/>
      <c r="S163" s="21"/>
      <c r="T163" s="21" t="s">
        <v>1202</v>
      </c>
      <c r="U163" s="36"/>
      <c r="V163" s="21"/>
      <c r="W163" s="21"/>
      <c r="X163" s="21"/>
    </row>
    <row r="164" spans="1:24" x14ac:dyDescent="0.3">
      <c r="A164" s="32" t="s">
        <v>464</v>
      </c>
      <c r="B164" s="1" t="s">
        <v>19</v>
      </c>
      <c r="C164" s="15" t="s">
        <v>1204</v>
      </c>
      <c r="E164" s="24" t="s">
        <v>339</v>
      </c>
      <c r="F164" s="25">
        <v>2.3521999999999998</v>
      </c>
      <c r="G164" s="25"/>
      <c r="H164" s="25"/>
      <c r="I164" s="21"/>
      <c r="J164" s="26">
        <v>61.200739503816791</v>
      </c>
      <c r="K164" s="180">
        <f t="shared" si="4"/>
        <v>6.1200739503816791E-2</v>
      </c>
      <c r="L164" s="181">
        <f t="shared" si="5"/>
        <v>2.6018510119809879E-2</v>
      </c>
      <c r="M164" s="182">
        <v>2.6018510119809877</v>
      </c>
      <c r="N164" s="27">
        <v>2.1013116000000007</v>
      </c>
      <c r="O164" s="25">
        <v>18</v>
      </c>
      <c r="P164" s="338" t="s">
        <v>1100</v>
      </c>
      <c r="Q164" s="21" t="s">
        <v>1215</v>
      </c>
      <c r="T164" s="21" t="s">
        <v>1202</v>
      </c>
      <c r="U164" s="36"/>
      <c r="V164" s="21"/>
      <c r="W164" s="21"/>
      <c r="X164" s="21"/>
    </row>
    <row r="165" spans="1:24" x14ac:dyDescent="0.3">
      <c r="A165" s="1" t="s">
        <v>978</v>
      </c>
      <c r="B165" s="1" t="s">
        <v>19</v>
      </c>
      <c r="C165" s="15" t="s">
        <v>1204</v>
      </c>
      <c r="E165" s="15" t="s">
        <v>339</v>
      </c>
      <c r="F165" s="34">
        <v>2.3866999999999998</v>
      </c>
      <c r="G165" s="34"/>
      <c r="H165" s="34"/>
      <c r="I165" s="21"/>
      <c r="J165" s="26">
        <v>45.559370904325036</v>
      </c>
      <c r="K165" s="180">
        <f t="shared" si="4"/>
        <v>4.5559370904325033E-2</v>
      </c>
      <c r="L165" s="181">
        <f t="shared" si="5"/>
        <v>1.908885528316296E-2</v>
      </c>
      <c r="M165" s="182">
        <v>1.908885528316296</v>
      </c>
      <c r="N165" s="27">
        <v>2.4906219999999988</v>
      </c>
      <c r="O165" s="338">
        <v>10</v>
      </c>
      <c r="P165" s="338" t="s">
        <v>1100</v>
      </c>
      <c r="Q165" s="21" t="s">
        <v>1215</v>
      </c>
      <c r="R165" s="29"/>
      <c r="S165" s="29"/>
      <c r="T165" s="21" t="s">
        <v>1202</v>
      </c>
      <c r="U165" s="31"/>
      <c r="V165" s="31"/>
      <c r="W165" s="28"/>
      <c r="X165" s="21"/>
    </row>
    <row r="166" spans="1:24" x14ac:dyDescent="0.3">
      <c r="A166" s="1" t="s">
        <v>979</v>
      </c>
      <c r="B166" s="1" t="s">
        <v>19</v>
      </c>
      <c r="C166" s="15" t="s">
        <v>1204</v>
      </c>
      <c r="E166" s="15" t="s">
        <v>339</v>
      </c>
      <c r="F166" s="25">
        <v>2.2869000000000002</v>
      </c>
      <c r="G166" s="25"/>
      <c r="H166" s="25"/>
      <c r="I166" s="21"/>
      <c r="J166" s="26">
        <v>56.349313783430702</v>
      </c>
      <c r="K166" s="180">
        <f t="shared" si="4"/>
        <v>5.63493137834307E-2</v>
      </c>
      <c r="L166" s="181">
        <f t="shared" si="5"/>
        <v>2.464004275807018E-2</v>
      </c>
      <c r="M166" s="182">
        <v>2.4640042758070182</v>
      </c>
      <c r="N166" s="27">
        <v>1.9498496305091111</v>
      </c>
      <c r="O166" s="338">
        <v>10</v>
      </c>
      <c r="P166" s="338" t="s">
        <v>1100</v>
      </c>
      <c r="Q166" s="21" t="s">
        <v>1215</v>
      </c>
      <c r="T166" s="21" t="s">
        <v>1202</v>
      </c>
      <c r="U166" s="36"/>
      <c r="V166" s="21"/>
      <c r="W166" s="21"/>
      <c r="X166" s="21"/>
    </row>
    <row r="167" spans="1:24" x14ac:dyDescent="0.3">
      <c r="A167" s="1" t="s">
        <v>980</v>
      </c>
      <c r="B167" s="1" t="s">
        <v>19</v>
      </c>
      <c r="C167" s="15" t="s">
        <v>1204</v>
      </c>
      <c r="E167" s="15" t="s">
        <v>339</v>
      </c>
      <c r="F167" s="25">
        <v>2.2284999999999999</v>
      </c>
      <c r="G167" s="25"/>
      <c r="H167" s="25"/>
      <c r="I167" s="21"/>
      <c r="J167" s="26">
        <v>59.405711138140063</v>
      </c>
      <c r="K167" s="180">
        <f t="shared" si="4"/>
        <v>5.9405711138140062E-2</v>
      </c>
      <c r="L167" s="181">
        <f t="shared" si="5"/>
        <v>2.6657263243500141E-2</v>
      </c>
      <c r="M167" s="182">
        <v>2.6657263243500142</v>
      </c>
      <c r="N167" s="27">
        <v>0.51652450064361843</v>
      </c>
      <c r="O167" s="340">
        <v>10</v>
      </c>
      <c r="P167" s="340" t="s">
        <v>1100</v>
      </c>
      <c r="Q167" s="21" t="s">
        <v>1215</v>
      </c>
      <c r="T167" s="21" t="s">
        <v>1202</v>
      </c>
      <c r="U167" s="36"/>
      <c r="V167" s="21"/>
      <c r="W167" s="21"/>
      <c r="X167" s="21"/>
    </row>
    <row r="168" spans="1:24" x14ac:dyDescent="0.3">
      <c r="A168" s="1" t="s">
        <v>981</v>
      </c>
      <c r="B168" s="1" t="s">
        <v>19</v>
      </c>
      <c r="C168" s="15" t="s">
        <v>1204</v>
      </c>
      <c r="E168" s="15" t="s">
        <v>339</v>
      </c>
      <c r="F168" s="25">
        <v>2.2353000000000001</v>
      </c>
      <c r="G168" s="25"/>
      <c r="H168" s="25"/>
      <c r="I168" s="21"/>
      <c r="J168" s="26">
        <v>52.447382466647568</v>
      </c>
      <c r="K168" s="180">
        <f t="shared" si="4"/>
        <v>5.2447382466647569E-2</v>
      </c>
      <c r="L168" s="181">
        <f t="shared" si="5"/>
        <v>2.3463240937076708E-2</v>
      </c>
      <c r="M168" s="182">
        <v>2.3463240937076706</v>
      </c>
      <c r="N168" s="27">
        <v>3.1532647055981662</v>
      </c>
      <c r="O168" s="340">
        <v>10</v>
      </c>
      <c r="P168" s="340" t="s">
        <v>1100</v>
      </c>
      <c r="Q168" s="21" t="s">
        <v>1215</v>
      </c>
      <c r="T168" s="21" t="s">
        <v>1202</v>
      </c>
      <c r="U168" s="36"/>
      <c r="V168" s="21"/>
      <c r="W168" s="21"/>
      <c r="X168" s="21"/>
    </row>
    <row r="169" spans="1:24" x14ac:dyDescent="0.3">
      <c r="A169" s="1" t="s">
        <v>982</v>
      </c>
      <c r="B169" s="1" t="s">
        <v>19</v>
      </c>
      <c r="C169" s="15" t="s">
        <v>1204</v>
      </c>
      <c r="E169" s="15" t="s">
        <v>339</v>
      </c>
      <c r="F169" s="34">
        <v>2.3858000000000001</v>
      </c>
      <c r="G169" s="34"/>
      <c r="H169" s="34"/>
      <c r="I169" s="21"/>
      <c r="J169" s="26">
        <v>63.048230668414149</v>
      </c>
      <c r="K169" s="180">
        <f t="shared" si="4"/>
        <v>6.3048230668414154E-2</v>
      </c>
      <c r="L169" s="181">
        <f t="shared" si="5"/>
        <v>2.6426452623193122E-2</v>
      </c>
      <c r="M169" s="182">
        <v>2.642645262319312</v>
      </c>
      <c r="N169" s="27">
        <v>1.1336571999999985</v>
      </c>
      <c r="O169" s="340">
        <v>10</v>
      </c>
      <c r="P169" s="340" t="s">
        <v>1108</v>
      </c>
      <c r="Q169" s="21" t="s">
        <v>1215</v>
      </c>
      <c r="R169" s="140"/>
      <c r="S169" s="140"/>
      <c r="T169" s="21" t="s">
        <v>1202</v>
      </c>
      <c r="U169" s="31"/>
      <c r="V169" s="31"/>
      <c r="W169" s="28"/>
      <c r="X169" s="21"/>
    </row>
    <row r="170" spans="1:24" s="44" customFormat="1" x14ac:dyDescent="0.3">
      <c r="A170" s="32" t="s">
        <v>465</v>
      </c>
      <c r="B170" s="1" t="s">
        <v>103</v>
      </c>
      <c r="C170" s="15" t="s">
        <v>1204</v>
      </c>
      <c r="D170" s="15"/>
      <c r="E170" s="24" t="s">
        <v>339</v>
      </c>
      <c r="F170" s="25">
        <v>2.2719</v>
      </c>
      <c r="G170" s="25"/>
      <c r="H170" s="25"/>
      <c r="I170" s="21"/>
      <c r="J170" s="26">
        <v>47.484629080118687</v>
      </c>
      <c r="K170" s="180">
        <f t="shared" si="4"/>
        <v>4.748462908011869E-2</v>
      </c>
      <c r="L170" s="181">
        <f t="shared" si="5"/>
        <v>2.0900844702724016E-2</v>
      </c>
      <c r="M170" s="182">
        <v>2.0900844702724015</v>
      </c>
      <c r="N170" s="27">
        <v>3.009966400000001</v>
      </c>
      <c r="O170" s="25">
        <v>18</v>
      </c>
      <c r="P170" s="340" t="s">
        <v>1110</v>
      </c>
      <c r="Q170" s="28" t="s">
        <v>1215</v>
      </c>
      <c r="R170" s="21"/>
      <c r="S170" s="21"/>
      <c r="T170" s="21" t="s">
        <v>1202</v>
      </c>
      <c r="U170" s="36"/>
      <c r="V170" s="21"/>
      <c r="W170" s="21"/>
      <c r="X170" s="21"/>
    </row>
    <row r="171" spans="1:24" x14ac:dyDescent="0.3">
      <c r="A171" s="32" t="s">
        <v>466</v>
      </c>
      <c r="B171" s="1" t="s">
        <v>19</v>
      </c>
      <c r="C171" s="15" t="s">
        <v>1204</v>
      </c>
      <c r="E171" s="24" t="s">
        <v>339</v>
      </c>
      <c r="F171" s="25">
        <v>0.49340000000000001</v>
      </c>
      <c r="G171" s="25"/>
      <c r="H171" s="25"/>
      <c r="I171" s="21"/>
      <c r="J171" s="26">
        <v>16.085376162299241</v>
      </c>
      <c r="K171" s="180">
        <f t="shared" si="4"/>
        <v>1.6085376162299242E-2</v>
      </c>
      <c r="L171" s="181">
        <f t="shared" si="5"/>
        <v>3.2601086668624324E-2</v>
      </c>
      <c r="M171" s="182">
        <v>3.2601086668624326</v>
      </c>
      <c r="N171" s="27">
        <v>2.2340463999999995</v>
      </c>
      <c r="O171" s="25">
        <v>18</v>
      </c>
      <c r="P171" s="25" t="s">
        <v>1100</v>
      </c>
      <c r="Q171" s="21" t="s">
        <v>1215</v>
      </c>
      <c r="R171" s="29"/>
      <c r="S171" s="30"/>
      <c r="T171" s="21" t="s">
        <v>1202</v>
      </c>
      <c r="U171" s="31"/>
      <c r="V171" s="31"/>
      <c r="W171" s="28"/>
      <c r="X171" s="21"/>
    </row>
    <row r="172" spans="1:24" x14ac:dyDescent="0.3">
      <c r="A172" s="32" t="s">
        <v>467</v>
      </c>
      <c r="B172" s="1" t="s">
        <v>19</v>
      </c>
      <c r="C172" s="15" t="s">
        <v>1204</v>
      </c>
      <c r="E172" s="24" t="s">
        <v>339</v>
      </c>
      <c r="F172" s="25">
        <v>2.4043999999999999</v>
      </c>
      <c r="G172" s="25"/>
      <c r="H172" s="25"/>
      <c r="I172" s="21"/>
      <c r="J172" s="26">
        <v>86.832870426277026</v>
      </c>
      <c r="K172" s="180">
        <f t="shared" si="4"/>
        <v>8.6832870426277034E-2</v>
      </c>
      <c r="L172" s="181">
        <f t="shared" si="5"/>
        <v>3.6114153396388723E-2</v>
      </c>
      <c r="M172" s="182">
        <v>3.6114153396388722</v>
      </c>
      <c r="N172" s="27">
        <v>1.5677840000000001</v>
      </c>
      <c r="O172" s="25">
        <v>18</v>
      </c>
      <c r="P172" s="25" t="s">
        <v>1100</v>
      </c>
      <c r="Q172" s="21" t="s">
        <v>1215</v>
      </c>
      <c r="T172" s="21" t="s">
        <v>1202</v>
      </c>
      <c r="U172" s="36"/>
      <c r="V172" s="21"/>
      <c r="W172" s="21"/>
      <c r="X172" s="21"/>
    </row>
    <row r="173" spans="1:24" x14ac:dyDescent="0.3">
      <c r="A173" s="32" t="s">
        <v>468</v>
      </c>
      <c r="B173" s="1" t="s">
        <v>103</v>
      </c>
      <c r="C173" s="15" t="s">
        <v>1204</v>
      </c>
      <c r="E173" s="24" t="s">
        <v>339</v>
      </c>
      <c r="F173" s="25">
        <v>2.3576999999999999</v>
      </c>
      <c r="G173" s="25"/>
      <c r="H173" s="25"/>
      <c r="I173" s="21"/>
      <c r="J173" s="26">
        <v>72.027895181741343</v>
      </c>
      <c r="K173" s="180">
        <f t="shared" si="4"/>
        <v>7.2027895181741339E-2</v>
      </c>
      <c r="L173" s="181">
        <f t="shared" si="5"/>
        <v>3.0550067939831761E-2</v>
      </c>
      <c r="M173" s="182">
        <v>3.0550067939831762</v>
      </c>
      <c r="N173" s="27">
        <v>-0.77483200000000085</v>
      </c>
      <c r="O173" s="25">
        <v>18</v>
      </c>
      <c r="P173" s="25" t="s">
        <v>1100</v>
      </c>
      <c r="Q173" s="21" t="s">
        <v>1215</v>
      </c>
      <c r="T173" s="21" t="s">
        <v>1202</v>
      </c>
      <c r="U173" s="36"/>
      <c r="V173" s="21"/>
      <c r="W173" s="21"/>
      <c r="X173" s="21"/>
    </row>
    <row r="174" spans="1:24" x14ac:dyDescent="0.3">
      <c r="A174" s="32" t="s">
        <v>469</v>
      </c>
      <c r="B174" s="1" t="s">
        <v>103</v>
      </c>
      <c r="C174" s="15" t="s">
        <v>1204</v>
      </c>
      <c r="E174" s="24" t="s">
        <v>339</v>
      </c>
      <c r="F174" s="25">
        <v>2.3208000000000002</v>
      </c>
      <c r="G174" s="25"/>
      <c r="H174" s="25"/>
      <c r="I174" s="21"/>
      <c r="J174" s="26">
        <v>50.720237388724037</v>
      </c>
      <c r="K174" s="180">
        <f t="shared" si="4"/>
        <v>5.072023738872404E-2</v>
      </c>
      <c r="L174" s="181">
        <f t="shared" si="5"/>
        <v>2.1854635207137211E-2</v>
      </c>
      <c r="M174" s="182">
        <v>2.185463520713721</v>
      </c>
      <c r="N174" s="27">
        <v>3.1780596000000005</v>
      </c>
      <c r="O174" s="25">
        <v>18</v>
      </c>
      <c r="P174" s="340" t="s">
        <v>1110</v>
      </c>
      <c r="Q174" s="28" t="s">
        <v>1215</v>
      </c>
      <c r="R174" s="29"/>
      <c r="S174" s="30"/>
      <c r="T174" s="21" t="s">
        <v>1202</v>
      </c>
      <c r="U174" s="31"/>
      <c r="V174" s="31"/>
      <c r="W174" s="28"/>
      <c r="X174" s="21"/>
    </row>
    <row r="175" spans="1:24" x14ac:dyDescent="0.3">
      <c r="A175" s="32" t="s">
        <v>470</v>
      </c>
      <c r="B175" s="1" t="s">
        <v>103</v>
      </c>
      <c r="C175" s="15" t="s">
        <v>1204</v>
      </c>
      <c r="E175" s="24" t="s">
        <v>339</v>
      </c>
      <c r="F175" s="25">
        <v>2.3191000000000002</v>
      </c>
      <c r="G175" s="25"/>
      <c r="H175" s="25"/>
      <c r="I175" s="21"/>
      <c r="J175" s="26">
        <v>49.058516320474766</v>
      </c>
      <c r="K175" s="180">
        <f t="shared" si="4"/>
        <v>4.9058516320474768E-2</v>
      </c>
      <c r="L175" s="181">
        <f t="shared" si="5"/>
        <v>2.1154118546192386E-2</v>
      </c>
      <c r="M175" s="182">
        <v>2.1154118546192384</v>
      </c>
      <c r="N175" s="27">
        <v>3.0025796000000011</v>
      </c>
      <c r="O175" s="25">
        <v>18</v>
      </c>
      <c r="P175" s="340" t="s">
        <v>1110</v>
      </c>
      <c r="Q175" s="28" t="s">
        <v>1215</v>
      </c>
      <c r="R175" s="29"/>
      <c r="S175" s="30"/>
      <c r="T175" s="21" t="s">
        <v>1202</v>
      </c>
      <c r="U175" s="31"/>
      <c r="V175" s="31"/>
      <c r="W175" s="28"/>
      <c r="X175" s="21"/>
    </row>
    <row r="176" spans="1:24" x14ac:dyDescent="0.3">
      <c r="A176" s="32" t="s">
        <v>471</v>
      </c>
      <c r="B176" s="1" t="s">
        <v>19</v>
      </c>
      <c r="C176" s="15" t="s">
        <v>1204</v>
      </c>
      <c r="E176" s="24" t="s">
        <v>339</v>
      </c>
      <c r="F176" s="25">
        <v>1.0189999999999999</v>
      </c>
      <c r="G176" s="25"/>
      <c r="H176" s="25"/>
      <c r="I176" s="21"/>
      <c r="J176" s="26">
        <v>29.771869436201779</v>
      </c>
      <c r="K176" s="180">
        <f t="shared" si="4"/>
        <v>2.9771869436201779E-2</v>
      </c>
      <c r="L176" s="181">
        <f t="shared" si="5"/>
        <v>2.9216751164084183E-2</v>
      </c>
      <c r="M176" s="182">
        <v>2.9216751164084185</v>
      </c>
      <c r="N176" s="27">
        <v>2.2908278000000006</v>
      </c>
      <c r="O176" s="25">
        <v>18</v>
      </c>
      <c r="P176" s="25" t="s">
        <v>1100</v>
      </c>
      <c r="Q176" s="21" t="s">
        <v>1215</v>
      </c>
      <c r="T176" s="21" t="s">
        <v>1202</v>
      </c>
      <c r="U176" s="36"/>
      <c r="V176" s="21"/>
      <c r="W176" s="21"/>
      <c r="X176" s="21"/>
    </row>
    <row r="177" spans="1:24" x14ac:dyDescent="0.3">
      <c r="A177" s="32" t="s">
        <v>472</v>
      </c>
      <c r="B177" s="1" t="s">
        <v>103</v>
      </c>
      <c r="C177" s="15" t="s">
        <v>1204</v>
      </c>
      <c r="E177" s="24" t="s">
        <v>339</v>
      </c>
      <c r="F177" s="25">
        <v>2.2587999999999999</v>
      </c>
      <c r="G177" s="25"/>
      <c r="H177" s="25"/>
      <c r="I177" s="21"/>
      <c r="J177" s="26">
        <v>47.027291389928756</v>
      </c>
      <c r="K177" s="180">
        <f t="shared" si="4"/>
        <v>4.7027291389928755E-2</v>
      </c>
      <c r="L177" s="181">
        <f t="shared" si="5"/>
        <v>2.0819590663152452E-2</v>
      </c>
      <c r="M177" s="182">
        <v>2.0819590663152452</v>
      </c>
      <c r="N177" s="27">
        <v>2.9000431999999998</v>
      </c>
      <c r="O177" s="25">
        <v>18</v>
      </c>
      <c r="P177" s="25" t="s">
        <v>1100</v>
      </c>
      <c r="Q177" s="28" t="s">
        <v>1215</v>
      </c>
      <c r="T177" s="21" t="s">
        <v>1202</v>
      </c>
      <c r="U177" s="36"/>
      <c r="V177" s="21"/>
      <c r="W177" s="21"/>
      <c r="X177" s="21"/>
    </row>
    <row r="178" spans="1:24" x14ac:dyDescent="0.3">
      <c r="A178" s="32" t="s">
        <v>473</v>
      </c>
      <c r="B178" s="1" t="s">
        <v>19</v>
      </c>
      <c r="C178" s="15" t="s">
        <v>1204</v>
      </c>
      <c r="E178" s="24" t="s">
        <v>339</v>
      </c>
      <c r="F178" s="25">
        <v>2.2719999999999998</v>
      </c>
      <c r="G178" s="25"/>
      <c r="H178" s="25"/>
      <c r="I178" s="21"/>
      <c r="J178" s="26">
        <v>75.580606206979837</v>
      </c>
      <c r="K178" s="180">
        <f t="shared" si="4"/>
        <v>7.5580606206979845E-2</v>
      </c>
      <c r="L178" s="181">
        <f t="shared" si="5"/>
        <v>3.3266111886874936E-2</v>
      </c>
      <c r="M178" s="182">
        <v>3.3266111886874934</v>
      </c>
      <c r="N178" s="27">
        <v>1.5908751999999995</v>
      </c>
      <c r="O178" s="25">
        <v>18</v>
      </c>
      <c r="P178" s="25" t="s">
        <v>1100</v>
      </c>
      <c r="Q178" s="21" t="s">
        <v>1215</v>
      </c>
      <c r="T178" s="21" t="s">
        <v>1202</v>
      </c>
      <c r="U178" s="36"/>
      <c r="V178" s="21"/>
      <c r="W178" s="21"/>
      <c r="X178" s="21"/>
    </row>
    <row r="179" spans="1:24" s="44" customFormat="1" x14ac:dyDescent="0.3">
      <c r="A179" s="32" t="s">
        <v>457</v>
      </c>
      <c r="B179" s="1" t="s">
        <v>19</v>
      </c>
      <c r="C179" s="15" t="s">
        <v>1204</v>
      </c>
      <c r="D179" s="15"/>
      <c r="E179" s="24" t="s">
        <v>339</v>
      </c>
      <c r="F179" s="25">
        <v>2.3714</v>
      </c>
      <c r="G179" s="25"/>
      <c r="H179" s="25"/>
      <c r="I179" s="21"/>
      <c r="J179" s="26">
        <v>94.511335311572694</v>
      </c>
      <c r="K179" s="180">
        <f t="shared" si="4"/>
        <v>9.45113353115727E-2</v>
      </c>
      <c r="L179" s="181">
        <f t="shared" si="5"/>
        <v>3.9854657717623643E-2</v>
      </c>
      <c r="M179" s="182">
        <v>3.9854657717623643</v>
      </c>
      <c r="N179" s="27">
        <v>1.9016503999999999</v>
      </c>
      <c r="O179" s="25">
        <v>18</v>
      </c>
      <c r="P179" s="340" t="s">
        <v>1100</v>
      </c>
      <c r="Q179" s="21" t="s">
        <v>1215</v>
      </c>
      <c r="R179" s="28"/>
      <c r="S179" s="28"/>
      <c r="T179" s="21" t="s">
        <v>1202</v>
      </c>
      <c r="U179" s="31"/>
      <c r="V179" s="89"/>
      <c r="W179" s="28"/>
      <c r="X179" s="21"/>
    </row>
    <row r="180" spans="1:24" s="44" customFormat="1" x14ac:dyDescent="0.3">
      <c r="A180" s="32" t="s">
        <v>474</v>
      </c>
      <c r="B180" s="1" t="s">
        <v>19</v>
      </c>
      <c r="C180" s="15" t="s">
        <v>1204</v>
      </c>
      <c r="D180" s="15"/>
      <c r="E180" s="24" t="s">
        <v>339</v>
      </c>
      <c r="F180" s="25">
        <v>2.2923</v>
      </c>
      <c r="G180" s="25"/>
      <c r="H180" s="25"/>
      <c r="I180" s="21"/>
      <c r="J180" s="26">
        <v>68.791571066296342</v>
      </c>
      <c r="K180" s="180">
        <f t="shared" si="4"/>
        <v>6.8791571066296339E-2</v>
      </c>
      <c r="L180" s="181">
        <f t="shared" si="5"/>
        <v>3.0009846471359045E-2</v>
      </c>
      <c r="M180" s="182">
        <v>3.0009846471359047</v>
      </c>
      <c r="N180" s="27">
        <v>2.2248800000000002</v>
      </c>
      <c r="O180" s="25">
        <v>18</v>
      </c>
      <c r="P180" s="25" t="s">
        <v>1100</v>
      </c>
      <c r="Q180" s="21" t="s">
        <v>1215</v>
      </c>
      <c r="R180" s="21"/>
      <c r="S180" s="21"/>
      <c r="T180" s="21" t="s">
        <v>1202</v>
      </c>
      <c r="U180" s="36"/>
      <c r="V180" s="21"/>
      <c r="W180" s="21"/>
      <c r="X180" s="21"/>
    </row>
    <row r="181" spans="1:24" s="44" customFormat="1" x14ac:dyDescent="0.3">
      <c r="A181" s="1" t="s">
        <v>983</v>
      </c>
      <c r="B181" s="1" t="s">
        <v>19</v>
      </c>
      <c r="C181" s="15" t="s">
        <v>1204</v>
      </c>
      <c r="D181" s="15"/>
      <c r="E181" s="24" t="s">
        <v>339</v>
      </c>
      <c r="F181" s="34">
        <v>2.3298000000000001</v>
      </c>
      <c r="G181" s="34"/>
      <c r="H181" s="34"/>
      <c r="I181" s="21"/>
      <c r="J181" s="26">
        <v>65.763141387529799</v>
      </c>
      <c r="K181" s="180">
        <f t="shared" si="4"/>
        <v>6.5763141387529797E-2</v>
      </c>
      <c r="L181" s="181">
        <f t="shared" si="5"/>
        <v>2.8226947114571979E-2</v>
      </c>
      <c r="M181" s="182">
        <v>2.8226947114571979</v>
      </c>
      <c r="N181" s="27">
        <v>2.152950399999999</v>
      </c>
      <c r="O181" s="340">
        <v>20</v>
      </c>
      <c r="P181" s="340" t="s">
        <v>1100</v>
      </c>
      <c r="Q181" s="21" t="s">
        <v>1215</v>
      </c>
      <c r="R181" s="21"/>
      <c r="S181" s="21"/>
      <c r="T181" s="21" t="s">
        <v>1202</v>
      </c>
      <c r="U181" s="36"/>
      <c r="V181" s="21"/>
      <c r="W181" s="21"/>
      <c r="X181" s="21"/>
    </row>
    <row r="182" spans="1:24" s="44" customFormat="1" x14ac:dyDescent="0.3">
      <c r="A182" s="1" t="s">
        <v>984</v>
      </c>
      <c r="B182" s="1" t="s">
        <v>19</v>
      </c>
      <c r="C182" s="15" t="s">
        <v>1204</v>
      </c>
      <c r="D182" s="15"/>
      <c r="E182" s="24" t="s">
        <v>339</v>
      </c>
      <c r="F182" s="25">
        <v>2.2206000000000001</v>
      </c>
      <c r="G182" s="25"/>
      <c r="H182" s="25"/>
      <c r="I182" s="21"/>
      <c r="J182" s="26">
        <v>38.400776256540588</v>
      </c>
      <c r="K182" s="180">
        <f t="shared" si="4"/>
        <v>3.8400776256540592E-2</v>
      </c>
      <c r="L182" s="181">
        <f t="shared" si="5"/>
        <v>1.7292973185868948E-2</v>
      </c>
      <c r="M182" s="182">
        <v>1.7292973185868949</v>
      </c>
      <c r="N182" s="27">
        <v>2.0247589390559644</v>
      </c>
      <c r="O182" s="340">
        <v>20</v>
      </c>
      <c r="P182" s="340" t="s">
        <v>1119</v>
      </c>
      <c r="Q182" s="21" t="s">
        <v>1215</v>
      </c>
      <c r="R182" s="21"/>
      <c r="S182" s="21"/>
      <c r="T182" s="21" t="s">
        <v>1202</v>
      </c>
      <c r="U182" s="36"/>
      <c r="V182" s="21"/>
      <c r="W182" s="21"/>
      <c r="X182" s="21"/>
    </row>
    <row r="183" spans="1:24" s="44" customFormat="1" x14ac:dyDescent="0.3">
      <c r="A183" s="1" t="s">
        <v>985</v>
      </c>
      <c r="B183" s="1" t="s">
        <v>19</v>
      </c>
      <c r="C183" s="15" t="s">
        <v>1204</v>
      </c>
      <c r="D183" s="15"/>
      <c r="E183" s="24" t="s">
        <v>339</v>
      </c>
      <c r="F183" s="34">
        <v>2.3542999999999998</v>
      </c>
      <c r="G183" s="34"/>
      <c r="H183" s="34"/>
      <c r="I183" s="21"/>
      <c r="J183" s="26">
        <v>71.116296575084675</v>
      </c>
      <c r="K183" s="180">
        <f t="shared" si="4"/>
        <v>7.111629657508467E-2</v>
      </c>
      <c r="L183" s="181">
        <f t="shared" si="5"/>
        <v>3.0206981512587466E-2</v>
      </c>
      <c r="M183" s="182">
        <v>3.0206981512587467</v>
      </c>
      <c r="N183" s="27">
        <v>3.322363999999999</v>
      </c>
      <c r="O183" s="340">
        <v>20</v>
      </c>
      <c r="P183" s="340" t="s">
        <v>1100</v>
      </c>
      <c r="Q183" s="21" t="s">
        <v>1215</v>
      </c>
      <c r="R183" s="21"/>
      <c r="S183" s="21"/>
      <c r="T183" s="21" t="s">
        <v>1202</v>
      </c>
      <c r="U183" s="36"/>
      <c r="V183" s="21"/>
      <c r="W183" s="21"/>
      <c r="X183" s="21"/>
    </row>
    <row r="184" spans="1:24" x14ac:dyDescent="0.3">
      <c r="A184" s="1" t="s">
        <v>986</v>
      </c>
      <c r="B184" s="1" t="s">
        <v>19</v>
      </c>
      <c r="C184" s="15" t="s">
        <v>1204</v>
      </c>
      <c r="E184" s="24" t="s">
        <v>339</v>
      </c>
      <c r="F184" s="25">
        <v>2.2884000000000002</v>
      </c>
      <c r="G184" s="25"/>
      <c r="H184" s="25"/>
      <c r="I184" s="21"/>
      <c r="J184" s="26">
        <v>50.440971958283946</v>
      </c>
      <c r="K184" s="180">
        <f t="shared" si="4"/>
        <v>5.0440971958283946E-2</v>
      </c>
      <c r="L184" s="181">
        <f t="shared" si="5"/>
        <v>2.204202585137386E-2</v>
      </c>
      <c r="M184" s="182">
        <v>2.2042025851373861</v>
      </c>
      <c r="N184" s="27">
        <v>2.1544781411901401</v>
      </c>
      <c r="O184" s="340">
        <v>20</v>
      </c>
      <c r="P184" s="340" t="s">
        <v>1100</v>
      </c>
      <c r="Q184" s="21" t="s">
        <v>1215</v>
      </c>
      <c r="T184" s="21" t="s">
        <v>1202</v>
      </c>
      <c r="U184" s="36"/>
      <c r="V184" s="21"/>
      <c r="W184" s="21"/>
      <c r="X184" s="21"/>
    </row>
    <row r="185" spans="1:24" x14ac:dyDescent="0.3">
      <c r="A185" s="1" t="s">
        <v>987</v>
      </c>
      <c r="B185" s="1" t="s">
        <v>19</v>
      </c>
      <c r="C185" s="15" t="s">
        <v>1204</v>
      </c>
      <c r="E185" s="24" t="s">
        <v>339</v>
      </c>
      <c r="F185" s="34">
        <v>2.3580999999999999</v>
      </c>
      <c r="G185" s="34"/>
      <c r="H185" s="34"/>
      <c r="I185" s="21"/>
      <c r="J185" s="26">
        <v>47.943563973714731</v>
      </c>
      <c r="K185" s="180">
        <f t="shared" si="4"/>
        <v>4.7943563973714735E-2</v>
      </c>
      <c r="L185" s="181">
        <f t="shared" si="5"/>
        <v>2.0331438010989668E-2</v>
      </c>
      <c r="M185" s="182">
        <v>2.0331438010989666</v>
      </c>
      <c r="N185" s="27">
        <v>2.0255018000000007</v>
      </c>
      <c r="O185" s="340">
        <v>20</v>
      </c>
      <c r="P185" s="3" t="s">
        <v>1100</v>
      </c>
      <c r="Q185" s="21" t="s">
        <v>1215</v>
      </c>
      <c r="R185" s="29"/>
      <c r="S185" s="30"/>
      <c r="T185" s="21" t="s">
        <v>1202</v>
      </c>
      <c r="U185" s="31"/>
      <c r="V185" s="31"/>
      <c r="W185" s="28"/>
      <c r="X185" s="21"/>
    </row>
    <row r="186" spans="1:24" x14ac:dyDescent="0.3">
      <c r="A186" s="32" t="s">
        <v>475</v>
      </c>
      <c r="B186" s="1" t="s">
        <v>19</v>
      </c>
      <c r="C186" s="15" t="s">
        <v>1204</v>
      </c>
      <c r="E186" s="24" t="s">
        <v>339</v>
      </c>
      <c r="F186" s="25">
        <v>2.3081</v>
      </c>
      <c r="G186" s="25"/>
      <c r="H186" s="25"/>
      <c r="I186" s="21"/>
      <c r="J186" s="26">
        <v>45.668773854961827</v>
      </c>
      <c r="K186" s="180">
        <f t="shared" si="4"/>
        <v>4.5668773854961826E-2</v>
      </c>
      <c r="L186" s="181">
        <f t="shared" si="5"/>
        <v>1.978630642301539E-2</v>
      </c>
      <c r="M186" s="182">
        <v>1.978630642301539</v>
      </c>
      <c r="N186" s="27">
        <v>2.4590368000000007</v>
      </c>
      <c r="O186" s="25">
        <v>27</v>
      </c>
      <c r="P186" s="25" t="s">
        <v>1100</v>
      </c>
      <c r="Q186" s="21" t="s">
        <v>1215</v>
      </c>
      <c r="T186" s="21" t="s">
        <v>1202</v>
      </c>
      <c r="U186" s="36"/>
      <c r="V186" s="21"/>
      <c r="W186" s="21"/>
      <c r="X186" s="21"/>
    </row>
    <row r="187" spans="1:24" x14ac:dyDescent="0.3">
      <c r="A187" s="32" t="s">
        <v>476</v>
      </c>
      <c r="B187" s="1" t="s">
        <v>19</v>
      </c>
      <c r="C187" s="15" t="s">
        <v>1204</v>
      </c>
      <c r="E187" s="24" t="s">
        <v>339</v>
      </c>
      <c r="F187" s="25">
        <v>2.4508000000000001</v>
      </c>
      <c r="G187" s="25"/>
      <c r="H187" s="25"/>
      <c r="I187" s="21"/>
      <c r="J187" s="26">
        <v>44.924499045801532</v>
      </c>
      <c r="K187" s="180">
        <f t="shared" si="4"/>
        <v>4.4924499045801536E-2</v>
      </c>
      <c r="L187" s="181">
        <f t="shared" si="5"/>
        <v>1.8330544738779798E-2</v>
      </c>
      <c r="M187" s="182">
        <v>1.8330544738779799</v>
      </c>
      <c r="N187" s="27">
        <v>2.6309152000000018</v>
      </c>
      <c r="O187" s="25">
        <v>27</v>
      </c>
      <c r="P187" s="25" t="s">
        <v>1100</v>
      </c>
      <c r="Q187" s="21" t="s">
        <v>1215</v>
      </c>
      <c r="R187" s="29"/>
      <c r="S187" s="30"/>
      <c r="T187" s="21" t="s">
        <v>1202</v>
      </c>
      <c r="U187" s="31"/>
      <c r="V187" s="31"/>
      <c r="W187" s="28"/>
      <c r="X187" s="21"/>
    </row>
    <row r="188" spans="1:24" s="44" customFormat="1" x14ac:dyDescent="0.3">
      <c r="A188" s="32" t="s">
        <v>477</v>
      </c>
      <c r="B188" s="1" t="s">
        <v>19</v>
      </c>
      <c r="C188" s="15" t="s">
        <v>1204</v>
      </c>
      <c r="D188" s="15"/>
      <c r="E188" s="24" t="s">
        <v>339</v>
      </c>
      <c r="F188" s="25">
        <v>2.3216000000000001</v>
      </c>
      <c r="G188" s="25"/>
      <c r="H188" s="25"/>
      <c r="I188" s="21"/>
      <c r="J188" s="26">
        <v>45.392056297709921</v>
      </c>
      <c r="K188" s="180">
        <f t="shared" si="4"/>
        <v>4.5392056297709919E-2</v>
      </c>
      <c r="L188" s="181">
        <f t="shared" si="5"/>
        <v>1.9552057330164505E-2</v>
      </c>
      <c r="M188" s="182">
        <v>1.9552057330164505</v>
      </c>
      <c r="N188" s="27">
        <v>2.170248</v>
      </c>
      <c r="O188" s="25">
        <v>27</v>
      </c>
      <c r="P188" s="25" t="s">
        <v>1100</v>
      </c>
      <c r="Q188" s="21" t="s">
        <v>1215</v>
      </c>
      <c r="R188" s="29"/>
      <c r="S188" s="30"/>
      <c r="T188" s="21" t="s">
        <v>1202</v>
      </c>
      <c r="U188" s="31"/>
      <c r="V188" s="31"/>
      <c r="W188" s="28"/>
      <c r="X188" s="21"/>
    </row>
    <row r="189" spans="1:24" x14ac:dyDescent="0.3">
      <c r="A189" s="32" t="s">
        <v>478</v>
      </c>
      <c r="B189" s="1" t="s">
        <v>19</v>
      </c>
      <c r="C189" s="15" t="s">
        <v>1204</v>
      </c>
      <c r="E189" s="24" t="s">
        <v>339</v>
      </c>
      <c r="F189" s="25">
        <v>2.3262999999999998</v>
      </c>
      <c r="G189" s="25"/>
      <c r="H189" s="25"/>
      <c r="I189" s="21"/>
      <c r="J189" s="26">
        <v>33.17235209923664</v>
      </c>
      <c r="K189" s="180">
        <f t="shared" si="4"/>
        <v>3.3172352099236642E-2</v>
      </c>
      <c r="L189" s="181">
        <f t="shared" si="5"/>
        <v>1.4259705153779239E-2</v>
      </c>
      <c r="M189" s="182">
        <v>1.4259705153779239</v>
      </c>
      <c r="N189" s="27">
        <v>3.1284150000000013</v>
      </c>
      <c r="O189" s="25">
        <v>27</v>
      </c>
      <c r="P189" s="25" t="s">
        <v>1100</v>
      </c>
      <c r="Q189" s="21" t="s">
        <v>1215</v>
      </c>
      <c r="T189" s="21" t="s">
        <v>1202</v>
      </c>
      <c r="U189" s="36"/>
      <c r="V189" s="21"/>
      <c r="W189" s="21"/>
      <c r="X189" s="21"/>
    </row>
    <row r="190" spans="1:24" x14ac:dyDescent="0.3">
      <c r="A190" s="32" t="s">
        <v>479</v>
      </c>
      <c r="B190" s="1" t="s">
        <v>19</v>
      </c>
      <c r="C190" s="15" t="s">
        <v>1204</v>
      </c>
      <c r="E190" s="24" t="s">
        <v>339</v>
      </c>
      <c r="F190" s="25">
        <v>2.3102999999999998</v>
      </c>
      <c r="G190" s="25"/>
      <c r="H190" s="25"/>
      <c r="I190" s="21"/>
      <c r="J190" s="26">
        <v>64.757514312977108</v>
      </c>
      <c r="K190" s="180">
        <f t="shared" si="4"/>
        <v>6.4757514312977105E-2</v>
      </c>
      <c r="L190" s="181">
        <f t="shared" si="5"/>
        <v>2.8029915730847555E-2</v>
      </c>
      <c r="M190" s="182">
        <v>2.8029915730847557</v>
      </c>
      <c r="N190" s="27">
        <v>-1.4505495999999993</v>
      </c>
      <c r="O190" s="25">
        <v>27</v>
      </c>
      <c r="P190" s="25" t="s">
        <v>1100</v>
      </c>
      <c r="Q190" s="21" t="s">
        <v>1215</v>
      </c>
      <c r="T190" s="21" t="s">
        <v>1202</v>
      </c>
      <c r="U190" s="36"/>
      <c r="V190" s="21"/>
      <c r="W190" s="21"/>
      <c r="X190" s="21"/>
    </row>
    <row r="191" spans="1:24" x14ac:dyDescent="0.3">
      <c r="A191" s="32" t="s">
        <v>480</v>
      </c>
      <c r="B191" s="1" t="s">
        <v>19</v>
      </c>
      <c r="C191" s="15" t="s">
        <v>1204</v>
      </c>
      <c r="E191" s="24" t="s">
        <v>339</v>
      </c>
      <c r="F191" s="25">
        <v>2.4565000000000001</v>
      </c>
      <c r="G191" s="25"/>
      <c r="H191" s="25"/>
      <c r="I191" s="21"/>
      <c r="J191" s="26">
        <v>83.815243320610676</v>
      </c>
      <c r="K191" s="180">
        <f t="shared" si="4"/>
        <v>8.3815243320610675E-2</v>
      </c>
      <c r="L191" s="181">
        <f t="shared" si="5"/>
        <v>3.4119781526810777E-2</v>
      </c>
      <c r="M191" s="182">
        <v>3.411978152681078</v>
      </c>
      <c r="N191" s="27">
        <v>0.47977560000000163</v>
      </c>
      <c r="O191" s="25">
        <v>27</v>
      </c>
      <c r="P191" s="25" t="s">
        <v>1100</v>
      </c>
      <c r="Q191" s="21" t="s">
        <v>1215</v>
      </c>
      <c r="T191" s="21" t="s">
        <v>1202</v>
      </c>
      <c r="U191" s="36"/>
      <c r="V191" s="21"/>
      <c r="W191" s="21"/>
      <c r="X191" s="21"/>
    </row>
    <row r="192" spans="1:24" x14ac:dyDescent="0.3">
      <c r="A192" s="32" t="s">
        <v>481</v>
      </c>
      <c r="B192" s="1" t="s">
        <v>19</v>
      </c>
      <c r="C192" s="15" t="s">
        <v>1204</v>
      </c>
      <c r="E192" s="24" t="s">
        <v>339</v>
      </c>
      <c r="F192" s="25">
        <v>2.2475000000000001</v>
      </c>
      <c r="G192" s="25"/>
      <c r="H192" s="25"/>
      <c r="I192" s="21"/>
      <c r="J192" s="26">
        <v>43.373926526717554</v>
      </c>
      <c r="K192" s="180">
        <f t="shared" si="4"/>
        <v>4.3373926526717552E-2</v>
      </c>
      <c r="L192" s="181">
        <f t="shared" si="5"/>
        <v>1.9298743727126831E-2</v>
      </c>
      <c r="M192" s="182">
        <v>1.929874372712683</v>
      </c>
      <c r="N192" s="27">
        <v>2.7074952000000003</v>
      </c>
      <c r="O192" s="25">
        <v>27</v>
      </c>
      <c r="P192" s="25" t="s">
        <v>1100</v>
      </c>
      <c r="Q192" s="21" t="s">
        <v>1215</v>
      </c>
      <c r="T192" s="21" t="s">
        <v>1202</v>
      </c>
      <c r="U192" s="36"/>
      <c r="V192" s="21"/>
      <c r="W192" s="21"/>
      <c r="X192" s="21"/>
    </row>
    <row r="193" spans="1:24" x14ac:dyDescent="0.3">
      <c r="A193" s="32" t="s">
        <v>482</v>
      </c>
      <c r="B193" s="1" t="s">
        <v>19</v>
      </c>
      <c r="C193" s="15" t="s">
        <v>1204</v>
      </c>
      <c r="E193" s="24" t="s">
        <v>339</v>
      </c>
      <c r="F193" s="25">
        <v>2.3218999999999999</v>
      </c>
      <c r="G193" s="25"/>
      <c r="H193" s="25"/>
      <c r="I193" s="21"/>
      <c r="J193" s="26">
        <v>40.799976145038165</v>
      </c>
      <c r="K193" s="180">
        <f t="shared" si="4"/>
        <v>4.0799976145038164E-2</v>
      </c>
      <c r="L193" s="181">
        <f t="shared" si="5"/>
        <v>1.7571805911123721E-2</v>
      </c>
      <c r="M193" s="182">
        <v>1.7571805911123721</v>
      </c>
      <c r="N193" s="27">
        <v>2.9681579999999999</v>
      </c>
      <c r="O193" s="25">
        <v>27</v>
      </c>
      <c r="P193" s="25" t="s">
        <v>1100</v>
      </c>
      <c r="Q193" s="21" t="s">
        <v>1215</v>
      </c>
      <c r="T193" s="21" t="s">
        <v>1202</v>
      </c>
      <c r="U193" s="36"/>
      <c r="V193" s="21"/>
      <c r="W193" s="21"/>
      <c r="X193" s="21"/>
    </row>
    <row r="194" spans="1:24" x14ac:dyDescent="0.3">
      <c r="A194" s="32" t="s">
        <v>458</v>
      </c>
      <c r="B194" s="1" t="s">
        <v>19</v>
      </c>
      <c r="C194" s="15" t="s">
        <v>1204</v>
      </c>
      <c r="E194" s="24" t="s">
        <v>339</v>
      </c>
      <c r="F194" s="25">
        <v>2.2532999999999999</v>
      </c>
      <c r="G194" s="25"/>
      <c r="H194" s="25"/>
      <c r="I194" s="21"/>
      <c r="J194" s="26">
        <v>57.916072938050959</v>
      </c>
      <c r="K194" s="180">
        <f t="shared" ref="K194:K257" si="6">J194*0.001</f>
        <v>5.7916072938050962E-2</v>
      </c>
      <c r="L194" s="181">
        <f t="shared" ref="L194:L257" si="7">K194/F194</f>
        <v>2.5702779451493792E-2</v>
      </c>
      <c r="M194" s="182">
        <v>2.5702779451493791</v>
      </c>
      <c r="N194" s="27">
        <v>2.1454703999999998</v>
      </c>
      <c r="O194" s="25">
        <v>18</v>
      </c>
      <c r="P194" s="25" t="s">
        <v>1100</v>
      </c>
      <c r="Q194" s="21" t="s">
        <v>1215</v>
      </c>
      <c r="T194" s="21" t="s">
        <v>1202</v>
      </c>
      <c r="U194" s="36"/>
      <c r="V194" s="21"/>
      <c r="W194" s="21"/>
      <c r="X194" s="21"/>
    </row>
    <row r="195" spans="1:24" x14ac:dyDescent="0.3">
      <c r="A195" s="32" t="s">
        <v>483</v>
      </c>
      <c r="B195" s="1" t="s">
        <v>19</v>
      </c>
      <c r="C195" s="15" t="s">
        <v>1204</v>
      </c>
      <c r="E195" s="24" t="s">
        <v>339</v>
      </c>
      <c r="F195" s="25">
        <v>2.3997000000000002</v>
      </c>
      <c r="G195" s="25"/>
      <c r="H195" s="25"/>
      <c r="I195" s="21"/>
      <c r="J195" s="26">
        <v>71.484613549618317</v>
      </c>
      <c r="K195" s="180">
        <f t="shared" si="6"/>
        <v>7.1484613549618312E-2</v>
      </c>
      <c r="L195" s="181">
        <f t="shared" si="7"/>
        <v>2.9788979268082806E-2</v>
      </c>
      <c r="M195" s="182">
        <v>2.9788979268082807</v>
      </c>
      <c r="N195" s="27">
        <v>2.1786264000000006</v>
      </c>
      <c r="O195" s="25">
        <v>27</v>
      </c>
      <c r="P195" s="25" t="s">
        <v>1100</v>
      </c>
      <c r="Q195" s="21" t="s">
        <v>1215</v>
      </c>
      <c r="T195" s="21" t="s">
        <v>1202</v>
      </c>
      <c r="U195" s="36"/>
      <c r="V195" s="21"/>
      <c r="W195" s="21"/>
      <c r="X195" s="21"/>
    </row>
    <row r="196" spans="1:24" s="72" customFormat="1" x14ac:dyDescent="0.3">
      <c r="A196" s="1" t="s">
        <v>988</v>
      </c>
      <c r="B196" s="1" t="s">
        <v>19</v>
      </c>
      <c r="C196" s="15" t="s">
        <v>1204</v>
      </c>
      <c r="D196" s="15"/>
      <c r="E196" s="24" t="s">
        <v>339</v>
      </c>
      <c r="F196" s="25">
        <v>2.2343999999999999</v>
      </c>
      <c r="G196" s="25"/>
      <c r="H196" s="25"/>
      <c r="I196" s="21"/>
      <c r="J196" s="26">
        <v>53.4973693129933</v>
      </c>
      <c r="K196" s="180">
        <f t="shared" si="6"/>
        <v>5.3497369312993301E-2</v>
      </c>
      <c r="L196" s="181">
        <f t="shared" si="7"/>
        <v>2.3942610684297039E-2</v>
      </c>
      <c r="M196" s="182">
        <v>2.3942610684297039</v>
      </c>
      <c r="N196" s="27">
        <v>2.7241530113246455</v>
      </c>
      <c r="O196" s="338">
        <v>30</v>
      </c>
      <c r="P196" s="3" t="s">
        <v>1100</v>
      </c>
      <c r="Q196" s="21" t="s">
        <v>1215</v>
      </c>
      <c r="R196" s="21"/>
      <c r="S196" s="21"/>
      <c r="T196" s="21" t="s">
        <v>1202</v>
      </c>
      <c r="U196" s="36"/>
      <c r="V196" s="21"/>
      <c r="W196" s="21"/>
      <c r="X196" s="21"/>
    </row>
    <row r="197" spans="1:24" x14ac:dyDescent="0.3">
      <c r="A197" s="1" t="s">
        <v>989</v>
      </c>
      <c r="B197" s="1" t="s">
        <v>19</v>
      </c>
      <c r="C197" s="15" t="s">
        <v>1204</v>
      </c>
      <c r="E197" s="24" t="s">
        <v>339</v>
      </c>
      <c r="F197" s="25">
        <v>2.2742</v>
      </c>
      <c r="G197" s="25"/>
      <c r="H197" s="25"/>
      <c r="I197" s="21"/>
      <c r="J197" s="26">
        <v>58.215379515302565</v>
      </c>
      <c r="K197" s="180">
        <f t="shared" si="6"/>
        <v>5.8215379515302569E-2</v>
      </c>
      <c r="L197" s="181">
        <f t="shared" si="7"/>
        <v>2.5598179366503635E-2</v>
      </c>
      <c r="M197" s="182">
        <v>2.5598179366503637</v>
      </c>
      <c r="N197" s="27">
        <v>2.4666511243497378</v>
      </c>
      <c r="O197" s="300">
        <v>30</v>
      </c>
      <c r="P197" s="3" t="s">
        <v>1100</v>
      </c>
      <c r="Q197" s="21" t="s">
        <v>1215</v>
      </c>
      <c r="T197" s="21" t="s">
        <v>1202</v>
      </c>
      <c r="U197" s="36"/>
      <c r="V197" s="21"/>
      <c r="W197" s="21"/>
      <c r="X197" s="21"/>
    </row>
    <row r="198" spans="1:24" x14ac:dyDescent="0.3">
      <c r="A198" s="1" t="s">
        <v>990</v>
      </c>
      <c r="B198" s="1" t="s">
        <v>19</v>
      </c>
      <c r="C198" s="15" t="s">
        <v>1204</v>
      </c>
      <c r="E198" s="24" t="s">
        <v>339</v>
      </c>
      <c r="F198" s="25">
        <v>2.2681</v>
      </c>
      <c r="G198" s="25"/>
      <c r="H198" s="25"/>
      <c r="I198" s="21"/>
      <c r="J198" s="26">
        <v>50.804828786225535</v>
      </c>
      <c r="K198" s="180">
        <f t="shared" si="6"/>
        <v>5.0804828786225539E-2</v>
      </c>
      <c r="L198" s="181">
        <f t="shared" si="7"/>
        <v>2.2399730517272405E-2</v>
      </c>
      <c r="M198" s="182">
        <v>2.2399730517272407</v>
      </c>
      <c r="N198" s="27">
        <v>2.2344394352537709</v>
      </c>
      <c r="O198" s="300">
        <v>30</v>
      </c>
      <c r="P198" s="300" t="s">
        <v>1100</v>
      </c>
      <c r="Q198" s="21" t="s">
        <v>1215</v>
      </c>
      <c r="T198" s="21" t="s">
        <v>1202</v>
      </c>
      <c r="U198" s="36"/>
      <c r="V198" s="21"/>
      <c r="W198" s="21"/>
      <c r="X198" s="21"/>
    </row>
    <row r="199" spans="1:24" x14ac:dyDescent="0.3">
      <c r="A199" s="1" t="s">
        <v>991</v>
      </c>
      <c r="B199" s="1" t="s">
        <v>19</v>
      </c>
      <c r="C199" s="15" t="s">
        <v>1204</v>
      </c>
      <c r="E199" s="24" t="s">
        <v>339</v>
      </c>
      <c r="F199" s="25">
        <v>2.3134000000000001</v>
      </c>
      <c r="G199" s="25"/>
      <c r="H199" s="25"/>
      <c r="I199" s="21"/>
      <c r="J199" s="26">
        <v>55.469126790124392</v>
      </c>
      <c r="K199" s="180">
        <f t="shared" si="6"/>
        <v>5.546912679012439E-2</v>
      </c>
      <c r="L199" s="181">
        <f t="shared" si="7"/>
        <v>2.3977317709918036E-2</v>
      </c>
      <c r="M199" s="182">
        <v>2.3977317709918036</v>
      </c>
      <c r="N199" s="27">
        <v>1.9739432620123267</v>
      </c>
      <c r="O199" s="300">
        <v>30</v>
      </c>
      <c r="P199" s="300" t="s">
        <v>1100</v>
      </c>
      <c r="Q199" s="21" t="s">
        <v>1215</v>
      </c>
      <c r="T199" s="21" t="s">
        <v>1202</v>
      </c>
      <c r="U199" s="36"/>
      <c r="V199" s="21"/>
      <c r="W199" s="21"/>
      <c r="X199" s="21"/>
    </row>
    <row r="200" spans="1:24" x14ac:dyDescent="0.3">
      <c r="A200" s="1" t="s">
        <v>992</v>
      </c>
      <c r="B200" s="1" t="s">
        <v>19</v>
      </c>
      <c r="C200" s="15" t="s">
        <v>1204</v>
      </c>
      <c r="E200" s="24" t="s">
        <v>339</v>
      </c>
      <c r="F200" s="25">
        <v>2.3005</v>
      </c>
      <c r="G200" s="25"/>
      <c r="H200" s="25"/>
      <c r="I200" s="21"/>
      <c r="J200" s="26">
        <v>54.323844107889194</v>
      </c>
      <c r="K200" s="180">
        <f t="shared" si="6"/>
        <v>5.4323844107889194E-2</v>
      </c>
      <c r="L200" s="181">
        <f t="shared" si="7"/>
        <v>2.361392919273601E-2</v>
      </c>
      <c r="M200" s="182">
        <v>2.3613929192736012</v>
      </c>
      <c r="N200" s="27">
        <v>1.9240650935548951</v>
      </c>
      <c r="O200" s="338">
        <v>30</v>
      </c>
      <c r="P200" s="338" t="s">
        <v>1100</v>
      </c>
      <c r="Q200" s="21" t="s">
        <v>1215</v>
      </c>
      <c r="T200" s="21" t="s">
        <v>1202</v>
      </c>
      <c r="U200" s="36"/>
      <c r="V200" s="21"/>
      <c r="W200" s="21"/>
      <c r="X200" s="21"/>
    </row>
    <row r="201" spans="1:24" x14ac:dyDescent="0.3">
      <c r="A201" s="32" t="s">
        <v>484</v>
      </c>
      <c r="B201" s="1" t="s">
        <v>19</v>
      </c>
      <c r="C201" s="15" t="s">
        <v>1204</v>
      </c>
      <c r="E201" s="24" t="s">
        <v>339</v>
      </c>
      <c r="F201" s="25">
        <v>2.2498</v>
      </c>
      <c r="G201" s="25"/>
      <c r="H201" s="25"/>
      <c r="I201" s="21"/>
      <c r="J201" s="26">
        <v>26.463857566765579</v>
      </c>
      <c r="K201" s="180">
        <f t="shared" si="6"/>
        <v>2.6463857566765579E-2</v>
      </c>
      <c r="L201" s="181">
        <f t="shared" si="7"/>
        <v>1.1762760052789395E-2</v>
      </c>
      <c r="M201" s="182">
        <v>1.1762760052789396</v>
      </c>
      <c r="N201" s="27">
        <v>3.8228444000000001</v>
      </c>
      <c r="O201" s="25">
        <v>27</v>
      </c>
      <c r="P201" s="25" t="s">
        <v>1100</v>
      </c>
      <c r="Q201" s="21" t="s">
        <v>1215</v>
      </c>
      <c r="T201" s="21" t="s">
        <v>1202</v>
      </c>
      <c r="U201" s="36"/>
      <c r="V201" s="21"/>
      <c r="W201" s="21"/>
      <c r="X201" s="21"/>
    </row>
    <row r="202" spans="1:24" x14ac:dyDescent="0.3">
      <c r="A202" s="32" t="s">
        <v>485</v>
      </c>
      <c r="B202" s="1" t="s">
        <v>19</v>
      </c>
      <c r="C202" s="15" t="s">
        <v>1204</v>
      </c>
      <c r="E202" s="24" t="s">
        <v>339</v>
      </c>
      <c r="F202" s="25">
        <v>2.3786999999999998</v>
      </c>
      <c r="G202" s="25"/>
      <c r="H202" s="25"/>
      <c r="I202" s="21"/>
      <c r="J202" s="26">
        <v>64.565481870229007</v>
      </c>
      <c r="K202" s="180">
        <f t="shared" si="6"/>
        <v>6.4565481870229008E-2</v>
      </c>
      <c r="L202" s="181">
        <f t="shared" si="7"/>
        <v>2.7143179833618788E-2</v>
      </c>
      <c r="M202" s="182">
        <v>2.7143179833618789</v>
      </c>
      <c r="N202" s="27">
        <v>-1.1230969999999996</v>
      </c>
      <c r="O202" s="25">
        <v>27</v>
      </c>
      <c r="P202" s="25" t="s">
        <v>1100</v>
      </c>
      <c r="Q202" s="21" t="s">
        <v>1215</v>
      </c>
      <c r="T202" s="21" t="s">
        <v>1202</v>
      </c>
      <c r="U202" s="36"/>
      <c r="V202" s="21"/>
      <c r="W202" s="21"/>
      <c r="X202" s="21"/>
    </row>
    <row r="203" spans="1:24" x14ac:dyDescent="0.3">
      <c r="A203" s="32" t="s">
        <v>486</v>
      </c>
      <c r="B203" s="1" t="s">
        <v>19</v>
      </c>
      <c r="C203" s="15" t="s">
        <v>1204</v>
      </c>
      <c r="E203" s="24" t="s">
        <v>339</v>
      </c>
      <c r="F203" s="25">
        <v>2.3306</v>
      </c>
      <c r="G203" s="25"/>
      <c r="H203" s="25"/>
      <c r="I203" s="21"/>
      <c r="J203" s="26">
        <v>57.694060114503813</v>
      </c>
      <c r="K203" s="180">
        <f t="shared" si="6"/>
        <v>5.7694060114503815E-2</v>
      </c>
      <c r="L203" s="181">
        <f t="shared" si="7"/>
        <v>2.4755024506351933E-2</v>
      </c>
      <c r="M203" s="182">
        <v>2.4755024506351933</v>
      </c>
      <c r="N203" s="27">
        <v>0.19131560000000147</v>
      </c>
      <c r="O203" s="25">
        <v>27</v>
      </c>
      <c r="P203" s="25" t="s">
        <v>1100</v>
      </c>
      <c r="Q203" s="21" t="s">
        <v>1215</v>
      </c>
      <c r="R203" s="29"/>
      <c r="S203" s="30"/>
      <c r="T203" s="21" t="s">
        <v>1202</v>
      </c>
      <c r="U203" s="31"/>
      <c r="V203" s="31"/>
      <c r="W203" s="28"/>
      <c r="X203" s="21"/>
    </row>
    <row r="204" spans="1:24" x14ac:dyDescent="0.3">
      <c r="A204" s="32" t="s">
        <v>487</v>
      </c>
      <c r="B204" s="1" t="s">
        <v>19</v>
      </c>
      <c r="C204" s="15" t="s">
        <v>1204</v>
      </c>
      <c r="E204" s="24" t="s">
        <v>339</v>
      </c>
      <c r="F204" s="25">
        <v>2.3083999999999998</v>
      </c>
      <c r="G204" s="25"/>
      <c r="H204" s="25"/>
      <c r="I204" s="21"/>
      <c r="J204" s="26">
        <v>53.42646884272996</v>
      </c>
      <c r="K204" s="180">
        <f t="shared" si="6"/>
        <v>5.342646884272996E-2</v>
      </c>
      <c r="L204" s="181">
        <f t="shared" si="7"/>
        <v>2.3144372224367511E-2</v>
      </c>
      <c r="M204" s="182">
        <v>2.3144372224367511</v>
      </c>
      <c r="N204" s="27">
        <v>1.8969556000000005</v>
      </c>
      <c r="O204" s="25">
        <v>27</v>
      </c>
      <c r="P204" s="25" t="s">
        <v>1100</v>
      </c>
      <c r="Q204" s="21" t="s">
        <v>1215</v>
      </c>
      <c r="R204" s="29"/>
      <c r="S204" s="30"/>
      <c r="T204" s="21" t="s">
        <v>1202</v>
      </c>
      <c r="U204" s="31"/>
      <c r="V204" s="31"/>
      <c r="W204" s="28"/>
      <c r="X204" s="21"/>
    </row>
    <row r="205" spans="1:24" x14ac:dyDescent="0.3">
      <c r="A205" s="32" t="s">
        <v>488</v>
      </c>
      <c r="B205" s="1" t="s">
        <v>19</v>
      </c>
      <c r="C205" s="15" t="s">
        <v>1204</v>
      </c>
      <c r="E205" s="24" t="s">
        <v>339</v>
      </c>
      <c r="F205" s="25">
        <v>2.3359000000000001</v>
      </c>
      <c r="G205" s="25"/>
      <c r="H205" s="25"/>
      <c r="I205" s="21"/>
      <c r="J205" s="26">
        <v>54.610916555971507</v>
      </c>
      <c r="K205" s="180">
        <f t="shared" si="6"/>
        <v>5.4610916555971507E-2</v>
      </c>
      <c r="L205" s="181">
        <f t="shared" si="7"/>
        <v>2.3378961666155017E-2</v>
      </c>
      <c r="M205" s="182">
        <v>2.3378961666155016</v>
      </c>
      <c r="N205" s="27">
        <v>1.8730911999999988</v>
      </c>
      <c r="O205" s="25">
        <v>27</v>
      </c>
      <c r="P205" s="25" t="s">
        <v>1100</v>
      </c>
      <c r="Q205" s="21" t="s">
        <v>1215</v>
      </c>
      <c r="R205" s="29"/>
      <c r="S205" s="30"/>
      <c r="T205" s="21" t="s">
        <v>1202</v>
      </c>
      <c r="U205" s="31"/>
      <c r="V205" s="31"/>
      <c r="W205" s="28"/>
      <c r="X205" s="21"/>
    </row>
    <row r="206" spans="1:24" x14ac:dyDescent="0.3">
      <c r="A206" s="32" t="s">
        <v>489</v>
      </c>
      <c r="B206" s="1" t="s">
        <v>19</v>
      </c>
      <c r="C206" s="15" t="s">
        <v>1204</v>
      </c>
      <c r="E206" s="24" t="s">
        <v>339</v>
      </c>
      <c r="F206" s="25">
        <v>2.3336000000000001</v>
      </c>
      <c r="G206" s="25"/>
      <c r="H206" s="25"/>
      <c r="I206" s="21"/>
      <c r="J206" s="26">
        <v>32.897355391860891</v>
      </c>
      <c r="K206" s="180">
        <f t="shared" si="6"/>
        <v>3.2897355391860894E-2</v>
      </c>
      <c r="L206" s="181">
        <f t="shared" si="7"/>
        <v>1.4097255481599628E-2</v>
      </c>
      <c r="M206" s="182">
        <v>1.4097255481599629</v>
      </c>
      <c r="N206" s="27">
        <v>3.5823216000000002</v>
      </c>
      <c r="O206" s="25">
        <v>27</v>
      </c>
      <c r="P206" s="25" t="s">
        <v>1100</v>
      </c>
      <c r="Q206" s="21" t="s">
        <v>1215</v>
      </c>
      <c r="R206" s="29"/>
      <c r="S206" s="30"/>
      <c r="T206" s="21" t="s">
        <v>1202</v>
      </c>
      <c r="U206" s="31"/>
      <c r="V206" s="31"/>
      <c r="W206" s="28"/>
      <c r="X206" s="21"/>
    </row>
    <row r="207" spans="1:24" x14ac:dyDescent="0.3">
      <c r="A207" s="32" t="s">
        <v>490</v>
      </c>
      <c r="B207" s="1" t="s">
        <v>19</v>
      </c>
      <c r="C207" s="15" t="s">
        <v>1204</v>
      </c>
      <c r="E207" s="24" t="s">
        <v>339</v>
      </c>
      <c r="F207" s="25">
        <v>2.3607999999999998</v>
      </c>
      <c r="G207" s="25"/>
      <c r="H207" s="25"/>
      <c r="I207" s="21"/>
      <c r="J207" s="26">
        <v>46.328100470957615</v>
      </c>
      <c r="K207" s="180">
        <f t="shared" si="6"/>
        <v>4.6328100470957617E-2</v>
      </c>
      <c r="L207" s="181">
        <f t="shared" si="7"/>
        <v>1.9623898877904788E-2</v>
      </c>
      <c r="M207" s="182">
        <v>1.9623898877904788</v>
      </c>
      <c r="N207" s="27">
        <v>2.7051168000000008</v>
      </c>
      <c r="O207" s="25">
        <v>27</v>
      </c>
      <c r="P207" s="25" t="s">
        <v>1100</v>
      </c>
      <c r="Q207" s="21" t="s">
        <v>1215</v>
      </c>
      <c r="R207" s="29"/>
      <c r="S207" s="30"/>
      <c r="T207" s="21" t="s">
        <v>1202</v>
      </c>
      <c r="U207" s="31"/>
      <c r="V207" s="31"/>
      <c r="W207" s="28"/>
      <c r="X207" s="21"/>
    </row>
    <row r="208" spans="1:24" x14ac:dyDescent="0.3">
      <c r="A208" s="32" t="s">
        <v>491</v>
      </c>
      <c r="B208" s="1" t="s">
        <v>19</v>
      </c>
      <c r="C208" s="15" t="s">
        <v>1204</v>
      </c>
      <c r="E208" s="24" t="s">
        <v>339</v>
      </c>
      <c r="F208" s="25">
        <v>2.3258000000000001</v>
      </c>
      <c r="G208" s="25"/>
      <c r="H208" s="25"/>
      <c r="I208" s="21"/>
      <c r="J208" s="26">
        <v>50.287767177877065</v>
      </c>
      <c r="K208" s="180">
        <f t="shared" si="6"/>
        <v>5.0287767177877064E-2</v>
      </c>
      <c r="L208" s="181">
        <f t="shared" si="7"/>
        <v>2.1621707445987213E-2</v>
      </c>
      <c r="M208" s="182">
        <v>2.1621707445987215</v>
      </c>
      <c r="N208" s="27">
        <v>2.7883631999999996</v>
      </c>
      <c r="O208" s="25">
        <v>27</v>
      </c>
      <c r="P208" s="25" t="s">
        <v>1100</v>
      </c>
      <c r="Q208" s="21" t="s">
        <v>1215</v>
      </c>
      <c r="R208" s="29"/>
      <c r="S208" s="30"/>
      <c r="T208" s="21" t="s">
        <v>1202</v>
      </c>
      <c r="U208" s="31"/>
      <c r="V208" s="31"/>
      <c r="W208" s="28"/>
      <c r="X208" s="21"/>
    </row>
    <row r="209" spans="1:24" x14ac:dyDescent="0.3">
      <c r="A209" s="93" t="s">
        <v>521</v>
      </c>
      <c r="B209" s="94" t="s">
        <v>103</v>
      </c>
      <c r="C209" s="94" t="s">
        <v>1204</v>
      </c>
      <c r="D209" s="94"/>
      <c r="E209" s="94" t="s">
        <v>339</v>
      </c>
      <c r="F209" s="95">
        <v>2.3254999999999999</v>
      </c>
      <c r="G209" s="95"/>
      <c r="H209" s="95"/>
      <c r="I209" s="78"/>
      <c r="J209" s="96">
        <v>76.803323442136502</v>
      </c>
      <c r="K209" s="194">
        <f t="shared" si="6"/>
        <v>7.6803323442136501E-2</v>
      </c>
      <c r="L209" s="195">
        <f t="shared" si="7"/>
        <v>3.3026585010594064E-2</v>
      </c>
      <c r="M209" s="196">
        <v>3.3026585010594065</v>
      </c>
      <c r="N209" s="97">
        <v>1.0305046000000004</v>
      </c>
      <c r="O209" s="95">
        <v>2</v>
      </c>
      <c r="P209" s="95" t="s">
        <v>1101</v>
      </c>
      <c r="Q209" s="98" t="s">
        <v>1215</v>
      </c>
      <c r="R209" s="99"/>
      <c r="S209" s="100"/>
      <c r="T209" s="78" t="s">
        <v>1202</v>
      </c>
      <c r="U209" s="101"/>
      <c r="V209" s="101"/>
      <c r="W209" s="98"/>
      <c r="X209" s="78"/>
    </row>
    <row r="210" spans="1:24" x14ac:dyDescent="0.3">
      <c r="A210" s="32" t="s">
        <v>459</v>
      </c>
      <c r="B210" s="1" t="s">
        <v>103</v>
      </c>
      <c r="C210" s="15" t="s">
        <v>1204</v>
      </c>
      <c r="E210" s="24" t="s">
        <v>339</v>
      </c>
      <c r="F210" s="25">
        <v>2.3289</v>
      </c>
      <c r="G210" s="25"/>
      <c r="H210" s="25"/>
      <c r="I210" s="21"/>
      <c r="J210" s="26">
        <v>25.890955198647507</v>
      </c>
      <c r="K210" s="180">
        <f t="shared" si="6"/>
        <v>2.5890955198647508E-2</v>
      </c>
      <c r="L210" s="181">
        <f t="shared" si="7"/>
        <v>1.1117246424770282E-2</v>
      </c>
      <c r="M210" s="182">
        <v>1.1117246424770282</v>
      </c>
      <c r="N210" s="27">
        <v>2.7230384000000001</v>
      </c>
      <c r="O210" s="25">
        <v>18</v>
      </c>
      <c r="P210" s="25" t="s">
        <v>1100</v>
      </c>
      <c r="Q210" s="28" t="s">
        <v>1215</v>
      </c>
      <c r="R210" s="29"/>
      <c r="S210" s="30"/>
      <c r="T210" s="21" t="s">
        <v>1202</v>
      </c>
      <c r="U210" s="31"/>
      <c r="V210" s="31"/>
      <c r="W210" s="28"/>
      <c r="X210" s="21"/>
    </row>
    <row r="211" spans="1:24" x14ac:dyDescent="0.3">
      <c r="A211" s="32" t="s">
        <v>492</v>
      </c>
      <c r="B211" s="1" t="s">
        <v>19</v>
      </c>
      <c r="C211" s="15" t="s">
        <v>1204</v>
      </c>
      <c r="E211" s="24" t="s">
        <v>339</v>
      </c>
      <c r="F211" s="25">
        <v>2.3281999999999998</v>
      </c>
      <c r="G211" s="25"/>
      <c r="H211" s="25"/>
      <c r="I211" s="21"/>
      <c r="J211" s="26">
        <v>57.931771525178128</v>
      </c>
      <c r="K211" s="180">
        <f t="shared" si="6"/>
        <v>5.793177152517813E-2</v>
      </c>
      <c r="L211" s="181">
        <f t="shared" si="7"/>
        <v>2.4882643898796554E-2</v>
      </c>
      <c r="M211" s="182">
        <v>2.4882643898796553</v>
      </c>
      <c r="N211" s="27">
        <v>1.9744911999999997</v>
      </c>
      <c r="O211" s="25">
        <v>14</v>
      </c>
      <c r="P211" s="25" t="s">
        <v>1100</v>
      </c>
      <c r="Q211" s="28" t="s">
        <v>1215</v>
      </c>
      <c r="R211" s="29"/>
      <c r="S211" s="30"/>
      <c r="T211" s="21" t="s">
        <v>1202</v>
      </c>
      <c r="U211" s="31"/>
      <c r="V211" s="31"/>
      <c r="W211" s="28"/>
      <c r="X211" s="21"/>
    </row>
    <row r="212" spans="1:24" x14ac:dyDescent="0.3">
      <c r="A212" s="32" t="s">
        <v>493</v>
      </c>
      <c r="B212" s="1" t="s">
        <v>19</v>
      </c>
      <c r="C212" s="15" t="s">
        <v>1204</v>
      </c>
      <c r="E212" s="24" t="s">
        <v>339</v>
      </c>
      <c r="F212" s="25">
        <v>2.294</v>
      </c>
      <c r="G212" s="25"/>
      <c r="H212" s="25"/>
      <c r="I212" s="21"/>
      <c r="J212" s="26">
        <v>46.357032640949548</v>
      </c>
      <c r="K212" s="180">
        <f t="shared" si="6"/>
        <v>4.635703264094955E-2</v>
      </c>
      <c r="L212" s="181">
        <f t="shared" si="7"/>
        <v>2.0207947969027702E-2</v>
      </c>
      <c r="M212" s="182">
        <v>2.0207947969027704</v>
      </c>
      <c r="N212" s="27">
        <v>3.1666764000000001</v>
      </c>
      <c r="O212" s="25">
        <v>14</v>
      </c>
      <c r="P212" s="25" t="s">
        <v>1103</v>
      </c>
      <c r="Q212" s="28" t="s">
        <v>1215</v>
      </c>
      <c r="R212" s="29"/>
      <c r="S212" s="29"/>
      <c r="T212" s="21" t="s">
        <v>1202</v>
      </c>
      <c r="U212" s="31"/>
      <c r="V212" s="33"/>
      <c r="W212" s="28"/>
      <c r="X212" s="21"/>
    </row>
    <row r="213" spans="1:24" x14ac:dyDescent="0.3">
      <c r="A213" s="32" t="s">
        <v>494</v>
      </c>
      <c r="B213" s="1" t="s">
        <v>19</v>
      </c>
      <c r="C213" s="15" t="s">
        <v>1204</v>
      </c>
      <c r="E213" s="24" t="s">
        <v>339</v>
      </c>
      <c r="F213" s="25">
        <v>2.3096999999999999</v>
      </c>
      <c r="G213" s="25"/>
      <c r="H213" s="25"/>
      <c r="I213" s="21"/>
      <c r="J213" s="26">
        <v>76.631203960874302</v>
      </c>
      <c r="K213" s="180">
        <f t="shared" si="6"/>
        <v>7.6631203960874306E-2</v>
      </c>
      <c r="L213" s="181">
        <f t="shared" si="7"/>
        <v>3.3177990198239735E-2</v>
      </c>
      <c r="M213" s="182">
        <v>3.3177990198239735</v>
      </c>
      <c r="N213" s="27">
        <v>-0.36573279999999952</v>
      </c>
      <c r="O213" s="25">
        <v>14</v>
      </c>
      <c r="P213" s="25" t="s">
        <v>1100</v>
      </c>
      <c r="Q213" s="28" t="s">
        <v>1215</v>
      </c>
      <c r="R213" s="29"/>
      <c r="S213" s="30"/>
      <c r="T213" s="21" t="s">
        <v>1202</v>
      </c>
      <c r="U213" s="31"/>
      <c r="V213" s="31"/>
      <c r="W213" s="28"/>
      <c r="X213" s="21"/>
    </row>
    <row r="214" spans="1:24" x14ac:dyDescent="0.3">
      <c r="A214" s="32" t="s">
        <v>495</v>
      </c>
      <c r="B214" s="1" t="s">
        <v>19</v>
      </c>
      <c r="C214" s="15" t="s">
        <v>1204</v>
      </c>
      <c r="E214" s="24" t="s">
        <v>339</v>
      </c>
      <c r="F214" s="25">
        <v>2.3633999999999999</v>
      </c>
      <c r="G214" s="25"/>
      <c r="H214" s="25"/>
      <c r="I214" s="21"/>
      <c r="J214" s="26">
        <v>64.847602946504054</v>
      </c>
      <c r="K214" s="180">
        <f t="shared" si="6"/>
        <v>6.484760294650406E-2</v>
      </c>
      <c r="L214" s="181">
        <f t="shared" si="7"/>
        <v>2.7438268150335982E-2</v>
      </c>
      <c r="M214" s="182">
        <v>2.7438268150335983</v>
      </c>
      <c r="N214" s="27">
        <v>2.0016543999999992</v>
      </c>
      <c r="O214" s="25">
        <v>14</v>
      </c>
      <c r="P214" s="25" t="s">
        <v>1100</v>
      </c>
      <c r="Q214" s="28" t="s">
        <v>1215</v>
      </c>
      <c r="R214" s="29"/>
      <c r="S214" s="30"/>
      <c r="T214" s="21" t="s">
        <v>1202</v>
      </c>
      <c r="U214" s="31"/>
      <c r="V214" s="31"/>
      <c r="W214" s="28"/>
      <c r="X214" s="21"/>
    </row>
    <row r="215" spans="1:24" x14ac:dyDescent="0.3">
      <c r="A215" s="32" t="s">
        <v>496</v>
      </c>
      <c r="B215" s="1" t="s">
        <v>19</v>
      </c>
      <c r="C215" s="15" t="s">
        <v>1204</v>
      </c>
      <c r="E215" s="24" t="s">
        <v>339</v>
      </c>
      <c r="F215" s="25">
        <v>2.4138000000000002</v>
      </c>
      <c r="G215" s="25"/>
      <c r="H215" s="25"/>
      <c r="I215" s="21"/>
      <c r="J215" s="26">
        <v>72.117256370003631</v>
      </c>
      <c r="K215" s="180">
        <f t="shared" si="6"/>
        <v>7.211725637000363E-2</v>
      </c>
      <c r="L215" s="181">
        <f t="shared" si="7"/>
        <v>2.9877063704533774E-2</v>
      </c>
      <c r="M215" s="182">
        <v>2.9877063704533775</v>
      </c>
      <c r="N215" s="27">
        <v>1.9952864000000008</v>
      </c>
      <c r="O215" s="25">
        <v>14</v>
      </c>
      <c r="P215" s="25" t="s">
        <v>1100</v>
      </c>
      <c r="Q215" s="28" t="s">
        <v>1215</v>
      </c>
      <c r="R215" s="29"/>
      <c r="S215" s="30"/>
      <c r="T215" s="21" t="s">
        <v>1202</v>
      </c>
      <c r="U215" s="31"/>
      <c r="V215" s="31"/>
      <c r="W215" s="28"/>
      <c r="X215" s="21"/>
    </row>
    <row r="216" spans="1:24" x14ac:dyDescent="0.3">
      <c r="A216" s="32" t="s">
        <v>497</v>
      </c>
      <c r="B216" s="1" t="s">
        <v>19</v>
      </c>
      <c r="C216" s="15" t="s">
        <v>1204</v>
      </c>
      <c r="E216" s="24" t="s">
        <v>339</v>
      </c>
      <c r="F216" s="25">
        <v>2.3818999999999999</v>
      </c>
      <c r="G216" s="25"/>
      <c r="H216" s="25"/>
      <c r="I216" s="21"/>
      <c r="J216" s="26">
        <v>68.098418065451028</v>
      </c>
      <c r="K216" s="180">
        <f t="shared" si="6"/>
        <v>6.8098418065451027E-2</v>
      </c>
      <c r="L216" s="181">
        <f t="shared" si="7"/>
        <v>2.8589956784689126E-2</v>
      </c>
      <c r="M216" s="182">
        <v>2.8589956784689128</v>
      </c>
      <c r="N216" s="27">
        <v>0.5719616000000004</v>
      </c>
      <c r="O216" s="25">
        <v>14</v>
      </c>
      <c r="P216" s="25" t="s">
        <v>1100</v>
      </c>
      <c r="Q216" s="28" t="s">
        <v>1215</v>
      </c>
      <c r="T216" s="21" t="s">
        <v>1202</v>
      </c>
      <c r="U216" s="36"/>
      <c r="V216" s="21"/>
      <c r="W216" s="21"/>
      <c r="X216" s="21"/>
    </row>
    <row r="217" spans="1:24" x14ac:dyDescent="0.3">
      <c r="A217" s="32" t="s">
        <v>498</v>
      </c>
      <c r="B217" s="1" t="s">
        <v>19</v>
      </c>
      <c r="C217" s="15" t="s">
        <v>1204</v>
      </c>
      <c r="E217" s="24" t="s">
        <v>339</v>
      </c>
      <c r="F217" s="25">
        <v>2.4009999999999998</v>
      </c>
      <c r="G217" s="25"/>
      <c r="H217" s="25"/>
      <c r="I217" s="21"/>
      <c r="J217" s="26">
        <v>98.743267721289712</v>
      </c>
      <c r="K217" s="180">
        <f t="shared" si="6"/>
        <v>9.8743267721289718E-2</v>
      </c>
      <c r="L217" s="181">
        <f t="shared" si="7"/>
        <v>4.11258924286921E-2</v>
      </c>
      <c r="M217" s="182">
        <v>4.1125892428692099</v>
      </c>
      <c r="N217" s="27">
        <v>1.6255648</v>
      </c>
      <c r="O217" s="25">
        <v>14</v>
      </c>
      <c r="P217" s="25" t="s">
        <v>1100</v>
      </c>
      <c r="Q217" s="28" t="s">
        <v>1215</v>
      </c>
      <c r="R217" s="29"/>
      <c r="S217" s="30"/>
      <c r="T217" s="21" t="s">
        <v>1202</v>
      </c>
      <c r="U217" s="31"/>
      <c r="V217" s="31"/>
      <c r="W217" s="28"/>
      <c r="X217" s="21"/>
    </row>
    <row r="218" spans="1:24" x14ac:dyDescent="0.3">
      <c r="A218" s="32" t="s">
        <v>499</v>
      </c>
      <c r="B218" s="1" t="s">
        <v>19</v>
      </c>
      <c r="C218" s="15" t="s">
        <v>1204</v>
      </c>
      <c r="E218" s="24" t="s">
        <v>339</v>
      </c>
      <c r="F218" s="25">
        <v>2.2707000000000002</v>
      </c>
      <c r="G218" s="25"/>
      <c r="H218" s="25"/>
      <c r="I218" s="21"/>
      <c r="J218" s="26">
        <v>70.88793623958459</v>
      </c>
      <c r="K218" s="180">
        <f t="shared" si="6"/>
        <v>7.0887936239584587E-2</v>
      </c>
      <c r="L218" s="181">
        <f t="shared" si="7"/>
        <v>3.121853888210005E-2</v>
      </c>
      <c r="M218" s="182">
        <v>3.1218538882100049</v>
      </c>
      <c r="N218" s="27">
        <v>1.0996576000000002</v>
      </c>
      <c r="O218" s="25">
        <v>14</v>
      </c>
      <c r="P218" s="25" t="s">
        <v>1100</v>
      </c>
      <c r="Q218" s="28" t="s">
        <v>1215</v>
      </c>
      <c r="R218" s="29"/>
      <c r="S218" s="30"/>
      <c r="T218" s="21" t="s">
        <v>1202</v>
      </c>
      <c r="U218" s="31"/>
      <c r="V218" s="31"/>
      <c r="W218" s="28"/>
      <c r="X218" s="21"/>
    </row>
    <row r="219" spans="1:24" x14ac:dyDescent="0.3">
      <c r="A219" s="32" t="s">
        <v>500</v>
      </c>
      <c r="B219" s="1" t="s">
        <v>19</v>
      </c>
      <c r="C219" s="15" t="s">
        <v>1204</v>
      </c>
      <c r="E219" s="24" t="s">
        <v>339</v>
      </c>
      <c r="F219" s="25">
        <v>2.3256000000000001</v>
      </c>
      <c r="G219" s="25"/>
      <c r="H219" s="25"/>
      <c r="I219" s="21"/>
      <c r="J219" s="26">
        <v>68.049614243323433</v>
      </c>
      <c r="K219" s="180">
        <f t="shared" si="6"/>
        <v>6.8049614243323439E-2</v>
      </c>
      <c r="L219" s="181">
        <f t="shared" si="7"/>
        <v>2.926110003582879E-2</v>
      </c>
      <c r="M219" s="182">
        <v>2.9261100035828789</v>
      </c>
      <c r="N219" s="27">
        <v>1.7047796000000006</v>
      </c>
      <c r="O219" s="25">
        <v>14</v>
      </c>
      <c r="P219" s="25" t="s">
        <v>1100</v>
      </c>
      <c r="Q219" s="28" t="s">
        <v>1215</v>
      </c>
      <c r="R219" s="29"/>
      <c r="S219" s="30"/>
      <c r="T219" s="21" t="s">
        <v>1202</v>
      </c>
      <c r="U219" s="31"/>
      <c r="V219" s="31"/>
      <c r="W219" s="28"/>
      <c r="X219" s="21"/>
    </row>
    <row r="220" spans="1:24" x14ac:dyDescent="0.3">
      <c r="A220" s="32" t="s">
        <v>501</v>
      </c>
      <c r="B220" s="1" t="s">
        <v>19</v>
      </c>
      <c r="C220" s="15" t="s">
        <v>1204</v>
      </c>
      <c r="E220" s="24" t="s">
        <v>339</v>
      </c>
      <c r="F220" s="25">
        <v>2.2606000000000002</v>
      </c>
      <c r="G220" s="25"/>
      <c r="H220" s="25"/>
      <c r="I220" s="21"/>
      <c r="J220" s="26">
        <v>44.60510385756676</v>
      </c>
      <c r="K220" s="180">
        <f t="shared" si="6"/>
        <v>4.4605103857566761E-2</v>
      </c>
      <c r="L220" s="181">
        <f t="shared" si="7"/>
        <v>1.9731533158261857E-2</v>
      </c>
      <c r="M220" s="182">
        <v>1.9731533158261858</v>
      </c>
      <c r="N220" s="27">
        <v>3.2813332000000006</v>
      </c>
      <c r="O220" s="25">
        <v>14</v>
      </c>
      <c r="P220" s="25" t="s">
        <v>1103</v>
      </c>
      <c r="Q220" s="28" t="s">
        <v>1215</v>
      </c>
      <c r="R220" s="29"/>
      <c r="S220" s="29"/>
      <c r="T220" s="21" t="s">
        <v>1202</v>
      </c>
      <c r="U220" s="31"/>
      <c r="V220" s="33"/>
      <c r="W220" s="28"/>
      <c r="X220" s="21"/>
    </row>
    <row r="221" spans="1:24" x14ac:dyDescent="0.3">
      <c r="A221" s="32" t="s">
        <v>460</v>
      </c>
      <c r="B221" s="1" t="s">
        <v>19</v>
      </c>
      <c r="C221" s="15" t="s">
        <v>1204</v>
      </c>
      <c r="E221" s="24" t="s">
        <v>339</v>
      </c>
      <c r="F221" s="25">
        <v>2.391</v>
      </c>
      <c r="G221" s="25"/>
      <c r="H221" s="25"/>
      <c r="I221" s="21"/>
      <c r="J221" s="26">
        <v>40.582417582417584</v>
      </c>
      <c r="K221" s="180">
        <f t="shared" si="6"/>
        <v>4.0582417582417582E-2</v>
      </c>
      <c r="L221" s="181">
        <f t="shared" si="7"/>
        <v>1.6972989369476194E-2</v>
      </c>
      <c r="M221" s="182">
        <v>1.6972989369476195</v>
      </c>
      <c r="N221" s="27">
        <v>1.9775040000000002</v>
      </c>
      <c r="O221" s="25">
        <v>18</v>
      </c>
      <c r="P221" s="25" t="s">
        <v>1100</v>
      </c>
      <c r="Q221" s="21" t="s">
        <v>1215</v>
      </c>
      <c r="T221" s="21" t="s">
        <v>1202</v>
      </c>
      <c r="U221" s="36"/>
      <c r="V221" s="21"/>
      <c r="W221" s="21"/>
      <c r="X221" s="21"/>
    </row>
    <row r="222" spans="1:24" x14ac:dyDescent="0.3">
      <c r="A222" s="32" t="s">
        <v>502</v>
      </c>
      <c r="B222" s="1" t="s">
        <v>19</v>
      </c>
      <c r="C222" s="15" t="s">
        <v>1204</v>
      </c>
      <c r="E222" s="24" t="s">
        <v>339</v>
      </c>
      <c r="F222" s="25">
        <v>2.2719999999999998</v>
      </c>
      <c r="G222" s="25"/>
      <c r="H222" s="25"/>
      <c r="I222" s="45"/>
      <c r="J222" s="26">
        <v>35.04081632653061</v>
      </c>
      <c r="K222" s="180">
        <f t="shared" si="6"/>
        <v>3.5040816326530611E-2</v>
      </c>
      <c r="L222" s="181">
        <f t="shared" si="7"/>
        <v>1.5422894509916643E-2</v>
      </c>
      <c r="M222" s="182">
        <v>1.5422894509916643</v>
      </c>
      <c r="N222" s="27">
        <v>1.2061615999999995</v>
      </c>
      <c r="O222" s="25">
        <v>14</v>
      </c>
      <c r="P222" s="25" t="s">
        <v>1100</v>
      </c>
      <c r="Q222" s="28" t="s">
        <v>1215</v>
      </c>
      <c r="R222" s="29"/>
      <c r="S222" s="30"/>
      <c r="T222" s="21" t="s">
        <v>1202</v>
      </c>
      <c r="U222" s="31"/>
      <c r="V222" s="31"/>
      <c r="W222" s="28"/>
      <c r="X222" s="21"/>
    </row>
    <row r="223" spans="1:24" x14ac:dyDescent="0.3">
      <c r="A223" s="32" t="s">
        <v>503</v>
      </c>
      <c r="B223" s="1" t="s">
        <v>19</v>
      </c>
      <c r="C223" s="15" t="s">
        <v>1204</v>
      </c>
      <c r="E223" s="24" t="s">
        <v>339</v>
      </c>
      <c r="F223" s="25">
        <v>2.2964000000000002</v>
      </c>
      <c r="G223" s="25"/>
      <c r="H223" s="25"/>
      <c r="I223" s="21"/>
      <c r="J223" s="26">
        <v>77.739821958456972</v>
      </c>
      <c r="K223" s="180">
        <f t="shared" si="6"/>
        <v>7.7739821958456967E-2</v>
      </c>
      <c r="L223" s="181">
        <f t="shared" si="7"/>
        <v>3.3852909753726249E-2</v>
      </c>
      <c r="M223" s="182">
        <v>3.3852909753726248</v>
      </c>
      <c r="N223" s="27">
        <v>0.28208440000000035</v>
      </c>
      <c r="O223" s="25">
        <v>14</v>
      </c>
      <c r="P223" s="25" t="s">
        <v>1100</v>
      </c>
      <c r="Q223" s="28" t="s">
        <v>1215</v>
      </c>
      <c r="R223" s="29"/>
      <c r="S223" s="30"/>
      <c r="T223" s="21" t="s">
        <v>1202</v>
      </c>
      <c r="U223" s="31"/>
      <c r="V223" s="31"/>
      <c r="W223" s="28"/>
      <c r="X223" s="21"/>
    </row>
    <row r="224" spans="1:24" x14ac:dyDescent="0.3">
      <c r="A224" s="32" t="s">
        <v>504</v>
      </c>
      <c r="B224" s="1" t="s">
        <v>19</v>
      </c>
      <c r="C224" s="15" t="s">
        <v>1204</v>
      </c>
      <c r="E224" s="24" t="s">
        <v>339</v>
      </c>
      <c r="F224" s="25">
        <v>2.3386999999999998</v>
      </c>
      <c r="G224" s="25"/>
      <c r="H224" s="25"/>
      <c r="I224" s="21"/>
      <c r="J224" s="26">
        <v>58.810892404298997</v>
      </c>
      <c r="K224" s="180">
        <f t="shared" si="6"/>
        <v>5.8810892404299001E-2</v>
      </c>
      <c r="L224" s="181">
        <f t="shared" si="7"/>
        <v>2.5146830463205629E-2</v>
      </c>
      <c r="M224" s="182">
        <v>2.5146830463205627</v>
      </c>
      <c r="N224" s="27">
        <v>1.4426559999999993</v>
      </c>
      <c r="O224" s="25">
        <v>14</v>
      </c>
      <c r="P224" s="25" t="s">
        <v>1100</v>
      </c>
      <c r="Q224" s="28" t="s">
        <v>1215</v>
      </c>
      <c r="R224" s="29"/>
      <c r="S224" s="30"/>
      <c r="T224" s="21" t="s">
        <v>1202</v>
      </c>
      <c r="U224" s="31"/>
      <c r="V224" s="31"/>
      <c r="W224" s="28"/>
      <c r="X224" s="21"/>
    </row>
    <row r="225" spans="1:24" x14ac:dyDescent="0.3">
      <c r="A225" s="32" t="s">
        <v>505</v>
      </c>
      <c r="B225" s="1" t="s">
        <v>19</v>
      </c>
      <c r="C225" s="15" t="s">
        <v>1204</v>
      </c>
      <c r="E225" s="24" t="s">
        <v>339</v>
      </c>
      <c r="F225" s="25">
        <v>2.4531999999999998</v>
      </c>
      <c r="G225" s="25"/>
      <c r="H225" s="25"/>
      <c r="I225" s="21"/>
      <c r="J225" s="26">
        <v>85.432073421084425</v>
      </c>
      <c r="K225" s="180">
        <f t="shared" si="6"/>
        <v>8.5432073421084428E-2</v>
      </c>
      <c r="L225" s="181">
        <f t="shared" si="7"/>
        <v>3.4824748663412862E-2</v>
      </c>
      <c r="M225" s="182">
        <v>3.4824748663412861</v>
      </c>
      <c r="N225" s="27">
        <v>1.8229280000000001</v>
      </c>
      <c r="O225" s="25">
        <v>14</v>
      </c>
      <c r="P225" s="25" t="s">
        <v>1100</v>
      </c>
      <c r="Q225" s="28" t="s">
        <v>1215</v>
      </c>
      <c r="R225" s="29"/>
      <c r="S225" s="30"/>
      <c r="T225" s="21" t="s">
        <v>1202</v>
      </c>
      <c r="U225" s="31"/>
      <c r="V225" s="31"/>
      <c r="W225" s="28"/>
      <c r="X225" s="21"/>
    </row>
    <row r="226" spans="1:24" x14ac:dyDescent="0.3">
      <c r="A226" s="32" t="s">
        <v>506</v>
      </c>
      <c r="B226" s="1" t="s">
        <v>19</v>
      </c>
      <c r="C226" s="15" t="s">
        <v>1204</v>
      </c>
      <c r="E226" s="24" t="s">
        <v>339</v>
      </c>
      <c r="F226" s="25">
        <v>2.3799000000000001</v>
      </c>
      <c r="G226" s="25"/>
      <c r="H226" s="25"/>
      <c r="I226" s="21"/>
      <c r="J226" s="26">
        <v>76.014128728414448</v>
      </c>
      <c r="K226" s="180">
        <f t="shared" si="6"/>
        <v>7.6014128728414454E-2</v>
      </c>
      <c r="L226" s="181">
        <f t="shared" si="7"/>
        <v>3.1940051568727444E-2</v>
      </c>
      <c r="M226" s="182">
        <v>3.1940051568727443</v>
      </c>
      <c r="N226" s="27">
        <v>2.0964495999999992</v>
      </c>
      <c r="O226" s="25">
        <v>14</v>
      </c>
      <c r="P226" s="25" t="s">
        <v>1100</v>
      </c>
      <c r="Q226" s="28" t="s">
        <v>1215</v>
      </c>
      <c r="R226" s="29"/>
      <c r="S226" s="30"/>
      <c r="T226" s="21" t="s">
        <v>1202</v>
      </c>
      <c r="U226" s="31"/>
      <c r="V226" s="31"/>
      <c r="W226" s="28"/>
      <c r="X226" s="21"/>
    </row>
    <row r="227" spans="1:24" x14ac:dyDescent="0.3">
      <c r="A227" s="32" t="s">
        <v>507</v>
      </c>
      <c r="B227" s="1" t="s">
        <v>19</v>
      </c>
      <c r="C227" s="15" t="s">
        <v>1204</v>
      </c>
      <c r="E227" s="24" t="s">
        <v>339</v>
      </c>
      <c r="F227" s="25">
        <v>1.3979999999999999</v>
      </c>
      <c r="G227" s="25"/>
      <c r="H227" s="25"/>
      <c r="I227" s="21"/>
      <c r="J227" s="26">
        <v>72.950504451038569</v>
      </c>
      <c r="K227" s="180">
        <f t="shared" si="6"/>
        <v>7.2950504451038567E-2</v>
      </c>
      <c r="L227" s="181">
        <f t="shared" si="7"/>
        <v>5.2182048963546904E-2</v>
      </c>
      <c r="M227" s="182">
        <v>5.2182048963546901</v>
      </c>
      <c r="N227" s="27">
        <v>1.8453474000000005</v>
      </c>
      <c r="O227" s="25">
        <v>14</v>
      </c>
      <c r="P227" s="25" t="s">
        <v>1100</v>
      </c>
      <c r="Q227" s="28" t="s">
        <v>1215</v>
      </c>
      <c r="R227" s="29"/>
      <c r="S227" s="30"/>
      <c r="T227" s="21" t="s">
        <v>1202</v>
      </c>
      <c r="U227" s="31"/>
      <c r="V227" s="31"/>
      <c r="W227" s="28"/>
      <c r="X227" s="21"/>
    </row>
    <row r="228" spans="1:24" x14ac:dyDescent="0.3">
      <c r="A228" s="32" t="s">
        <v>508</v>
      </c>
      <c r="B228" s="1" t="s">
        <v>19</v>
      </c>
      <c r="C228" s="15" t="s">
        <v>1204</v>
      </c>
      <c r="E228" s="24" t="s">
        <v>339</v>
      </c>
      <c r="F228" s="25">
        <v>2.3186</v>
      </c>
      <c r="G228" s="25"/>
      <c r="H228" s="25"/>
      <c r="I228" s="21"/>
      <c r="J228" s="26">
        <v>81.229682405506594</v>
      </c>
      <c r="K228" s="180">
        <f t="shared" si="6"/>
        <v>8.1229682405506598E-2</v>
      </c>
      <c r="L228" s="181">
        <f t="shared" si="7"/>
        <v>3.5033935308162942E-2</v>
      </c>
      <c r="M228" s="182">
        <v>3.503393530816294</v>
      </c>
      <c r="N228" s="27">
        <v>1.7893599999999998</v>
      </c>
      <c r="O228" s="25">
        <v>14</v>
      </c>
      <c r="P228" s="25" t="s">
        <v>1100</v>
      </c>
      <c r="Q228" s="28" t="s">
        <v>1215</v>
      </c>
      <c r="R228" s="29"/>
      <c r="S228" s="30"/>
      <c r="T228" s="21" t="s">
        <v>1202</v>
      </c>
      <c r="U228" s="31"/>
      <c r="V228" s="31"/>
      <c r="W228" s="28"/>
      <c r="X228" s="21"/>
    </row>
    <row r="229" spans="1:24" x14ac:dyDescent="0.3">
      <c r="A229" s="32" t="s">
        <v>509</v>
      </c>
      <c r="B229" s="1" t="s">
        <v>19</v>
      </c>
      <c r="C229" s="15" t="s">
        <v>1204</v>
      </c>
      <c r="E229" s="24" t="s">
        <v>339</v>
      </c>
      <c r="F229" s="25">
        <v>2.2606999999999999</v>
      </c>
      <c r="G229" s="25"/>
      <c r="H229" s="25"/>
      <c r="I229" s="45"/>
      <c r="J229" s="26">
        <v>63.894819466248038</v>
      </c>
      <c r="K229" s="180">
        <f t="shared" si="6"/>
        <v>6.3894819466248046E-2</v>
      </c>
      <c r="L229" s="181">
        <f t="shared" si="7"/>
        <v>2.8263289895274935E-2</v>
      </c>
      <c r="M229" s="182">
        <v>2.8263289895274935</v>
      </c>
      <c r="N229" s="27">
        <v>2.1133919999999993</v>
      </c>
      <c r="O229" s="25">
        <v>14</v>
      </c>
      <c r="P229" s="25" t="s">
        <v>1100</v>
      </c>
      <c r="Q229" s="28" t="s">
        <v>1215</v>
      </c>
      <c r="R229" s="29"/>
      <c r="S229" s="30"/>
      <c r="T229" s="21" t="s">
        <v>1202</v>
      </c>
      <c r="U229" s="31"/>
      <c r="V229" s="31"/>
      <c r="W229" s="28"/>
      <c r="X229" s="21"/>
    </row>
    <row r="230" spans="1:24" s="44" customFormat="1" x14ac:dyDescent="0.3">
      <c r="A230" s="32" t="s">
        <v>510</v>
      </c>
      <c r="B230" s="1" t="s">
        <v>19</v>
      </c>
      <c r="C230" s="15" t="s">
        <v>1204</v>
      </c>
      <c r="D230" s="15"/>
      <c r="E230" s="24" t="s">
        <v>339</v>
      </c>
      <c r="F230" s="25">
        <v>2.3521000000000001</v>
      </c>
      <c r="G230" s="25"/>
      <c r="H230" s="25"/>
      <c r="I230" s="21"/>
      <c r="J230" s="26">
        <v>70.686269774181866</v>
      </c>
      <c r="K230" s="180">
        <f t="shared" si="6"/>
        <v>7.0686269774181867E-2</v>
      </c>
      <c r="L230" s="181">
        <f t="shared" si="7"/>
        <v>3.0052408390026729E-2</v>
      </c>
      <c r="M230" s="182">
        <v>3.0052408390026728</v>
      </c>
      <c r="N230" s="27">
        <v>1.6073904000000006</v>
      </c>
      <c r="O230" s="25">
        <v>14</v>
      </c>
      <c r="P230" s="25" t="s">
        <v>1100</v>
      </c>
      <c r="Q230" s="28" t="s">
        <v>1215</v>
      </c>
      <c r="R230" s="21"/>
      <c r="S230" s="21"/>
      <c r="T230" s="21" t="s">
        <v>1202</v>
      </c>
      <c r="U230" s="36"/>
      <c r="V230" s="21"/>
      <c r="W230" s="21"/>
      <c r="X230" s="21"/>
    </row>
    <row r="231" spans="1:24" x14ac:dyDescent="0.3">
      <c r="A231" s="32" t="s">
        <v>511</v>
      </c>
      <c r="B231" s="1" t="s">
        <v>19</v>
      </c>
      <c r="C231" s="15" t="s">
        <v>1204</v>
      </c>
      <c r="E231" s="24" t="s">
        <v>339</v>
      </c>
      <c r="F231" s="25">
        <v>2.2959000000000001</v>
      </c>
      <c r="G231" s="25"/>
      <c r="H231" s="25"/>
      <c r="I231" s="21"/>
      <c r="J231" s="26">
        <v>71.895060982973078</v>
      </c>
      <c r="K231" s="180">
        <f t="shared" si="6"/>
        <v>7.1895060982973075E-2</v>
      </c>
      <c r="L231" s="181">
        <f t="shared" si="7"/>
        <v>3.1314543744489338E-2</v>
      </c>
      <c r="M231" s="182">
        <v>3.1314543744489338</v>
      </c>
      <c r="N231" s="27">
        <v>0.41199199999999947</v>
      </c>
      <c r="O231" s="25">
        <v>14</v>
      </c>
      <c r="P231" s="25" t="s">
        <v>1100</v>
      </c>
      <c r="Q231" s="28" t="s">
        <v>1215</v>
      </c>
      <c r="T231" s="21" t="s">
        <v>1202</v>
      </c>
      <c r="U231" s="36"/>
      <c r="V231" s="21"/>
      <c r="W231" s="21"/>
      <c r="X231" s="21"/>
    </row>
    <row r="232" spans="1:24" x14ac:dyDescent="0.3">
      <c r="A232" s="32" t="s">
        <v>461</v>
      </c>
      <c r="B232" s="55" t="s">
        <v>19</v>
      </c>
      <c r="C232" s="15" t="s">
        <v>1204</v>
      </c>
      <c r="E232" s="24" t="s">
        <v>339</v>
      </c>
      <c r="F232" s="25">
        <v>2.3769999999999998</v>
      </c>
      <c r="G232" s="25"/>
      <c r="H232" s="25"/>
      <c r="I232" s="21"/>
      <c r="J232" s="26">
        <v>39.155845697329376</v>
      </c>
      <c r="K232" s="180">
        <f t="shared" si="6"/>
        <v>3.9155845697329376E-2</v>
      </c>
      <c r="L232" s="181">
        <f t="shared" si="7"/>
        <v>1.6472800040946312E-2</v>
      </c>
      <c r="M232" s="182">
        <v>1.6472800040946312</v>
      </c>
      <c r="N232" s="27">
        <v>3.4835970000000005</v>
      </c>
      <c r="O232" s="25">
        <v>18</v>
      </c>
      <c r="P232" s="340" t="s">
        <v>1110</v>
      </c>
      <c r="Q232" s="21" t="s">
        <v>1215</v>
      </c>
      <c r="T232" s="21" t="s">
        <v>1202</v>
      </c>
      <c r="U232" s="36"/>
      <c r="V232" s="21"/>
      <c r="W232" s="21"/>
      <c r="X232" s="21"/>
    </row>
    <row r="233" spans="1:24" x14ac:dyDescent="0.3">
      <c r="A233" s="32" t="s">
        <v>512</v>
      </c>
      <c r="B233" s="1" t="s">
        <v>19</v>
      </c>
      <c r="C233" s="15" t="s">
        <v>1204</v>
      </c>
      <c r="E233" s="24" t="s">
        <v>339</v>
      </c>
      <c r="F233" s="25">
        <v>2.3092999999999999</v>
      </c>
      <c r="G233" s="25"/>
      <c r="H233" s="25"/>
      <c r="I233" s="21"/>
      <c r="J233" s="26">
        <v>84.415288008694617</v>
      </c>
      <c r="K233" s="180">
        <f t="shared" si="6"/>
        <v>8.4415288008694619E-2</v>
      </c>
      <c r="L233" s="181">
        <f t="shared" si="7"/>
        <v>3.6554491841118357E-2</v>
      </c>
      <c r="M233" s="182">
        <v>3.6554491841118355</v>
      </c>
      <c r="N233" s="27">
        <v>2.2055808000000003</v>
      </c>
      <c r="O233" s="25">
        <v>14</v>
      </c>
      <c r="P233" s="25" t="s">
        <v>1100</v>
      </c>
      <c r="Q233" s="28" t="s">
        <v>1215</v>
      </c>
      <c r="R233" s="29"/>
      <c r="S233" s="30"/>
      <c r="T233" s="21" t="s">
        <v>1202</v>
      </c>
      <c r="U233" s="31"/>
      <c r="V233" s="31"/>
      <c r="W233" s="28"/>
      <c r="X233" s="21"/>
    </row>
    <row r="234" spans="1:24" x14ac:dyDescent="0.3">
      <c r="A234" s="32" t="s">
        <v>513</v>
      </c>
      <c r="B234" s="1" t="s">
        <v>19</v>
      </c>
      <c r="C234" s="15" t="s">
        <v>1204</v>
      </c>
      <c r="E234" s="24" t="s">
        <v>339</v>
      </c>
      <c r="F234" s="25">
        <v>2.3605</v>
      </c>
      <c r="G234" s="25"/>
      <c r="H234" s="25"/>
      <c r="I234" s="21"/>
      <c r="J234" s="26">
        <v>66.580485448617324</v>
      </c>
      <c r="K234" s="180">
        <f t="shared" si="6"/>
        <v>6.6580485448617319E-2</v>
      </c>
      <c r="L234" s="181">
        <f t="shared" si="7"/>
        <v>2.8206094237923033E-2</v>
      </c>
      <c r="M234" s="182">
        <v>2.8206094237923032</v>
      </c>
      <c r="N234" s="27">
        <v>2.1169504000000003</v>
      </c>
      <c r="O234" s="25">
        <v>14</v>
      </c>
      <c r="P234" s="25" t="s">
        <v>1100</v>
      </c>
      <c r="Q234" s="28" t="s">
        <v>1215</v>
      </c>
      <c r="R234" s="29"/>
      <c r="S234" s="30"/>
      <c r="T234" s="21" t="s">
        <v>1202</v>
      </c>
      <c r="U234" s="31"/>
      <c r="V234" s="31"/>
      <c r="W234" s="28"/>
      <c r="X234" s="21"/>
    </row>
    <row r="235" spans="1:24" x14ac:dyDescent="0.3">
      <c r="A235" s="32" t="s">
        <v>514</v>
      </c>
      <c r="B235" s="1" t="s">
        <v>19</v>
      </c>
      <c r="C235" s="15" t="s">
        <v>1204</v>
      </c>
      <c r="E235" s="24" t="s">
        <v>339</v>
      </c>
      <c r="F235" s="25">
        <v>2.3218999999999999</v>
      </c>
      <c r="G235" s="25"/>
      <c r="H235" s="25"/>
      <c r="I235" s="21"/>
      <c r="J235" s="26">
        <v>81.561767902427263</v>
      </c>
      <c r="K235" s="180">
        <f t="shared" si="6"/>
        <v>8.1561767902427265E-2</v>
      </c>
      <c r="L235" s="181">
        <f t="shared" si="7"/>
        <v>3.5127166502617373E-2</v>
      </c>
      <c r="M235" s="182">
        <v>3.5127166502617371</v>
      </c>
      <c r="N235" s="27">
        <v>1.7657999999999991</v>
      </c>
      <c r="O235" s="25">
        <v>14</v>
      </c>
      <c r="P235" s="25" t="s">
        <v>1100</v>
      </c>
      <c r="Q235" s="28" t="s">
        <v>1215</v>
      </c>
      <c r="R235" s="29"/>
      <c r="S235" s="30"/>
      <c r="T235" s="21" t="s">
        <v>1202</v>
      </c>
      <c r="U235" s="31"/>
      <c r="V235" s="31"/>
      <c r="W235" s="28"/>
      <c r="X235" s="21"/>
    </row>
    <row r="236" spans="1:24" x14ac:dyDescent="0.3">
      <c r="A236" s="32" t="s">
        <v>515</v>
      </c>
      <c r="B236" s="1" t="s">
        <v>19</v>
      </c>
      <c r="C236" s="15" t="s">
        <v>1204</v>
      </c>
      <c r="E236" s="24" t="s">
        <v>339</v>
      </c>
      <c r="F236" s="25">
        <v>2.2930000000000001</v>
      </c>
      <c r="G236" s="25"/>
      <c r="H236" s="25"/>
      <c r="I236" s="21"/>
      <c r="J236" s="26">
        <v>68.73922848664688</v>
      </c>
      <c r="K236" s="180">
        <f t="shared" si="6"/>
        <v>6.8739228486646875E-2</v>
      </c>
      <c r="L236" s="181">
        <f t="shared" si="7"/>
        <v>2.9977858040404218E-2</v>
      </c>
      <c r="M236" s="182">
        <v>2.9977858040404217</v>
      </c>
      <c r="N236" s="27">
        <v>1.1047338000000007</v>
      </c>
      <c r="O236" s="25">
        <v>14</v>
      </c>
      <c r="P236" s="25" t="s">
        <v>1100</v>
      </c>
      <c r="Q236" s="28" t="s">
        <v>1215</v>
      </c>
      <c r="R236" s="29"/>
      <c r="S236" s="30"/>
      <c r="T236" s="21" t="s">
        <v>1202</v>
      </c>
      <c r="U236" s="31"/>
      <c r="V236" s="31"/>
      <c r="W236" s="28"/>
      <c r="X236" s="21"/>
    </row>
    <row r="237" spans="1:24" x14ac:dyDescent="0.3">
      <c r="A237" s="32" t="s">
        <v>516</v>
      </c>
      <c r="B237" s="1" t="s">
        <v>19</v>
      </c>
      <c r="C237" s="15" t="s">
        <v>1204</v>
      </c>
      <c r="E237" s="24" t="s">
        <v>339</v>
      </c>
      <c r="F237" s="25">
        <v>2.3170999999999999</v>
      </c>
      <c r="G237" s="25"/>
      <c r="H237" s="25"/>
      <c r="I237" s="21"/>
      <c r="J237" s="26">
        <v>65.451394759087066</v>
      </c>
      <c r="K237" s="180">
        <f t="shared" si="6"/>
        <v>6.5451394759087067E-2</v>
      </c>
      <c r="L237" s="181">
        <f t="shared" si="7"/>
        <v>2.8247116982040944E-2</v>
      </c>
      <c r="M237" s="182">
        <v>2.8247116982040943</v>
      </c>
      <c r="N237" s="27">
        <v>1.573454399999999</v>
      </c>
      <c r="O237" s="25">
        <v>14</v>
      </c>
      <c r="P237" s="25" t="s">
        <v>1100</v>
      </c>
      <c r="Q237" s="28" t="s">
        <v>1215</v>
      </c>
      <c r="R237" s="29"/>
      <c r="S237" s="30"/>
      <c r="T237" s="21" t="s">
        <v>1202</v>
      </c>
      <c r="U237" s="31"/>
      <c r="V237" s="31"/>
      <c r="W237" s="28"/>
      <c r="X237" s="21"/>
    </row>
    <row r="238" spans="1:24" x14ac:dyDescent="0.3">
      <c r="A238" s="32" t="s">
        <v>517</v>
      </c>
      <c r="B238" s="1" t="s">
        <v>19</v>
      </c>
      <c r="C238" s="15" t="s">
        <v>1204</v>
      </c>
      <c r="E238" s="24" t="s">
        <v>339</v>
      </c>
      <c r="F238" s="25">
        <v>2.3487</v>
      </c>
      <c r="G238" s="25"/>
      <c r="H238" s="25"/>
      <c r="I238" s="21"/>
      <c r="J238" s="26">
        <v>49.491750741839759</v>
      </c>
      <c r="K238" s="180">
        <f t="shared" si="6"/>
        <v>4.9491750741839757E-2</v>
      </c>
      <c r="L238" s="181">
        <f t="shared" si="7"/>
        <v>2.1071976302567276E-2</v>
      </c>
      <c r="M238" s="182">
        <v>2.1071976302567275</v>
      </c>
      <c r="N238" s="27">
        <v>3.1819226000000005</v>
      </c>
      <c r="O238" s="25">
        <v>14</v>
      </c>
      <c r="P238" s="25" t="s">
        <v>1103</v>
      </c>
      <c r="Q238" s="28" t="s">
        <v>1215</v>
      </c>
      <c r="R238" s="29"/>
      <c r="S238" s="29"/>
      <c r="T238" s="21" t="s">
        <v>1202</v>
      </c>
      <c r="U238" s="31"/>
      <c r="V238" s="33"/>
      <c r="W238" s="28"/>
      <c r="X238" s="21"/>
    </row>
    <row r="239" spans="1:24" x14ac:dyDescent="0.3">
      <c r="A239" s="32" t="s">
        <v>518</v>
      </c>
      <c r="B239" s="1" t="s">
        <v>19</v>
      </c>
      <c r="C239" s="15" t="s">
        <v>1204</v>
      </c>
      <c r="E239" s="24" t="s">
        <v>339</v>
      </c>
      <c r="F239" s="25">
        <v>2.3065000000000002</v>
      </c>
      <c r="G239" s="25"/>
      <c r="H239" s="25"/>
      <c r="I239" s="21"/>
      <c r="J239" s="26">
        <v>66.468180171476874</v>
      </c>
      <c r="K239" s="180">
        <f t="shared" si="6"/>
        <v>6.6468180171476876E-2</v>
      </c>
      <c r="L239" s="181">
        <f t="shared" si="7"/>
        <v>2.881776725405457E-2</v>
      </c>
      <c r="M239" s="182">
        <v>2.8817767254054569</v>
      </c>
      <c r="N239" s="27">
        <v>0.45480160000000047</v>
      </c>
      <c r="O239" s="25">
        <v>14</v>
      </c>
      <c r="P239" s="25" t="s">
        <v>1100</v>
      </c>
      <c r="Q239" s="28" t="s">
        <v>1215</v>
      </c>
      <c r="R239" s="29"/>
      <c r="S239" s="30"/>
      <c r="T239" s="21" t="s">
        <v>1202</v>
      </c>
      <c r="U239" s="31"/>
      <c r="V239" s="31"/>
      <c r="W239" s="28"/>
      <c r="X239" s="21"/>
    </row>
    <row r="240" spans="1:24" x14ac:dyDescent="0.3">
      <c r="A240" s="32" t="s">
        <v>519</v>
      </c>
      <c r="B240" s="1" t="s">
        <v>19</v>
      </c>
      <c r="C240" s="15" t="s">
        <v>1204</v>
      </c>
      <c r="E240" s="15" t="s">
        <v>339</v>
      </c>
      <c r="F240" s="25">
        <v>2.3035999999999999</v>
      </c>
      <c r="G240" s="25"/>
      <c r="H240" s="25"/>
      <c r="I240" s="21"/>
      <c r="J240" s="26">
        <v>79.666231454005938</v>
      </c>
      <c r="K240" s="180">
        <f t="shared" si="6"/>
        <v>7.9666231454005934E-2</v>
      </c>
      <c r="L240" s="181">
        <f t="shared" si="7"/>
        <v>3.4583361457720931E-2</v>
      </c>
      <c r="M240" s="182">
        <v>3.4583361457720931</v>
      </c>
      <c r="N240" s="27">
        <v>0.40916300000000039</v>
      </c>
      <c r="O240" s="25">
        <v>2</v>
      </c>
      <c r="P240" s="25" t="s">
        <v>1101</v>
      </c>
      <c r="Q240" s="28" t="s">
        <v>1215</v>
      </c>
      <c r="R240" s="29"/>
      <c r="S240" s="30"/>
      <c r="T240" s="21" t="s">
        <v>1202</v>
      </c>
      <c r="U240" s="31"/>
      <c r="V240" s="31"/>
      <c r="W240" s="28"/>
      <c r="X240" s="21"/>
    </row>
    <row r="241" spans="1:24" x14ac:dyDescent="0.3">
      <c r="A241" s="32" t="s">
        <v>520</v>
      </c>
      <c r="B241" s="1" t="s">
        <v>103</v>
      </c>
      <c r="C241" s="15" t="s">
        <v>1204</v>
      </c>
      <c r="E241" s="15" t="s">
        <v>339</v>
      </c>
      <c r="F241" s="25">
        <v>2.3313999999999999</v>
      </c>
      <c r="G241" s="25"/>
      <c r="H241" s="25"/>
      <c r="I241" s="21"/>
      <c r="J241" s="26">
        <v>80.340415430267072</v>
      </c>
      <c r="K241" s="180">
        <f t="shared" si="6"/>
        <v>8.034041543026707E-2</v>
      </c>
      <c r="L241" s="181">
        <f t="shared" si="7"/>
        <v>3.4460159316405198E-2</v>
      </c>
      <c r="M241" s="182">
        <v>3.4460159316405199</v>
      </c>
      <c r="N241" s="27">
        <v>2.2091406000000005</v>
      </c>
      <c r="O241" s="25">
        <v>2</v>
      </c>
      <c r="P241" s="25" t="s">
        <v>1101</v>
      </c>
      <c r="Q241" s="28" t="s">
        <v>1215</v>
      </c>
      <c r="R241" s="29"/>
      <c r="S241" s="30"/>
      <c r="T241" s="21" t="s">
        <v>1202</v>
      </c>
      <c r="U241" s="31"/>
      <c r="V241" s="31"/>
      <c r="W241" s="28"/>
      <c r="X241" s="21"/>
    </row>
    <row r="242" spans="1:24" x14ac:dyDescent="0.3">
      <c r="A242" s="32" t="s">
        <v>462</v>
      </c>
      <c r="B242" s="1" t="s">
        <v>19</v>
      </c>
      <c r="C242" s="15" t="s">
        <v>1204</v>
      </c>
      <c r="E242" s="24" t="s">
        <v>339</v>
      </c>
      <c r="F242" s="25">
        <v>2.2898999999999998</v>
      </c>
      <c r="G242" s="25"/>
      <c r="H242" s="25"/>
      <c r="I242" s="21"/>
      <c r="J242" s="26">
        <v>43.696775751720807</v>
      </c>
      <c r="K242" s="180">
        <f t="shared" si="6"/>
        <v>4.3696775751720811E-2</v>
      </c>
      <c r="L242" s="181">
        <f t="shared" si="7"/>
        <v>1.9082394755980964E-2</v>
      </c>
      <c r="M242" s="182">
        <v>1.9082394755980965</v>
      </c>
      <c r="N242" s="27">
        <v>2.2006304000000005</v>
      </c>
      <c r="O242" s="25">
        <v>18</v>
      </c>
      <c r="P242" s="25" t="s">
        <v>1100</v>
      </c>
      <c r="Q242" s="21" t="s">
        <v>1215</v>
      </c>
      <c r="T242" s="21" t="s">
        <v>1202</v>
      </c>
      <c r="U242" s="36"/>
      <c r="V242" s="21"/>
      <c r="W242" s="21"/>
      <c r="X242" s="21"/>
    </row>
    <row r="243" spans="1:24" x14ac:dyDescent="0.3">
      <c r="A243" s="32" t="s">
        <v>522</v>
      </c>
      <c r="B243" s="1" t="s">
        <v>103</v>
      </c>
      <c r="C243" s="15" t="s">
        <v>1204</v>
      </c>
      <c r="E243" s="15" t="s">
        <v>339</v>
      </c>
      <c r="F243" s="25">
        <v>2.3816000000000002</v>
      </c>
      <c r="G243" s="25"/>
      <c r="H243" s="25"/>
      <c r="I243" s="21"/>
      <c r="J243" s="26">
        <v>53.345756676557855</v>
      </c>
      <c r="K243" s="180">
        <f t="shared" si="6"/>
        <v>5.3345756676557853E-2</v>
      </c>
      <c r="L243" s="181">
        <f t="shared" si="7"/>
        <v>2.2399125242088449E-2</v>
      </c>
      <c r="M243" s="182">
        <v>2.2399125242088447</v>
      </c>
      <c r="N243" s="27">
        <v>2.8510780000000011</v>
      </c>
      <c r="O243" s="25">
        <v>6</v>
      </c>
      <c r="P243" s="25" t="s">
        <v>1102</v>
      </c>
      <c r="Q243" s="28" t="s">
        <v>1215</v>
      </c>
      <c r="R243" s="29"/>
      <c r="S243" s="30"/>
      <c r="T243" s="21" t="s">
        <v>1202</v>
      </c>
      <c r="U243" s="31"/>
      <c r="V243" s="31"/>
      <c r="W243" s="28"/>
      <c r="X243" s="21"/>
    </row>
    <row r="244" spans="1:24" x14ac:dyDescent="0.3">
      <c r="A244" s="32" t="s">
        <v>523</v>
      </c>
      <c r="B244" s="1" t="s">
        <v>103</v>
      </c>
      <c r="C244" s="15" t="s">
        <v>1204</v>
      </c>
      <c r="E244" s="15" t="s">
        <v>339</v>
      </c>
      <c r="F244" s="25">
        <v>2.4131999999999998</v>
      </c>
      <c r="G244" s="25"/>
      <c r="H244" s="25"/>
      <c r="I244" s="21"/>
      <c r="J244" s="26">
        <v>76.460296735905047</v>
      </c>
      <c r="K244" s="180">
        <f t="shared" si="6"/>
        <v>7.6460296735905042E-2</v>
      </c>
      <c r="L244" s="181">
        <f t="shared" si="7"/>
        <v>3.1684193906806338E-2</v>
      </c>
      <c r="M244" s="182">
        <v>3.1684193906806337</v>
      </c>
      <c r="N244" s="27">
        <v>4.574024800000001</v>
      </c>
      <c r="O244" s="25">
        <v>6</v>
      </c>
      <c r="P244" s="25" t="s">
        <v>1102</v>
      </c>
      <c r="Q244" s="28" t="s">
        <v>1215</v>
      </c>
      <c r="R244" s="29"/>
      <c r="S244" s="30"/>
      <c r="T244" s="21" t="s">
        <v>1202</v>
      </c>
      <c r="U244" s="31"/>
      <c r="V244" s="31"/>
      <c r="W244" s="28"/>
      <c r="X244" s="21"/>
    </row>
    <row r="245" spans="1:24" x14ac:dyDescent="0.3">
      <c r="A245" s="32" t="s">
        <v>524</v>
      </c>
      <c r="B245" s="1" t="s">
        <v>103</v>
      </c>
      <c r="C245" s="15" t="s">
        <v>1204</v>
      </c>
      <c r="E245" s="15" t="s">
        <v>339</v>
      </c>
      <c r="F245" s="25">
        <v>2.3975</v>
      </c>
      <c r="G245" s="25"/>
      <c r="H245" s="25"/>
      <c r="I245" s="21"/>
      <c r="J245" s="26">
        <v>70.513709198813046</v>
      </c>
      <c r="K245" s="180">
        <f t="shared" si="6"/>
        <v>7.0513709198813043E-2</v>
      </c>
      <c r="L245" s="181">
        <f t="shared" si="7"/>
        <v>2.9411348988034637E-2</v>
      </c>
      <c r="M245" s="182">
        <v>2.9411348988034636</v>
      </c>
      <c r="N245" s="27">
        <v>3.3690428000000003</v>
      </c>
      <c r="O245" s="25">
        <v>6</v>
      </c>
      <c r="P245" s="25" t="s">
        <v>1102</v>
      </c>
      <c r="Q245" s="28" t="s">
        <v>1215</v>
      </c>
      <c r="R245" s="29"/>
      <c r="S245" s="29"/>
      <c r="T245" s="21" t="s">
        <v>1202</v>
      </c>
      <c r="U245" s="31"/>
      <c r="V245" s="33"/>
      <c r="W245" s="28"/>
      <c r="X245" s="21"/>
    </row>
    <row r="246" spans="1:24" s="44" customFormat="1" x14ac:dyDescent="0.3">
      <c r="A246" s="32" t="s">
        <v>525</v>
      </c>
      <c r="B246" s="1" t="s">
        <v>19</v>
      </c>
      <c r="C246" s="15" t="s">
        <v>1204</v>
      </c>
      <c r="D246" s="15"/>
      <c r="E246" s="24" t="s">
        <v>339</v>
      </c>
      <c r="F246" s="25">
        <v>2.3058999999999998</v>
      </c>
      <c r="G246" s="25"/>
      <c r="H246" s="25"/>
      <c r="I246" s="21"/>
      <c r="J246" s="26">
        <v>62.893732640985391</v>
      </c>
      <c r="K246" s="180">
        <f t="shared" si="6"/>
        <v>6.2893732640985398E-2</v>
      </c>
      <c r="L246" s="181">
        <f t="shared" si="7"/>
        <v>2.7275134498887809E-2</v>
      </c>
      <c r="M246" s="182">
        <v>2.727513449888781</v>
      </c>
      <c r="N246" s="27">
        <v>2.3520655999999995</v>
      </c>
      <c r="O246" s="25">
        <v>14</v>
      </c>
      <c r="P246" s="25" t="s">
        <v>1100</v>
      </c>
      <c r="Q246" s="28" t="s">
        <v>1215</v>
      </c>
      <c r="R246" s="29"/>
      <c r="S246" s="30"/>
      <c r="T246" s="21" t="s">
        <v>1202</v>
      </c>
      <c r="U246" s="31"/>
      <c r="V246" s="31"/>
      <c r="W246" s="28"/>
      <c r="X246" s="21"/>
    </row>
    <row r="247" spans="1:24" x14ac:dyDescent="0.3">
      <c r="A247" s="32" t="s">
        <v>526</v>
      </c>
      <c r="B247" s="1" t="s">
        <v>19</v>
      </c>
      <c r="C247" s="15" t="s">
        <v>1204</v>
      </c>
      <c r="E247" s="24" t="s">
        <v>339</v>
      </c>
      <c r="F247" s="25">
        <v>2.3228</v>
      </c>
      <c r="G247" s="25"/>
      <c r="H247" s="25"/>
      <c r="I247" s="21"/>
      <c r="J247" s="26">
        <v>70.913295495713086</v>
      </c>
      <c r="K247" s="180">
        <f t="shared" si="6"/>
        <v>7.0913295495713083E-2</v>
      </c>
      <c r="L247" s="181">
        <f t="shared" si="7"/>
        <v>3.0529230022263251E-2</v>
      </c>
      <c r="M247" s="182">
        <v>3.0529230022263252</v>
      </c>
      <c r="N247" s="27">
        <v>2.9086912000000003</v>
      </c>
      <c r="O247" s="25">
        <v>14</v>
      </c>
      <c r="P247" s="25" t="s">
        <v>1100</v>
      </c>
      <c r="Q247" s="28" t="s">
        <v>1215</v>
      </c>
      <c r="R247" s="29"/>
      <c r="S247" s="30"/>
      <c r="T247" s="21" t="s">
        <v>1202</v>
      </c>
      <c r="U247" s="31"/>
      <c r="V247" s="31"/>
      <c r="W247" s="28"/>
      <c r="X247" s="21"/>
    </row>
    <row r="248" spans="1:24" x14ac:dyDescent="0.3">
      <c r="A248" s="32" t="s">
        <v>527</v>
      </c>
      <c r="B248" s="1" t="s">
        <v>19</v>
      </c>
      <c r="C248" s="15" t="s">
        <v>1204</v>
      </c>
      <c r="E248" s="24" t="s">
        <v>339</v>
      </c>
      <c r="F248" s="25">
        <v>2.3971</v>
      </c>
      <c r="G248" s="25"/>
      <c r="H248" s="25"/>
      <c r="I248" s="21"/>
      <c r="J248" s="26">
        <v>81.975969085859219</v>
      </c>
      <c r="K248" s="180">
        <f t="shared" si="6"/>
        <v>8.1975969085859218E-2</v>
      </c>
      <c r="L248" s="181">
        <f t="shared" si="7"/>
        <v>3.4197976340519472E-2</v>
      </c>
      <c r="M248" s="182">
        <v>3.4197976340519474</v>
      </c>
      <c r="N248" s="27">
        <v>2.3353487999999998</v>
      </c>
      <c r="O248" s="25">
        <v>14</v>
      </c>
      <c r="P248" s="25" t="s">
        <v>1100</v>
      </c>
      <c r="Q248" s="28" t="s">
        <v>1215</v>
      </c>
      <c r="R248" s="29"/>
      <c r="S248" s="30"/>
      <c r="T248" s="21" t="s">
        <v>1202</v>
      </c>
      <c r="U248" s="31"/>
      <c r="V248" s="31"/>
      <c r="W248" s="28"/>
      <c r="X248" s="21"/>
    </row>
    <row r="249" spans="1:24" x14ac:dyDescent="0.3">
      <c r="A249" s="32" t="s">
        <v>463</v>
      </c>
      <c r="B249" s="1" t="s">
        <v>19</v>
      </c>
      <c r="C249" s="15" t="s">
        <v>1204</v>
      </c>
      <c r="E249" s="24" t="s">
        <v>339</v>
      </c>
      <c r="F249" s="25">
        <v>2.2351999999999999</v>
      </c>
      <c r="G249" s="25"/>
      <c r="H249" s="25"/>
      <c r="I249" s="21"/>
      <c r="J249" s="26">
        <v>54.522762951334386</v>
      </c>
      <c r="K249" s="180">
        <f t="shared" si="6"/>
        <v>5.4522762951334389E-2</v>
      </c>
      <c r="L249" s="181">
        <f t="shared" si="7"/>
        <v>2.4392789437783818E-2</v>
      </c>
      <c r="M249" s="182">
        <v>2.4392789437783819</v>
      </c>
      <c r="N249" s="27">
        <v>1.9889744</v>
      </c>
      <c r="O249" s="25">
        <v>18</v>
      </c>
      <c r="P249" s="25" t="s">
        <v>1100</v>
      </c>
      <c r="Q249" s="21" t="s">
        <v>1215</v>
      </c>
      <c r="T249" s="21" t="s">
        <v>1202</v>
      </c>
      <c r="U249" s="36"/>
      <c r="V249" s="21"/>
      <c r="W249" s="21"/>
      <c r="X249" s="21"/>
    </row>
    <row r="250" spans="1:24" x14ac:dyDescent="0.3">
      <c r="A250" s="1" t="s">
        <v>993</v>
      </c>
      <c r="B250" s="1" t="s">
        <v>19</v>
      </c>
      <c r="C250" s="15" t="s">
        <v>1204</v>
      </c>
      <c r="E250" s="15" t="s">
        <v>339</v>
      </c>
      <c r="F250" s="34">
        <v>2.2713999999999999</v>
      </c>
      <c r="G250" s="34"/>
      <c r="H250" s="34"/>
      <c r="I250" s="21"/>
      <c r="J250" s="26">
        <v>71.107208387942322</v>
      </c>
      <c r="K250" s="180">
        <f t="shared" si="6"/>
        <v>7.1107208387942322E-2</v>
      </c>
      <c r="L250" s="181">
        <f t="shared" si="7"/>
        <v>3.1305454075874935E-2</v>
      </c>
      <c r="M250" s="182">
        <v>3.1305454075874937</v>
      </c>
      <c r="N250" s="27">
        <v>2.2469489</v>
      </c>
      <c r="O250" s="340">
        <v>10</v>
      </c>
      <c r="P250" s="340" t="s">
        <v>1108</v>
      </c>
      <c r="Q250" s="21" t="s">
        <v>1215</v>
      </c>
      <c r="R250" s="140"/>
      <c r="S250" s="140"/>
      <c r="T250" s="21" t="s">
        <v>1202</v>
      </c>
      <c r="U250" s="31"/>
      <c r="V250" s="31"/>
      <c r="W250" s="28"/>
      <c r="X250" s="21"/>
    </row>
    <row r="251" spans="1:24" x14ac:dyDescent="0.3">
      <c r="A251" s="1" t="s">
        <v>994</v>
      </c>
      <c r="B251" s="1" t="s">
        <v>19</v>
      </c>
      <c r="C251" s="15" t="s">
        <v>1204</v>
      </c>
      <c r="E251" s="15" t="s">
        <v>339</v>
      </c>
      <c r="F251" s="34">
        <v>2.3026</v>
      </c>
      <c r="G251" s="34"/>
      <c r="H251" s="34"/>
      <c r="I251" s="21"/>
      <c r="J251" s="26">
        <v>92.799899636181166</v>
      </c>
      <c r="K251" s="180">
        <f t="shared" si="6"/>
        <v>9.2799899636181168E-2</v>
      </c>
      <c r="L251" s="181">
        <f t="shared" si="7"/>
        <v>4.0302223415348379E-2</v>
      </c>
      <c r="M251" s="182">
        <v>4.0302223415348379</v>
      </c>
      <c r="N251" s="27">
        <v>3.0231912000000003</v>
      </c>
      <c r="O251" s="340">
        <v>10</v>
      </c>
      <c r="P251" s="340" t="s">
        <v>1108</v>
      </c>
      <c r="Q251" s="21" t="s">
        <v>1215</v>
      </c>
      <c r="R251" s="140"/>
      <c r="S251" s="140"/>
      <c r="T251" s="21" t="s">
        <v>1202</v>
      </c>
      <c r="U251" s="31"/>
      <c r="V251" s="31"/>
      <c r="W251" s="28"/>
      <c r="X251" s="21"/>
    </row>
    <row r="252" spans="1:24" x14ac:dyDescent="0.3">
      <c r="A252" s="1" t="s">
        <v>995</v>
      </c>
      <c r="B252" s="1" t="s">
        <v>19</v>
      </c>
      <c r="C252" s="15" t="s">
        <v>1204</v>
      </c>
      <c r="E252" s="15" t="s">
        <v>339</v>
      </c>
      <c r="F252" s="34">
        <v>2.2233999999999998</v>
      </c>
      <c r="G252" s="34"/>
      <c r="H252" s="34"/>
      <c r="I252" s="21"/>
      <c r="J252" s="26">
        <v>92.124952954459914</v>
      </c>
      <c r="K252" s="180">
        <f t="shared" si="6"/>
        <v>9.212495295445991E-2</v>
      </c>
      <c r="L252" s="181">
        <f t="shared" si="7"/>
        <v>4.1434268667113396E-2</v>
      </c>
      <c r="M252" s="182">
        <v>4.1434268667113399</v>
      </c>
      <c r="N252" s="27">
        <v>3.4617607999999995</v>
      </c>
      <c r="O252" s="340">
        <v>10</v>
      </c>
      <c r="P252" s="340" t="s">
        <v>1108</v>
      </c>
      <c r="Q252" s="21" t="s">
        <v>1215</v>
      </c>
      <c r="R252" s="140"/>
      <c r="S252" s="140"/>
      <c r="T252" s="21" t="s">
        <v>1202</v>
      </c>
      <c r="U252" s="31"/>
      <c r="V252" s="31"/>
      <c r="W252" s="28"/>
      <c r="X252" s="21"/>
    </row>
    <row r="253" spans="1:24" x14ac:dyDescent="0.3">
      <c r="A253" s="1" t="s">
        <v>996</v>
      </c>
      <c r="B253" s="1" t="s">
        <v>19</v>
      </c>
      <c r="C253" s="15" t="s">
        <v>1204</v>
      </c>
      <c r="E253" s="15" t="s">
        <v>339</v>
      </c>
      <c r="F253" s="34">
        <v>2.3793000000000002</v>
      </c>
      <c r="G253" s="34"/>
      <c r="H253" s="34"/>
      <c r="I253" s="21"/>
      <c r="J253" s="26">
        <v>88.529226736566201</v>
      </c>
      <c r="K253" s="180">
        <f t="shared" si="6"/>
        <v>8.8529226736566199E-2</v>
      </c>
      <c r="L253" s="181">
        <f t="shared" si="7"/>
        <v>3.7208097649126297E-2</v>
      </c>
      <c r="M253" s="182">
        <v>3.7208097649126297</v>
      </c>
      <c r="N253" s="27">
        <v>3.0568157999999994</v>
      </c>
      <c r="O253" s="299">
        <v>10</v>
      </c>
      <c r="P253" s="3" t="s">
        <v>1108</v>
      </c>
      <c r="Q253" s="21" t="s">
        <v>1215</v>
      </c>
      <c r="R253" s="140"/>
      <c r="S253" s="140"/>
      <c r="T253" s="21" t="s">
        <v>1202</v>
      </c>
      <c r="U253" s="31"/>
      <c r="V253" s="31"/>
      <c r="W253" s="28"/>
      <c r="X253" s="21"/>
    </row>
    <row r="254" spans="1:24" x14ac:dyDescent="0.3">
      <c r="A254" s="1" t="s">
        <v>997</v>
      </c>
      <c r="B254" s="1" t="s">
        <v>19</v>
      </c>
      <c r="C254" s="15" t="s">
        <v>1204</v>
      </c>
      <c r="E254" s="15" t="s">
        <v>339</v>
      </c>
      <c r="F254" s="34">
        <v>2.2900999999999998</v>
      </c>
      <c r="G254" s="34"/>
      <c r="H254" s="34"/>
      <c r="I254" s="21"/>
      <c r="J254" s="26">
        <v>85.485976408912194</v>
      </c>
      <c r="K254" s="180">
        <f t="shared" si="6"/>
        <v>8.5485976408912201E-2</v>
      </c>
      <c r="L254" s="181">
        <f t="shared" si="7"/>
        <v>3.7328490637488408E-2</v>
      </c>
      <c r="M254" s="182">
        <v>3.7328490637488407</v>
      </c>
      <c r="N254" s="27">
        <v>3.1521531999999994</v>
      </c>
      <c r="O254" s="338">
        <v>10</v>
      </c>
      <c r="P254" s="338" t="s">
        <v>1108</v>
      </c>
      <c r="Q254" s="21" t="s">
        <v>1215</v>
      </c>
      <c r="R254" s="140"/>
      <c r="S254" s="140"/>
      <c r="T254" s="21" t="s">
        <v>1202</v>
      </c>
      <c r="U254" s="31"/>
      <c r="V254" s="31"/>
      <c r="W254" s="28"/>
      <c r="X254" s="21"/>
    </row>
    <row r="255" spans="1:24" x14ac:dyDescent="0.3">
      <c r="A255" s="1" t="s">
        <v>998</v>
      </c>
      <c r="B255" s="1" t="s">
        <v>19</v>
      </c>
      <c r="C255" s="15" t="s">
        <v>1204</v>
      </c>
      <c r="E255" s="24" t="s">
        <v>339</v>
      </c>
      <c r="F255" s="34">
        <v>2.2955999999999999</v>
      </c>
      <c r="G255" s="34"/>
      <c r="H255" s="34"/>
      <c r="I255" s="21"/>
      <c r="J255" s="26">
        <v>82.715334207077319</v>
      </c>
      <c r="K255" s="180">
        <f t="shared" si="6"/>
        <v>8.2715334207077315E-2</v>
      </c>
      <c r="L255" s="181">
        <f t="shared" si="7"/>
        <v>3.6032119797472263E-2</v>
      </c>
      <c r="M255" s="182">
        <v>3.6032119797472264</v>
      </c>
      <c r="N255" s="27">
        <v>1.8311769999999989</v>
      </c>
      <c r="O255" s="299">
        <v>20</v>
      </c>
      <c r="P255" s="157" t="s">
        <v>1108</v>
      </c>
      <c r="Q255" s="21" t="s">
        <v>1215</v>
      </c>
      <c r="R255" s="140"/>
      <c r="S255" s="140"/>
      <c r="T255" s="21" t="s">
        <v>1202</v>
      </c>
      <c r="U255" s="31"/>
      <c r="V255" s="31"/>
      <c r="W255" s="28"/>
      <c r="X255" s="21"/>
    </row>
    <row r="256" spans="1:24" x14ac:dyDescent="0.3">
      <c r="A256" s="1" t="s">
        <v>999</v>
      </c>
      <c r="B256" s="1" t="s">
        <v>19</v>
      </c>
      <c r="C256" s="15" t="s">
        <v>1204</v>
      </c>
      <c r="E256" s="24" t="s">
        <v>339</v>
      </c>
      <c r="F256" s="25">
        <v>2.2078000000000002</v>
      </c>
      <c r="G256" s="25"/>
      <c r="H256" s="25"/>
      <c r="I256" s="21"/>
      <c r="J256" s="26">
        <v>39.991350390113823</v>
      </c>
      <c r="K256" s="180">
        <f t="shared" si="6"/>
        <v>3.9991350390113825E-2</v>
      </c>
      <c r="L256" s="181">
        <f t="shared" si="7"/>
        <v>1.8113665363762035E-2</v>
      </c>
      <c r="M256" s="182">
        <v>1.8113665363762035</v>
      </c>
      <c r="N256" s="27">
        <v>1.3025897388198402</v>
      </c>
      <c r="O256" s="340">
        <v>20</v>
      </c>
      <c r="P256" s="340" t="s">
        <v>1119</v>
      </c>
      <c r="Q256" s="21" t="s">
        <v>1215</v>
      </c>
      <c r="T256" s="21" t="s">
        <v>1202</v>
      </c>
      <c r="U256" s="36"/>
      <c r="V256" s="21"/>
      <c r="W256" s="21"/>
      <c r="X256" s="21"/>
    </row>
    <row r="257" spans="1:24" x14ac:dyDescent="0.3">
      <c r="A257" s="1" t="s">
        <v>1000</v>
      </c>
      <c r="B257" s="1" t="s">
        <v>19</v>
      </c>
      <c r="C257" s="15" t="s">
        <v>1204</v>
      </c>
      <c r="E257" s="24" t="s">
        <v>339</v>
      </c>
      <c r="F257" s="34">
        <v>2.3975</v>
      </c>
      <c r="G257" s="34"/>
      <c r="H257" s="34"/>
      <c r="I257" s="21"/>
      <c r="J257" s="26">
        <v>60.866055045871555</v>
      </c>
      <c r="K257" s="180">
        <f t="shared" si="6"/>
        <v>6.0866055045871559E-2</v>
      </c>
      <c r="L257" s="181">
        <f t="shared" si="7"/>
        <v>2.5387301374711808E-2</v>
      </c>
      <c r="M257" s="182">
        <v>2.5387301374711808</v>
      </c>
      <c r="N257" s="27">
        <v>1.4571626999999991</v>
      </c>
      <c r="O257" s="340">
        <v>20</v>
      </c>
      <c r="P257" s="340" t="s">
        <v>1108</v>
      </c>
      <c r="Q257" s="21" t="s">
        <v>1215</v>
      </c>
      <c r="R257" s="140"/>
      <c r="S257" s="140"/>
      <c r="T257" s="21" t="s">
        <v>1202</v>
      </c>
      <c r="U257" s="31"/>
      <c r="V257" s="31"/>
      <c r="W257" s="28"/>
      <c r="X257" s="21"/>
    </row>
    <row r="258" spans="1:24" x14ac:dyDescent="0.3">
      <c r="A258" s="1" t="s">
        <v>1001</v>
      </c>
      <c r="B258" s="1" t="s">
        <v>19</v>
      </c>
      <c r="C258" s="15" t="s">
        <v>1204</v>
      </c>
      <c r="E258" s="24" t="s">
        <v>339</v>
      </c>
      <c r="F258" s="34">
        <v>2.2823000000000002</v>
      </c>
      <c r="G258" s="34"/>
      <c r="H258" s="34"/>
      <c r="I258" s="21"/>
      <c r="J258" s="26">
        <v>47.356225425950193</v>
      </c>
      <c r="K258" s="180">
        <f t="shared" ref="K258:K321" si="8">J258*0.001</f>
        <v>4.7356225425950194E-2</v>
      </c>
      <c r="L258" s="181">
        <f t="shared" ref="L258:L321" si="9">K258/F258</f>
        <v>2.0749342954892079E-2</v>
      </c>
      <c r="M258" s="182">
        <v>2.074934295489208</v>
      </c>
      <c r="N258" s="27">
        <v>1.9981462999999988</v>
      </c>
      <c r="O258" s="340">
        <v>20</v>
      </c>
      <c r="P258" s="340" t="s">
        <v>1108</v>
      </c>
      <c r="Q258" s="21" t="s">
        <v>1215</v>
      </c>
      <c r="R258" s="140"/>
      <c r="S258" s="140"/>
      <c r="T258" s="21" t="s">
        <v>1202</v>
      </c>
      <c r="U258" s="31"/>
      <c r="V258" s="31"/>
      <c r="W258" s="28"/>
      <c r="X258" s="21"/>
    </row>
    <row r="259" spans="1:24" x14ac:dyDescent="0.3">
      <c r="A259" s="1" t="s">
        <v>1002</v>
      </c>
      <c r="B259" s="1" t="s">
        <v>19</v>
      </c>
      <c r="C259" s="15" t="s">
        <v>1204</v>
      </c>
      <c r="E259" s="24" t="s">
        <v>339</v>
      </c>
      <c r="F259" s="25">
        <v>1.5126999999999999</v>
      </c>
      <c r="G259" s="25"/>
      <c r="H259" s="25"/>
      <c r="I259" s="21"/>
      <c r="J259" s="26">
        <v>30.867207266588057</v>
      </c>
      <c r="K259" s="180">
        <f t="shared" si="8"/>
        <v>3.0867207266588058E-2</v>
      </c>
      <c r="L259" s="181">
        <f t="shared" si="9"/>
        <v>2.0405372688958853E-2</v>
      </c>
      <c r="M259" s="182">
        <v>2.0405372688958852</v>
      </c>
      <c r="N259" s="27">
        <v>2.4885603362527724</v>
      </c>
      <c r="O259" s="340">
        <v>20</v>
      </c>
      <c r="P259" s="340" t="s">
        <v>1119</v>
      </c>
      <c r="Q259" s="21" t="s">
        <v>1215</v>
      </c>
      <c r="T259" s="21" t="s">
        <v>1202</v>
      </c>
      <c r="U259" s="36"/>
      <c r="V259" s="21"/>
      <c r="W259" s="21"/>
      <c r="X259" s="21"/>
    </row>
    <row r="260" spans="1:24" x14ac:dyDescent="0.3">
      <c r="A260" s="1" t="s">
        <v>1003</v>
      </c>
      <c r="B260" s="1" t="s">
        <v>19</v>
      </c>
      <c r="C260" s="15" t="s">
        <v>1204</v>
      </c>
      <c r="E260" s="24" t="s">
        <v>339</v>
      </c>
      <c r="F260" s="25">
        <v>2.2976999999999999</v>
      </c>
      <c r="G260" s="25"/>
      <c r="H260" s="25"/>
      <c r="I260" s="21"/>
      <c r="J260" s="26">
        <v>39.492346740365356</v>
      </c>
      <c r="K260" s="180">
        <f t="shared" si="8"/>
        <v>3.9492346740365357E-2</v>
      </c>
      <c r="L260" s="181">
        <f t="shared" si="9"/>
        <v>1.7187773312601889E-2</v>
      </c>
      <c r="M260" s="182">
        <v>1.7187773312601888</v>
      </c>
      <c r="N260" s="27">
        <v>3.1776428212468595</v>
      </c>
      <c r="O260" s="338">
        <v>30</v>
      </c>
      <c r="P260" s="338" t="s">
        <v>1100</v>
      </c>
      <c r="Q260" s="21" t="s">
        <v>1215</v>
      </c>
      <c r="T260" s="21" t="s">
        <v>1202</v>
      </c>
      <c r="U260" s="36"/>
      <c r="V260" s="21"/>
      <c r="W260" s="21"/>
      <c r="X260" s="21"/>
    </row>
    <row r="261" spans="1:24" x14ac:dyDescent="0.3">
      <c r="A261" s="1" t="s">
        <v>1004</v>
      </c>
      <c r="B261" s="1" t="s">
        <v>19</v>
      </c>
      <c r="C261" s="15" t="s">
        <v>1204</v>
      </c>
      <c r="E261" s="24" t="s">
        <v>339</v>
      </c>
      <c r="F261" s="25">
        <v>2.3887</v>
      </c>
      <c r="G261" s="25"/>
      <c r="H261" s="25"/>
      <c r="I261" s="21"/>
      <c r="J261" s="26">
        <v>43.875955191280696</v>
      </c>
      <c r="K261" s="180">
        <f t="shared" si="8"/>
        <v>4.3875955191280694E-2</v>
      </c>
      <c r="L261" s="181">
        <f t="shared" si="9"/>
        <v>1.836813128114903E-2</v>
      </c>
      <c r="M261" s="182">
        <v>1.8368131281149029</v>
      </c>
      <c r="N261" s="27">
        <v>3.3381765068706142</v>
      </c>
      <c r="O261" s="340">
        <v>30</v>
      </c>
      <c r="P261" s="340" t="s">
        <v>1100</v>
      </c>
      <c r="Q261" s="21" t="s">
        <v>1215</v>
      </c>
      <c r="T261" s="21" t="s">
        <v>1202</v>
      </c>
      <c r="U261" s="36"/>
      <c r="V261" s="21"/>
      <c r="W261" s="21"/>
      <c r="X261" s="21"/>
    </row>
    <row r="262" spans="1:24" x14ac:dyDescent="0.3">
      <c r="A262" s="1" t="s">
        <v>1005</v>
      </c>
      <c r="B262" s="1" t="s">
        <v>19</v>
      </c>
      <c r="C262" s="15" t="s">
        <v>1204</v>
      </c>
      <c r="E262" s="24" t="s">
        <v>339</v>
      </c>
      <c r="F262" s="25">
        <v>2.343</v>
      </c>
      <c r="G262" s="25"/>
      <c r="H262" s="25"/>
      <c r="I262" s="21"/>
      <c r="J262" s="26">
        <v>50.62290037225474</v>
      </c>
      <c r="K262" s="180">
        <f t="shared" si="8"/>
        <v>5.0622900372254739E-2</v>
      </c>
      <c r="L262" s="181">
        <f t="shared" si="9"/>
        <v>2.1606018084615767E-2</v>
      </c>
      <c r="M262" s="182">
        <v>2.1606018084615766</v>
      </c>
      <c r="N262" s="27">
        <v>1.8494587882219555</v>
      </c>
      <c r="O262" s="338">
        <v>30</v>
      </c>
      <c r="P262" s="338" t="s">
        <v>1100</v>
      </c>
      <c r="Q262" s="21" t="s">
        <v>1215</v>
      </c>
      <c r="T262" s="21" t="s">
        <v>1202</v>
      </c>
      <c r="U262" s="36"/>
      <c r="V262" s="21"/>
      <c r="W262" s="21"/>
      <c r="X262" s="21"/>
    </row>
    <row r="263" spans="1:24" x14ac:dyDescent="0.3">
      <c r="A263" s="1" t="s">
        <v>1006</v>
      </c>
      <c r="B263" s="1" t="s">
        <v>19</v>
      </c>
      <c r="C263" s="15" t="s">
        <v>1204</v>
      </c>
      <c r="E263" s="24" t="s">
        <v>339</v>
      </c>
      <c r="F263" s="25">
        <v>2.2456</v>
      </c>
      <c r="G263" s="25"/>
      <c r="H263" s="25"/>
      <c r="I263" s="21"/>
      <c r="J263" s="26">
        <v>47.906102723624208</v>
      </c>
      <c r="K263" s="180">
        <f t="shared" si="8"/>
        <v>4.7906102723624208E-2</v>
      </c>
      <c r="L263" s="181">
        <f t="shared" si="9"/>
        <v>2.1333319702362043E-2</v>
      </c>
      <c r="M263" s="182">
        <v>2.1333319702362044</v>
      </c>
      <c r="N263" s="27">
        <v>2.7147477925468393</v>
      </c>
      <c r="O263" s="307">
        <v>30</v>
      </c>
      <c r="P263" s="307" t="s">
        <v>1100</v>
      </c>
      <c r="Q263" s="21" t="s">
        <v>1215</v>
      </c>
      <c r="T263" s="21" t="s">
        <v>1202</v>
      </c>
      <c r="U263" s="36"/>
      <c r="V263" s="21"/>
      <c r="W263" s="21"/>
      <c r="X263" s="21"/>
    </row>
    <row r="264" spans="1:24" x14ac:dyDescent="0.3">
      <c r="A264" s="1" t="s">
        <v>1007</v>
      </c>
      <c r="B264" s="1" t="s">
        <v>19</v>
      </c>
      <c r="C264" s="15" t="s">
        <v>1204</v>
      </c>
      <c r="E264" s="24" t="s">
        <v>339</v>
      </c>
      <c r="F264" s="25">
        <v>2.3186</v>
      </c>
      <c r="G264" s="25"/>
      <c r="H264" s="25"/>
      <c r="I264" s="21"/>
      <c r="J264" s="26">
        <v>37.503262747618002</v>
      </c>
      <c r="K264" s="180">
        <f t="shared" si="8"/>
        <v>3.7503262747618005E-2</v>
      </c>
      <c r="L264" s="181">
        <f t="shared" si="9"/>
        <v>1.6174960212032262E-2</v>
      </c>
      <c r="M264" s="182">
        <v>1.6174960212032261</v>
      </c>
      <c r="N264" s="27">
        <v>2.4278544136990075</v>
      </c>
      <c r="O264" s="307">
        <v>30</v>
      </c>
      <c r="P264" s="307" t="s">
        <v>1100</v>
      </c>
      <c r="Q264" s="21" t="s">
        <v>1215</v>
      </c>
      <c r="T264" s="21" t="s">
        <v>1202</v>
      </c>
      <c r="U264" s="36"/>
      <c r="V264" s="21"/>
      <c r="W264" s="21"/>
      <c r="X264" s="21"/>
    </row>
    <row r="265" spans="1:24" x14ac:dyDescent="0.3">
      <c r="A265" s="1" t="s">
        <v>1018</v>
      </c>
      <c r="B265" s="1" t="s">
        <v>19</v>
      </c>
      <c r="C265" s="15" t="s">
        <v>1204</v>
      </c>
      <c r="E265" s="24" t="s">
        <v>339</v>
      </c>
      <c r="F265" s="34">
        <v>2.2860999999999998</v>
      </c>
      <c r="G265" s="34"/>
      <c r="H265" s="34"/>
      <c r="I265" s="21"/>
      <c r="J265" s="26">
        <v>97.131852967005386</v>
      </c>
      <c r="K265" s="180">
        <f t="shared" si="8"/>
        <v>9.7131852967005383E-2</v>
      </c>
      <c r="L265" s="181">
        <f t="shared" si="9"/>
        <v>4.2488015820395166E-2</v>
      </c>
      <c r="M265" s="182">
        <v>4.2488015820395164</v>
      </c>
      <c r="N265" s="27">
        <v>1.3959536000000003</v>
      </c>
      <c r="O265" s="307">
        <v>20</v>
      </c>
      <c r="P265" s="307" t="s">
        <v>1100</v>
      </c>
      <c r="Q265" s="21" t="s">
        <v>1215</v>
      </c>
      <c r="T265" s="21" t="s">
        <v>1202</v>
      </c>
      <c r="U265" s="36"/>
      <c r="V265" s="21"/>
      <c r="W265" s="21"/>
      <c r="X265" s="21"/>
    </row>
    <row r="266" spans="1:24" x14ac:dyDescent="0.3">
      <c r="A266" s="1" t="s">
        <v>1019</v>
      </c>
      <c r="B266" s="1" t="s">
        <v>19</v>
      </c>
      <c r="C266" s="15" t="s">
        <v>1204</v>
      </c>
      <c r="E266" s="24" t="s">
        <v>339</v>
      </c>
      <c r="F266" s="25">
        <v>2.3191000000000002</v>
      </c>
      <c r="G266" s="25"/>
      <c r="H266" s="25"/>
      <c r="I266" s="21"/>
      <c r="J266" s="26">
        <v>51.882538057557291</v>
      </c>
      <c r="K266" s="180">
        <f t="shared" si="8"/>
        <v>5.1882538057557291E-2</v>
      </c>
      <c r="L266" s="181">
        <f t="shared" si="9"/>
        <v>2.2371841687532788E-2</v>
      </c>
      <c r="M266" s="182">
        <v>2.237184168753279</v>
      </c>
      <c r="N266" s="27">
        <v>1.602324791956528</v>
      </c>
      <c r="O266" s="340">
        <v>20</v>
      </c>
      <c r="P266" s="340" t="s">
        <v>1100</v>
      </c>
      <c r="Q266" s="21" t="s">
        <v>1215</v>
      </c>
      <c r="T266" s="21" t="s">
        <v>1202</v>
      </c>
      <c r="U266" s="36"/>
      <c r="V266" s="21"/>
      <c r="W266" s="21"/>
      <c r="X266" s="21"/>
    </row>
    <row r="267" spans="1:24" x14ac:dyDescent="0.3">
      <c r="A267" s="1" t="s">
        <v>1020</v>
      </c>
      <c r="B267" s="1" t="s">
        <v>19</v>
      </c>
      <c r="C267" s="15" t="s">
        <v>1204</v>
      </c>
      <c r="E267" s="24" t="s">
        <v>339</v>
      </c>
      <c r="F267" s="34">
        <v>2.3702999999999999</v>
      </c>
      <c r="G267" s="34"/>
      <c r="H267" s="34"/>
      <c r="I267" s="21"/>
      <c r="J267" s="26">
        <v>82.143771170493054</v>
      </c>
      <c r="K267" s="180">
        <f t="shared" si="8"/>
        <v>8.2143771170493055E-2</v>
      </c>
      <c r="L267" s="181">
        <f t="shared" si="9"/>
        <v>3.4655432295698035E-2</v>
      </c>
      <c r="M267" s="182">
        <v>3.4655432295698034</v>
      </c>
      <c r="N267" s="27">
        <v>3.3613959999999996</v>
      </c>
      <c r="O267" s="340">
        <v>20</v>
      </c>
      <c r="P267" s="340" t="s">
        <v>1100</v>
      </c>
      <c r="Q267" s="21" t="s">
        <v>1215</v>
      </c>
      <c r="T267" s="21" t="s">
        <v>1202</v>
      </c>
      <c r="U267" s="36"/>
      <c r="V267" s="21"/>
      <c r="W267" s="21"/>
      <c r="X267" s="21"/>
    </row>
    <row r="268" spans="1:24" x14ac:dyDescent="0.3">
      <c r="A268" s="1" t="s">
        <v>1013</v>
      </c>
      <c r="B268" s="1" t="s">
        <v>19</v>
      </c>
      <c r="C268" s="15" t="s">
        <v>1204</v>
      </c>
      <c r="E268" s="24" t="s">
        <v>339</v>
      </c>
      <c r="F268" s="25">
        <v>2.2454000000000001</v>
      </c>
      <c r="G268" s="25"/>
      <c r="H268" s="25"/>
      <c r="I268" s="21"/>
      <c r="J268" s="26">
        <v>41.659893843960255</v>
      </c>
      <c r="K268" s="180">
        <f t="shared" si="8"/>
        <v>4.1659893843960252E-2</v>
      </c>
      <c r="L268" s="181">
        <f t="shared" si="9"/>
        <v>1.8553439852124456E-2</v>
      </c>
      <c r="M268" s="182">
        <v>1.8553439852124456</v>
      </c>
      <c r="N268" s="27">
        <v>3.0144122444544945</v>
      </c>
      <c r="O268" s="340">
        <v>20</v>
      </c>
      <c r="P268" s="340" t="s">
        <v>1100</v>
      </c>
      <c r="Q268" s="21" t="s">
        <v>1215</v>
      </c>
      <c r="T268" s="21" t="s">
        <v>1202</v>
      </c>
      <c r="U268" s="36"/>
      <c r="V268" s="21"/>
      <c r="W268" s="21"/>
      <c r="X268" s="21"/>
    </row>
    <row r="269" spans="1:24" x14ac:dyDescent="0.3">
      <c r="A269" s="1" t="s">
        <v>1014</v>
      </c>
      <c r="B269" s="1" t="s">
        <v>19</v>
      </c>
      <c r="C269" s="15" t="s">
        <v>1204</v>
      </c>
      <c r="E269" s="24" t="s">
        <v>339</v>
      </c>
      <c r="F269" s="25">
        <v>2.2296999999999998</v>
      </c>
      <c r="G269" s="25"/>
      <c r="H269" s="25"/>
      <c r="I269" s="21"/>
      <c r="J269" s="26">
        <v>51.700609643586496</v>
      </c>
      <c r="K269" s="180">
        <f t="shared" si="8"/>
        <v>5.1700609643586498E-2</v>
      </c>
      <c r="L269" s="181">
        <f t="shared" si="9"/>
        <v>2.3187249245901469E-2</v>
      </c>
      <c r="M269" s="182">
        <v>2.3187249245901471</v>
      </c>
      <c r="N269" s="27">
        <v>0.44534414492471253</v>
      </c>
      <c r="O269" s="340">
        <v>20</v>
      </c>
      <c r="P269" s="340" t="s">
        <v>1120</v>
      </c>
      <c r="Q269" s="21" t="s">
        <v>1215</v>
      </c>
      <c r="T269" s="21" t="s">
        <v>1202</v>
      </c>
      <c r="U269" s="36"/>
      <c r="V269" s="21"/>
      <c r="W269" s="21"/>
      <c r="X269" s="21"/>
    </row>
    <row r="270" spans="1:24" x14ac:dyDescent="0.3">
      <c r="A270" s="1" t="s">
        <v>1015</v>
      </c>
      <c r="B270" s="1" t="s">
        <v>19</v>
      </c>
      <c r="C270" s="15" t="s">
        <v>1204</v>
      </c>
      <c r="E270" s="24" t="s">
        <v>339</v>
      </c>
      <c r="F270" s="25">
        <v>2.2269000000000001</v>
      </c>
      <c r="G270" s="25"/>
      <c r="H270" s="25"/>
      <c r="I270" s="21"/>
      <c r="J270" s="26">
        <v>41.204206483252456</v>
      </c>
      <c r="K270" s="180">
        <f t="shared" si="8"/>
        <v>4.1204206483252459E-2</v>
      </c>
      <c r="L270" s="181">
        <f t="shared" si="9"/>
        <v>1.8502944219880756E-2</v>
      </c>
      <c r="M270" s="182">
        <v>1.8502944219880757</v>
      </c>
      <c r="N270" s="27">
        <v>2.990460719031947</v>
      </c>
      <c r="O270" s="340">
        <v>20</v>
      </c>
      <c r="P270" s="340" t="s">
        <v>1118</v>
      </c>
      <c r="Q270" s="21" t="s">
        <v>1215</v>
      </c>
      <c r="T270" s="21" t="s">
        <v>1202</v>
      </c>
      <c r="U270" s="36"/>
      <c r="V270" s="21"/>
      <c r="W270" s="21"/>
      <c r="X270" s="21"/>
    </row>
    <row r="271" spans="1:24" x14ac:dyDescent="0.3">
      <c r="A271" s="1" t="s">
        <v>1016</v>
      </c>
      <c r="B271" s="1" t="s">
        <v>19</v>
      </c>
      <c r="C271" s="15" t="s">
        <v>1204</v>
      </c>
      <c r="E271" s="24" t="s">
        <v>339</v>
      </c>
      <c r="F271" s="25">
        <v>2.2704</v>
      </c>
      <c r="G271" s="25"/>
      <c r="H271" s="25"/>
      <c r="I271" s="21"/>
      <c r="J271" s="26">
        <v>55.236951480866423</v>
      </c>
      <c r="K271" s="180">
        <f t="shared" si="8"/>
        <v>5.5236951480866422E-2</v>
      </c>
      <c r="L271" s="181">
        <f t="shared" si="9"/>
        <v>2.4329171723426014E-2</v>
      </c>
      <c r="M271" s="182">
        <v>2.4329171723426013</v>
      </c>
      <c r="N271" s="27">
        <v>1.682967960086009</v>
      </c>
      <c r="O271" s="340">
        <v>20</v>
      </c>
      <c r="P271" s="340" t="s">
        <v>1100</v>
      </c>
      <c r="Q271" s="21" t="s">
        <v>1215</v>
      </c>
      <c r="T271" s="21" t="s">
        <v>1202</v>
      </c>
      <c r="U271" s="36"/>
      <c r="V271" s="21"/>
      <c r="W271" s="21"/>
      <c r="X271" s="21"/>
    </row>
    <row r="272" spans="1:24" x14ac:dyDescent="0.3">
      <c r="A272" s="1" t="s">
        <v>1017</v>
      </c>
      <c r="B272" s="1" t="s">
        <v>19</v>
      </c>
      <c r="C272" s="15" t="s">
        <v>1204</v>
      </c>
      <c r="E272" s="24" t="s">
        <v>339</v>
      </c>
      <c r="F272" s="25">
        <v>2.3559999999999999</v>
      </c>
      <c r="G272" s="25"/>
      <c r="H272" s="25"/>
      <c r="I272" s="21"/>
      <c r="J272" s="26">
        <v>46.14226343388831</v>
      </c>
      <c r="K272" s="180">
        <f t="shared" si="8"/>
        <v>4.614226343388831E-2</v>
      </c>
      <c r="L272" s="181">
        <f t="shared" si="9"/>
        <v>1.9585001457507772E-2</v>
      </c>
      <c r="M272" s="182">
        <v>1.9585001457507771</v>
      </c>
      <c r="N272" s="27">
        <v>2.0799354241812344</v>
      </c>
      <c r="O272" s="340">
        <v>20</v>
      </c>
      <c r="P272" s="340" t="s">
        <v>1120</v>
      </c>
      <c r="Q272" s="21" t="s">
        <v>1215</v>
      </c>
      <c r="T272" s="21" t="s">
        <v>1202</v>
      </c>
      <c r="U272" s="36"/>
      <c r="V272" s="21"/>
      <c r="W272" s="21"/>
      <c r="X272" s="21"/>
    </row>
    <row r="273" spans="1:24" x14ac:dyDescent="0.3">
      <c r="A273" s="1" t="s">
        <v>1008</v>
      </c>
      <c r="B273" s="1" t="s">
        <v>19</v>
      </c>
      <c r="C273" s="15" t="s">
        <v>1204</v>
      </c>
      <c r="E273" s="24" t="s">
        <v>339</v>
      </c>
      <c r="F273" s="25">
        <v>2.3307000000000002</v>
      </c>
      <c r="G273" s="25"/>
      <c r="H273" s="25"/>
      <c r="I273" s="21"/>
      <c r="J273" s="26">
        <v>50.985024548634705</v>
      </c>
      <c r="K273" s="180">
        <f t="shared" si="8"/>
        <v>5.0985024548634704E-2</v>
      </c>
      <c r="L273" s="181">
        <f t="shared" si="9"/>
        <v>2.1875412772400866E-2</v>
      </c>
      <c r="M273" s="182">
        <v>2.1875412772400864</v>
      </c>
      <c r="N273" s="27">
        <v>2.1544202665995695</v>
      </c>
      <c r="O273" s="340">
        <v>20</v>
      </c>
      <c r="P273" s="340" t="s">
        <v>1119</v>
      </c>
      <c r="Q273" s="21" t="s">
        <v>1215</v>
      </c>
      <c r="T273" s="21" t="s">
        <v>1202</v>
      </c>
      <c r="U273" s="36"/>
      <c r="V273" s="21"/>
      <c r="W273" s="21"/>
      <c r="X273" s="21"/>
    </row>
    <row r="274" spans="1:24" x14ac:dyDescent="0.3">
      <c r="A274" s="1" t="s">
        <v>1009</v>
      </c>
      <c r="B274" s="1" t="s">
        <v>19</v>
      </c>
      <c r="C274" s="15" t="s">
        <v>1204</v>
      </c>
      <c r="E274" s="24" t="s">
        <v>339</v>
      </c>
      <c r="F274" s="34">
        <v>2.3534000000000002</v>
      </c>
      <c r="G274" s="34"/>
      <c r="H274" s="34"/>
      <c r="I274" s="21"/>
      <c r="J274" s="26">
        <v>67.92110091743119</v>
      </c>
      <c r="K274" s="180">
        <f t="shared" si="8"/>
        <v>6.7921100917431185E-2</v>
      </c>
      <c r="L274" s="181">
        <f t="shared" si="9"/>
        <v>2.886084002610316E-2</v>
      </c>
      <c r="M274" s="182">
        <v>2.8860840026103158</v>
      </c>
      <c r="N274" s="27">
        <v>1.8169265999999995</v>
      </c>
      <c r="O274" s="340">
        <v>20</v>
      </c>
      <c r="P274" s="340" t="s">
        <v>1108</v>
      </c>
      <c r="Q274" s="21" t="s">
        <v>1215</v>
      </c>
      <c r="R274" s="140"/>
      <c r="S274" s="140"/>
      <c r="T274" s="21" t="s">
        <v>1202</v>
      </c>
      <c r="U274" s="31"/>
      <c r="V274" s="31"/>
      <c r="W274" s="28"/>
      <c r="X274" s="21"/>
    </row>
    <row r="275" spans="1:24" x14ac:dyDescent="0.3">
      <c r="A275" s="1" t="s">
        <v>1010</v>
      </c>
      <c r="B275" s="1" t="s">
        <v>19</v>
      </c>
      <c r="C275" s="15" t="s">
        <v>1204</v>
      </c>
      <c r="E275" s="24" t="s">
        <v>339</v>
      </c>
      <c r="F275" s="34">
        <v>2.2757000000000001</v>
      </c>
      <c r="G275" s="34"/>
      <c r="H275" s="34"/>
      <c r="I275" s="21"/>
      <c r="J275" s="26">
        <v>64.860812581913493</v>
      </c>
      <c r="K275" s="180">
        <f t="shared" si="8"/>
        <v>6.4860812581913493E-2</v>
      </c>
      <c r="L275" s="181">
        <f t="shared" si="9"/>
        <v>2.850147760333677E-2</v>
      </c>
      <c r="M275" s="182">
        <v>2.8501477603336771</v>
      </c>
      <c r="N275" s="27">
        <v>1.8442210999999995</v>
      </c>
      <c r="O275" s="338">
        <v>20</v>
      </c>
      <c r="P275" s="338" t="s">
        <v>1108</v>
      </c>
      <c r="Q275" s="21" t="s">
        <v>1215</v>
      </c>
      <c r="R275" s="140"/>
      <c r="S275" s="140"/>
      <c r="T275" s="21" t="s">
        <v>1202</v>
      </c>
      <c r="U275" s="31"/>
      <c r="V275" s="31"/>
      <c r="W275" s="28"/>
      <c r="X275" s="21"/>
    </row>
    <row r="276" spans="1:24" x14ac:dyDescent="0.3">
      <c r="A276" s="1" t="s">
        <v>1011</v>
      </c>
      <c r="B276" s="1" t="s">
        <v>19</v>
      </c>
      <c r="C276" s="15" t="s">
        <v>1204</v>
      </c>
      <c r="E276" s="24" t="s">
        <v>339</v>
      </c>
      <c r="F276" s="34">
        <v>2.2052999999999998</v>
      </c>
      <c r="G276" s="34"/>
      <c r="H276" s="34"/>
      <c r="I276" s="21"/>
      <c r="J276" s="26">
        <v>75.837221494102224</v>
      </c>
      <c r="K276" s="180">
        <f t="shared" si="8"/>
        <v>7.5837221494102228E-2</v>
      </c>
      <c r="L276" s="181">
        <f t="shared" si="9"/>
        <v>3.4388619006077287E-2</v>
      </c>
      <c r="M276" s="182">
        <v>3.4388619006077286</v>
      </c>
      <c r="N276" s="27">
        <v>1.9818585999999985</v>
      </c>
      <c r="O276" s="340">
        <v>20</v>
      </c>
      <c r="P276" s="340" t="s">
        <v>1108</v>
      </c>
      <c r="Q276" s="21" t="s">
        <v>1215</v>
      </c>
      <c r="R276" s="140"/>
      <c r="S276" s="140"/>
      <c r="T276" s="21" t="s">
        <v>1202</v>
      </c>
      <c r="U276" s="31"/>
      <c r="V276" s="31"/>
      <c r="W276" s="28"/>
      <c r="X276" s="21"/>
    </row>
    <row r="277" spans="1:24" x14ac:dyDescent="0.3">
      <c r="A277" s="1" t="s">
        <v>1012</v>
      </c>
      <c r="B277" s="1" t="s">
        <v>19</v>
      </c>
      <c r="C277" s="15" t="s">
        <v>1204</v>
      </c>
      <c r="E277" s="24" t="s">
        <v>339</v>
      </c>
      <c r="F277" s="25">
        <v>2.2088000000000001</v>
      </c>
      <c r="G277" s="25"/>
      <c r="H277" s="25"/>
      <c r="I277" s="21"/>
      <c r="J277" s="26">
        <v>46.75215678358088</v>
      </c>
      <c r="K277" s="180">
        <f t="shared" si="8"/>
        <v>4.6752156783580884E-2</v>
      </c>
      <c r="L277" s="181">
        <f t="shared" si="9"/>
        <v>2.1166315095789968E-2</v>
      </c>
      <c r="M277" s="182">
        <v>2.1166315095789967</v>
      </c>
      <c r="N277" s="27">
        <v>2.4658705456593215</v>
      </c>
      <c r="O277" s="340">
        <v>20</v>
      </c>
      <c r="P277" s="340" t="s">
        <v>1118</v>
      </c>
      <c r="Q277" s="21" t="s">
        <v>1215</v>
      </c>
      <c r="T277" s="21" t="s">
        <v>1202</v>
      </c>
      <c r="U277" s="36"/>
      <c r="V277" s="21"/>
      <c r="W277" s="21"/>
      <c r="X277" s="21"/>
    </row>
    <row r="278" spans="1:24" x14ac:dyDescent="0.3">
      <c r="A278" s="1" t="s">
        <v>609</v>
      </c>
      <c r="B278" s="1" t="s">
        <v>103</v>
      </c>
      <c r="C278" s="15" t="s">
        <v>1204</v>
      </c>
      <c r="E278" s="15" t="s">
        <v>339</v>
      </c>
      <c r="F278" s="25">
        <v>2.2692000000000001</v>
      </c>
      <c r="G278" s="25"/>
      <c r="H278" s="25"/>
      <c r="I278" s="21"/>
      <c r="J278" s="26">
        <v>66.668296755725194</v>
      </c>
      <c r="K278" s="180">
        <f t="shared" si="8"/>
        <v>6.6668296755725193E-2</v>
      </c>
      <c r="L278" s="181">
        <f t="shared" si="9"/>
        <v>2.9379647785882774E-2</v>
      </c>
      <c r="M278" s="182">
        <v>2.9379647785882774</v>
      </c>
      <c r="N278" s="27">
        <v>5.2068972000000002</v>
      </c>
      <c r="O278" s="340">
        <v>9</v>
      </c>
      <c r="P278" s="340" t="s">
        <v>1100</v>
      </c>
      <c r="Q278" s="28" t="s">
        <v>1215</v>
      </c>
      <c r="T278" s="21" t="s">
        <v>1202</v>
      </c>
      <c r="U278" s="36"/>
      <c r="V278" s="21"/>
      <c r="W278" s="21"/>
      <c r="X278" s="21"/>
    </row>
    <row r="279" spans="1:24" x14ac:dyDescent="0.3">
      <c r="A279" s="1" t="s">
        <v>610</v>
      </c>
      <c r="B279" s="1" t="s">
        <v>103</v>
      </c>
      <c r="C279" s="15" t="s">
        <v>1204</v>
      </c>
      <c r="E279" s="15" t="s">
        <v>339</v>
      </c>
      <c r="F279" s="25">
        <v>2.2907000000000002</v>
      </c>
      <c r="G279" s="25"/>
      <c r="H279" s="25"/>
      <c r="I279" s="21"/>
      <c r="J279" s="26">
        <v>55.662670623145395</v>
      </c>
      <c r="K279" s="180">
        <f t="shared" si="8"/>
        <v>5.5662670623145394E-2</v>
      </c>
      <c r="L279" s="181">
        <f t="shared" si="9"/>
        <v>2.4299415298007328E-2</v>
      </c>
      <c r="M279" s="182">
        <v>2.429941529800733</v>
      </c>
      <c r="N279" s="27">
        <v>3.5545643999999994</v>
      </c>
      <c r="O279" s="307">
        <v>9</v>
      </c>
      <c r="P279" s="307" t="s">
        <v>1110</v>
      </c>
      <c r="Q279" s="28" t="s">
        <v>1215</v>
      </c>
      <c r="T279" s="21" t="s">
        <v>1202</v>
      </c>
      <c r="U279" s="36"/>
      <c r="V279" s="21"/>
      <c r="W279" s="21"/>
      <c r="X279" s="21"/>
    </row>
    <row r="280" spans="1:24" x14ac:dyDescent="0.3">
      <c r="A280" s="1" t="s">
        <v>611</v>
      </c>
      <c r="B280" s="1" t="s">
        <v>103</v>
      </c>
      <c r="C280" s="15" t="s">
        <v>1204</v>
      </c>
      <c r="E280" s="15" t="s">
        <v>339</v>
      </c>
      <c r="F280" s="25">
        <v>2.3837999999999999</v>
      </c>
      <c r="G280" s="25"/>
      <c r="H280" s="25"/>
      <c r="I280" s="21"/>
      <c r="J280" s="26">
        <v>55.283516221374043</v>
      </c>
      <c r="K280" s="180">
        <f t="shared" si="8"/>
        <v>5.5283516221374042E-2</v>
      </c>
      <c r="L280" s="181">
        <f t="shared" si="9"/>
        <v>2.3191339970372534E-2</v>
      </c>
      <c r="M280" s="182">
        <v>2.3191339970372535</v>
      </c>
      <c r="N280" s="27">
        <v>2.8284441999999999</v>
      </c>
      <c r="O280" s="307">
        <v>9</v>
      </c>
      <c r="P280" s="307" t="s">
        <v>1100</v>
      </c>
      <c r="Q280" s="28" t="s">
        <v>1215</v>
      </c>
      <c r="T280" s="21" t="s">
        <v>1202</v>
      </c>
      <c r="U280" s="36"/>
      <c r="V280" s="21"/>
      <c r="W280" s="21"/>
      <c r="X280" s="21"/>
    </row>
    <row r="281" spans="1:24" x14ac:dyDescent="0.3">
      <c r="A281" s="1" t="s">
        <v>612</v>
      </c>
      <c r="B281" s="1" t="s">
        <v>103</v>
      </c>
      <c r="C281" s="15" t="s">
        <v>1204</v>
      </c>
      <c r="E281" s="15" t="s">
        <v>339</v>
      </c>
      <c r="F281" s="25">
        <v>2.3239999999999998</v>
      </c>
      <c r="G281" s="25"/>
      <c r="H281" s="25"/>
      <c r="I281" s="21"/>
      <c r="J281" s="26">
        <v>45.682848664688429</v>
      </c>
      <c r="K281" s="180">
        <f t="shared" si="8"/>
        <v>4.5682848664688427E-2</v>
      </c>
      <c r="L281" s="181">
        <f t="shared" si="9"/>
        <v>1.9656991680158532E-2</v>
      </c>
      <c r="M281" s="182">
        <v>1.9656991680158533</v>
      </c>
      <c r="N281" s="27">
        <v>3.5856988000000003</v>
      </c>
      <c r="O281" s="338">
        <v>9</v>
      </c>
      <c r="P281" s="338" t="s">
        <v>1110</v>
      </c>
      <c r="Q281" s="28" t="s">
        <v>1215</v>
      </c>
      <c r="T281" s="21" t="s">
        <v>1202</v>
      </c>
      <c r="U281" s="36"/>
      <c r="V281" s="21"/>
      <c r="W281" s="21"/>
      <c r="X281" s="21"/>
    </row>
    <row r="282" spans="1:24" x14ac:dyDescent="0.3">
      <c r="A282" s="1" t="s">
        <v>613</v>
      </c>
      <c r="B282" s="1" t="s">
        <v>103</v>
      </c>
      <c r="C282" s="15" t="s">
        <v>1204</v>
      </c>
      <c r="E282" s="15" t="s">
        <v>339</v>
      </c>
      <c r="F282" s="25">
        <v>2.3226</v>
      </c>
      <c r="G282" s="25"/>
      <c r="H282" s="25"/>
      <c r="I282" s="21"/>
      <c r="J282" s="26">
        <v>83.395608308605347</v>
      </c>
      <c r="K282" s="180">
        <f t="shared" si="8"/>
        <v>8.3395608308605346E-2</v>
      </c>
      <c r="L282" s="181">
        <f t="shared" si="9"/>
        <v>3.590614324834468E-2</v>
      </c>
      <c r="M282" s="182">
        <v>3.5906143248344682</v>
      </c>
      <c r="N282" s="27">
        <v>3.0515073999999998</v>
      </c>
      <c r="O282" s="338">
        <v>9</v>
      </c>
      <c r="P282" s="338" t="s">
        <v>1100</v>
      </c>
      <c r="Q282" s="28" t="s">
        <v>1215</v>
      </c>
      <c r="R282" s="28"/>
      <c r="S282" s="28"/>
      <c r="T282" s="21" t="s">
        <v>1202</v>
      </c>
      <c r="U282" s="31"/>
      <c r="V282" s="89"/>
      <c r="W282" s="28"/>
      <c r="X282" s="21"/>
    </row>
    <row r="283" spans="1:24" s="94" customFormat="1" x14ac:dyDescent="0.3">
      <c r="A283" s="1" t="s">
        <v>614</v>
      </c>
      <c r="B283" s="1" t="s">
        <v>19</v>
      </c>
      <c r="C283" s="15" t="s">
        <v>1204</v>
      </c>
      <c r="D283" s="15"/>
      <c r="E283" s="24" t="s">
        <v>339</v>
      </c>
      <c r="F283" s="25">
        <v>2.3307000000000002</v>
      </c>
      <c r="G283" s="25"/>
      <c r="H283" s="25"/>
      <c r="I283" s="21"/>
      <c r="J283" s="26">
        <v>71.572636155053743</v>
      </c>
      <c r="K283" s="180">
        <f t="shared" si="8"/>
        <v>7.1572636155053743E-2</v>
      </c>
      <c r="L283" s="181">
        <f t="shared" si="9"/>
        <v>3.0708643821621716E-2</v>
      </c>
      <c r="M283" s="182">
        <v>3.0708643821621715</v>
      </c>
      <c r="N283" s="27">
        <v>2.2955648000000006</v>
      </c>
      <c r="O283" s="25">
        <v>18</v>
      </c>
      <c r="P283" s="25" t="s">
        <v>1100</v>
      </c>
      <c r="Q283" s="21" t="s">
        <v>1215</v>
      </c>
      <c r="R283" s="21"/>
      <c r="S283" s="21"/>
      <c r="T283" s="21" t="s">
        <v>1202</v>
      </c>
      <c r="U283" s="36"/>
      <c r="V283" s="21"/>
      <c r="W283" s="21"/>
      <c r="X283" s="21"/>
    </row>
    <row r="284" spans="1:24" x14ac:dyDescent="0.3">
      <c r="A284" s="1" t="s">
        <v>615</v>
      </c>
      <c r="B284" s="1" t="s">
        <v>19</v>
      </c>
      <c r="C284" s="15" t="s">
        <v>1204</v>
      </c>
      <c r="E284" s="24" t="s">
        <v>339</v>
      </c>
      <c r="F284" s="25">
        <v>2.399</v>
      </c>
      <c r="G284" s="25"/>
      <c r="H284" s="25"/>
      <c r="I284" s="21"/>
      <c r="J284" s="26">
        <v>65.462428435114504</v>
      </c>
      <c r="K284" s="180">
        <f t="shared" si="8"/>
        <v>6.5462428435114503E-2</v>
      </c>
      <c r="L284" s="181">
        <f t="shared" si="9"/>
        <v>2.7287381590293664E-2</v>
      </c>
      <c r="M284" s="182">
        <v>2.7287381590293665</v>
      </c>
      <c r="N284" s="27">
        <v>2.0144598000000009</v>
      </c>
      <c r="O284" s="25">
        <v>18</v>
      </c>
      <c r="P284" s="307" t="s">
        <v>1100</v>
      </c>
      <c r="Q284" s="21" t="s">
        <v>1215</v>
      </c>
      <c r="T284" s="21" t="s">
        <v>1202</v>
      </c>
      <c r="U284" s="36"/>
      <c r="V284" s="21"/>
      <c r="W284" s="21"/>
      <c r="X284" s="21"/>
    </row>
    <row r="285" spans="1:24" x14ac:dyDescent="0.3">
      <c r="A285" s="1" t="s">
        <v>616</v>
      </c>
      <c r="B285" s="1" t="s">
        <v>19</v>
      </c>
      <c r="C285" s="15" t="s">
        <v>1204</v>
      </c>
      <c r="E285" s="24" t="s">
        <v>339</v>
      </c>
      <c r="F285" s="25">
        <v>2.3584999999999998</v>
      </c>
      <c r="G285" s="25"/>
      <c r="H285" s="25"/>
      <c r="I285" s="21"/>
      <c r="J285" s="26">
        <v>65.549209032725528</v>
      </c>
      <c r="K285" s="180">
        <f t="shared" si="8"/>
        <v>6.5549209032725528E-2</v>
      </c>
      <c r="L285" s="181">
        <f t="shared" si="9"/>
        <v>2.7792753458861789E-2</v>
      </c>
      <c r="M285" s="182">
        <v>2.779275345886179</v>
      </c>
      <c r="N285" s="27">
        <v>2.0095840000000003</v>
      </c>
      <c r="O285" s="25">
        <v>18</v>
      </c>
      <c r="P285" s="25" t="s">
        <v>1100</v>
      </c>
      <c r="Q285" s="21" t="s">
        <v>1215</v>
      </c>
      <c r="T285" s="21" t="s">
        <v>1202</v>
      </c>
      <c r="U285" s="36"/>
      <c r="V285" s="21"/>
      <c r="W285" s="21"/>
      <c r="X285" s="21"/>
    </row>
    <row r="286" spans="1:24" x14ac:dyDescent="0.3">
      <c r="A286" s="1" t="s">
        <v>617</v>
      </c>
      <c r="B286" s="1" t="s">
        <v>19</v>
      </c>
      <c r="C286" s="15" t="s">
        <v>1204</v>
      </c>
      <c r="E286" s="24" t="s">
        <v>339</v>
      </c>
      <c r="F286" s="25">
        <v>2.3917000000000002</v>
      </c>
      <c r="G286" s="25"/>
      <c r="H286" s="25"/>
      <c r="I286" s="21"/>
      <c r="J286" s="26">
        <v>47.274540059347174</v>
      </c>
      <c r="K286" s="180">
        <f t="shared" si="8"/>
        <v>4.7274540059347177E-2</v>
      </c>
      <c r="L286" s="181">
        <f t="shared" si="9"/>
        <v>1.9766082727493906E-2</v>
      </c>
      <c r="M286" s="182">
        <v>1.9766082727493905</v>
      </c>
      <c r="N286" s="27">
        <v>2.3212850000000009</v>
      </c>
      <c r="O286" s="25">
        <v>18</v>
      </c>
      <c r="P286" s="307" t="s">
        <v>1100</v>
      </c>
      <c r="Q286" s="21" t="s">
        <v>1215</v>
      </c>
      <c r="R286" s="28"/>
      <c r="S286" s="28"/>
      <c r="T286" s="21" t="s">
        <v>1202</v>
      </c>
      <c r="U286" s="31"/>
      <c r="V286" s="89"/>
      <c r="W286" s="28"/>
      <c r="X286" s="21"/>
    </row>
    <row r="287" spans="1:24" s="72" customFormat="1" x14ac:dyDescent="0.3">
      <c r="A287" s="1" t="s">
        <v>618</v>
      </c>
      <c r="B287" s="1" t="s">
        <v>103</v>
      </c>
      <c r="C287" s="15" t="s">
        <v>1204</v>
      </c>
      <c r="D287" s="15"/>
      <c r="E287" s="24" t="s">
        <v>339</v>
      </c>
      <c r="F287" s="25">
        <v>2.3475000000000001</v>
      </c>
      <c r="G287" s="25"/>
      <c r="H287" s="25"/>
      <c r="I287" s="21"/>
      <c r="J287" s="26">
        <v>41.357686269774184</v>
      </c>
      <c r="K287" s="180">
        <f t="shared" si="8"/>
        <v>4.1357686269774187E-2</v>
      </c>
      <c r="L287" s="181">
        <f t="shared" si="9"/>
        <v>1.7617757729403272E-2</v>
      </c>
      <c r="M287" s="182">
        <v>1.7617757729403272</v>
      </c>
      <c r="N287" s="27">
        <v>3.0705311999999996</v>
      </c>
      <c r="O287" s="25">
        <v>18</v>
      </c>
      <c r="P287" s="25" t="s">
        <v>1100</v>
      </c>
      <c r="Q287" s="28" t="s">
        <v>1215</v>
      </c>
      <c r="R287" s="29"/>
      <c r="S287" s="30"/>
      <c r="T287" s="21" t="s">
        <v>1202</v>
      </c>
      <c r="U287" s="31"/>
      <c r="V287" s="31"/>
      <c r="W287" s="28"/>
      <c r="X287" s="21"/>
    </row>
    <row r="288" spans="1:24" x14ac:dyDescent="0.3">
      <c r="A288" s="1" t="s">
        <v>619</v>
      </c>
      <c r="B288" s="1" t="s">
        <v>19</v>
      </c>
      <c r="C288" s="15" t="s">
        <v>1204</v>
      </c>
      <c r="E288" s="24" t="s">
        <v>339</v>
      </c>
      <c r="F288" s="25">
        <v>2.3208000000000002</v>
      </c>
      <c r="G288" s="25"/>
      <c r="H288" s="25"/>
      <c r="I288" s="21"/>
      <c r="J288" s="26">
        <v>58.409708969465647</v>
      </c>
      <c r="K288" s="180">
        <f t="shared" si="8"/>
        <v>5.8409708969465651E-2</v>
      </c>
      <c r="L288" s="181">
        <f t="shared" si="9"/>
        <v>2.5167920100597055E-2</v>
      </c>
      <c r="M288" s="182">
        <v>2.5167920100597057</v>
      </c>
      <c r="N288" s="27">
        <v>2.3253556000000009</v>
      </c>
      <c r="O288" s="25">
        <v>27</v>
      </c>
      <c r="P288" s="307" t="s">
        <v>1100</v>
      </c>
      <c r="Q288" s="21" t="s">
        <v>1215</v>
      </c>
      <c r="R288" s="29"/>
      <c r="S288" s="29"/>
      <c r="T288" s="21" t="s">
        <v>1202</v>
      </c>
      <c r="U288" s="31"/>
      <c r="V288" s="31"/>
      <c r="W288" s="28"/>
      <c r="X288" s="21"/>
    </row>
    <row r="289" spans="1:24" x14ac:dyDescent="0.3">
      <c r="A289" s="1" t="s">
        <v>620</v>
      </c>
      <c r="B289" s="1" t="s">
        <v>19</v>
      </c>
      <c r="C289" s="15" t="s">
        <v>1204</v>
      </c>
      <c r="E289" s="24" t="s">
        <v>339</v>
      </c>
      <c r="F289" s="25">
        <v>2.3479000000000001</v>
      </c>
      <c r="G289" s="25"/>
      <c r="H289" s="25"/>
      <c r="I289" s="21"/>
      <c r="J289" s="26">
        <v>65.127266221374043</v>
      </c>
      <c r="K289" s="180">
        <f t="shared" si="8"/>
        <v>6.5127266221374047E-2</v>
      </c>
      <c r="L289" s="181">
        <f t="shared" si="9"/>
        <v>2.7738517918724837E-2</v>
      </c>
      <c r="M289" s="182">
        <v>2.7738517918724837</v>
      </c>
      <c r="N289" s="27">
        <v>2.5595044000000007</v>
      </c>
      <c r="O289" s="25">
        <v>27</v>
      </c>
      <c r="P289" s="307" t="s">
        <v>1100</v>
      </c>
      <c r="Q289" s="21" t="s">
        <v>1215</v>
      </c>
      <c r="R289" s="29"/>
      <c r="S289" s="29"/>
      <c r="T289" s="21" t="s">
        <v>1202</v>
      </c>
      <c r="U289" s="31"/>
      <c r="V289" s="31"/>
      <c r="W289" s="28"/>
      <c r="X289" s="21"/>
    </row>
    <row r="290" spans="1:24" x14ac:dyDescent="0.3">
      <c r="A290" s="1" t="s">
        <v>621</v>
      </c>
      <c r="B290" s="1" t="s">
        <v>19</v>
      </c>
      <c r="C290" s="15" t="s">
        <v>1204</v>
      </c>
      <c r="E290" s="24" t="s">
        <v>339</v>
      </c>
      <c r="F290" s="25">
        <v>2.3717999999999999</v>
      </c>
      <c r="G290" s="25"/>
      <c r="H290" s="25"/>
      <c r="I290" s="21"/>
      <c r="J290" s="26">
        <v>59.783754770992367</v>
      </c>
      <c r="K290" s="180">
        <f t="shared" si="8"/>
        <v>5.9783754770992369E-2</v>
      </c>
      <c r="L290" s="181">
        <f t="shared" si="9"/>
        <v>2.5206069133566225E-2</v>
      </c>
      <c r="M290" s="182">
        <v>2.5206069133566227</v>
      </c>
      <c r="N290" s="27">
        <v>1.9952724000000015</v>
      </c>
      <c r="O290" s="25">
        <v>27</v>
      </c>
      <c r="P290" s="307" t="s">
        <v>1100</v>
      </c>
      <c r="Q290" s="21" t="s">
        <v>1215</v>
      </c>
      <c r="R290" s="29"/>
      <c r="S290" s="29"/>
      <c r="T290" s="21" t="s">
        <v>1202</v>
      </c>
      <c r="U290" s="31"/>
      <c r="V290" s="31"/>
      <c r="W290" s="28"/>
      <c r="X290" s="21"/>
    </row>
    <row r="291" spans="1:24" x14ac:dyDescent="0.3">
      <c r="A291" s="1" t="s">
        <v>622</v>
      </c>
      <c r="B291" s="1" t="s">
        <v>19</v>
      </c>
      <c r="C291" s="15" t="s">
        <v>1204</v>
      </c>
      <c r="E291" s="24" t="s">
        <v>339</v>
      </c>
      <c r="F291" s="25">
        <v>2.2675000000000001</v>
      </c>
      <c r="G291" s="25"/>
      <c r="H291" s="25"/>
      <c r="I291" s="21"/>
      <c r="J291" s="26">
        <v>65.232228053435108</v>
      </c>
      <c r="K291" s="180">
        <f t="shared" si="8"/>
        <v>6.5232228053435107E-2</v>
      </c>
      <c r="L291" s="181">
        <f t="shared" si="9"/>
        <v>2.8768347542860024E-2</v>
      </c>
      <c r="M291" s="182">
        <v>2.8768347542860022</v>
      </c>
      <c r="N291" s="27">
        <v>2.380803600000001</v>
      </c>
      <c r="O291" s="25">
        <v>27</v>
      </c>
      <c r="P291" s="338" t="s">
        <v>1100</v>
      </c>
      <c r="Q291" s="21" t="s">
        <v>1215</v>
      </c>
      <c r="R291" s="29"/>
      <c r="S291" s="29"/>
      <c r="T291" s="21" t="s">
        <v>1202</v>
      </c>
      <c r="U291" s="31"/>
      <c r="V291" s="31"/>
      <c r="W291" s="28"/>
      <c r="X291" s="21"/>
    </row>
    <row r="292" spans="1:24" x14ac:dyDescent="0.3">
      <c r="A292" s="1" t="s">
        <v>623</v>
      </c>
      <c r="B292" s="1" t="s">
        <v>19</v>
      </c>
      <c r="C292" s="15" t="s">
        <v>1204</v>
      </c>
      <c r="E292" s="24" t="s">
        <v>339</v>
      </c>
      <c r="F292" s="25">
        <v>2.2795999999999998</v>
      </c>
      <c r="G292" s="25"/>
      <c r="H292" s="25"/>
      <c r="I292" s="21"/>
      <c r="J292" s="26">
        <v>52.268249045801525</v>
      </c>
      <c r="K292" s="180">
        <f t="shared" si="8"/>
        <v>5.2268249045801525E-2</v>
      </c>
      <c r="L292" s="181">
        <f t="shared" si="9"/>
        <v>2.2928693211879948E-2</v>
      </c>
      <c r="M292" s="182">
        <v>2.2928693211879949</v>
      </c>
      <c r="N292" s="27">
        <v>2.2798490000000018</v>
      </c>
      <c r="O292" s="25">
        <v>27</v>
      </c>
      <c r="P292" s="338" t="s">
        <v>1100</v>
      </c>
      <c r="Q292" s="21" t="s">
        <v>1215</v>
      </c>
      <c r="R292" s="29"/>
      <c r="S292" s="29"/>
      <c r="T292" s="21" t="s">
        <v>1202</v>
      </c>
      <c r="U292" s="31"/>
      <c r="V292" s="31"/>
      <c r="W292" s="28"/>
      <c r="X292" s="21"/>
    </row>
    <row r="293" spans="1:24" x14ac:dyDescent="0.3">
      <c r="A293" s="1" t="s">
        <v>719</v>
      </c>
      <c r="B293" s="1" t="s">
        <v>103</v>
      </c>
      <c r="C293" s="15" t="s">
        <v>1204</v>
      </c>
      <c r="E293" s="15" t="s">
        <v>339</v>
      </c>
      <c r="F293" s="25">
        <v>2.2867999999999999</v>
      </c>
      <c r="G293" s="25"/>
      <c r="H293" s="25"/>
      <c r="I293" s="21"/>
      <c r="J293" s="26">
        <v>44.514193702290079</v>
      </c>
      <c r="K293" s="180">
        <f t="shared" si="8"/>
        <v>4.4514193702290081E-2</v>
      </c>
      <c r="L293" s="181">
        <f t="shared" si="9"/>
        <v>1.9465713530824769E-2</v>
      </c>
      <c r="M293" s="182">
        <v>1.9465713530824769</v>
      </c>
      <c r="N293" s="27">
        <v>2.9047456000000009</v>
      </c>
      <c r="O293" s="307">
        <v>9</v>
      </c>
      <c r="P293" s="307" t="s">
        <v>1100</v>
      </c>
      <c r="Q293" s="28" t="s">
        <v>1215</v>
      </c>
      <c r="T293" s="21" t="s">
        <v>1202</v>
      </c>
      <c r="U293" s="36"/>
      <c r="V293" s="21"/>
      <c r="W293" s="21"/>
      <c r="X293" s="21"/>
    </row>
    <row r="294" spans="1:24" x14ac:dyDescent="0.3">
      <c r="A294" s="1" t="s">
        <v>728</v>
      </c>
      <c r="B294" s="1" t="s">
        <v>103</v>
      </c>
      <c r="C294" s="15" t="s">
        <v>1204</v>
      </c>
      <c r="E294" s="24" t="s">
        <v>339</v>
      </c>
      <c r="F294" s="25">
        <v>2.2883</v>
      </c>
      <c r="G294" s="25"/>
      <c r="H294" s="25"/>
      <c r="I294" s="21"/>
      <c r="J294" s="26">
        <v>43.716097089723462</v>
      </c>
      <c r="K294" s="180">
        <f t="shared" si="8"/>
        <v>4.371609708972346E-2</v>
      </c>
      <c r="L294" s="181">
        <f t="shared" si="9"/>
        <v>1.9104180872142402E-2</v>
      </c>
      <c r="M294" s="182">
        <v>1.9104180872142402</v>
      </c>
      <c r="N294" s="27">
        <v>2.8706559999999994</v>
      </c>
      <c r="O294" s="25">
        <v>18</v>
      </c>
      <c r="P294" s="25" t="s">
        <v>1100</v>
      </c>
      <c r="Q294" s="28" t="s">
        <v>1215</v>
      </c>
      <c r="T294" s="21" t="s">
        <v>1202</v>
      </c>
      <c r="U294" s="36"/>
      <c r="V294" s="21"/>
      <c r="W294" s="21"/>
      <c r="X294" s="21"/>
    </row>
    <row r="295" spans="1:24" x14ac:dyDescent="0.3">
      <c r="A295" s="1" t="s">
        <v>720</v>
      </c>
      <c r="B295" s="1" t="s">
        <v>103</v>
      </c>
      <c r="C295" s="15" t="s">
        <v>1204</v>
      </c>
      <c r="E295" s="15" t="s">
        <v>339</v>
      </c>
      <c r="F295" s="25">
        <v>2.3952</v>
      </c>
      <c r="G295" s="25"/>
      <c r="H295" s="25"/>
      <c r="I295" s="21"/>
      <c r="J295" s="26">
        <v>44.778983778625957</v>
      </c>
      <c r="K295" s="180">
        <f t="shared" si="8"/>
        <v>4.4778983778625957E-2</v>
      </c>
      <c r="L295" s="181">
        <f t="shared" si="9"/>
        <v>1.8695300508778372E-2</v>
      </c>
      <c r="M295" s="182">
        <v>1.8695300508778372</v>
      </c>
      <c r="N295" s="27">
        <v>3.3935004000000002</v>
      </c>
      <c r="O295" s="307">
        <v>9</v>
      </c>
      <c r="P295" s="307" t="s">
        <v>1100</v>
      </c>
      <c r="Q295" s="28" t="s">
        <v>1215</v>
      </c>
      <c r="T295" s="21" t="s">
        <v>1202</v>
      </c>
      <c r="U295" s="36"/>
      <c r="V295" s="21"/>
      <c r="W295" s="21"/>
      <c r="X295" s="21"/>
    </row>
    <row r="296" spans="1:24" x14ac:dyDescent="0.3">
      <c r="A296" s="1" t="s">
        <v>721</v>
      </c>
      <c r="B296" s="1" t="s">
        <v>103</v>
      </c>
      <c r="C296" s="15" t="s">
        <v>1204</v>
      </c>
      <c r="E296" s="15" t="s">
        <v>339</v>
      </c>
      <c r="F296" s="25">
        <v>2.2953000000000001</v>
      </c>
      <c r="G296" s="25"/>
      <c r="H296" s="25"/>
      <c r="I296" s="21"/>
      <c r="J296" s="26">
        <v>74.254955489614233</v>
      </c>
      <c r="K296" s="180">
        <f t="shared" si="8"/>
        <v>7.4254955489614236E-2</v>
      </c>
      <c r="L296" s="181">
        <f t="shared" si="9"/>
        <v>3.2350871559105231E-2</v>
      </c>
      <c r="M296" s="182">
        <v>3.2350871559105232</v>
      </c>
      <c r="N296" s="27">
        <v>3.5583692000000005</v>
      </c>
      <c r="O296" s="307">
        <v>9</v>
      </c>
      <c r="P296" s="307" t="s">
        <v>1100</v>
      </c>
      <c r="Q296" s="28" t="s">
        <v>1215</v>
      </c>
      <c r="R296" s="29"/>
      <c r="S296" s="30"/>
      <c r="T296" s="21" t="s">
        <v>1202</v>
      </c>
      <c r="U296" s="31"/>
      <c r="V296" s="31"/>
      <c r="W296" s="28"/>
      <c r="X296" s="21"/>
    </row>
    <row r="297" spans="1:24" x14ac:dyDescent="0.3">
      <c r="A297" s="1" t="s">
        <v>722</v>
      </c>
      <c r="B297" s="1" t="s">
        <v>103</v>
      </c>
      <c r="C297" s="15" t="s">
        <v>1204</v>
      </c>
      <c r="E297" s="15" t="s">
        <v>339</v>
      </c>
      <c r="F297" s="25">
        <v>2.343</v>
      </c>
      <c r="G297" s="25"/>
      <c r="H297" s="25"/>
      <c r="I297" s="21"/>
      <c r="J297" s="26">
        <v>47.51514790076336</v>
      </c>
      <c r="K297" s="180">
        <f t="shared" si="8"/>
        <v>4.751514790076336E-2</v>
      </c>
      <c r="L297" s="181">
        <f t="shared" si="9"/>
        <v>2.0279619249152097E-2</v>
      </c>
      <c r="M297" s="182">
        <v>2.0279619249152097</v>
      </c>
      <c r="N297" s="27">
        <v>3.0923000000000003</v>
      </c>
      <c r="O297" s="307">
        <v>9</v>
      </c>
      <c r="P297" s="307" t="s">
        <v>1100</v>
      </c>
      <c r="Q297" s="28" t="s">
        <v>1215</v>
      </c>
      <c r="T297" s="21" t="s">
        <v>1202</v>
      </c>
      <c r="U297" s="36"/>
      <c r="V297" s="21"/>
      <c r="W297" s="21"/>
      <c r="X297" s="21"/>
    </row>
    <row r="298" spans="1:24" x14ac:dyDescent="0.3">
      <c r="A298" s="1" t="s">
        <v>723</v>
      </c>
      <c r="B298" s="1" t="s">
        <v>103</v>
      </c>
      <c r="C298" s="15" t="s">
        <v>1204</v>
      </c>
      <c r="E298" s="15" t="s">
        <v>339</v>
      </c>
      <c r="F298" s="25">
        <v>2.3978999999999999</v>
      </c>
      <c r="G298" s="25"/>
      <c r="H298" s="25"/>
      <c r="I298" s="21"/>
      <c r="J298" s="26">
        <v>45.062077151335309</v>
      </c>
      <c r="K298" s="180">
        <f t="shared" si="8"/>
        <v>4.5062077151335311E-2</v>
      </c>
      <c r="L298" s="181">
        <f t="shared" si="9"/>
        <v>1.8792308749879191E-2</v>
      </c>
      <c r="M298" s="182">
        <v>1.879230874987919</v>
      </c>
      <c r="N298" s="27">
        <v>3.2706402000000008</v>
      </c>
      <c r="O298" s="307">
        <v>9</v>
      </c>
      <c r="P298" s="307" t="s">
        <v>1110</v>
      </c>
      <c r="Q298" s="28" t="s">
        <v>1215</v>
      </c>
      <c r="T298" s="21" t="s">
        <v>1202</v>
      </c>
      <c r="U298" s="36"/>
      <c r="V298" s="21"/>
      <c r="W298" s="21"/>
      <c r="X298" s="21"/>
    </row>
    <row r="299" spans="1:24" ht="14.5" x14ac:dyDescent="0.3">
      <c r="A299" s="1" t="s">
        <v>724</v>
      </c>
      <c r="B299" s="1" t="s">
        <v>103</v>
      </c>
      <c r="C299" s="15" t="s">
        <v>1204</v>
      </c>
      <c r="E299" s="24" t="s">
        <v>339</v>
      </c>
      <c r="F299" s="25">
        <v>2.3022999999999998</v>
      </c>
      <c r="G299" s="25"/>
      <c r="H299" s="25"/>
      <c r="I299" s="37"/>
      <c r="J299" s="26">
        <v>81.960270498732044</v>
      </c>
      <c r="K299" s="180">
        <f t="shared" si="8"/>
        <v>8.1960270498732044E-2</v>
      </c>
      <c r="L299" s="181">
        <f t="shared" si="9"/>
        <v>3.5599300915924101E-2</v>
      </c>
      <c r="M299" s="182">
        <v>3.5599300915924101</v>
      </c>
      <c r="N299" s="27">
        <v>-1.1376719999999998</v>
      </c>
      <c r="O299" s="25">
        <v>18</v>
      </c>
      <c r="P299" s="25" t="s">
        <v>1100</v>
      </c>
      <c r="Q299" s="21" t="s">
        <v>1215</v>
      </c>
      <c r="T299" s="21" t="s">
        <v>1202</v>
      </c>
      <c r="U299" s="36"/>
      <c r="V299" s="21"/>
      <c r="W299" s="21"/>
      <c r="X299" s="21"/>
    </row>
    <row r="300" spans="1:24" x14ac:dyDescent="0.3">
      <c r="A300" s="1" t="s">
        <v>725</v>
      </c>
      <c r="B300" s="1" t="s">
        <v>19</v>
      </c>
      <c r="C300" s="15" t="s">
        <v>1204</v>
      </c>
      <c r="E300" s="24" t="s">
        <v>339</v>
      </c>
      <c r="F300" s="25">
        <v>2.2722000000000002</v>
      </c>
      <c r="G300" s="25"/>
      <c r="H300" s="25"/>
      <c r="I300" s="21"/>
      <c r="J300" s="26">
        <v>50.689376854599402</v>
      </c>
      <c r="K300" s="180">
        <f t="shared" si="8"/>
        <v>5.0689376854599406E-2</v>
      </c>
      <c r="L300" s="181">
        <f t="shared" si="9"/>
        <v>2.2308501388345833E-2</v>
      </c>
      <c r="M300" s="182">
        <v>2.2308501388345832</v>
      </c>
      <c r="N300" s="27">
        <v>2.5861064000000002</v>
      </c>
      <c r="O300" s="25">
        <v>18</v>
      </c>
      <c r="P300" s="307" t="s">
        <v>1100</v>
      </c>
      <c r="Q300" s="21" t="s">
        <v>1215</v>
      </c>
      <c r="R300" s="28"/>
      <c r="S300" s="28"/>
      <c r="T300" s="21" t="s">
        <v>1202</v>
      </c>
      <c r="U300" s="31"/>
      <c r="V300" s="89"/>
      <c r="W300" s="28"/>
      <c r="X300" s="21"/>
    </row>
    <row r="301" spans="1:24" x14ac:dyDescent="0.3">
      <c r="A301" s="1" t="s">
        <v>726</v>
      </c>
      <c r="B301" s="1" t="s">
        <v>103</v>
      </c>
      <c r="C301" s="15" t="s">
        <v>1204</v>
      </c>
      <c r="E301" s="24" t="s">
        <v>339</v>
      </c>
      <c r="F301" s="25">
        <v>2.3008000000000002</v>
      </c>
      <c r="G301" s="25"/>
      <c r="H301" s="25"/>
      <c r="I301" s="21"/>
      <c r="J301" s="26">
        <v>57.939766221374043</v>
      </c>
      <c r="K301" s="180">
        <f t="shared" si="8"/>
        <v>5.7939766221374048E-2</v>
      </c>
      <c r="L301" s="181">
        <f t="shared" si="9"/>
        <v>2.5182443594129886E-2</v>
      </c>
      <c r="M301" s="182">
        <v>2.5182443594129889</v>
      </c>
      <c r="N301" s="27">
        <v>3.1330160000000009</v>
      </c>
      <c r="O301" s="25">
        <v>18</v>
      </c>
      <c r="P301" s="307" t="s">
        <v>1100</v>
      </c>
      <c r="Q301" s="28" t="s">
        <v>1215</v>
      </c>
      <c r="R301" s="29"/>
      <c r="S301" s="29"/>
      <c r="T301" s="21" t="s">
        <v>1202</v>
      </c>
      <c r="U301" s="31"/>
      <c r="V301" s="31"/>
      <c r="W301" s="28"/>
      <c r="X301" s="21"/>
    </row>
    <row r="302" spans="1:24" x14ac:dyDescent="0.3">
      <c r="A302" s="1" t="s">
        <v>727</v>
      </c>
      <c r="B302" s="1" t="s">
        <v>103</v>
      </c>
      <c r="C302" s="15" t="s">
        <v>1204</v>
      </c>
      <c r="E302" s="24" t="s">
        <v>339</v>
      </c>
      <c r="F302" s="25">
        <v>2.2877000000000001</v>
      </c>
      <c r="G302" s="25"/>
      <c r="H302" s="25"/>
      <c r="I302" s="21"/>
      <c r="J302" s="26">
        <v>91.05376854599406</v>
      </c>
      <c r="K302" s="180">
        <f t="shared" si="8"/>
        <v>9.1053768545994063E-2</v>
      </c>
      <c r="L302" s="181">
        <f t="shared" si="9"/>
        <v>3.9801446232457953E-2</v>
      </c>
      <c r="M302" s="182">
        <v>3.9801446232457951</v>
      </c>
      <c r="N302" s="27">
        <v>2.7248938000000011</v>
      </c>
      <c r="O302" s="25">
        <v>18</v>
      </c>
      <c r="P302" s="307" t="s">
        <v>1100</v>
      </c>
      <c r="Q302" s="28" t="s">
        <v>1215</v>
      </c>
      <c r="R302" s="28"/>
      <c r="S302" s="28"/>
      <c r="T302" s="21" t="s">
        <v>1202</v>
      </c>
      <c r="U302" s="31"/>
      <c r="V302" s="89"/>
      <c r="W302" s="28"/>
      <c r="X302" s="21"/>
    </row>
    <row r="303" spans="1:24" x14ac:dyDescent="0.3">
      <c r="A303" s="1" t="s">
        <v>662</v>
      </c>
      <c r="B303" s="1" t="s">
        <v>19</v>
      </c>
      <c r="C303" s="15" t="s">
        <v>1204</v>
      </c>
      <c r="E303" s="24" t="s">
        <v>339</v>
      </c>
      <c r="F303" s="25">
        <v>2.3612000000000002</v>
      </c>
      <c r="G303" s="25"/>
      <c r="H303" s="25"/>
      <c r="I303" s="21"/>
      <c r="J303" s="26">
        <v>43.110123201041731</v>
      </c>
      <c r="K303" s="180">
        <f t="shared" si="8"/>
        <v>4.3110123201041732E-2</v>
      </c>
      <c r="L303" s="181">
        <f t="shared" si="9"/>
        <v>1.825771777106629E-2</v>
      </c>
      <c r="M303" s="182">
        <v>1.8257717771066291</v>
      </c>
      <c r="N303" s="27">
        <v>2.1502579736509704</v>
      </c>
      <c r="O303" s="307">
        <v>20</v>
      </c>
      <c r="P303" s="300" t="s">
        <v>1119</v>
      </c>
      <c r="Q303" s="21" t="s">
        <v>1215</v>
      </c>
      <c r="T303" s="21" t="s">
        <v>1202</v>
      </c>
      <c r="U303" s="36"/>
      <c r="V303" s="21"/>
      <c r="W303" s="21"/>
      <c r="X303" s="21"/>
    </row>
    <row r="304" spans="1:24" x14ac:dyDescent="0.3">
      <c r="A304" s="1" t="s">
        <v>663</v>
      </c>
      <c r="B304" s="1" t="s">
        <v>19</v>
      </c>
      <c r="C304" s="15" t="s">
        <v>1204</v>
      </c>
      <c r="E304" s="24" t="s">
        <v>339</v>
      </c>
      <c r="F304" s="34">
        <v>2.2957000000000001</v>
      </c>
      <c r="G304" s="34"/>
      <c r="H304" s="34"/>
      <c r="I304" s="21"/>
      <c r="J304" s="26">
        <v>65.795281782437741</v>
      </c>
      <c r="K304" s="180">
        <f t="shared" si="8"/>
        <v>6.5795281782437737E-2</v>
      </c>
      <c r="L304" s="181">
        <f t="shared" si="9"/>
        <v>2.8660226415663081E-2</v>
      </c>
      <c r="M304" s="182">
        <v>2.8660226415663081</v>
      </c>
      <c r="N304" s="27">
        <v>2.0005739999999994</v>
      </c>
      <c r="O304" s="307">
        <v>20</v>
      </c>
      <c r="P304" s="307" t="s">
        <v>1108</v>
      </c>
      <c r="Q304" s="21" t="s">
        <v>1215</v>
      </c>
      <c r="R304" s="140"/>
      <c r="S304" s="140"/>
      <c r="T304" s="21" t="s">
        <v>1202</v>
      </c>
      <c r="U304" s="31"/>
      <c r="V304" s="31"/>
      <c r="W304" s="28"/>
      <c r="X304" s="21"/>
    </row>
    <row r="305" spans="1:24" x14ac:dyDescent="0.3">
      <c r="A305" s="1" t="s">
        <v>664</v>
      </c>
      <c r="B305" s="1" t="s">
        <v>19</v>
      </c>
      <c r="C305" s="15" t="s">
        <v>1204</v>
      </c>
      <c r="E305" s="24" t="s">
        <v>339</v>
      </c>
      <c r="F305" s="34">
        <v>2.2128000000000001</v>
      </c>
      <c r="G305" s="34"/>
      <c r="H305" s="34"/>
      <c r="I305" s="21"/>
      <c r="J305" s="26">
        <v>70.575098296199215</v>
      </c>
      <c r="K305" s="180">
        <f t="shared" si="8"/>
        <v>7.0575098296199221E-2</v>
      </c>
      <c r="L305" s="181">
        <f t="shared" si="9"/>
        <v>3.1894024898860819E-2</v>
      </c>
      <c r="M305" s="182">
        <v>3.1894024898860818</v>
      </c>
      <c r="N305" s="27">
        <v>2.0336090999999996</v>
      </c>
      <c r="O305" s="340">
        <v>20</v>
      </c>
      <c r="P305" s="340" t="s">
        <v>1108</v>
      </c>
      <c r="Q305" s="21" t="s">
        <v>1215</v>
      </c>
      <c r="R305" s="140"/>
      <c r="S305" s="140"/>
      <c r="T305" s="21" t="s">
        <v>1202</v>
      </c>
      <c r="U305" s="31"/>
      <c r="V305" s="31"/>
      <c r="W305" s="28"/>
      <c r="X305" s="21"/>
    </row>
    <row r="306" spans="1:24" x14ac:dyDescent="0.3">
      <c r="A306" s="1" t="s">
        <v>665</v>
      </c>
      <c r="B306" s="1" t="s">
        <v>19</v>
      </c>
      <c r="C306" s="15" t="s">
        <v>1204</v>
      </c>
      <c r="E306" s="24" t="s">
        <v>339</v>
      </c>
      <c r="F306" s="34">
        <v>2.2553999999999998</v>
      </c>
      <c r="G306" s="34"/>
      <c r="H306" s="34"/>
      <c r="I306" s="21"/>
      <c r="J306" s="26">
        <v>104.74570317400577</v>
      </c>
      <c r="K306" s="180">
        <f t="shared" si="8"/>
        <v>0.10474570317400578</v>
      </c>
      <c r="L306" s="181">
        <f t="shared" si="9"/>
        <v>4.6442184612044773E-2</v>
      </c>
      <c r="M306" s="182">
        <v>4.6442184612044777</v>
      </c>
      <c r="N306" s="27">
        <v>-0.3351911999999998</v>
      </c>
      <c r="O306" s="340">
        <v>20</v>
      </c>
      <c r="P306" s="340" t="s">
        <v>1100</v>
      </c>
      <c r="Q306" s="21" t="s">
        <v>1215</v>
      </c>
      <c r="T306" s="21" t="s">
        <v>1202</v>
      </c>
      <c r="U306" s="36"/>
      <c r="V306" s="21"/>
      <c r="W306" s="21"/>
      <c r="X306" s="21"/>
    </row>
    <row r="307" spans="1:24" x14ac:dyDescent="0.3">
      <c r="A307" s="1" t="s">
        <v>666</v>
      </c>
      <c r="B307" s="1" t="s">
        <v>19</v>
      </c>
      <c r="C307" s="15" t="s">
        <v>1204</v>
      </c>
      <c r="E307" s="24" t="s">
        <v>339</v>
      </c>
      <c r="F307" s="25">
        <v>2.2332999999999998</v>
      </c>
      <c r="G307" s="25"/>
      <c r="H307" s="25"/>
      <c r="I307" s="21"/>
      <c r="J307" s="26">
        <v>54.774333513912119</v>
      </c>
      <c r="K307" s="180">
        <f t="shared" si="8"/>
        <v>5.4774333513912123E-2</v>
      </c>
      <c r="L307" s="181">
        <f t="shared" si="9"/>
        <v>2.4526187038871682E-2</v>
      </c>
      <c r="M307" s="182">
        <v>2.4526187038871683</v>
      </c>
      <c r="N307" s="27">
        <v>1.6940171719193924</v>
      </c>
      <c r="O307" s="340">
        <v>20</v>
      </c>
      <c r="P307" s="340" t="s">
        <v>1100</v>
      </c>
      <c r="Q307" s="21" t="s">
        <v>1215</v>
      </c>
      <c r="T307" s="21" t="s">
        <v>1202</v>
      </c>
      <c r="U307" s="36"/>
      <c r="V307" s="21"/>
      <c r="W307" s="21"/>
      <c r="X307" s="21"/>
    </row>
    <row r="308" spans="1:24" x14ac:dyDescent="0.3">
      <c r="A308" s="1" t="s">
        <v>667</v>
      </c>
      <c r="B308" s="1" t="s">
        <v>19</v>
      </c>
      <c r="C308" s="15" t="s">
        <v>1204</v>
      </c>
      <c r="E308" s="24" t="s">
        <v>339</v>
      </c>
      <c r="F308" s="25">
        <v>2.2101999999999999</v>
      </c>
      <c r="G308" s="25"/>
      <c r="H308" s="25"/>
      <c r="I308" s="21"/>
      <c r="J308" s="26">
        <v>45.047227646940293</v>
      </c>
      <c r="K308" s="180">
        <f t="shared" si="8"/>
        <v>4.5047227646940295E-2</v>
      </c>
      <c r="L308" s="181">
        <f t="shared" si="9"/>
        <v>2.0381516445091077E-2</v>
      </c>
      <c r="M308" s="182">
        <v>2.0381516445091079</v>
      </c>
      <c r="N308" s="27">
        <v>2.3140519106183048</v>
      </c>
      <c r="O308" s="340">
        <v>20</v>
      </c>
      <c r="P308" s="340" t="s">
        <v>1118</v>
      </c>
      <c r="Q308" s="21" t="s">
        <v>1215</v>
      </c>
      <c r="T308" s="21" t="s">
        <v>1202</v>
      </c>
      <c r="U308" s="36"/>
      <c r="V308" s="21"/>
      <c r="W308" s="21"/>
      <c r="X308" s="21"/>
    </row>
    <row r="309" spans="1:24" x14ac:dyDescent="0.3">
      <c r="A309" s="1" t="s">
        <v>668</v>
      </c>
      <c r="B309" s="1" t="s">
        <v>19</v>
      </c>
      <c r="C309" s="15" t="s">
        <v>1204</v>
      </c>
      <c r="E309" s="24" t="s">
        <v>339</v>
      </c>
      <c r="F309" s="25">
        <v>2.3083</v>
      </c>
      <c r="G309" s="25"/>
      <c r="H309" s="25"/>
      <c r="I309" s="21"/>
      <c r="J309" s="26">
        <v>44.745746275217257</v>
      </c>
      <c r="K309" s="180">
        <f t="shared" si="8"/>
        <v>4.4745746275217262E-2</v>
      </c>
      <c r="L309" s="181">
        <f t="shared" si="9"/>
        <v>1.938471874332507E-2</v>
      </c>
      <c r="M309" s="182">
        <v>1.9384718743325071</v>
      </c>
      <c r="N309" s="27">
        <v>3.1290839812512949</v>
      </c>
      <c r="O309" s="340">
        <v>20</v>
      </c>
      <c r="P309" s="340" t="s">
        <v>1118</v>
      </c>
      <c r="Q309" s="21" t="s">
        <v>1215</v>
      </c>
      <c r="T309" s="21" t="s">
        <v>1202</v>
      </c>
      <c r="U309" s="36"/>
      <c r="V309" s="21"/>
      <c r="W309" s="21"/>
      <c r="X309" s="21"/>
    </row>
    <row r="310" spans="1:24" x14ac:dyDescent="0.3">
      <c r="A310" s="1" t="s">
        <v>669</v>
      </c>
      <c r="B310" s="1" t="s">
        <v>19</v>
      </c>
      <c r="C310" s="15" t="s">
        <v>1204</v>
      </c>
      <c r="E310" s="24" t="s">
        <v>339</v>
      </c>
      <c r="F310" s="25">
        <v>2.3483999999999998</v>
      </c>
      <c r="G310" s="25"/>
      <c r="H310" s="25"/>
      <c r="I310" s="21"/>
      <c r="J310" s="26">
        <v>43.602196244543691</v>
      </c>
      <c r="K310" s="180">
        <f t="shared" si="8"/>
        <v>4.3602196244543694E-2</v>
      </c>
      <c r="L310" s="181">
        <f t="shared" si="9"/>
        <v>1.8566767264752041E-2</v>
      </c>
      <c r="M310" s="182">
        <v>1.8566767264752042</v>
      </c>
      <c r="N310" s="27">
        <v>0.62720562847988048</v>
      </c>
      <c r="O310" s="340">
        <v>20</v>
      </c>
      <c r="P310" s="340" t="s">
        <v>1120</v>
      </c>
      <c r="Q310" s="21" t="s">
        <v>1215</v>
      </c>
      <c r="T310" s="21" t="s">
        <v>1202</v>
      </c>
      <c r="U310" s="36"/>
      <c r="V310" s="21"/>
      <c r="W310" s="21"/>
      <c r="X310" s="21"/>
    </row>
    <row r="311" spans="1:24" x14ac:dyDescent="0.3">
      <c r="A311" s="1" t="s">
        <v>670</v>
      </c>
      <c r="B311" s="1" t="s">
        <v>19</v>
      </c>
      <c r="C311" s="15" t="s">
        <v>1204</v>
      </c>
      <c r="E311" s="24" t="s">
        <v>339</v>
      </c>
      <c r="F311" s="34">
        <v>2.3601999999999999</v>
      </c>
      <c r="G311" s="34"/>
      <c r="H311" s="34"/>
      <c r="I311" s="21"/>
      <c r="J311" s="26">
        <v>77.69960681520314</v>
      </c>
      <c r="K311" s="180">
        <f t="shared" si="8"/>
        <v>7.7699606815203145E-2</v>
      </c>
      <c r="L311" s="181">
        <f t="shared" si="9"/>
        <v>3.292077231387304E-2</v>
      </c>
      <c r="M311" s="182">
        <v>3.2920772313873039</v>
      </c>
      <c r="N311" s="27">
        <v>2.8775478999999993</v>
      </c>
      <c r="O311" s="340">
        <v>20</v>
      </c>
      <c r="P311" s="340" t="s">
        <v>1108</v>
      </c>
      <c r="Q311" s="21" t="s">
        <v>1215</v>
      </c>
      <c r="R311" s="29"/>
      <c r="S311" s="30"/>
      <c r="T311" s="21" t="s">
        <v>1202</v>
      </c>
      <c r="U311" s="31"/>
      <c r="V311" s="31"/>
      <c r="W311" s="28"/>
      <c r="X311" s="21"/>
    </row>
    <row r="312" spans="1:24" x14ac:dyDescent="0.3">
      <c r="A312" s="1" t="s">
        <v>671</v>
      </c>
      <c r="B312" s="1" t="s">
        <v>19</v>
      </c>
      <c r="C312" s="15" t="s">
        <v>1204</v>
      </c>
      <c r="E312" s="24" t="s">
        <v>339</v>
      </c>
      <c r="F312" s="25">
        <v>2.2808000000000002</v>
      </c>
      <c r="G312" s="25"/>
      <c r="H312" s="25"/>
      <c r="I312" s="21"/>
      <c r="J312" s="26">
        <v>46.293004119749824</v>
      </c>
      <c r="K312" s="180">
        <f t="shared" si="8"/>
        <v>4.6293004119749827E-2</v>
      </c>
      <c r="L312" s="181">
        <f t="shared" si="9"/>
        <v>2.029682748147572E-2</v>
      </c>
      <c r="M312" s="182">
        <v>2.0296827481475721</v>
      </c>
      <c r="N312" s="27">
        <v>2.7769193888647394</v>
      </c>
      <c r="O312" s="340">
        <v>20</v>
      </c>
      <c r="P312" s="340" t="s">
        <v>1100</v>
      </c>
      <c r="Q312" s="21" t="s">
        <v>1215</v>
      </c>
      <c r="T312" s="21" t="s">
        <v>1202</v>
      </c>
      <c r="U312" s="36"/>
      <c r="V312" s="21"/>
      <c r="W312" s="21"/>
      <c r="X312" s="21"/>
    </row>
    <row r="313" spans="1:24" x14ac:dyDescent="0.3">
      <c r="A313" s="1" t="s">
        <v>749</v>
      </c>
      <c r="B313" s="1" t="s">
        <v>19</v>
      </c>
      <c r="C313" s="15" t="s">
        <v>1204</v>
      </c>
      <c r="E313" s="15" t="s">
        <v>339</v>
      </c>
      <c r="F313" s="34">
        <v>2.3582000000000001</v>
      </c>
      <c r="G313" s="34"/>
      <c r="H313" s="34"/>
      <c r="I313" s="21"/>
      <c r="J313" s="26">
        <v>47.110552763819101</v>
      </c>
      <c r="K313" s="180">
        <f t="shared" si="8"/>
        <v>4.7110552763819098E-2</v>
      </c>
      <c r="L313" s="181">
        <f t="shared" si="9"/>
        <v>1.9977335579602705E-2</v>
      </c>
      <c r="M313" s="182">
        <v>1.9977335579602704</v>
      </c>
      <c r="N313" s="27">
        <v>2.6451056000000004</v>
      </c>
      <c r="O313" s="340">
        <v>10</v>
      </c>
      <c r="P313" s="340" t="s">
        <v>1100</v>
      </c>
      <c r="Q313" s="21" t="s">
        <v>1215</v>
      </c>
      <c r="R313" s="29"/>
      <c r="S313" s="30"/>
      <c r="T313" s="21" t="s">
        <v>1202</v>
      </c>
      <c r="U313" s="31"/>
      <c r="V313" s="31"/>
      <c r="W313" s="28"/>
      <c r="X313" s="21"/>
    </row>
    <row r="314" spans="1:24" x14ac:dyDescent="0.3">
      <c r="A314" s="1" t="s">
        <v>750</v>
      </c>
      <c r="B314" s="1" t="s">
        <v>19</v>
      </c>
      <c r="C314" s="15" t="s">
        <v>1204</v>
      </c>
      <c r="E314" s="15" t="s">
        <v>339</v>
      </c>
      <c r="F314" s="25">
        <v>2.2345000000000002</v>
      </c>
      <c r="G314" s="25"/>
      <c r="H314" s="25"/>
      <c r="I314" s="21"/>
      <c r="J314" s="26">
        <v>53.52855704110258</v>
      </c>
      <c r="K314" s="180">
        <f t="shared" si="8"/>
        <v>5.3528557041102584E-2</v>
      </c>
      <c r="L314" s="181">
        <f t="shared" si="9"/>
        <v>2.3955496550057097E-2</v>
      </c>
      <c r="M314" s="182">
        <v>2.3955496550057096</v>
      </c>
      <c r="N314" s="27">
        <v>2.8171496936729579</v>
      </c>
      <c r="O314" s="340">
        <v>10</v>
      </c>
      <c r="P314" s="340" t="s">
        <v>1100</v>
      </c>
      <c r="Q314" s="21" t="s">
        <v>1215</v>
      </c>
      <c r="T314" s="21" t="s">
        <v>1202</v>
      </c>
      <c r="U314" s="36"/>
      <c r="V314" s="21"/>
      <c r="W314" s="21"/>
      <c r="X314" s="21"/>
    </row>
    <row r="315" spans="1:24" x14ac:dyDescent="0.3">
      <c r="A315" s="1" t="s">
        <v>751</v>
      </c>
      <c r="B315" s="1" t="s">
        <v>19</v>
      </c>
      <c r="C315" s="15" t="s">
        <v>1204</v>
      </c>
      <c r="E315" s="15" t="s">
        <v>339</v>
      </c>
      <c r="F315" s="34">
        <v>2.3016999999999999</v>
      </c>
      <c r="G315" s="34"/>
      <c r="H315" s="34"/>
      <c r="I315" s="21"/>
      <c r="J315" s="26">
        <v>86.927653997378769</v>
      </c>
      <c r="K315" s="180">
        <f t="shared" si="8"/>
        <v>8.692765399737877E-2</v>
      </c>
      <c r="L315" s="181">
        <f t="shared" si="9"/>
        <v>3.7766717642342088E-2</v>
      </c>
      <c r="M315" s="182">
        <v>3.7766717642342087</v>
      </c>
      <c r="N315" s="27">
        <v>2.8347831999999991</v>
      </c>
      <c r="O315" s="340">
        <v>10</v>
      </c>
      <c r="P315" s="340" t="s">
        <v>1108</v>
      </c>
      <c r="Q315" s="21" t="s">
        <v>1215</v>
      </c>
      <c r="R315" s="140"/>
      <c r="S315" s="140"/>
      <c r="T315" s="21" t="s">
        <v>1202</v>
      </c>
      <c r="U315" s="31"/>
      <c r="V315" s="31"/>
      <c r="W315" s="28"/>
      <c r="X315" s="21"/>
    </row>
    <row r="316" spans="1:24" x14ac:dyDescent="0.3">
      <c r="A316" s="1" t="s">
        <v>752</v>
      </c>
      <c r="B316" s="1" t="s">
        <v>19</v>
      </c>
      <c r="C316" s="15" t="s">
        <v>1204</v>
      </c>
      <c r="E316" s="15" t="s">
        <v>339</v>
      </c>
      <c r="F316" s="25">
        <v>2.2955000000000001</v>
      </c>
      <c r="G316" s="25"/>
      <c r="H316" s="25"/>
      <c r="I316" s="21"/>
      <c r="J316" s="26">
        <v>46.365775485338148</v>
      </c>
      <c r="K316" s="180">
        <f t="shared" si="8"/>
        <v>4.636577548533815E-2</v>
      </c>
      <c r="L316" s="181">
        <f t="shared" si="9"/>
        <v>2.0198551725261662E-2</v>
      </c>
      <c r="M316" s="182">
        <v>2.019855172526166</v>
      </c>
      <c r="N316" s="27">
        <v>3.661911647677464</v>
      </c>
      <c r="O316" s="340">
        <v>10</v>
      </c>
      <c r="P316" s="340" t="s">
        <v>1100</v>
      </c>
      <c r="Q316" s="21" t="s">
        <v>1215</v>
      </c>
      <c r="T316" s="21" t="s">
        <v>1202</v>
      </c>
      <c r="U316" s="36"/>
      <c r="V316" s="21"/>
      <c r="W316" s="21"/>
      <c r="X316" s="21"/>
    </row>
    <row r="317" spans="1:24" x14ac:dyDescent="0.3">
      <c r="A317" s="1" t="s">
        <v>753</v>
      </c>
      <c r="B317" s="1" t="s">
        <v>19</v>
      </c>
      <c r="C317" s="15" t="s">
        <v>1204</v>
      </c>
      <c r="E317" s="15" t="s">
        <v>339</v>
      </c>
      <c r="F317" s="34">
        <v>2.3386999999999998</v>
      </c>
      <c r="G317" s="34"/>
      <c r="H317" s="34"/>
      <c r="I317" s="21"/>
      <c r="J317" s="26">
        <v>41.74941022280472</v>
      </c>
      <c r="K317" s="180">
        <f t="shared" si="8"/>
        <v>4.174941022280472E-2</v>
      </c>
      <c r="L317" s="181">
        <f t="shared" si="9"/>
        <v>1.785154582580268E-2</v>
      </c>
      <c r="M317" s="182">
        <v>1.7851545825802679</v>
      </c>
      <c r="N317" s="27">
        <v>3.0820288999999987</v>
      </c>
      <c r="O317" s="340">
        <v>10</v>
      </c>
      <c r="P317" s="338" t="s">
        <v>1100</v>
      </c>
      <c r="Q317" s="21" t="s">
        <v>1215</v>
      </c>
      <c r="R317" s="29"/>
      <c r="S317" s="30"/>
      <c r="T317" s="21" t="s">
        <v>1202</v>
      </c>
      <c r="U317" s="31"/>
      <c r="V317" s="31"/>
      <c r="W317" s="28"/>
      <c r="X317" s="21"/>
    </row>
    <row r="318" spans="1:24" x14ac:dyDescent="0.3">
      <c r="A318" s="1" t="s">
        <v>754</v>
      </c>
      <c r="B318" s="1" t="s">
        <v>19</v>
      </c>
      <c r="C318" s="15" t="s">
        <v>1204</v>
      </c>
      <c r="E318" s="24" t="s">
        <v>339</v>
      </c>
      <c r="F318" s="25">
        <v>2.2942</v>
      </c>
      <c r="G318" s="25"/>
      <c r="H318" s="25"/>
      <c r="I318" s="21"/>
      <c r="J318" s="26">
        <v>50.307557788038693</v>
      </c>
      <c r="K318" s="180">
        <f t="shared" si="8"/>
        <v>5.0307557788038693E-2</v>
      </c>
      <c r="L318" s="181">
        <f t="shared" si="9"/>
        <v>2.1928148281770855E-2</v>
      </c>
      <c r="M318" s="182">
        <v>2.1928148281770854</v>
      </c>
      <c r="N318" s="27">
        <v>3.0524923333668075</v>
      </c>
      <c r="O318" s="340">
        <v>20</v>
      </c>
      <c r="P318" s="307" t="s">
        <v>1118</v>
      </c>
      <c r="Q318" s="21" t="s">
        <v>1215</v>
      </c>
      <c r="T318" s="21" t="s">
        <v>1202</v>
      </c>
      <c r="U318" s="36"/>
      <c r="V318" s="21"/>
      <c r="W318" s="21"/>
      <c r="X318" s="21"/>
    </row>
    <row r="319" spans="1:24" x14ac:dyDescent="0.3">
      <c r="A319" s="1" t="s">
        <v>755</v>
      </c>
      <c r="B319" s="1" t="s">
        <v>19</v>
      </c>
      <c r="C319" s="15" t="s">
        <v>1204</v>
      </c>
      <c r="E319" s="24" t="s">
        <v>339</v>
      </c>
      <c r="F319" s="25">
        <v>2.3068</v>
      </c>
      <c r="G319" s="25"/>
      <c r="H319" s="25"/>
      <c r="I319" s="21"/>
      <c r="J319" s="26">
        <v>48.614757212329486</v>
      </c>
      <c r="K319" s="180">
        <f t="shared" si="8"/>
        <v>4.8614757212329489E-2</v>
      </c>
      <c r="L319" s="181">
        <f t="shared" si="9"/>
        <v>2.107454361554079E-2</v>
      </c>
      <c r="M319" s="182">
        <v>2.1074543615540788</v>
      </c>
      <c r="N319" s="27">
        <v>3.1976724081279118</v>
      </c>
      <c r="O319" s="340">
        <v>20</v>
      </c>
      <c r="P319" s="338" t="s">
        <v>1100</v>
      </c>
      <c r="Q319" s="21" t="s">
        <v>1215</v>
      </c>
      <c r="T319" s="21" t="s">
        <v>1202</v>
      </c>
      <c r="U319" s="36"/>
      <c r="V319" s="21"/>
      <c r="W319" s="21"/>
      <c r="X319" s="21"/>
    </row>
    <row r="320" spans="1:24" x14ac:dyDescent="0.3">
      <c r="A320" s="1" t="s">
        <v>756</v>
      </c>
      <c r="B320" s="1" t="s">
        <v>19</v>
      </c>
      <c r="C320" s="15" t="s">
        <v>1204</v>
      </c>
      <c r="E320" s="24" t="s">
        <v>339</v>
      </c>
      <c r="F320" s="34">
        <v>2.3673999999999999</v>
      </c>
      <c r="G320" s="34"/>
      <c r="H320" s="34"/>
      <c r="I320" s="21"/>
      <c r="J320" s="26">
        <v>60.379816513761469</v>
      </c>
      <c r="K320" s="180">
        <f t="shared" si="8"/>
        <v>6.0379816513761467E-2</v>
      </c>
      <c r="L320" s="181">
        <f t="shared" si="9"/>
        <v>2.5504695663496439E-2</v>
      </c>
      <c r="M320" s="182">
        <v>2.5504695663496437</v>
      </c>
      <c r="N320" s="27">
        <v>1.1409383999999987</v>
      </c>
      <c r="O320" s="340">
        <v>20</v>
      </c>
      <c r="P320" s="340" t="s">
        <v>1108</v>
      </c>
      <c r="Q320" s="21" t="s">
        <v>1215</v>
      </c>
      <c r="R320" s="140"/>
      <c r="S320" s="140"/>
      <c r="T320" s="21" t="s">
        <v>1202</v>
      </c>
      <c r="U320" s="31"/>
      <c r="V320" s="31"/>
      <c r="W320" s="28"/>
      <c r="X320" s="21"/>
    </row>
    <row r="321" spans="1:24" s="44" customFormat="1" x14ac:dyDescent="0.3">
      <c r="A321" s="1" t="s">
        <v>757</v>
      </c>
      <c r="B321" s="1" t="s">
        <v>19</v>
      </c>
      <c r="C321" s="15" t="s">
        <v>1204</v>
      </c>
      <c r="D321" s="15"/>
      <c r="E321" s="24" t="s">
        <v>339</v>
      </c>
      <c r="F321" s="25">
        <v>2.3269000000000002</v>
      </c>
      <c r="G321" s="25"/>
      <c r="H321" s="25"/>
      <c r="I321" s="21"/>
      <c r="J321" s="26">
        <v>61.819294763485928</v>
      </c>
      <c r="K321" s="180">
        <f t="shared" si="8"/>
        <v>6.1819294763485931E-2</v>
      </c>
      <c r="L321" s="181">
        <f t="shared" si="9"/>
        <v>2.6567233127115873E-2</v>
      </c>
      <c r="M321" s="182">
        <v>2.6567233127115872</v>
      </c>
      <c r="N321" s="27">
        <v>2.0532677512657092</v>
      </c>
      <c r="O321" s="340">
        <v>20</v>
      </c>
      <c r="P321" s="3" t="s">
        <v>1100</v>
      </c>
      <c r="Q321" s="21" t="s">
        <v>1215</v>
      </c>
      <c r="R321" s="21"/>
      <c r="S321" s="21"/>
      <c r="T321" s="21" t="s">
        <v>1202</v>
      </c>
      <c r="U321" s="36"/>
      <c r="V321" s="21"/>
      <c r="W321" s="21"/>
      <c r="X321" s="21"/>
    </row>
    <row r="322" spans="1:24" x14ac:dyDescent="0.3">
      <c r="A322" s="1" t="s">
        <v>758</v>
      </c>
      <c r="B322" s="1" t="s">
        <v>19</v>
      </c>
      <c r="C322" s="15" t="s">
        <v>1204</v>
      </c>
      <c r="E322" s="24" t="s">
        <v>339</v>
      </c>
      <c r="F322" s="34">
        <v>2.2496</v>
      </c>
      <c r="G322" s="34"/>
      <c r="H322" s="34"/>
      <c r="I322" s="21"/>
      <c r="J322" s="26">
        <v>46.489524526408232</v>
      </c>
      <c r="K322" s="180">
        <f t="shared" ref="K322:K385" si="10">J322*0.001</f>
        <v>4.6489524526408234E-2</v>
      </c>
      <c r="L322" s="181">
        <f t="shared" ref="L322:L385" si="11">K322/F322</f>
        <v>2.0665684800145908E-2</v>
      </c>
      <c r="M322" s="182">
        <v>2.0665684800145909</v>
      </c>
      <c r="N322" s="27">
        <v>2.4436599999999995</v>
      </c>
      <c r="O322" s="340">
        <v>20</v>
      </c>
      <c r="P322" s="3" t="s">
        <v>1100</v>
      </c>
      <c r="Q322" s="21" t="s">
        <v>1215</v>
      </c>
      <c r="T322" s="21" t="s">
        <v>1202</v>
      </c>
      <c r="U322" s="36"/>
      <c r="V322" s="21"/>
      <c r="W322" s="21"/>
      <c r="X322" s="21"/>
    </row>
    <row r="323" spans="1:24" x14ac:dyDescent="0.3">
      <c r="A323" s="1" t="s">
        <v>759</v>
      </c>
      <c r="B323" s="1" t="s">
        <v>19</v>
      </c>
      <c r="C323" s="15" t="s">
        <v>1204</v>
      </c>
      <c r="E323" s="24" t="s">
        <v>339</v>
      </c>
      <c r="F323" s="34">
        <v>2.2881999999999998</v>
      </c>
      <c r="G323" s="34"/>
      <c r="H323" s="34"/>
      <c r="I323" s="21"/>
      <c r="J323" s="26">
        <v>46.687282566679549</v>
      </c>
      <c r="K323" s="180">
        <f t="shared" si="10"/>
        <v>4.6687282566679547E-2</v>
      </c>
      <c r="L323" s="181">
        <f t="shared" si="11"/>
        <v>2.0403497319587252E-2</v>
      </c>
      <c r="M323" s="182">
        <v>2.0403497319587252</v>
      </c>
      <c r="N323" s="27">
        <v>2.2228718000000014</v>
      </c>
      <c r="O323" s="340">
        <v>30</v>
      </c>
      <c r="P323" s="3" t="s">
        <v>1100</v>
      </c>
      <c r="Q323" s="21" t="s">
        <v>1215</v>
      </c>
      <c r="R323" s="29"/>
      <c r="S323" s="30"/>
      <c r="T323" s="21" t="s">
        <v>1202</v>
      </c>
      <c r="U323" s="31"/>
      <c r="V323" s="31"/>
      <c r="W323" s="28"/>
      <c r="X323" s="21"/>
    </row>
    <row r="324" spans="1:24" x14ac:dyDescent="0.3">
      <c r="A324" s="1" t="s">
        <v>760</v>
      </c>
      <c r="B324" s="1" t="s">
        <v>19</v>
      </c>
      <c r="C324" s="15" t="s">
        <v>1204</v>
      </c>
      <c r="E324" s="24" t="s">
        <v>339</v>
      </c>
      <c r="F324" s="34">
        <v>2.2482000000000002</v>
      </c>
      <c r="G324" s="34"/>
      <c r="H324" s="34"/>
      <c r="I324" s="21"/>
      <c r="J324" s="26">
        <v>47.817935833011212</v>
      </c>
      <c r="K324" s="180">
        <f t="shared" si="10"/>
        <v>4.7817935833011214E-2</v>
      </c>
      <c r="L324" s="181">
        <f t="shared" si="11"/>
        <v>2.1269431470959527E-2</v>
      </c>
      <c r="M324" s="182">
        <v>2.1269431470959526</v>
      </c>
      <c r="N324" s="27">
        <v>1.8598387999999995</v>
      </c>
      <c r="O324" s="340">
        <v>30</v>
      </c>
      <c r="P324" s="3" t="s">
        <v>1100</v>
      </c>
      <c r="Q324" s="21" t="s">
        <v>1215</v>
      </c>
      <c r="R324" s="29"/>
      <c r="S324" s="30"/>
      <c r="T324" s="21" t="s">
        <v>1202</v>
      </c>
      <c r="U324" s="31"/>
      <c r="V324" s="31"/>
      <c r="W324" s="28"/>
      <c r="X324" s="21"/>
    </row>
    <row r="325" spans="1:24" x14ac:dyDescent="0.3">
      <c r="A325" s="1" t="s">
        <v>761</v>
      </c>
      <c r="B325" s="1" t="s">
        <v>19</v>
      </c>
      <c r="C325" s="15" t="s">
        <v>1204</v>
      </c>
      <c r="E325" s="24" t="s">
        <v>339</v>
      </c>
      <c r="F325" s="34">
        <v>2.3864999999999998</v>
      </c>
      <c r="G325" s="34"/>
      <c r="H325" s="34"/>
      <c r="I325" s="21"/>
      <c r="J325" s="26">
        <v>36.596443757247776</v>
      </c>
      <c r="K325" s="180">
        <f t="shared" si="10"/>
        <v>3.6596443757247778E-2</v>
      </c>
      <c r="L325" s="181">
        <f t="shared" si="11"/>
        <v>1.5334776349150547E-2</v>
      </c>
      <c r="M325" s="182">
        <v>1.5334776349150547</v>
      </c>
      <c r="N325" s="27">
        <v>2.0736175999999999</v>
      </c>
      <c r="O325" s="340">
        <v>30</v>
      </c>
      <c r="P325" s="3" t="s">
        <v>1100</v>
      </c>
      <c r="Q325" s="21" t="s">
        <v>1215</v>
      </c>
      <c r="R325" s="29"/>
      <c r="S325" s="29"/>
      <c r="T325" s="21" t="s">
        <v>1202</v>
      </c>
      <c r="U325" s="31"/>
      <c r="V325" s="31"/>
      <c r="W325" s="28"/>
      <c r="X325" s="21"/>
    </row>
    <row r="326" spans="1:24" x14ac:dyDescent="0.3">
      <c r="A326" s="1" t="s">
        <v>762</v>
      </c>
      <c r="B326" s="1" t="s">
        <v>19</v>
      </c>
      <c r="C326" s="15" t="s">
        <v>1204</v>
      </c>
      <c r="E326" s="24" t="s">
        <v>339</v>
      </c>
      <c r="F326" s="34">
        <v>2.3357999999999999</v>
      </c>
      <c r="G326" s="34"/>
      <c r="H326" s="34"/>
      <c r="I326" s="21"/>
      <c r="J326" s="26">
        <v>50.606880556629307</v>
      </c>
      <c r="K326" s="180">
        <f t="shared" si="10"/>
        <v>5.0606880556629305E-2</v>
      </c>
      <c r="L326" s="181">
        <f t="shared" si="11"/>
        <v>2.1665759293017086E-2</v>
      </c>
      <c r="M326" s="182">
        <v>2.1665759293017084</v>
      </c>
      <c r="N326" s="27">
        <v>2.0535573999999999</v>
      </c>
      <c r="O326" s="340">
        <v>30</v>
      </c>
      <c r="P326" s="3" t="s">
        <v>1100</v>
      </c>
      <c r="Q326" s="21" t="s">
        <v>1215</v>
      </c>
      <c r="R326" s="29"/>
      <c r="S326" s="30"/>
      <c r="T326" s="21" t="s">
        <v>1202</v>
      </c>
      <c r="U326" s="31"/>
      <c r="V326" s="31"/>
      <c r="W326" s="28"/>
      <c r="X326" s="21"/>
    </row>
    <row r="327" spans="1:24" x14ac:dyDescent="0.3">
      <c r="A327" s="1" t="s">
        <v>763</v>
      </c>
      <c r="B327" s="1" t="s">
        <v>19</v>
      </c>
      <c r="C327" s="15" t="s">
        <v>1204</v>
      </c>
      <c r="E327" s="24" t="s">
        <v>339</v>
      </c>
      <c r="F327" s="34">
        <v>2.3582000000000001</v>
      </c>
      <c r="G327" s="34"/>
      <c r="H327" s="34"/>
      <c r="I327" s="21"/>
      <c r="J327" s="26">
        <v>49.294549671434098</v>
      </c>
      <c r="K327" s="180">
        <f t="shared" si="10"/>
        <v>4.9294549671434096E-2</v>
      </c>
      <c r="L327" s="181">
        <f t="shared" si="11"/>
        <v>2.0903464367498133E-2</v>
      </c>
      <c r="M327" s="182">
        <v>2.0903464367498135</v>
      </c>
      <c r="N327" s="27">
        <v>2.4836316000000003</v>
      </c>
      <c r="O327" s="300">
        <v>30</v>
      </c>
      <c r="P327" s="300" t="s">
        <v>1100</v>
      </c>
      <c r="Q327" s="21" t="s">
        <v>1215</v>
      </c>
      <c r="R327" s="29"/>
      <c r="S327" s="30"/>
      <c r="T327" s="21" t="s">
        <v>1202</v>
      </c>
      <c r="U327" s="31"/>
      <c r="V327" s="31"/>
      <c r="W327" s="28"/>
      <c r="X327" s="21"/>
    </row>
    <row r="328" spans="1:24" x14ac:dyDescent="0.3">
      <c r="A328" s="1" t="s">
        <v>672</v>
      </c>
      <c r="B328" s="1" t="s">
        <v>19</v>
      </c>
      <c r="C328" s="15" t="s">
        <v>1204</v>
      </c>
      <c r="E328" s="24" t="s">
        <v>339</v>
      </c>
      <c r="F328" s="34">
        <v>2.4013</v>
      </c>
      <c r="G328" s="34"/>
      <c r="H328" s="34"/>
      <c r="I328" s="21"/>
      <c r="J328" s="26">
        <v>66.118178396687981</v>
      </c>
      <c r="K328" s="180">
        <f t="shared" si="10"/>
        <v>6.6118178396687988E-2</v>
      </c>
      <c r="L328" s="181">
        <f t="shared" si="11"/>
        <v>2.7534326571726976E-2</v>
      </c>
      <c r="M328" s="182">
        <v>2.7534326571726977</v>
      </c>
      <c r="N328" s="27">
        <v>2.5611767999999997</v>
      </c>
      <c r="O328" s="300">
        <v>30</v>
      </c>
      <c r="P328" s="3" t="s">
        <v>1100</v>
      </c>
      <c r="Q328" s="21" t="s">
        <v>1215</v>
      </c>
      <c r="T328" s="21" t="s">
        <v>1202</v>
      </c>
      <c r="U328" s="36"/>
      <c r="V328" s="21"/>
      <c r="W328" s="21"/>
      <c r="X328" s="21"/>
    </row>
    <row r="329" spans="1:24" x14ac:dyDescent="0.3">
      <c r="A329" s="1" t="s">
        <v>674</v>
      </c>
      <c r="B329" s="1" t="s">
        <v>19</v>
      </c>
      <c r="C329" s="15" t="s">
        <v>1204</v>
      </c>
      <c r="E329" s="24" t="s">
        <v>339</v>
      </c>
      <c r="F329" s="34">
        <v>2.2345000000000002</v>
      </c>
      <c r="G329" s="34"/>
      <c r="H329" s="34"/>
      <c r="I329" s="21"/>
      <c r="J329" s="26">
        <v>68.393927988959973</v>
      </c>
      <c r="K329" s="180">
        <f t="shared" si="10"/>
        <v>6.8393927988959977E-2</v>
      </c>
      <c r="L329" s="181">
        <f t="shared" si="11"/>
        <v>3.0608157524707975E-2</v>
      </c>
      <c r="M329" s="182">
        <v>3.0608157524707975</v>
      </c>
      <c r="N329" s="27">
        <v>2.5646279999999999</v>
      </c>
      <c r="O329" s="299">
        <v>30</v>
      </c>
      <c r="P329" s="3" t="s">
        <v>1100</v>
      </c>
      <c r="Q329" s="21" t="s">
        <v>1215</v>
      </c>
      <c r="T329" s="21" t="s">
        <v>1202</v>
      </c>
      <c r="U329" s="36"/>
      <c r="V329" s="21"/>
      <c r="W329" s="21"/>
      <c r="X329" s="21"/>
    </row>
    <row r="330" spans="1:24" x14ac:dyDescent="0.3">
      <c r="A330" s="1" t="s">
        <v>676</v>
      </c>
      <c r="B330" s="1" t="s">
        <v>19</v>
      </c>
      <c r="C330" s="15" t="s">
        <v>1204</v>
      </c>
      <c r="E330" s="24" t="s">
        <v>339</v>
      </c>
      <c r="F330" s="34">
        <v>2.3170000000000002</v>
      </c>
      <c r="G330" s="34"/>
      <c r="H330" s="34"/>
      <c r="I330" s="21"/>
      <c r="J330" s="26">
        <v>70.489022707314007</v>
      </c>
      <c r="K330" s="180">
        <f t="shared" si="10"/>
        <v>7.0489022707314011E-2</v>
      </c>
      <c r="L330" s="181">
        <f t="shared" si="11"/>
        <v>3.0422538932807081E-2</v>
      </c>
      <c r="M330" s="182">
        <v>3.0422538932807082</v>
      </c>
      <c r="N330" s="27">
        <v>3.0099640000000001</v>
      </c>
      <c r="O330" s="299">
        <v>30</v>
      </c>
      <c r="P330" s="3" t="s">
        <v>1100</v>
      </c>
      <c r="Q330" s="21" t="s">
        <v>1215</v>
      </c>
      <c r="T330" s="21" t="s">
        <v>1202</v>
      </c>
      <c r="U330" s="36"/>
      <c r="V330" s="21"/>
      <c r="W330" s="21"/>
      <c r="X330" s="21"/>
    </row>
    <row r="331" spans="1:24" x14ac:dyDescent="0.3">
      <c r="A331" s="1" t="s">
        <v>678</v>
      </c>
      <c r="B331" s="1" t="s">
        <v>19</v>
      </c>
      <c r="C331" s="15" t="s">
        <v>1204</v>
      </c>
      <c r="E331" s="24" t="s">
        <v>339</v>
      </c>
      <c r="F331" s="34">
        <v>2.2320000000000002</v>
      </c>
      <c r="G331" s="34"/>
      <c r="H331" s="34"/>
      <c r="I331" s="21"/>
      <c r="J331" s="26">
        <v>66.517124576590135</v>
      </c>
      <c r="K331" s="180">
        <f t="shared" si="10"/>
        <v>6.6517124576590134E-2</v>
      </c>
      <c r="L331" s="181">
        <f t="shared" si="11"/>
        <v>2.9801579111375504E-2</v>
      </c>
      <c r="M331" s="182">
        <v>2.9801579111375505</v>
      </c>
      <c r="N331" s="27">
        <v>2.9144311999999992</v>
      </c>
      <c r="O331" s="299">
        <v>30</v>
      </c>
      <c r="P331" s="3" t="s">
        <v>1100</v>
      </c>
      <c r="Q331" s="21" t="s">
        <v>1215</v>
      </c>
      <c r="T331" s="21" t="s">
        <v>1202</v>
      </c>
      <c r="U331" s="36"/>
      <c r="V331" s="21"/>
      <c r="W331" s="21"/>
      <c r="X331" s="21"/>
    </row>
    <row r="332" spans="1:24" x14ac:dyDescent="0.3">
      <c r="A332" s="1" t="s">
        <v>680</v>
      </c>
      <c r="B332" s="1" t="s">
        <v>19</v>
      </c>
      <c r="C332" s="15" t="s">
        <v>1204</v>
      </c>
      <c r="E332" s="24" t="s">
        <v>339</v>
      </c>
      <c r="F332" s="34">
        <v>2.2749999999999999</v>
      </c>
      <c r="G332" s="34"/>
      <c r="H332" s="34"/>
      <c r="I332" s="21"/>
      <c r="J332" s="26">
        <v>77.125580228327678</v>
      </c>
      <c r="K332" s="180">
        <f t="shared" si="10"/>
        <v>7.7125580228327675E-2</v>
      </c>
      <c r="L332" s="181">
        <f t="shared" si="11"/>
        <v>3.3901353946517658E-2</v>
      </c>
      <c r="M332" s="182">
        <v>3.3901353946517658</v>
      </c>
      <c r="N332" s="27">
        <v>2.2921960000000001</v>
      </c>
      <c r="O332" s="340">
        <v>30</v>
      </c>
      <c r="P332" s="340" t="s">
        <v>1100</v>
      </c>
      <c r="Q332" s="21" t="s">
        <v>1215</v>
      </c>
      <c r="T332" s="21" t="s">
        <v>1202</v>
      </c>
      <c r="U332" s="36"/>
      <c r="V332" s="21"/>
      <c r="W332" s="21"/>
      <c r="X332" s="21"/>
    </row>
    <row r="333" spans="1:24" x14ac:dyDescent="0.3">
      <c r="A333" s="1" t="s">
        <v>682</v>
      </c>
      <c r="B333" s="1" t="s">
        <v>19</v>
      </c>
      <c r="C333" s="15" t="s">
        <v>1204</v>
      </c>
      <c r="E333" s="24" t="s">
        <v>339</v>
      </c>
      <c r="F333" s="34">
        <v>2.3271999999999999</v>
      </c>
      <c r="G333" s="34"/>
      <c r="H333" s="34"/>
      <c r="I333" s="21"/>
      <c r="J333" s="26">
        <v>49.126583866516121</v>
      </c>
      <c r="K333" s="180">
        <f t="shared" si="10"/>
        <v>4.9126583866516124E-2</v>
      </c>
      <c r="L333" s="181">
        <f t="shared" si="11"/>
        <v>2.1109738684477537E-2</v>
      </c>
      <c r="M333" s="182">
        <v>2.1109738684477537</v>
      </c>
      <c r="N333" s="27">
        <v>1.2503415999999989</v>
      </c>
      <c r="O333" s="340">
        <v>30</v>
      </c>
      <c r="P333" s="340" t="s">
        <v>1100</v>
      </c>
      <c r="Q333" s="21" t="s">
        <v>1215</v>
      </c>
      <c r="T333" s="21" t="s">
        <v>1202</v>
      </c>
      <c r="U333" s="36"/>
      <c r="V333" s="21"/>
      <c r="W333" s="21"/>
      <c r="X333" s="21"/>
    </row>
    <row r="334" spans="1:24" x14ac:dyDescent="0.3">
      <c r="A334" s="1" t="s">
        <v>683</v>
      </c>
      <c r="B334" s="1" t="s">
        <v>19</v>
      </c>
      <c r="C334" s="15" t="s">
        <v>1204</v>
      </c>
      <c r="E334" s="24" t="s">
        <v>339</v>
      </c>
      <c r="F334" s="34">
        <v>2.2959000000000001</v>
      </c>
      <c r="G334" s="34"/>
      <c r="H334" s="34"/>
      <c r="I334" s="21"/>
      <c r="J334" s="26">
        <v>41.605570191945802</v>
      </c>
      <c r="K334" s="180">
        <f t="shared" si="10"/>
        <v>4.1605570191945801E-2</v>
      </c>
      <c r="L334" s="181">
        <f t="shared" si="11"/>
        <v>1.8121682212616317E-2</v>
      </c>
      <c r="M334" s="182">
        <v>1.8121682212616317</v>
      </c>
      <c r="N334" s="27">
        <v>2.4045456000000001</v>
      </c>
      <c r="O334" s="340">
        <v>30</v>
      </c>
      <c r="P334" s="340" t="s">
        <v>1100</v>
      </c>
      <c r="Q334" s="21" t="s">
        <v>1215</v>
      </c>
      <c r="T334" s="21" t="s">
        <v>1202</v>
      </c>
      <c r="U334" s="36"/>
      <c r="V334" s="21"/>
      <c r="W334" s="21"/>
      <c r="X334" s="21"/>
    </row>
    <row r="335" spans="1:24" x14ac:dyDescent="0.3">
      <c r="A335" s="1" t="s">
        <v>684</v>
      </c>
      <c r="B335" s="1" t="s">
        <v>19</v>
      </c>
      <c r="C335" s="15" t="s">
        <v>1204</v>
      </c>
      <c r="E335" s="24" t="s">
        <v>339</v>
      </c>
      <c r="F335" s="34">
        <v>2.4005000000000001</v>
      </c>
      <c r="G335" s="34"/>
      <c r="H335" s="34"/>
      <c r="I335" s="21"/>
      <c r="J335" s="26">
        <v>70.181658512106381</v>
      </c>
      <c r="K335" s="180">
        <f t="shared" si="10"/>
        <v>7.0181658512106379E-2</v>
      </c>
      <c r="L335" s="181">
        <f t="shared" si="11"/>
        <v>2.9236266824455896E-2</v>
      </c>
      <c r="M335" s="182">
        <v>2.9236266824455894</v>
      </c>
      <c r="N335" s="27">
        <v>2.4407679999999994</v>
      </c>
      <c r="O335" s="340">
        <v>30</v>
      </c>
      <c r="P335" s="340" t="s">
        <v>1100</v>
      </c>
      <c r="Q335" s="21" t="s">
        <v>1215</v>
      </c>
      <c r="R335" s="29"/>
      <c r="S335" s="30"/>
      <c r="T335" s="21" t="s">
        <v>1202</v>
      </c>
      <c r="U335" s="31"/>
      <c r="V335" s="31"/>
      <c r="W335" s="28"/>
      <c r="X335" s="21"/>
    </row>
    <row r="336" spans="1:24" x14ac:dyDescent="0.3">
      <c r="A336" s="1" t="s">
        <v>685</v>
      </c>
      <c r="B336" s="1" t="s">
        <v>19</v>
      </c>
      <c r="C336" s="15" t="s">
        <v>1204</v>
      </c>
      <c r="E336" s="24" t="s">
        <v>339</v>
      </c>
      <c r="F336" s="34">
        <v>2.3248000000000002</v>
      </c>
      <c r="G336" s="34"/>
      <c r="H336" s="34"/>
      <c r="I336" s="21"/>
      <c r="J336" s="26">
        <v>68.55827374231589</v>
      </c>
      <c r="K336" s="180">
        <f t="shared" si="10"/>
        <v>6.8558273742315892E-2</v>
      </c>
      <c r="L336" s="181">
        <f t="shared" si="11"/>
        <v>2.9489966337885361E-2</v>
      </c>
      <c r="M336" s="182">
        <v>2.948996633788536</v>
      </c>
      <c r="N336" s="27">
        <v>3.3507328000000007</v>
      </c>
      <c r="O336" s="340">
        <v>30</v>
      </c>
      <c r="P336" s="3" t="s">
        <v>1100</v>
      </c>
      <c r="Q336" s="21" t="s">
        <v>1215</v>
      </c>
      <c r="R336" s="29"/>
      <c r="S336" s="30"/>
      <c r="T336" s="21" t="s">
        <v>1202</v>
      </c>
      <c r="U336" s="31"/>
      <c r="V336" s="31"/>
      <c r="W336" s="28"/>
      <c r="X336" s="21"/>
    </row>
    <row r="337" spans="1:24" x14ac:dyDescent="0.3">
      <c r="A337" s="1" t="s">
        <v>686</v>
      </c>
      <c r="B337" s="1" t="s">
        <v>19</v>
      </c>
      <c r="C337" s="15" t="s">
        <v>1204</v>
      </c>
      <c r="E337" s="24" t="s">
        <v>339</v>
      </c>
      <c r="F337" s="34">
        <v>2.2646000000000002</v>
      </c>
      <c r="G337" s="34"/>
      <c r="H337" s="34"/>
      <c r="I337" s="21"/>
      <c r="J337" s="26">
        <v>47.163216660393928</v>
      </c>
      <c r="K337" s="180">
        <f t="shared" si="10"/>
        <v>4.7163216660393928E-2</v>
      </c>
      <c r="L337" s="181">
        <f t="shared" si="11"/>
        <v>2.0826290144128731E-2</v>
      </c>
      <c r="M337" s="182">
        <v>2.082629014412873</v>
      </c>
      <c r="N337" s="27">
        <v>2.2870895999999998</v>
      </c>
      <c r="O337" s="340">
        <v>30</v>
      </c>
      <c r="P337" s="340" t="s">
        <v>1100</v>
      </c>
      <c r="Q337" s="21" t="s">
        <v>1215</v>
      </c>
      <c r="R337" s="29"/>
      <c r="S337" s="30"/>
      <c r="T337" s="21" t="s">
        <v>1202</v>
      </c>
      <c r="U337" s="31"/>
      <c r="V337" s="31"/>
      <c r="W337" s="28"/>
      <c r="X337" s="21"/>
    </row>
    <row r="338" spans="1:24" x14ac:dyDescent="0.3">
      <c r="A338" s="1" t="s">
        <v>687</v>
      </c>
      <c r="B338" s="1" t="s">
        <v>19</v>
      </c>
      <c r="C338" s="15" t="s">
        <v>1204</v>
      </c>
      <c r="E338" s="24" t="s">
        <v>339</v>
      </c>
      <c r="F338" s="34">
        <v>2.67</v>
      </c>
      <c r="G338" s="34"/>
      <c r="H338" s="34"/>
      <c r="I338" s="21"/>
      <c r="J338" s="26">
        <v>71.013423660770286</v>
      </c>
      <c r="K338" s="180">
        <f t="shared" si="10"/>
        <v>7.1013423660770292E-2</v>
      </c>
      <c r="L338" s="181">
        <f t="shared" si="11"/>
        <v>2.6596787887928949E-2</v>
      </c>
      <c r="M338" s="182">
        <v>2.659678788792895</v>
      </c>
      <c r="N338" s="27">
        <v>2.9072983999999997</v>
      </c>
      <c r="O338" s="338">
        <v>30</v>
      </c>
      <c r="P338" s="3" t="s">
        <v>1100</v>
      </c>
      <c r="Q338" s="21" t="s">
        <v>1215</v>
      </c>
      <c r="R338" s="29"/>
      <c r="S338" s="30"/>
      <c r="T338" s="21" t="s">
        <v>1202</v>
      </c>
      <c r="U338" s="31"/>
      <c r="V338" s="31"/>
      <c r="W338" s="28"/>
      <c r="X338" s="21"/>
    </row>
    <row r="339" spans="1:24" x14ac:dyDescent="0.3">
      <c r="A339" s="1" t="s">
        <v>688</v>
      </c>
      <c r="B339" s="1" t="s">
        <v>19</v>
      </c>
      <c r="C339" s="15" t="s">
        <v>1204</v>
      </c>
      <c r="E339" s="24" t="s">
        <v>339</v>
      </c>
      <c r="F339" s="34">
        <v>2.0190000000000001</v>
      </c>
      <c r="G339" s="34"/>
      <c r="H339" s="34"/>
      <c r="I339" s="21"/>
      <c r="J339" s="26">
        <v>70.856605193827619</v>
      </c>
      <c r="K339" s="180">
        <f t="shared" si="10"/>
        <v>7.0856605193827624E-2</v>
      </c>
      <c r="L339" s="181">
        <f t="shared" si="11"/>
        <v>3.5094901037061726E-2</v>
      </c>
      <c r="M339" s="182">
        <v>3.5094901037061725</v>
      </c>
      <c r="N339" s="27">
        <v>2.2851984000000001</v>
      </c>
      <c r="O339" s="338">
        <v>30</v>
      </c>
      <c r="P339" s="3" t="s">
        <v>1100</v>
      </c>
      <c r="Q339" s="21" t="s">
        <v>1215</v>
      </c>
      <c r="R339" s="29"/>
      <c r="S339" s="29"/>
      <c r="T339" s="21" t="s">
        <v>1202</v>
      </c>
      <c r="U339" s="31"/>
      <c r="V339" s="31"/>
      <c r="W339" s="28"/>
      <c r="X339" s="21"/>
    </row>
    <row r="340" spans="1:24" ht="14.5" x14ac:dyDescent="0.35">
      <c r="A340" s="1" t="s">
        <v>592</v>
      </c>
      <c r="B340" s="1" t="s">
        <v>1086</v>
      </c>
      <c r="C340" s="44"/>
      <c r="D340" s="44"/>
      <c r="E340" s="24" t="s">
        <v>339</v>
      </c>
      <c r="F340" s="25">
        <v>0.9294</v>
      </c>
      <c r="G340" s="25"/>
      <c r="H340" s="25"/>
      <c r="I340" s="45"/>
      <c r="J340" s="26">
        <v>40.260642365536583</v>
      </c>
      <c r="K340" s="161">
        <f t="shared" si="10"/>
        <v>4.0260642365536586E-2</v>
      </c>
      <c r="L340" s="162">
        <f t="shared" si="11"/>
        <v>4.3318961013058516E-2</v>
      </c>
      <c r="M340" s="163">
        <v>4.3318961013058512</v>
      </c>
      <c r="N340" s="27">
        <v>1.2590911999999999</v>
      </c>
      <c r="O340" s="25">
        <v>38</v>
      </c>
      <c r="P340" s="25" t="s">
        <v>1098</v>
      </c>
      <c r="Q340" s="28" t="s">
        <v>1216</v>
      </c>
      <c r="R340" s="29"/>
      <c r="S340" s="30"/>
      <c r="T340" s="21" t="s">
        <v>1202</v>
      </c>
      <c r="U340" s="31"/>
      <c r="V340" s="31"/>
      <c r="W340" s="28"/>
      <c r="X340" s="21"/>
    </row>
    <row r="341" spans="1:24" ht="14.5" x14ac:dyDescent="0.35">
      <c r="A341" s="1" t="s">
        <v>593</v>
      </c>
      <c r="B341" s="1" t="s">
        <v>1086</v>
      </c>
      <c r="C341" s="44"/>
      <c r="D341" s="44"/>
      <c r="E341" s="24" t="s">
        <v>339</v>
      </c>
      <c r="F341" s="25">
        <v>0.88729999999999998</v>
      </c>
      <c r="G341" s="25"/>
      <c r="H341" s="25"/>
      <c r="I341" s="45"/>
      <c r="J341" s="26">
        <v>40.317996431302575</v>
      </c>
      <c r="K341" s="161">
        <f t="shared" si="10"/>
        <v>4.0317996431302579E-2</v>
      </c>
      <c r="L341" s="162">
        <f t="shared" si="11"/>
        <v>4.5438968140767026E-2</v>
      </c>
      <c r="M341" s="163">
        <v>4.5438968140767022</v>
      </c>
      <c r="N341" s="27">
        <v>0.31130719999999978</v>
      </c>
      <c r="O341" s="25">
        <v>38</v>
      </c>
      <c r="P341" s="25" t="s">
        <v>1098</v>
      </c>
      <c r="Q341" s="28" t="s">
        <v>1216</v>
      </c>
      <c r="R341" s="29"/>
      <c r="S341" s="30"/>
      <c r="T341" s="21" t="s">
        <v>1202</v>
      </c>
      <c r="U341" s="31"/>
      <c r="V341" s="31"/>
      <c r="W341" s="28"/>
      <c r="X341" s="21"/>
    </row>
    <row r="342" spans="1:24" ht="14.5" x14ac:dyDescent="0.35">
      <c r="A342" s="1" t="s">
        <v>594</v>
      </c>
      <c r="B342" s="1" t="s">
        <v>1086</v>
      </c>
      <c r="C342" s="44"/>
      <c r="D342" s="44"/>
      <c r="E342" s="24" t="s">
        <v>339</v>
      </c>
      <c r="F342" s="25">
        <v>0.95579999999999998</v>
      </c>
      <c r="G342" s="25"/>
      <c r="H342" s="25"/>
      <c r="I342" s="45"/>
      <c r="J342" s="26">
        <v>44.031990823349481</v>
      </c>
      <c r="K342" s="161">
        <f t="shared" si="10"/>
        <v>4.4031990823349479E-2</v>
      </c>
      <c r="L342" s="162">
        <f t="shared" si="11"/>
        <v>4.6068205506747728E-2</v>
      </c>
      <c r="M342" s="163">
        <v>4.6068205506747724</v>
      </c>
      <c r="N342" s="27">
        <v>2.215294399999999</v>
      </c>
      <c r="O342" s="25">
        <v>38</v>
      </c>
      <c r="P342" s="25" t="s">
        <v>1098</v>
      </c>
      <c r="Q342" s="28" t="s">
        <v>1216</v>
      </c>
      <c r="R342" s="29"/>
      <c r="S342" s="30"/>
      <c r="T342" s="21" t="s">
        <v>1202</v>
      </c>
      <c r="U342" s="31"/>
      <c r="V342" s="31"/>
      <c r="W342" s="28"/>
      <c r="X342" s="21"/>
    </row>
    <row r="343" spans="1:24" ht="14.5" x14ac:dyDescent="0.35">
      <c r="A343" s="1" t="s">
        <v>595</v>
      </c>
      <c r="B343" s="1" t="s">
        <v>1086</v>
      </c>
      <c r="C343" s="44"/>
      <c r="D343" s="44"/>
      <c r="E343" s="24" t="s">
        <v>339</v>
      </c>
      <c r="F343" s="25">
        <v>0.9849</v>
      </c>
      <c r="G343" s="25"/>
      <c r="H343" s="25"/>
      <c r="I343" s="45"/>
      <c r="J343" s="26">
        <v>47.066658169768033</v>
      </c>
      <c r="K343" s="161">
        <f t="shared" si="10"/>
        <v>4.7066658169768037E-2</v>
      </c>
      <c r="L343" s="162">
        <f t="shared" si="11"/>
        <v>4.7788260909501508E-2</v>
      </c>
      <c r="M343" s="163">
        <v>4.778826090950151</v>
      </c>
      <c r="N343" s="27">
        <v>1.4207231999999996</v>
      </c>
      <c r="O343" s="25">
        <v>38</v>
      </c>
      <c r="P343" s="25" t="s">
        <v>1098</v>
      </c>
      <c r="Q343" s="28" t="s">
        <v>1216</v>
      </c>
      <c r="R343" s="29"/>
      <c r="S343" s="30"/>
      <c r="T343" s="21" t="s">
        <v>1202</v>
      </c>
      <c r="U343" s="31"/>
      <c r="V343" s="31"/>
      <c r="W343" s="28"/>
      <c r="X343" s="21"/>
    </row>
    <row r="344" spans="1:24" ht="14.5" x14ac:dyDescent="0.35">
      <c r="A344" s="1" t="s">
        <v>596</v>
      </c>
      <c r="B344" s="1" t="s">
        <v>1086</v>
      </c>
      <c r="C344" s="44"/>
      <c r="D344" s="44"/>
      <c r="E344" s="24" t="s">
        <v>339</v>
      </c>
      <c r="F344" s="25">
        <v>0.98370000000000002</v>
      </c>
      <c r="G344" s="25"/>
      <c r="H344" s="25"/>
      <c r="I344" s="45"/>
      <c r="J344" s="26">
        <v>39.043461636502677</v>
      </c>
      <c r="K344" s="161">
        <f t="shared" si="10"/>
        <v>3.9043461636502678E-2</v>
      </c>
      <c r="L344" s="162">
        <f t="shared" si="11"/>
        <v>3.9690415407647332E-2</v>
      </c>
      <c r="M344" s="163">
        <v>3.9690415407647333</v>
      </c>
      <c r="N344" s="27">
        <v>0.99450720000000037</v>
      </c>
      <c r="O344" s="25">
        <v>38</v>
      </c>
      <c r="P344" s="25" t="s">
        <v>1098</v>
      </c>
      <c r="Q344" s="28" t="s">
        <v>1216</v>
      </c>
      <c r="R344" s="29"/>
      <c r="S344" s="30"/>
      <c r="T344" s="21" t="s">
        <v>1202</v>
      </c>
      <c r="U344" s="31"/>
      <c r="V344" s="31"/>
      <c r="W344" s="28"/>
      <c r="X344" s="21"/>
    </row>
    <row r="345" spans="1:24" s="44" customFormat="1" ht="14.5" x14ac:dyDescent="0.35">
      <c r="A345" s="1" t="s">
        <v>597</v>
      </c>
      <c r="B345" s="1" t="s">
        <v>1086</v>
      </c>
      <c r="C345" s="15"/>
      <c r="D345" s="15"/>
      <c r="E345" s="24" t="s">
        <v>339</v>
      </c>
      <c r="F345" s="25">
        <v>0.88190000000000002</v>
      </c>
      <c r="G345" s="25"/>
      <c r="H345" s="25"/>
      <c r="I345" s="21"/>
      <c r="J345" s="26">
        <v>42.972852408870757</v>
      </c>
      <c r="K345" s="161">
        <f t="shared" si="10"/>
        <v>4.2972852408870756E-2</v>
      </c>
      <c r="L345" s="162">
        <f t="shared" si="11"/>
        <v>4.8727579554224694E-2</v>
      </c>
      <c r="M345" s="163">
        <v>4.8727579554224691</v>
      </c>
      <c r="N345" s="27">
        <v>1.8743055999999987</v>
      </c>
      <c r="O345" s="25">
        <v>38</v>
      </c>
      <c r="P345" s="25" t="s">
        <v>1098</v>
      </c>
      <c r="Q345" s="28" t="s">
        <v>1216</v>
      </c>
      <c r="R345" s="29"/>
      <c r="S345" s="30"/>
      <c r="T345" s="21" t="s">
        <v>1202</v>
      </c>
      <c r="U345" s="31"/>
      <c r="V345" s="31"/>
      <c r="W345" s="28"/>
      <c r="X345" s="21"/>
    </row>
    <row r="346" spans="1:24" ht="14.5" x14ac:dyDescent="0.35">
      <c r="A346" s="1" t="s">
        <v>598</v>
      </c>
      <c r="B346" s="1" t="s">
        <v>1086</v>
      </c>
      <c r="E346" s="24" t="s">
        <v>339</v>
      </c>
      <c r="F346" s="25">
        <v>0.93269999999999997</v>
      </c>
      <c r="G346" s="25"/>
      <c r="H346" s="25"/>
      <c r="I346" s="21"/>
      <c r="J346" s="26">
        <v>37.799515676777979</v>
      </c>
      <c r="K346" s="161">
        <f t="shared" si="10"/>
        <v>3.779951567677798E-2</v>
      </c>
      <c r="L346" s="162">
        <f t="shared" si="11"/>
        <v>4.0526981534017348E-2</v>
      </c>
      <c r="M346" s="163">
        <v>4.0526981534017352</v>
      </c>
      <c r="N346" s="27">
        <v>1.7178223999999989</v>
      </c>
      <c r="O346" s="25">
        <v>38</v>
      </c>
      <c r="P346" s="25" t="s">
        <v>1098</v>
      </c>
      <c r="Q346" s="28" t="s">
        <v>1216</v>
      </c>
      <c r="R346" s="29"/>
      <c r="S346" s="30"/>
      <c r="T346" s="21" t="s">
        <v>1202</v>
      </c>
      <c r="U346" s="31"/>
      <c r="V346" s="31"/>
      <c r="W346" s="28"/>
      <c r="X346" s="21"/>
    </row>
    <row r="347" spans="1:24" ht="14.5" x14ac:dyDescent="0.35">
      <c r="A347" s="1" t="s">
        <v>599</v>
      </c>
      <c r="B347" s="1" t="s">
        <v>19</v>
      </c>
      <c r="C347" s="15" t="s">
        <v>305</v>
      </c>
      <c r="E347" s="24" t="s">
        <v>339</v>
      </c>
      <c r="F347" s="34">
        <v>2.2917999999999998</v>
      </c>
      <c r="G347" s="34"/>
      <c r="H347" s="34"/>
      <c r="I347" s="21"/>
      <c r="J347" s="26">
        <v>33.019627681100772</v>
      </c>
      <c r="K347" s="161">
        <f t="shared" si="10"/>
        <v>3.3019627681100776E-2</v>
      </c>
      <c r="L347" s="162">
        <f t="shared" si="11"/>
        <v>1.4407726538572641E-2</v>
      </c>
      <c r="M347" s="163">
        <v>1.4407726538572641</v>
      </c>
      <c r="N347" s="27">
        <v>1.298893400000001</v>
      </c>
      <c r="O347" s="25">
        <v>38</v>
      </c>
      <c r="P347" s="25" t="s">
        <v>1098</v>
      </c>
      <c r="Q347" s="28" t="s">
        <v>1216</v>
      </c>
      <c r="R347" s="29"/>
      <c r="S347" s="30"/>
      <c r="T347" s="21" t="s">
        <v>1202</v>
      </c>
      <c r="U347" s="31"/>
      <c r="V347" s="31"/>
      <c r="W347" s="28"/>
      <c r="X347" s="21"/>
    </row>
    <row r="348" spans="1:24" ht="14.5" x14ac:dyDescent="0.35">
      <c r="A348" s="1" t="s">
        <v>600</v>
      </c>
      <c r="B348" s="1" t="s">
        <v>19</v>
      </c>
      <c r="C348" s="15" t="s">
        <v>305</v>
      </c>
      <c r="E348" s="24" t="s">
        <v>339</v>
      </c>
      <c r="F348" s="34">
        <v>2.2978000000000001</v>
      </c>
      <c r="G348" s="34"/>
      <c r="H348" s="34"/>
      <c r="I348" s="21"/>
      <c r="J348" s="26">
        <v>34.567583974099563</v>
      </c>
      <c r="K348" s="161">
        <f t="shared" si="10"/>
        <v>3.4567583974099564E-2</v>
      </c>
      <c r="L348" s="162">
        <f t="shared" si="11"/>
        <v>1.5043774033466604E-2</v>
      </c>
      <c r="M348" s="163">
        <v>1.5043774033466604</v>
      </c>
      <c r="N348" s="27">
        <v>1.4552049</v>
      </c>
      <c r="O348" s="25">
        <v>38</v>
      </c>
      <c r="P348" s="25" t="s">
        <v>1098</v>
      </c>
      <c r="Q348" s="28" t="s">
        <v>1216</v>
      </c>
      <c r="R348" s="29"/>
      <c r="S348" s="30"/>
      <c r="T348" s="21" t="s">
        <v>1202</v>
      </c>
      <c r="U348" s="31"/>
      <c r="V348" s="31"/>
      <c r="W348" s="28"/>
      <c r="X348" s="21"/>
    </row>
    <row r="349" spans="1:24" ht="14.5" x14ac:dyDescent="0.35">
      <c r="A349" s="1" t="s">
        <v>601</v>
      </c>
      <c r="B349" s="1" t="s">
        <v>19</v>
      </c>
      <c r="C349" s="15" t="s">
        <v>305</v>
      </c>
      <c r="E349" s="24" t="s">
        <v>339</v>
      </c>
      <c r="F349" s="34">
        <v>2.5217000000000001</v>
      </c>
      <c r="G349" s="34"/>
      <c r="H349" s="34"/>
      <c r="I349" s="21"/>
      <c r="J349" s="26">
        <v>36.631525698097938</v>
      </c>
      <c r="K349" s="161">
        <f t="shared" si="10"/>
        <v>3.6631525698097939E-2</v>
      </c>
      <c r="L349" s="162">
        <f t="shared" si="11"/>
        <v>1.4526520084902224E-2</v>
      </c>
      <c r="M349" s="163">
        <v>1.4526520084902224</v>
      </c>
      <c r="N349" s="27">
        <v>3.3492869000000014</v>
      </c>
      <c r="O349" s="25">
        <v>38</v>
      </c>
      <c r="P349" s="25" t="s">
        <v>1098</v>
      </c>
      <c r="Q349" s="28" t="s">
        <v>1216</v>
      </c>
      <c r="R349" s="29"/>
      <c r="S349" s="30"/>
      <c r="T349" s="21" t="s">
        <v>1202</v>
      </c>
      <c r="U349" s="31"/>
      <c r="V349" s="31"/>
      <c r="W349" s="28"/>
      <c r="X349" s="21"/>
    </row>
    <row r="350" spans="1:24" ht="14.5" x14ac:dyDescent="0.35">
      <c r="A350" s="1" t="s">
        <v>602</v>
      </c>
      <c r="B350" s="1" t="s">
        <v>19</v>
      </c>
      <c r="C350" s="15" t="s">
        <v>305</v>
      </c>
      <c r="E350" s="24" t="s">
        <v>339</v>
      </c>
      <c r="F350" s="34">
        <v>2.2471999999999999</v>
      </c>
      <c r="G350" s="34"/>
      <c r="H350" s="34"/>
      <c r="I350" s="21"/>
      <c r="J350" s="26">
        <v>39.112302711452855</v>
      </c>
      <c r="K350" s="161">
        <f t="shared" si="10"/>
        <v>3.9112302711452857E-2</v>
      </c>
      <c r="L350" s="162">
        <f t="shared" si="11"/>
        <v>1.7404905086976175E-2</v>
      </c>
      <c r="M350" s="163">
        <v>1.7404905086976175</v>
      </c>
      <c r="N350" s="27">
        <v>1.5261835000000017</v>
      </c>
      <c r="O350" s="25">
        <v>38</v>
      </c>
      <c r="P350" s="25" t="s">
        <v>1098</v>
      </c>
      <c r="Q350" s="28" t="s">
        <v>1216</v>
      </c>
      <c r="R350" s="29"/>
      <c r="S350" s="30"/>
      <c r="T350" s="21" t="s">
        <v>1202</v>
      </c>
      <c r="U350" s="31"/>
      <c r="V350" s="31"/>
      <c r="W350" s="28"/>
      <c r="X350" s="21"/>
    </row>
    <row r="351" spans="1:24" ht="14.5" x14ac:dyDescent="0.35">
      <c r="A351" s="119" t="s">
        <v>1508</v>
      </c>
      <c r="B351" s="119" t="s">
        <v>1509</v>
      </c>
      <c r="C351" s="119"/>
      <c r="D351" s="119"/>
      <c r="E351" s="119" t="s">
        <v>337</v>
      </c>
      <c r="F351" s="322">
        <v>0.36670000000000003</v>
      </c>
      <c r="G351" s="322"/>
      <c r="H351" s="322"/>
      <c r="I351" s="119"/>
      <c r="J351" s="324">
        <v>4.2</v>
      </c>
      <c r="K351" s="172">
        <f t="shared" si="10"/>
        <v>4.2000000000000006E-3</v>
      </c>
      <c r="L351" s="173">
        <f t="shared" si="11"/>
        <v>1.1453504226888466E-2</v>
      </c>
      <c r="M351" s="326">
        <v>1.1453504226888466E-2</v>
      </c>
      <c r="N351" s="323"/>
      <c r="O351" s="119">
        <v>17</v>
      </c>
      <c r="P351" s="124" t="s">
        <v>1242</v>
      </c>
      <c r="Q351" s="119" t="s">
        <v>1243</v>
      </c>
      <c r="R351" s="124">
        <v>22.014610000000001</v>
      </c>
      <c r="S351" s="124">
        <v>-160.10035999999999</v>
      </c>
      <c r="T351" s="119"/>
      <c r="U351" s="281">
        <v>43670</v>
      </c>
      <c r="V351" s="124"/>
      <c r="W351" s="119" t="s">
        <v>1244</v>
      </c>
      <c r="X351" s="118" t="s">
        <v>1241</v>
      </c>
    </row>
    <row r="352" spans="1:24" ht="14.5" x14ac:dyDescent="0.35">
      <c r="A352" s="1" t="s">
        <v>1510</v>
      </c>
      <c r="B352" s="1" t="s">
        <v>7</v>
      </c>
      <c r="C352" s="1" t="s">
        <v>303</v>
      </c>
      <c r="D352" s="1"/>
      <c r="E352" s="1" t="s">
        <v>339</v>
      </c>
      <c r="F352" s="319">
        <v>0.95540000000000003</v>
      </c>
      <c r="G352" s="319"/>
      <c r="H352" s="319"/>
      <c r="I352" s="1"/>
      <c r="J352" s="320">
        <v>16.2</v>
      </c>
      <c r="K352" s="161">
        <f t="shared" si="10"/>
        <v>1.6199999999999999E-2</v>
      </c>
      <c r="L352" s="162">
        <f t="shared" si="11"/>
        <v>1.6956248691647476E-2</v>
      </c>
      <c r="M352" s="325">
        <v>1.6956248691647476E-2</v>
      </c>
      <c r="N352" s="320">
        <v>1.2</v>
      </c>
      <c r="O352" s="1">
        <v>17</v>
      </c>
      <c r="P352" s="340" t="s">
        <v>1242</v>
      </c>
      <c r="Q352" s="1" t="s">
        <v>1243</v>
      </c>
      <c r="R352" s="340">
        <v>22.014610000000001</v>
      </c>
      <c r="S352" s="340">
        <v>-160.10035999999999</v>
      </c>
      <c r="T352" s="1"/>
      <c r="U352" s="4">
        <v>43670</v>
      </c>
      <c r="V352" s="340"/>
      <c r="W352" s="1" t="s">
        <v>1244</v>
      </c>
      <c r="X352" s="2" t="s">
        <v>1241</v>
      </c>
    </row>
    <row r="353" spans="1:24" ht="14.5" x14ac:dyDescent="0.35">
      <c r="A353" s="1" t="s">
        <v>1239</v>
      </c>
      <c r="B353" s="1" t="s">
        <v>19</v>
      </c>
      <c r="C353" s="1" t="s">
        <v>1240</v>
      </c>
      <c r="D353" s="1"/>
      <c r="E353" s="1" t="s">
        <v>339</v>
      </c>
      <c r="F353" s="16">
        <v>3.0922000000000001</v>
      </c>
      <c r="G353" s="16"/>
      <c r="H353" s="16"/>
      <c r="I353" s="1"/>
      <c r="J353" s="17">
        <v>24</v>
      </c>
      <c r="K353" s="161">
        <f t="shared" si="10"/>
        <v>2.4E-2</v>
      </c>
      <c r="L353" s="162">
        <f t="shared" si="11"/>
        <v>7.7614643296035181E-3</v>
      </c>
      <c r="M353" s="171">
        <v>0.7761464329603518</v>
      </c>
      <c r="N353" s="17">
        <v>1.5</v>
      </c>
      <c r="O353" s="338">
        <v>17</v>
      </c>
      <c r="P353" s="3" t="s">
        <v>1242</v>
      </c>
      <c r="Q353" s="340" t="s">
        <v>1243</v>
      </c>
      <c r="R353" s="340">
        <v>22.014610000000001</v>
      </c>
      <c r="S353" s="340">
        <v>-160.10035999999999</v>
      </c>
      <c r="T353" s="340" t="s">
        <v>1202</v>
      </c>
      <c r="U353" s="170">
        <v>43670</v>
      </c>
      <c r="V353" s="340"/>
      <c r="W353" s="1" t="s">
        <v>1244</v>
      </c>
      <c r="X353" s="2" t="s">
        <v>1241</v>
      </c>
    </row>
    <row r="354" spans="1:24" ht="14.5" x14ac:dyDescent="0.35">
      <c r="A354" s="1" t="s">
        <v>1249</v>
      </c>
      <c r="B354" s="1" t="s">
        <v>13</v>
      </c>
      <c r="C354" s="1" t="s">
        <v>310</v>
      </c>
      <c r="D354" s="1"/>
      <c r="E354" s="1" t="s">
        <v>337</v>
      </c>
      <c r="F354" s="16">
        <v>1.1633</v>
      </c>
      <c r="G354" s="16"/>
      <c r="H354" s="16"/>
      <c r="I354" s="1"/>
      <c r="J354" s="17">
        <v>15.5</v>
      </c>
      <c r="K354" s="161">
        <f t="shared" si="10"/>
        <v>1.55E-2</v>
      </c>
      <c r="L354" s="162">
        <f t="shared" si="11"/>
        <v>1.3324164016160921E-2</v>
      </c>
      <c r="M354" s="171">
        <v>1.3324164016160922</v>
      </c>
      <c r="N354" s="17">
        <v>3.3</v>
      </c>
      <c r="O354" s="338">
        <v>70</v>
      </c>
      <c r="P354" s="338" t="s">
        <v>1250</v>
      </c>
      <c r="Q354" s="340" t="s">
        <v>1243</v>
      </c>
      <c r="R354" s="340">
        <v>21.942769999999999</v>
      </c>
      <c r="S354" s="340">
        <v>-160.212222</v>
      </c>
      <c r="T354" s="340" t="s">
        <v>1202</v>
      </c>
      <c r="U354" s="170">
        <v>43670</v>
      </c>
      <c r="V354" s="340"/>
      <c r="W354" s="1" t="s">
        <v>378</v>
      </c>
      <c r="X354" s="2" t="s">
        <v>1241</v>
      </c>
    </row>
    <row r="355" spans="1:24" ht="14.5" x14ac:dyDescent="0.35">
      <c r="A355" s="1" t="s">
        <v>1245</v>
      </c>
      <c r="B355" s="1" t="s">
        <v>1246</v>
      </c>
      <c r="C355" s="1"/>
      <c r="D355" s="1"/>
      <c r="E355" s="1" t="s">
        <v>338</v>
      </c>
      <c r="F355" s="16">
        <v>0.6069</v>
      </c>
      <c r="G355" s="16"/>
      <c r="H355" s="16"/>
      <c r="I355" s="1"/>
      <c r="J355" s="17">
        <v>9.4</v>
      </c>
      <c r="K355" s="161">
        <f t="shared" si="10"/>
        <v>9.4000000000000004E-3</v>
      </c>
      <c r="L355" s="162">
        <f t="shared" si="11"/>
        <v>1.5488548360520679E-2</v>
      </c>
      <c r="M355" s="171">
        <v>1.548854836052068</v>
      </c>
      <c r="N355" s="17">
        <v>3.2</v>
      </c>
      <c r="O355" s="307">
        <v>61</v>
      </c>
      <c r="P355" s="3" t="s">
        <v>1243</v>
      </c>
      <c r="Q355" s="340" t="s">
        <v>1243</v>
      </c>
      <c r="R355" s="145">
        <v>21.97</v>
      </c>
      <c r="S355" s="340">
        <v>-160.16833</v>
      </c>
      <c r="T355" s="340" t="s">
        <v>1202</v>
      </c>
      <c r="U355" s="170">
        <v>43670</v>
      </c>
      <c r="V355" s="340"/>
      <c r="W355" s="1" t="s">
        <v>381</v>
      </c>
      <c r="X355" s="2" t="s">
        <v>1241</v>
      </c>
    </row>
    <row r="356" spans="1:24" ht="14.5" x14ac:dyDescent="0.35">
      <c r="A356" s="1" t="s">
        <v>1247</v>
      </c>
      <c r="B356" s="1" t="s">
        <v>13</v>
      </c>
      <c r="C356" s="1"/>
      <c r="D356" s="1"/>
      <c r="E356" s="1" t="s">
        <v>337</v>
      </c>
      <c r="F356" s="16">
        <v>1.8249</v>
      </c>
      <c r="G356" s="16"/>
      <c r="H356" s="16"/>
      <c r="I356" s="1"/>
      <c r="J356" s="17">
        <v>43.8</v>
      </c>
      <c r="K356" s="161">
        <f t="shared" si="10"/>
        <v>4.3799999999999999E-2</v>
      </c>
      <c r="L356" s="162">
        <f t="shared" si="11"/>
        <v>2.4001315140555646E-2</v>
      </c>
      <c r="M356" s="171">
        <v>2.4001315140555644</v>
      </c>
      <c r="N356" s="17">
        <v>3</v>
      </c>
      <c r="O356" s="307">
        <v>61</v>
      </c>
      <c r="P356" s="307" t="s">
        <v>1243</v>
      </c>
      <c r="Q356" s="340" t="s">
        <v>1243</v>
      </c>
      <c r="R356" s="145">
        <v>21.97</v>
      </c>
      <c r="S356" s="340">
        <v>-160.16833</v>
      </c>
      <c r="T356" s="340" t="s">
        <v>1202</v>
      </c>
      <c r="U356" s="170">
        <v>43670</v>
      </c>
      <c r="V356" s="340"/>
      <c r="W356" s="1" t="s">
        <v>381</v>
      </c>
      <c r="X356" s="2" t="s">
        <v>1241</v>
      </c>
    </row>
    <row r="357" spans="1:24" x14ac:dyDescent="0.3">
      <c r="A357" s="1" t="s">
        <v>714</v>
      </c>
      <c r="B357" s="1" t="s">
        <v>19</v>
      </c>
      <c r="C357" s="15" t="s">
        <v>1204</v>
      </c>
      <c r="E357" s="15" t="s">
        <v>339</v>
      </c>
      <c r="F357" s="25">
        <v>2.3144999999999998</v>
      </c>
      <c r="G357" s="25"/>
      <c r="H357" s="25"/>
      <c r="I357" s="21"/>
      <c r="J357" s="26">
        <v>46.783145400593469</v>
      </c>
      <c r="K357" s="180">
        <f t="shared" si="10"/>
        <v>4.6783145400593473E-2</v>
      </c>
      <c r="L357" s="181">
        <f t="shared" si="11"/>
        <v>2.021306779027586E-2</v>
      </c>
      <c r="M357" s="182">
        <v>2.021306779027586</v>
      </c>
      <c r="N357" s="27">
        <v>2.5620302000000001</v>
      </c>
      <c r="O357" s="307">
        <v>11</v>
      </c>
      <c r="P357" s="3" t="s">
        <v>1109</v>
      </c>
      <c r="Q357" s="21" t="s">
        <v>1215</v>
      </c>
      <c r="R357" s="29"/>
      <c r="S357" s="30"/>
      <c r="T357" s="21" t="s">
        <v>1202</v>
      </c>
      <c r="U357" s="31"/>
      <c r="V357" s="31"/>
      <c r="W357" s="28"/>
      <c r="X357" s="21"/>
    </row>
    <row r="358" spans="1:24" x14ac:dyDescent="0.3">
      <c r="A358" s="1" t="s">
        <v>715</v>
      </c>
      <c r="B358" s="1" t="s">
        <v>19</v>
      </c>
      <c r="C358" s="15" t="s">
        <v>1204</v>
      </c>
      <c r="E358" s="15" t="s">
        <v>339</v>
      </c>
      <c r="F358" s="25">
        <v>2.2637999999999998</v>
      </c>
      <c r="G358" s="25"/>
      <c r="H358" s="25"/>
      <c r="I358" s="21"/>
      <c r="J358" s="26">
        <v>45.051394658753701</v>
      </c>
      <c r="K358" s="180">
        <f t="shared" si="10"/>
        <v>4.5051394658753699E-2</v>
      </c>
      <c r="L358" s="181">
        <f t="shared" si="11"/>
        <v>1.9900783929125233E-2</v>
      </c>
      <c r="M358" s="182">
        <v>1.9900783929125234</v>
      </c>
      <c r="N358" s="27">
        <v>3.8666564000000001</v>
      </c>
      <c r="O358" s="340">
        <v>11</v>
      </c>
      <c r="P358" s="340" t="s">
        <v>1109</v>
      </c>
      <c r="Q358" s="21" t="s">
        <v>1215</v>
      </c>
      <c r="R358" s="29"/>
      <c r="S358" s="30"/>
      <c r="T358" s="21" t="s">
        <v>1202</v>
      </c>
      <c r="U358" s="31"/>
      <c r="V358" s="31"/>
      <c r="W358" s="28"/>
      <c r="X358" s="21"/>
    </row>
    <row r="359" spans="1:24" x14ac:dyDescent="0.3">
      <c r="A359" s="1" t="s">
        <v>716</v>
      </c>
      <c r="B359" s="1" t="s">
        <v>19</v>
      </c>
      <c r="C359" s="15" t="s">
        <v>1204</v>
      </c>
      <c r="E359" s="15" t="s">
        <v>339</v>
      </c>
      <c r="F359" s="25">
        <v>2.3984000000000001</v>
      </c>
      <c r="G359" s="25"/>
      <c r="H359" s="25"/>
      <c r="I359" s="21"/>
      <c r="J359" s="26">
        <v>69.682848664688422</v>
      </c>
      <c r="K359" s="180">
        <f t="shared" si="10"/>
        <v>6.9682848664688421E-2</v>
      </c>
      <c r="L359" s="181">
        <f t="shared" si="11"/>
        <v>2.9053889536644603E-2</v>
      </c>
      <c r="M359" s="182">
        <v>2.9053889536644601</v>
      </c>
      <c r="N359" s="27">
        <v>3.5793028000000002</v>
      </c>
      <c r="O359" s="340">
        <v>11</v>
      </c>
      <c r="P359" s="340" t="s">
        <v>1109</v>
      </c>
      <c r="Q359" s="21" t="s">
        <v>1215</v>
      </c>
      <c r="R359" s="29"/>
      <c r="S359" s="30"/>
      <c r="T359" s="21" t="s">
        <v>1202</v>
      </c>
      <c r="U359" s="31"/>
      <c r="V359" s="31"/>
      <c r="W359" s="28"/>
      <c r="X359" s="21"/>
    </row>
    <row r="360" spans="1:24" x14ac:dyDescent="0.3">
      <c r="A360" s="1" t="s">
        <v>717</v>
      </c>
      <c r="B360" s="1" t="s">
        <v>19</v>
      </c>
      <c r="C360" s="15" t="s">
        <v>1204</v>
      </c>
      <c r="E360" s="15" t="s">
        <v>339</v>
      </c>
      <c r="F360" s="25">
        <v>2.3403999999999998</v>
      </c>
      <c r="G360" s="25"/>
      <c r="H360" s="25"/>
      <c r="I360" s="21"/>
      <c r="J360" s="26">
        <v>58.13744807121661</v>
      </c>
      <c r="K360" s="180">
        <f t="shared" si="10"/>
        <v>5.813744807121661E-2</v>
      </c>
      <c r="L360" s="181">
        <f t="shared" si="11"/>
        <v>2.4840816984796024E-2</v>
      </c>
      <c r="M360" s="182">
        <v>2.4840816984796024</v>
      </c>
      <c r="N360" s="27">
        <v>3.2488113999999997</v>
      </c>
      <c r="O360" s="340">
        <v>11</v>
      </c>
      <c r="P360" s="340" t="s">
        <v>1109</v>
      </c>
      <c r="Q360" s="21" t="s">
        <v>1215</v>
      </c>
      <c r="R360" s="29"/>
      <c r="S360" s="30"/>
      <c r="T360" s="21" t="s">
        <v>1202</v>
      </c>
      <c r="U360" s="31"/>
      <c r="V360" s="31"/>
      <c r="W360" s="28"/>
      <c r="X360" s="21"/>
    </row>
    <row r="361" spans="1:24" x14ac:dyDescent="0.3">
      <c r="A361" s="1" t="s">
        <v>718</v>
      </c>
      <c r="B361" s="1" t="s">
        <v>19</v>
      </c>
      <c r="C361" s="15" t="s">
        <v>1204</v>
      </c>
      <c r="E361" s="15" t="s">
        <v>339</v>
      </c>
      <c r="F361" s="25">
        <v>2.3148</v>
      </c>
      <c r="G361" s="25"/>
      <c r="H361" s="25"/>
      <c r="I361" s="21"/>
      <c r="J361" s="26">
        <v>44.302433234421358</v>
      </c>
      <c r="K361" s="180">
        <f t="shared" si="10"/>
        <v>4.4302433234421359E-2</v>
      </c>
      <c r="L361" s="181">
        <f t="shared" si="11"/>
        <v>1.9138773645421357E-2</v>
      </c>
      <c r="M361" s="182">
        <v>1.9138773645421356</v>
      </c>
      <c r="N361" s="27">
        <v>3.4727921999999998</v>
      </c>
      <c r="O361" s="340">
        <v>11</v>
      </c>
      <c r="P361" s="340" t="s">
        <v>1109</v>
      </c>
      <c r="Q361" s="21" t="s">
        <v>1215</v>
      </c>
      <c r="T361" s="21" t="s">
        <v>1202</v>
      </c>
      <c r="U361" s="36"/>
      <c r="V361" s="21"/>
      <c r="W361" s="21"/>
      <c r="X361" s="21"/>
    </row>
    <row r="362" spans="1:24" x14ac:dyDescent="0.3">
      <c r="A362" s="32" t="s">
        <v>446</v>
      </c>
      <c r="B362" s="1" t="s">
        <v>1205</v>
      </c>
      <c r="C362" s="15" t="s">
        <v>310</v>
      </c>
      <c r="E362" s="15" t="s">
        <v>339</v>
      </c>
      <c r="F362" s="34">
        <v>0.46789999999999998</v>
      </c>
      <c r="G362" s="34"/>
      <c r="H362" s="34"/>
      <c r="I362" s="21"/>
      <c r="J362" s="26">
        <v>1.8237650200267022</v>
      </c>
      <c r="K362" s="180">
        <f t="shared" si="10"/>
        <v>1.8237650200267023E-3</v>
      </c>
      <c r="L362" s="181">
        <f t="shared" si="11"/>
        <v>3.897766659599706E-3</v>
      </c>
      <c r="M362" s="182">
        <v>0.38977666595997063</v>
      </c>
      <c r="N362" s="35"/>
      <c r="O362" s="340">
        <v>9</v>
      </c>
      <c r="P362" s="25" t="s">
        <v>1098</v>
      </c>
      <c r="Q362" s="28" t="s">
        <v>1216</v>
      </c>
      <c r="R362" s="29"/>
      <c r="S362" s="30"/>
      <c r="T362" s="21" t="s">
        <v>1202</v>
      </c>
      <c r="U362" s="31"/>
      <c r="V362" s="31"/>
      <c r="W362" s="28"/>
      <c r="X362" s="21"/>
    </row>
    <row r="363" spans="1:24" ht="14.5" x14ac:dyDescent="0.35">
      <c r="A363" s="2" t="s">
        <v>57</v>
      </c>
      <c r="B363" s="2" t="s">
        <v>7</v>
      </c>
      <c r="C363" s="2" t="s">
        <v>303</v>
      </c>
      <c r="E363" s="2" t="s">
        <v>339</v>
      </c>
      <c r="F363" s="16">
        <v>2.2334000000000001</v>
      </c>
      <c r="G363" s="16"/>
      <c r="H363" s="16"/>
      <c r="I363" s="16"/>
      <c r="J363" s="17">
        <v>27.8</v>
      </c>
      <c r="K363" s="161">
        <f t="shared" si="10"/>
        <v>2.7800000000000002E-2</v>
      </c>
      <c r="L363" s="162">
        <f t="shared" si="11"/>
        <v>1.2447389630160293E-2</v>
      </c>
      <c r="M363" s="163">
        <v>1.2447389630160293</v>
      </c>
      <c r="N363" s="167">
        <v>2.7</v>
      </c>
      <c r="O363" s="18">
        <v>54.864000000000004</v>
      </c>
      <c r="P363" s="340" t="s">
        <v>349</v>
      </c>
      <c r="Q363" s="340" t="s">
        <v>349</v>
      </c>
      <c r="R363" s="168">
        <v>26.080766666666666</v>
      </c>
      <c r="S363" s="169">
        <v>-174.16</v>
      </c>
      <c r="T363" s="21" t="s">
        <v>421</v>
      </c>
      <c r="U363" s="170">
        <v>41171</v>
      </c>
      <c r="V363" s="22"/>
      <c r="W363" s="2" t="s">
        <v>370</v>
      </c>
      <c r="X363" s="1" t="s">
        <v>369</v>
      </c>
    </row>
    <row r="364" spans="1:24" s="44" customFormat="1" ht="14.5" x14ac:dyDescent="0.35">
      <c r="A364" s="2" t="s">
        <v>58</v>
      </c>
      <c r="B364" s="2" t="s">
        <v>59</v>
      </c>
      <c r="C364" s="2" t="s">
        <v>310</v>
      </c>
      <c r="D364" s="15"/>
      <c r="E364" s="2" t="s">
        <v>338</v>
      </c>
      <c r="F364" s="16">
        <v>4.9687999999999999</v>
      </c>
      <c r="G364" s="16"/>
      <c r="H364" s="16"/>
      <c r="I364" s="16">
        <v>5.0037000000000003</v>
      </c>
      <c r="J364" s="17">
        <v>35.1</v>
      </c>
      <c r="K364" s="161">
        <f t="shared" si="10"/>
        <v>3.5099999999999999E-2</v>
      </c>
      <c r="L364" s="162">
        <f t="shared" si="11"/>
        <v>7.0640798583158915E-3</v>
      </c>
      <c r="M364" s="163">
        <v>0.70640798583158915</v>
      </c>
      <c r="N364" s="167">
        <v>3.1</v>
      </c>
      <c r="O364" s="18">
        <v>54.864000000000004</v>
      </c>
      <c r="P364" s="340" t="s">
        <v>349</v>
      </c>
      <c r="Q364" s="340" t="s">
        <v>349</v>
      </c>
      <c r="R364" s="168">
        <v>26.080766666666666</v>
      </c>
      <c r="S364" s="169">
        <v>-174.16</v>
      </c>
      <c r="T364" s="21" t="s">
        <v>421</v>
      </c>
      <c r="U364" s="170">
        <v>41171</v>
      </c>
      <c r="V364" s="22"/>
      <c r="W364" s="2" t="s">
        <v>370</v>
      </c>
      <c r="X364" s="1" t="s">
        <v>369</v>
      </c>
    </row>
    <row r="365" spans="1:24" ht="14.5" x14ac:dyDescent="0.35">
      <c r="A365" s="119" t="s">
        <v>1518</v>
      </c>
      <c r="B365" s="119" t="s">
        <v>1514</v>
      </c>
      <c r="C365" s="119"/>
      <c r="D365" s="119"/>
      <c r="E365" s="119" t="s">
        <v>338</v>
      </c>
      <c r="F365" s="322">
        <v>0.6431</v>
      </c>
      <c r="G365" s="322"/>
      <c r="H365" s="322"/>
      <c r="I365" s="119"/>
      <c r="J365" s="324">
        <v>3.7</v>
      </c>
      <c r="K365" s="172">
        <f t="shared" si="10"/>
        <v>3.7000000000000002E-3</v>
      </c>
      <c r="L365" s="173">
        <f t="shared" si="11"/>
        <v>5.7533820556678588E-3</v>
      </c>
      <c r="M365" s="326">
        <v>5.7533820556678588E-3</v>
      </c>
      <c r="N365" s="323"/>
      <c r="O365" s="119">
        <v>53</v>
      </c>
      <c r="P365" s="124" t="s">
        <v>1210</v>
      </c>
      <c r="Q365" s="119" t="s">
        <v>1210</v>
      </c>
      <c r="R365" s="124">
        <v>27.773330000000001</v>
      </c>
      <c r="S365" s="124">
        <v>-175.79791</v>
      </c>
      <c r="T365" s="119"/>
      <c r="U365" s="281">
        <v>43682</v>
      </c>
      <c r="V365" s="124"/>
      <c r="W365" s="119" t="s">
        <v>376</v>
      </c>
      <c r="X365" s="118" t="s">
        <v>1334</v>
      </c>
    </row>
    <row r="366" spans="1:24" ht="14.5" x14ac:dyDescent="0.35">
      <c r="A366" s="2" t="s">
        <v>60</v>
      </c>
      <c r="B366" s="2" t="s">
        <v>19</v>
      </c>
      <c r="C366" s="2" t="s">
        <v>305</v>
      </c>
      <c r="E366" s="2" t="s">
        <v>339</v>
      </c>
      <c r="F366" s="16">
        <v>5.2645</v>
      </c>
      <c r="G366" s="16"/>
      <c r="H366" s="16"/>
      <c r="I366" s="16">
        <v>6.4478999999999997</v>
      </c>
      <c r="J366" s="17">
        <v>120.2</v>
      </c>
      <c r="K366" s="161">
        <f t="shared" si="10"/>
        <v>0.1202</v>
      </c>
      <c r="L366" s="162">
        <f t="shared" si="11"/>
        <v>2.2832177794662362E-2</v>
      </c>
      <c r="M366" s="163">
        <v>2.2832177794662361</v>
      </c>
      <c r="N366" s="167">
        <v>4.4000000000000004</v>
      </c>
      <c r="O366" s="18">
        <v>64.00800000000001</v>
      </c>
      <c r="P366" s="340" t="s">
        <v>349</v>
      </c>
      <c r="Q366" s="340" t="s">
        <v>349</v>
      </c>
      <c r="R366" s="168">
        <v>26.080783333333333</v>
      </c>
      <c r="S366" s="169">
        <v>-174.16046666666668</v>
      </c>
      <c r="T366" s="21" t="s">
        <v>421</v>
      </c>
      <c r="U366" s="170">
        <v>41171</v>
      </c>
      <c r="V366" s="22"/>
      <c r="W366" s="2" t="s">
        <v>371</v>
      </c>
      <c r="X366" s="1" t="s">
        <v>369</v>
      </c>
    </row>
    <row r="367" spans="1:24" ht="14.5" x14ac:dyDescent="0.35">
      <c r="A367" s="119" t="s">
        <v>1519</v>
      </c>
      <c r="B367" s="119" t="s">
        <v>1470</v>
      </c>
      <c r="C367" s="119"/>
      <c r="D367" s="119"/>
      <c r="E367" s="119" t="s">
        <v>338</v>
      </c>
      <c r="F367" s="322">
        <v>0.36520000000000002</v>
      </c>
      <c r="G367" s="322"/>
      <c r="H367" s="322"/>
      <c r="I367" s="119"/>
      <c r="J367" s="324">
        <v>3.7</v>
      </c>
      <c r="K367" s="172">
        <f t="shared" si="10"/>
        <v>3.7000000000000002E-3</v>
      </c>
      <c r="L367" s="173">
        <f t="shared" si="11"/>
        <v>1.0131434830230011E-2</v>
      </c>
      <c r="M367" s="326">
        <v>1.0131434830230011E-2</v>
      </c>
      <c r="N367" s="323"/>
      <c r="O367" s="119">
        <v>75</v>
      </c>
      <c r="P367" s="124" t="s">
        <v>1210</v>
      </c>
      <c r="Q367" s="119" t="s">
        <v>1210</v>
      </c>
      <c r="R367" s="124">
        <v>27.741289999999999</v>
      </c>
      <c r="S367" s="124">
        <v>-175.95840000000001</v>
      </c>
      <c r="T367" s="119"/>
      <c r="U367" s="281">
        <v>43683</v>
      </c>
      <c r="V367" s="124"/>
      <c r="W367" s="119" t="s">
        <v>378</v>
      </c>
      <c r="X367" s="118" t="s">
        <v>1241</v>
      </c>
    </row>
    <row r="368" spans="1:24" ht="14.5" x14ac:dyDescent="0.35">
      <c r="A368" s="1" t="s">
        <v>1471</v>
      </c>
      <c r="B368" s="1" t="s">
        <v>1470</v>
      </c>
      <c r="C368" s="1"/>
      <c r="D368" s="1"/>
      <c r="E368" s="1" t="s">
        <v>338</v>
      </c>
      <c r="F368" s="16">
        <v>2.5102000000000002</v>
      </c>
      <c r="G368" s="16"/>
      <c r="H368" s="16"/>
      <c r="J368" s="17">
        <v>31.7</v>
      </c>
      <c r="K368" s="161">
        <f t="shared" si="10"/>
        <v>3.1699999999999999E-2</v>
      </c>
      <c r="L368" s="162">
        <f t="shared" si="11"/>
        <v>1.2628475818659866E-2</v>
      </c>
      <c r="M368" s="171">
        <v>1.2628475818659866</v>
      </c>
      <c r="N368" s="17">
        <v>4.2</v>
      </c>
      <c r="O368" s="340">
        <v>75</v>
      </c>
      <c r="P368" s="340" t="s">
        <v>1210</v>
      </c>
      <c r="Q368" s="340" t="s">
        <v>1210</v>
      </c>
      <c r="R368" s="340">
        <v>27.741289999999999</v>
      </c>
      <c r="S368" s="340">
        <v>-175.95840000000001</v>
      </c>
      <c r="T368" s="340"/>
      <c r="U368" s="4">
        <v>43683</v>
      </c>
      <c r="V368" s="340"/>
      <c r="W368" s="1" t="s">
        <v>378</v>
      </c>
      <c r="X368" s="2" t="s">
        <v>1241</v>
      </c>
    </row>
    <row r="369" spans="1:24" ht="14.5" x14ac:dyDescent="0.35">
      <c r="A369" s="119" t="s">
        <v>1520</v>
      </c>
      <c r="B369" s="119" t="s">
        <v>1470</v>
      </c>
      <c r="C369" s="119"/>
      <c r="D369" s="119"/>
      <c r="E369" s="119" t="s">
        <v>338</v>
      </c>
      <c r="F369" s="322">
        <v>0.91339999999999999</v>
      </c>
      <c r="G369" s="322"/>
      <c r="H369" s="322"/>
      <c r="I369" s="119"/>
      <c r="J369" s="324">
        <v>7</v>
      </c>
      <c r="K369" s="172">
        <f t="shared" si="10"/>
        <v>7.0000000000000001E-3</v>
      </c>
      <c r="L369" s="173">
        <f t="shared" si="11"/>
        <v>7.6636741843661045E-3</v>
      </c>
      <c r="M369" s="326">
        <v>7.6636741843661045E-3</v>
      </c>
      <c r="N369" s="323"/>
      <c r="O369" s="119">
        <v>75</v>
      </c>
      <c r="P369" s="124" t="s">
        <v>1210</v>
      </c>
      <c r="Q369" s="119" t="s">
        <v>1210</v>
      </c>
      <c r="R369" s="124">
        <v>27.741289999999999</v>
      </c>
      <c r="S369" s="124">
        <v>-175.95840000000001</v>
      </c>
      <c r="T369" s="119"/>
      <c r="U369" s="281">
        <v>43683</v>
      </c>
      <c r="V369" s="124"/>
      <c r="W369" s="119" t="s">
        <v>378</v>
      </c>
      <c r="X369" s="118" t="s">
        <v>1241</v>
      </c>
    </row>
    <row r="370" spans="1:24" ht="14.5" x14ac:dyDescent="0.35">
      <c r="A370" s="119" t="s">
        <v>1521</v>
      </c>
      <c r="B370" s="119" t="s">
        <v>4</v>
      </c>
      <c r="C370" s="119" t="s">
        <v>310</v>
      </c>
      <c r="D370" s="119"/>
      <c r="E370" s="119" t="s">
        <v>337</v>
      </c>
      <c r="F370" s="322">
        <v>0.61880000000000002</v>
      </c>
      <c r="G370" s="322"/>
      <c r="H370" s="322"/>
      <c r="I370" s="119"/>
      <c r="J370" s="324">
        <v>3.1</v>
      </c>
      <c r="K370" s="172">
        <f t="shared" si="10"/>
        <v>3.1000000000000003E-3</v>
      </c>
      <c r="L370" s="173">
        <f t="shared" si="11"/>
        <v>5.0096961861667748E-3</v>
      </c>
      <c r="M370" s="326">
        <v>5.0096961861667748E-3</v>
      </c>
      <c r="N370" s="323"/>
      <c r="O370" s="119">
        <v>75</v>
      </c>
      <c r="P370" s="124" t="s">
        <v>1210</v>
      </c>
      <c r="Q370" s="119" t="s">
        <v>1210</v>
      </c>
      <c r="R370" s="124">
        <v>27.741289999999999</v>
      </c>
      <c r="S370" s="124">
        <v>-175.95840000000001</v>
      </c>
      <c r="T370" s="119"/>
      <c r="U370" s="281">
        <v>43683</v>
      </c>
      <c r="V370" s="124"/>
      <c r="W370" s="119" t="s">
        <v>378</v>
      </c>
      <c r="X370" s="118" t="s">
        <v>1241</v>
      </c>
    </row>
    <row r="371" spans="1:24" ht="14.5" x14ac:dyDescent="0.35">
      <c r="A371" s="1" t="s">
        <v>1466</v>
      </c>
      <c r="B371" s="1" t="s">
        <v>4</v>
      </c>
      <c r="C371" s="1" t="s">
        <v>310</v>
      </c>
      <c r="D371" s="1"/>
      <c r="E371" s="1" t="s">
        <v>337</v>
      </c>
      <c r="F371" s="16">
        <v>2.5373000000000001</v>
      </c>
      <c r="G371" s="16"/>
      <c r="H371" s="16"/>
      <c r="J371" s="17">
        <v>26.8</v>
      </c>
      <c r="K371" s="161">
        <f t="shared" si="10"/>
        <v>2.6800000000000001E-2</v>
      </c>
      <c r="L371" s="162">
        <f t="shared" si="11"/>
        <v>1.0562408859811611E-2</v>
      </c>
      <c r="M371" s="171">
        <v>1.0562408859811612</v>
      </c>
      <c r="N371" s="17">
        <v>4.5</v>
      </c>
      <c r="O371" s="340">
        <v>75</v>
      </c>
      <c r="P371" s="340" t="s">
        <v>1210</v>
      </c>
      <c r="Q371" s="340" t="s">
        <v>1210</v>
      </c>
      <c r="R371" s="340">
        <v>27.741289999999999</v>
      </c>
      <c r="S371" s="340">
        <v>-175.95840000000001</v>
      </c>
      <c r="T371" s="340" t="s">
        <v>421</v>
      </c>
      <c r="U371" s="4">
        <v>43683</v>
      </c>
      <c r="V371" s="340"/>
      <c r="W371" s="1" t="s">
        <v>378</v>
      </c>
      <c r="X371" s="1" t="s">
        <v>1241</v>
      </c>
    </row>
    <row r="372" spans="1:24" ht="14.5" x14ac:dyDescent="0.35">
      <c r="A372" s="2" t="s">
        <v>61</v>
      </c>
      <c r="B372" s="1" t="s">
        <v>185</v>
      </c>
      <c r="C372" s="2" t="s">
        <v>311</v>
      </c>
      <c r="E372" s="2" t="s">
        <v>339</v>
      </c>
      <c r="F372" s="16">
        <v>2.8121</v>
      </c>
      <c r="G372" s="16"/>
      <c r="H372" s="16"/>
      <c r="I372" s="16"/>
      <c r="J372" s="17">
        <v>43.8</v>
      </c>
      <c r="K372" s="161">
        <f t="shared" si="10"/>
        <v>4.3799999999999999E-2</v>
      </c>
      <c r="L372" s="162">
        <f t="shared" si="11"/>
        <v>1.5575548522456526E-2</v>
      </c>
      <c r="M372" s="163">
        <v>1.5575548522456526</v>
      </c>
      <c r="N372" s="167">
        <v>1.8</v>
      </c>
      <c r="O372" s="18">
        <v>57.912000000000006</v>
      </c>
      <c r="P372" s="340" t="s">
        <v>349</v>
      </c>
      <c r="Q372" s="340" t="s">
        <v>349</v>
      </c>
      <c r="R372" s="168">
        <v>26.152716666666667</v>
      </c>
      <c r="S372" s="184">
        <v>-173.90270000000001</v>
      </c>
      <c r="T372" s="21" t="s">
        <v>421</v>
      </c>
      <c r="U372" s="170">
        <v>41172</v>
      </c>
      <c r="V372" s="22"/>
      <c r="W372" s="2" t="s">
        <v>370</v>
      </c>
      <c r="X372" s="1" t="s">
        <v>369</v>
      </c>
    </row>
    <row r="373" spans="1:24" ht="14.5" x14ac:dyDescent="0.35">
      <c r="A373" s="1" t="s">
        <v>1355</v>
      </c>
      <c r="B373" s="1" t="s">
        <v>11</v>
      </c>
      <c r="C373" s="1" t="s">
        <v>1351</v>
      </c>
      <c r="D373" s="1"/>
      <c r="E373" s="1" t="s">
        <v>339</v>
      </c>
      <c r="F373" s="16">
        <v>1.6115999999999999</v>
      </c>
      <c r="G373" s="16"/>
      <c r="H373" s="16"/>
      <c r="I373" s="1"/>
      <c r="J373" s="17">
        <v>30.8</v>
      </c>
      <c r="K373" s="161">
        <f t="shared" si="10"/>
        <v>3.0800000000000001E-2</v>
      </c>
      <c r="L373" s="162">
        <f t="shared" si="11"/>
        <v>1.91114420451725E-2</v>
      </c>
      <c r="M373" s="171">
        <v>1.91114420451725</v>
      </c>
      <c r="N373" s="17">
        <v>3.9</v>
      </c>
      <c r="O373" s="340">
        <v>75</v>
      </c>
      <c r="P373" s="340" t="s">
        <v>1210</v>
      </c>
      <c r="Q373" s="340" t="s">
        <v>1210</v>
      </c>
      <c r="R373" s="340">
        <v>27.741289999999999</v>
      </c>
      <c r="S373" s="340">
        <v>-175.95840000000001</v>
      </c>
      <c r="T373" s="340" t="s">
        <v>421</v>
      </c>
      <c r="U373" s="170">
        <v>43683</v>
      </c>
      <c r="V373" s="340"/>
      <c r="W373" s="1" t="s">
        <v>378</v>
      </c>
      <c r="X373" s="2" t="s">
        <v>1241</v>
      </c>
    </row>
    <row r="374" spans="1:24" ht="14.5" x14ac:dyDescent="0.35">
      <c r="A374" s="1" t="s">
        <v>1356</v>
      </c>
      <c r="B374" s="1" t="s">
        <v>11</v>
      </c>
      <c r="C374" s="1" t="s">
        <v>1351</v>
      </c>
      <c r="D374" s="1"/>
      <c r="E374" s="1" t="s">
        <v>339</v>
      </c>
      <c r="F374" s="16">
        <v>1.5294000000000001</v>
      </c>
      <c r="G374" s="16"/>
      <c r="H374" s="16"/>
      <c r="I374" s="1"/>
      <c r="J374" s="17">
        <v>32.5</v>
      </c>
      <c r="K374" s="161">
        <f t="shared" si="10"/>
        <v>3.2500000000000001E-2</v>
      </c>
      <c r="L374" s="162">
        <f t="shared" si="11"/>
        <v>2.1250163462795867E-2</v>
      </c>
      <c r="M374" s="171">
        <v>2.1250163462795868</v>
      </c>
      <c r="N374" s="17">
        <v>5.2</v>
      </c>
      <c r="O374" s="340">
        <v>75</v>
      </c>
      <c r="P374" s="340" t="s">
        <v>1210</v>
      </c>
      <c r="Q374" s="340" t="s">
        <v>1210</v>
      </c>
      <c r="R374" s="340">
        <v>27.741289999999999</v>
      </c>
      <c r="S374" s="340">
        <v>-175.95840000000001</v>
      </c>
      <c r="T374" s="340" t="s">
        <v>421</v>
      </c>
      <c r="U374" s="170">
        <v>43683</v>
      </c>
      <c r="V374" s="340"/>
      <c r="W374" s="1" t="s">
        <v>378</v>
      </c>
      <c r="X374" s="2" t="s">
        <v>1241</v>
      </c>
    </row>
    <row r="375" spans="1:24" ht="14.5" x14ac:dyDescent="0.35">
      <c r="A375" s="1" t="s">
        <v>1357</v>
      </c>
      <c r="B375" s="1" t="s">
        <v>11</v>
      </c>
      <c r="C375" s="1" t="s">
        <v>1351</v>
      </c>
      <c r="D375" s="1"/>
      <c r="E375" s="1" t="s">
        <v>339</v>
      </c>
      <c r="F375" s="16">
        <v>1.4905999999999999</v>
      </c>
      <c r="G375" s="16"/>
      <c r="H375" s="16"/>
      <c r="I375" s="1"/>
      <c r="J375" s="17">
        <v>36.299999999999997</v>
      </c>
      <c r="K375" s="161">
        <f t="shared" si="10"/>
        <v>3.6299999999999999E-2</v>
      </c>
      <c r="L375" s="162">
        <f t="shared" si="11"/>
        <v>2.4352609687374214E-2</v>
      </c>
      <c r="M375" s="171">
        <v>2.4352609687374214</v>
      </c>
      <c r="N375" s="17">
        <v>5.2</v>
      </c>
      <c r="O375" s="340">
        <v>75</v>
      </c>
      <c r="P375" s="340" t="s">
        <v>1210</v>
      </c>
      <c r="Q375" s="340" t="s">
        <v>1210</v>
      </c>
      <c r="R375" s="340">
        <v>27.741289999999999</v>
      </c>
      <c r="S375" s="340">
        <v>-175.95840000000001</v>
      </c>
      <c r="T375" s="340" t="s">
        <v>421</v>
      </c>
      <c r="U375" s="170">
        <v>43683</v>
      </c>
      <c r="V375" s="340"/>
      <c r="W375" s="1" t="s">
        <v>378</v>
      </c>
      <c r="X375" s="2" t="s">
        <v>1241</v>
      </c>
    </row>
    <row r="376" spans="1:24" ht="14.5" x14ac:dyDescent="0.35">
      <c r="A376" s="1" t="s">
        <v>1475</v>
      </c>
      <c r="B376" s="1" t="s">
        <v>1085</v>
      </c>
      <c r="C376" s="1" t="s">
        <v>310</v>
      </c>
      <c r="D376" s="1"/>
      <c r="E376" s="1" t="s">
        <v>339</v>
      </c>
      <c r="F376" s="16">
        <v>2.4771999999999998</v>
      </c>
      <c r="G376" s="16"/>
      <c r="H376" s="16"/>
      <c r="J376" s="17">
        <v>18.100000000000001</v>
      </c>
      <c r="K376" s="161">
        <f t="shared" si="10"/>
        <v>1.8100000000000002E-2</v>
      </c>
      <c r="L376" s="162">
        <f t="shared" si="11"/>
        <v>7.3066365251089954E-3</v>
      </c>
      <c r="M376" s="171">
        <v>0.73066365251089949</v>
      </c>
      <c r="N376" s="17">
        <v>5.3</v>
      </c>
      <c r="O376" s="340">
        <v>75</v>
      </c>
      <c r="P376" s="340" t="s">
        <v>1210</v>
      </c>
      <c r="Q376" s="340" t="s">
        <v>1210</v>
      </c>
      <c r="R376" s="340">
        <v>27.741289999999999</v>
      </c>
      <c r="S376" s="340">
        <v>-175.95840000000001</v>
      </c>
      <c r="T376" s="340"/>
      <c r="U376" s="4">
        <v>43683</v>
      </c>
      <c r="V376" s="340"/>
      <c r="W376" s="1" t="s">
        <v>378</v>
      </c>
      <c r="X376" s="2" t="s">
        <v>1241</v>
      </c>
    </row>
    <row r="377" spans="1:24" ht="14.5" x14ac:dyDescent="0.35">
      <c r="A377" s="1" t="s">
        <v>1476</v>
      </c>
      <c r="B377" s="1" t="s">
        <v>1085</v>
      </c>
      <c r="C377" s="1" t="s">
        <v>310</v>
      </c>
      <c r="D377" s="1"/>
      <c r="E377" s="1" t="s">
        <v>339</v>
      </c>
      <c r="F377" s="16">
        <v>2.6427</v>
      </c>
      <c r="G377" s="16"/>
      <c r="H377" s="16"/>
      <c r="J377" s="17">
        <v>14.9</v>
      </c>
      <c r="K377" s="161">
        <f t="shared" si="10"/>
        <v>1.49E-2</v>
      </c>
      <c r="L377" s="162">
        <f t="shared" si="11"/>
        <v>5.6381730805615468E-3</v>
      </c>
      <c r="M377" s="171">
        <v>0.56381730805615471</v>
      </c>
      <c r="N377" s="17">
        <v>5.2</v>
      </c>
      <c r="O377" s="340">
        <v>75</v>
      </c>
      <c r="P377" s="340" t="s">
        <v>1210</v>
      </c>
      <c r="Q377" s="340" t="s">
        <v>1210</v>
      </c>
      <c r="R377" s="340">
        <v>27.741289999999999</v>
      </c>
      <c r="S377" s="340">
        <v>-175.95840000000001</v>
      </c>
      <c r="T377" s="340"/>
      <c r="U377" s="4">
        <v>43683</v>
      </c>
      <c r="V377" s="340"/>
      <c r="W377" s="1" t="s">
        <v>378</v>
      </c>
      <c r="X377" s="2" t="s">
        <v>1241</v>
      </c>
    </row>
    <row r="378" spans="1:24" ht="14.5" x14ac:dyDescent="0.35">
      <c r="A378" s="2" t="s">
        <v>62</v>
      </c>
      <c r="B378" s="2" t="s">
        <v>11</v>
      </c>
      <c r="C378" s="2" t="s">
        <v>292</v>
      </c>
      <c r="E378" s="2" t="s">
        <v>339</v>
      </c>
      <c r="F378" s="16">
        <v>1.2090000000000001</v>
      </c>
      <c r="G378" s="16"/>
      <c r="H378" s="16"/>
      <c r="I378" s="16"/>
      <c r="J378" s="17">
        <v>30.9</v>
      </c>
      <c r="K378" s="161">
        <f t="shared" si="10"/>
        <v>3.09E-2</v>
      </c>
      <c r="L378" s="162">
        <f t="shared" si="11"/>
        <v>2.5558312655086849E-2</v>
      </c>
      <c r="M378" s="163">
        <v>2.5558312655086848</v>
      </c>
      <c r="N378" s="167">
        <v>3.3</v>
      </c>
      <c r="O378" s="18">
        <v>59.436</v>
      </c>
      <c r="P378" s="340" t="s">
        <v>350</v>
      </c>
      <c r="Q378" s="340" t="s">
        <v>350</v>
      </c>
      <c r="R378" s="168">
        <v>24.832516666666667</v>
      </c>
      <c r="S378" s="169">
        <v>-168.15123333333332</v>
      </c>
      <c r="T378" s="21" t="s">
        <v>421</v>
      </c>
      <c r="U378" s="170">
        <v>41174</v>
      </c>
      <c r="V378" s="22"/>
      <c r="W378" s="2" t="s">
        <v>370</v>
      </c>
      <c r="X378" s="1" t="s">
        <v>369</v>
      </c>
    </row>
    <row r="379" spans="1:24" ht="14.5" x14ac:dyDescent="0.35">
      <c r="A379" s="118" t="s">
        <v>63</v>
      </c>
      <c r="B379" s="118" t="s">
        <v>13</v>
      </c>
      <c r="C379" s="118" t="s">
        <v>294</v>
      </c>
      <c r="D379" s="44"/>
      <c r="E379" s="118" t="s">
        <v>337</v>
      </c>
      <c r="F379" s="176">
        <v>0.93640000000000001</v>
      </c>
      <c r="G379" s="176"/>
      <c r="H379" s="176"/>
      <c r="I379" s="176"/>
      <c r="J379" s="177">
        <v>12.2</v>
      </c>
      <c r="K379" s="172">
        <f t="shared" si="10"/>
        <v>1.2199999999999999E-2</v>
      </c>
      <c r="L379" s="173">
        <f t="shared" si="11"/>
        <v>1.3028620247757368E-2</v>
      </c>
      <c r="M379" s="174">
        <v>1.3028620247757368</v>
      </c>
      <c r="N379" s="315"/>
      <c r="O379" s="123">
        <v>59.436</v>
      </c>
      <c r="P379" s="124" t="s">
        <v>350</v>
      </c>
      <c r="Q379" s="124" t="s">
        <v>350</v>
      </c>
      <c r="R379" s="179">
        <v>24.832516666666667</v>
      </c>
      <c r="S379" s="179">
        <v>-168.15123333333332</v>
      </c>
      <c r="T379" s="45" t="s">
        <v>421</v>
      </c>
      <c r="U379" s="133">
        <v>41174</v>
      </c>
      <c r="V379" s="126"/>
      <c r="W379" s="118" t="s">
        <v>370</v>
      </c>
      <c r="X379" s="119" t="s">
        <v>369</v>
      </c>
    </row>
    <row r="380" spans="1:24" ht="14.5" x14ac:dyDescent="0.35">
      <c r="A380" s="1" t="s">
        <v>1479</v>
      </c>
      <c r="B380" s="1" t="s">
        <v>1477</v>
      </c>
      <c r="C380" s="1"/>
      <c r="D380" s="1"/>
      <c r="E380" s="1" t="s">
        <v>339</v>
      </c>
      <c r="F380" s="16">
        <v>2.5573000000000001</v>
      </c>
      <c r="G380" s="16"/>
      <c r="H380" s="16"/>
      <c r="J380" s="17">
        <v>34.700000000000003</v>
      </c>
      <c r="K380" s="161">
        <f t="shared" si="10"/>
        <v>3.4700000000000002E-2</v>
      </c>
      <c r="L380" s="162">
        <f t="shared" si="11"/>
        <v>1.3568998553161538E-2</v>
      </c>
      <c r="M380" s="171">
        <v>1.3568998553161538</v>
      </c>
      <c r="N380" s="17">
        <v>4.5</v>
      </c>
      <c r="O380" s="340">
        <v>94</v>
      </c>
      <c r="P380" s="340" t="s">
        <v>1210</v>
      </c>
      <c r="Q380" s="340" t="s">
        <v>1210</v>
      </c>
      <c r="R380" s="340">
        <v>27.81194</v>
      </c>
      <c r="S380" s="340">
        <v>-175.72707</v>
      </c>
      <c r="T380" s="340"/>
      <c r="U380" s="4">
        <v>43685</v>
      </c>
      <c r="V380" s="340"/>
      <c r="W380" s="1" t="s">
        <v>1287</v>
      </c>
      <c r="X380" s="2" t="s">
        <v>1241</v>
      </c>
    </row>
    <row r="381" spans="1:24" ht="14.5" x14ac:dyDescent="0.35">
      <c r="A381" s="1" t="s">
        <v>1480</v>
      </c>
      <c r="B381" s="1" t="s">
        <v>1477</v>
      </c>
      <c r="C381" s="1"/>
      <c r="D381" s="1"/>
      <c r="E381" s="1" t="s">
        <v>339</v>
      </c>
      <c r="F381" s="16">
        <v>2.5558000000000001</v>
      </c>
      <c r="G381" s="16"/>
      <c r="H381" s="16"/>
      <c r="J381" s="17">
        <v>45</v>
      </c>
      <c r="K381" s="161">
        <f t="shared" si="10"/>
        <v>4.4999999999999998E-2</v>
      </c>
      <c r="L381" s="162">
        <f t="shared" si="11"/>
        <v>1.7607011503247515E-2</v>
      </c>
      <c r="M381" s="171">
        <v>1.7607011503247516</v>
      </c>
      <c r="N381" s="17">
        <v>4.4000000000000004</v>
      </c>
      <c r="O381" s="340">
        <v>94</v>
      </c>
      <c r="P381" s="340" t="s">
        <v>1210</v>
      </c>
      <c r="Q381" s="340" t="s">
        <v>1210</v>
      </c>
      <c r="R381" s="340">
        <v>27.81194</v>
      </c>
      <c r="S381" s="340">
        <v>-175.72707</v>
      </c>
      <c r="T381" s="340"/>
      <c r="U381" s="4">
        <v>43685</v>
      </c>
      <c r="V381" s="340"/>
      <c r="W381" s="1" t="s">
        <v>1287</v>
      </c>
      <c r="X381" s="2" t="s">
        <v>1241</v>
      </c>
    </row>
    <row r="382" spans="1:24" ht="14.5" x14ac:dyDescent="0.35">
      <c r="A382" s="1" t="s">
        <v>1481</v>
      </c>
      <c r="B382" s="1" t="s">
        <v>1477</v>
      </c>
      <c r="C382" s="1"/>
      <c r="D382" s="1"/>
      <c r="E382" s="1" t="s">
        <v>339</v>
      </c>
      <c r="F382" s="16">
        <v>2.5044</v>
      </c>
      <c r="G382" s="16"/>
      <c r="H382" s="16"/>
      <c r="J382" s="17">
        <v>47.6</v>
      </c>
      <c r="K382" s="161">
        <f t="shared" si="10"/>
        <v>4.7600000000000003E-2</v>
      </c>
      <c r="L382" s="162">
        <f t="shared" si="11"/>
        <v>1.9006548474684557E-2</v>
      </c>
      <c r="M382" s="171">
        <v>1.9006548474684557</v>
      </c>
      <c r="N382" s="17">
        <v>4.3</v>
      </c>
      <c r="O382" s="340">
        <v>94</v>
      </c>
      <c r="P382" s="340" t="s">
        <v>1210</v>
      </c>
      <c r="Q382" s="340" t="s">
        <v>1210</v>
      </c>
      <c r="R382" s="340">
        <v>27.81194</v>
      </c>
      <c r="S382" s="340">
        <v>-175.72707</v>
      </c>
      <c r="T382" s="340"/>
      <c r="U382" s="4">
        <v>43685</v>
      </c>
      <c r="V382" s="340"/>
      <c r="W382" s="1" t="s">
        <v>1287</v>
      </c>
      <c r="X382" s="2" t="s">
        <v>1241</v>
      </c>
    </row>
    <row r="383" spans="1:24" ht="14.5" x14ac:dyDescent="0.35">
      <c r="A383" s="1" t="s">
        <v>1440</v>
      </c>
      <c r="B383" s="1" t="s">
        <v>7</v>
      </c>
      <c r="C383" s="1" t="s">
        <v>303</v>
      </c>
      <c r="D383" s="1"/>
      <c r="E383" s="1" t="s">
        <v>339</v>
      </c>
      <c r="F383" s="16">
        <v>2.4855999999999998</v>
      </c>
      <c r="G383" s="16"/>
      <c r="H383" s="16"/>
      <c r="J383" s="17">
        <v>27.6</v>
      </c>
      <c r="K383" s="161">
        <f t="shared" si="10"/>
        <v>2.7600000000000003E-2</v>
      </c>
      <c r="L383" s="162">
        <f t="shared" si="11"/>
        <v>1.1103958802703574E-2</v>
      </c>
      <c r="M383" s="171">
        <v>1.1103958802703575</v>
      </c>
      <c r="N383" s="17">
        <v>1</v>
      </c>
      <c r="O383" s="340">
        <v>20</v>
      </c>
      <c r="P383" s="340" t="s">
        <v>1358</v>
      </c>
      <c r="Q383" s="340" t="s">
        <v>1210</v>
      </c>
      <c r="R383" s="340">
        <v>27.907830000000001</v>
      </c>
      <c r="S383" s="340">
        <v>-175.72118</v>
      </c>
      <c r="T383" s="340" t="s">
        <v>421</v>
      </c>
      <c r="U383" s="4">
        <v>43685</v>
      </c>
      <c r="V383" s="340"/>
      <c r="W383" s="2" t="s">
        <v>1241</v>
      </c>
      <c r="X383" s="1" t="s">
        <v>1241</v>
      </c>
    </row>
    <row r="384" spans="1:24" ht="14.5" x14ac:dyDescent="0.35">
      <c r="A384" s="1" t="s">
        <v>1441</v>
      </c>
      <c r="B384" s="1" t="s">
        <v>7</v>
      </c>
      <c r="C384" s="1" t="s">
        <v>303</v>
      </c>
      <c r="D384" s="1"/>
      <c r="E384" s="1" t="s">
        <v>339</v>
      </c>
      <c r="F384" s="16">
        <v>2.5476999999999999</v>
      </c>
      <c r="G384" s="16"/>
      <c r="H384" s="16"/>
      <c r="J384" s="17">
        <v>26.1</v>
      </c>
      <c r="K384" s="161">
        <f t="shared" si="10"/>
        <v>2.6100000000000002E-2</v>
      </c>
      <c r="L384" s="162">
        <f t="shared" si="11"/>
        <v>1.0244534285826433E-2</v>
      </c>
      <c r="M384" s="171">
        <v>1.0244534285826434</v>
      </c>
      <c r="N384" s="17">
        <v>0.8</v>
      </c>
      <c r="O384" s="340">
        <v>20</v>
      </c>
      <c r="P384" s="340" t="s">
        <v>1358</v>
      </c>
      <c r="Q384" s="340" t="s">
        <v>1210</v>
      </c>
      <c r="R384" s="340">
        <v>27.907830000000001</v>
      </c>
      <c r="S384" s="340">
        <v>-175.72118</v>
      </c>
      <c r="T384" s="340" t="s">
        <v>421</v>
      </c>
      <c r="U384" s="4">
        <v>43685</v>
      </c>
      <c r="V384" s="340"/>
      <c r="W384" s="2" t="s">
        <v>1241</v>
      </c>
      <c r="X384" s="1" t="s">
        <v>1241</v>
      </c>
    </row>
    <row r="385" spans="1:24" ht="14.5" x14ac:dyDescent="0.35">
      <c r="A385" s="1" t="s">
        <v>1442</v>
      </c>
      <c r="B385" s="1" t="s">
        <v>7</v>
      </c>
      <c r="C385" s="1" t="s">
        <v>303</v>
      </c>
      <c r="D385" s="1"/>
      <c r="E385" s="1" t="s">
        <v>339</v>
      </c>
      <c r="F385" s="16">
        <v>2.4969999999999999</v>
      </c>
      <c r="G385" s="16"/>
      <c r="H385" s="16"/>
      <c r="J385" s="17">
        <v>29.6</v>
      </c>
      <c r="K385" s="161">
        <f t="shared" si="10"/>
        <v>2.9600000000000001E-2</v>
      </c>
      <c r="L385" s="162">
        <f t="shared" si="11"/>
        <v>1.1854225070084101E-2</v>
      </c>
      <c r="M385" s="171">
        <v>1.1854225070084101</v>
      </c>
      <c r="N385" s="17">
        <v>1.5</v>
      </c>
      <c r="O385" s="340">
        <v>20</v>
      </c>
      <c r="P385" s="340" t="s">
        <v>1358</v>
      </c>
      <c r="Q385" s="340" t="s">
        <v>1210</v>
      </c>
      <c r="R385" s="340">
        <v>27.907830000000001</v>
      </c>
      <c r="S385" s="340">
        <v>-175.72118</v>
      </c>
      <c r="T385" s="340" t="s">
        <v>421</v>
      </c>
      <c r="U385" s="4">
        <v>43685</v>
      </c>
      <c r="V385" s="340"/>
      <c r="W385" s="2" t="s">
        <v>1241</v>
      </c>
      <c r="X385" s="1" t="s">
        <v>1241</v>
      </c>
    </row>
    <row r="386" spans="1:24" ht="14.5" x14ac:dyDescent="0.35">
      <c r="A386" s="1" t="s">
        <v>1360</v>
      </c>
      <c r="B386" s="1" t="s">
        <v>19</v>
      </c>
      <c r="C386" s="1" t="s">
        <v>310</v>
      </c>
      <c r="D386" s="1"/>
      <c r="E386" s="1" t="s">
        <v>339</v>
      </c>
      <c r="F386" s="16">
        <v>3.0489000000000002</v>
      </c>
      <c r="G386" s="16"/>
      <c r="H386" s="16"/>
      <c r="I386" s="1"/>
      <c r="J386" s="17">
        <v>19</v>
      </c>
      <c r="K386" s="161">
        <f t="shared" ref="K386:K449" si="12">J386*0.001</f>
        <v>1.9E-2</v>
      </c>
      <c r="L386" s="162">
        <f t="shared" ref="L386:L449" si="13">K386/F386</f>
        <v>6.2317557151759647E-3</v>
      </c>
      <c r="M386" s="171">
        <v>0.6231755715175965</v>
      </c>
      <c r="N386" s="17">
        <v>2.2000000000000002</v>
      </c>
      <c r="O386" s="340">
        <v>20</v>
      </c>
      <c r="P386" s="340" t="s">
        <v>1358</v>
      </c>
      <c r="Q386" s="340" t="s">
        <v>1210</v>
      </c>
      <c r="R386" s="340">
        <v>27.907830000000001</v>
      </c>
      <c r="S386" s="340">
        <v>-175.72118</v>
      </c>
      <c r="T386" s="340" t="s">
        <v>421</v>
      </c>
      <c r="U386" s="170">
        <v>43685</v>
      </c>
      <c r="V386" s="340"/>
      <c r="W386" s="1" t="s">
        <v>1241</v>
      </c>
      <c r="X386" s="2" t="s">
        <v>1241</v>
      </c>
    </row>
    <row r="387" spans="1:24" ht="14.5" x14ac:dyDescent="0.35">
      <c r="A387" s="1" t="s">
        <v>1361</v>
      </c>
      <c r="B387" s="1" t="s">
        <v>19</v>
      </c>
      <c r="C387" s="1" t="s">
        <v>310</v>
      </c>
      <c r="D387" s="1"/>
      <c r="E387" s="1" t="s">
        <v>339</v>
      </c>
      <c r="F387" s="16">
        <v>3.0024000000000002</v>
      </c>
      <c r="G387" s="16"/>
      <c r="H387" s="16"/>
      <c r="I387" s="1"/>
      <c r="J387" s="17">
        <v>21.7</v>
      </c>
      <c r="K387" s="161">
        <f t="shared" si="12"/>
        <v>2.1700000000000001E-2</v>
      </c>
      <c r="L387" s="162">
        <f t="shared" si="13"/>
        <v>7.2275512922994932E-3</v>
      </c>
      <c r="M387" s="171">
        <v>0.72275512922994933</v>
      </c>
      <c r="N387" s="17">
        <v>1.8</v>
      </c>
      <c r="O387" s="340">
        <v>20</v>
      </c>
      <c r="P387" s="338" t="s">
        <v>1358</v>
      </c>
      <c r="Q387" s="340" t="s">
        <v>1210</v>
      </c>
      <c r="R387" s="340">
        <v>27.907830000000001</v>
      </c>
      <c r="S387" s="340">
        <v>-175.72118</v>
      </c>
      <c r="T387" s="340" t="s">
        <v>421</v>
      </c>
      <c r="U387" s="170">
        <v>43685</v>
      </c>
      <c r="V387" s="340"/>
      <c r="W387" s="1" t="s">
        <v>1241</v>
      </c>
      <c r="X387" s="2" t="s">
        <v>1241</v>
      </c>
    </row>
    <row r="388" spans="1:24" ht="14.5" x14ac:dyDescent="0.35">
      <c r="A388" s="1" t="s">
        <v>1362</v>
      </c>
      <c r="B388" s="1" t="s">
        <v>19</v>
      </c>
      <c r="C388" s="1" t="s">
        <v>310</v>
      </c>
      <c r="D388" s="1"/>
      <c r="E388" s="1" t="s">
        <v>339</v>
      </c>
      <c r="F388" s="16">
        <v>3.0114999999999998</v>
      </c>
      <c r="G388" s="16"/>
      <c r="H388" s="16"/>
      <c r="I388" s="1"/>
      <c r="J388" s="17">
        <v>23.9</v>
      </c>
      <c r="K388" s="161">
        <f t="shared" si="12"/>
        <v>2.3899999999999998E-2</v>
      </c>
      <c r="L388" s="162">
        <f t="shared" si="13"/>
        <v>7.9362443964801598E-3</v>
      </c>
      <c r="M388" s="171">
        <v>0.79362443964801599</v>
      </c>
      <c r="N388" s="17">
        <v>2</v>
      </c>
      <c r="O388" s="340">
        <v>20</v>
      </c>
      <c r="P388" s="340" t="s">
        <v>1358</v>
      </c>
      <c r="Q388" s="340" t="s">
        <v>1210</v>
      </c>
      <c r="R388" s="340">
        <v>27.907830000000001</v>
      </c>
      <c r="S388" s="340">
        <v>-175.72118</v>
      </c>
      <c r="T388" s="340" t="s">
        <v>421</v>
      </c>
      <c r="U388" s="170">
        <v>43685</v>
      </c>
      <c r="V388" s="340"/>
      <c r="W388" s="1" t="s">
        <v>1241</v>
      </c>
      <c r="X388" s="2" t="s">
        <v>1241</v>
      </c>
    </row>
    <row r="389" spans="1:24" ht="14.5" x14ac:dyDescent="0.35">
      <c r="A389" s="1" t="s">
        <v>1365</v>
      </c>
      <c r="B389" s="1" t="s">
        <v>19</v>
      </c>
      <c r="C389" s="1" t="s">
        <v>310</v>
      </c>
      <c r="D389" s="1"/>
      <c r="E389" s="1" t="s">
        <v>339</v>
      </c>
      <c r="F389" s="16">
        <v>3.0516000000000001</v>
      </c>
      <c r="G389" s="16"/>
      <c r="H389" s="16"/>
      <c r="I389" s="1"/>
      <c r="J389" s="17">
        <v>17.7</v>
      </c>
      <c r="K389" s="161">
        <f t="shared" si="12"/>
        <v>1.77E-2</v>
      </c>
      <c r="L389" s="162">
        <f t="shared" si="13"/>
        <v>5.8002359418010225E-3</v>
      </c>
      <c r="M389" s="171">
        <v>0.5800235941801023</v>
      </c>
      <c r="N389" s="17">
        <v>1.5</v>
      </c>
      <c r="O389" s="340">
        <v>23</v>
      </c>
      <c r="P389" s="340" t="s">
        <v>1363</v>
      </c>
      <c r="Q389" s="340" t="s">
        <v>1210</v>
      </c>
      <c r="R389" s="340">
        <v>27.943059999999999</v>
      </c>
      <c r="S389" s="340">
        <v>-175.72380999999999</v>
      </c>
      <c r="T389" s="340" t="s">
        <v>421</v>
      </c>
      <c r="U389" s="170">
        <v>43685</v>
      </c>
      <c r="V389" s="340"/>
      <c r="W389" s="1" t="s">
        <v>1241</v>
      </c>
      <c r="X389" s="2" t="s">
        <v>1241</v>
      </c>
    </row>
    <row r="390" spans="1:24" ht="14.5" x14ac:dyDescent="0.35">
      <c r="A390" s="1" t="s">
        <v>1366</v>
      </c>
      <c r="B390" s="1" t="s">
        <v>19</v>
      </c>
      <c r="C390" s="1" t="s">
        <v>310</v>
      </c>
      <c r="D390" s="1"/>
      <c r="E390" s="1" t="s">
        <v>339</v>
      </c>
      <c r="F390" s="16">
        <v>3.0512999999999999</v>
      </c>
      <c r="G390" s="16"/>
      <c r="H390" s="16"/>
      <c r="I390" s="1"/>
      <c r="J390" s="17">
        <v>34.700000000000003</v>
      </c>
      <c r="K390" s="161">
        <f t="shared" si="12"/>
        <v>3.4700000000000002E-2</v>
      </c>
      <c r="L390" s="162">
        <f t="shared" si="13"/>
        <v>1.1372202012257072E-2</v>
      </c>
      <c r="M390" s="171">
        <v>1.1372202012257071</v>
      </c>
      <c r="N390" s="17">
        <v>2.1</v>
      </c>
      <c r="O390" s="340">
        <v>23</v>
      </c>
      <c r="P390" s="340" t="s">
        <v>1363</v>
      </c>
      <c r="Q390" s="340" t="s">
        <v>1210</v>
      </c>
      <c r="R390" s="340">
        <v>27.943059999999999</v>
      </c>
      <c r="S390" s="340">
        <v>-175.72380999999999</v>
      </c>
      <c r="T390" s="340" t="s">
        <v>421</v>
      </c>
      <c r="U390" s="170">
        <v>43685</v>
      </c>
      <c r="V390" s="340"/>
      <c r="W390" s="1" t="s">
        <v>1241</v>
      </c>
      <c r="X390" s="2" t="s">
        <v>1241</v>
      </c>
    </row>
    <row r="391" spans="1:24" ht="14.5" x14ac:dyDescent="0.35">
      <c r="A391" s="1" t="s">
        <v>1367</v>
      </c>
      <c r="B391" s="1" t="s">
        <v>19</v>
      </c>
      <c r="C391" s="1" t="s">
        <v>310</v>
      </c>
      <c r="D391" s="1"/>
      <c r="E391" s="1" t="s">
        <v>339</v>
      </c>
      <c r="F391" s="16">
        <v>3.0367999999999999</v>
      </c>
      <c r="G391" s="16"/>
      <c r="H391" s="16"/>
      <c r="I391" s="1"/>
      <c r="J391" s="17">
        <v>22.9</v>
      </c>
      <c r="K391" s="161">
        <f t="shared" si="12"/>
        <v>2.29E-2</v>
      </c>
      <c r="L391" s="162">
        <f t="shared" si="13"/>
        <v>7.5408324552160167E-3</v>
      </c>
      <c r="M391" s="171">
        <v>0.75408324552160166</v>
      </c>
      <c r="N391" s="17">
        <v>1.7</v>
      </c>
      <c r="O391" s="340">
        <v>23</v>
      </c>
      <c r="P391" s="340" t="s">
        <v>1363</v>
      </c>
      <c r="Q391" s="340" t="s">
        <v>1210</v>
      </c>
      <c r="R391" s="340">
        <v>27.943059999999999</v>
      </c>
      <c r="S391" s="340">
        <v>-175.72380999999999</v>
      </c>
      <c r="T391" s="340" t="s">
        <v>421</v>
      </c>
      <c r="U391" s="170">
        <v>43685</v>
      </c>
      <c r="V391" s="340"/>
      <c r="W391" s="1" t="s">
        <v>1241</v>
      </c>
      <c r="X391" s="2" t="s">
        <v>1241</v>
      </c>
    </row>
    <row r="392" spans="1:24" s="23" customFormat="1" ht="14.5" x14ac:dyDescent="0.35">
      <c r="A392" s="1" t="s">
        <v>1370</v>
      </c>
      <c r="B392" s="1" t="s">
        <v>19</v>
      </c>
      <c r="C392" s="1" t="s">
        <v>305</v>
      </c>
      <c r="D392" s="1"/>
      <c r="E392" s="1" t="s">
        <v>339</v>
      </c>
      <c r="F392" s="16">
        <v>2.9780000000000002</v>
      </c>
      <c r="G392" s="16"/>
      <c r="H392" s="16"/>
      <c r="I392" s="1"/>
      <c r="J392" s="17">
        <v>46.1</v>
      </c>
      <c r="K392" s="161">
        <f t="shared" si="12"/>
        <v>4.6100000000000002E-2</v>
      </c>
      <c r="L392" s="162">
        <f t="shared" si="13"/>
        <v>1.5480188045668234E-2</v>
      </c>
      <c r="M392" s="171">
        <v>1.5480188045668233</v>
      </c>
      <c r="N392" s="17">
        <v>2.7</v>
      </c>
      <c r="O392" s="340">
        <v>24</v>
      </c>
      <c r="P392" s="340" t="s">
        <v>1368</v>
      </c>
      <c r="Q392" s="340" t="s">
        <v>1210</v>
      </c>
      <c r="R392" s="340">
        <v>27.943059999999999</v>
      </c>
      <c r="S392" s="340">
        <v>-175.72380999999999</v>
      </c>
      <c r="T392" s="340" t="s">
        <v>421</v>
      </c>
      <c r="U392" s="170">
        <v>43686</v>
      </c>
      <c r="V392" s="340"/>
      <c r="W392" s="1" t="s">
        <v>1241</v>
      </c>
      <c r="X392" s="2" t="s">
        <v>1241</v>
      </c>
    </row>
    <row r="393" spans="1:24" ht="14.5" x14ac:dyDescent="0.35">
      <c r="A393" s="1" t="s">
        <v>1371</v>
      </c>
      <c r="B393" s="1" t="s">
        <v>19</v>
      </c>
      <c r="C393" s="1" t="s">
        <v>305</v>
      </c>
      <c r="D393" s="1"/>
      <c r="E393" s="1" t="s">
        <v>339</v>
      </c>
      <c r="F393" s="16">
        <v>3.0550999999999999</v>
      </c>
      <c r="G393" s="16"/>
      <c r="H393" s="16"/>
      <c r="I393" s="1"/>
      <c r="J393" s="17">
        <v>49.2</v>
      </c>
      <c r="K393" s="161">
        <f t="shared" si="12"/>
        <v>4.9200000000000001E-2</v>
      </c>
      <c r="L393" s="162">
        <f t="shared" si="13"/>
        <v>1.6104219174495109E-2</v>
      </c>
      <c r="M393" s="171">
        <v>1.6104219174495109</v>
      </c>
      <c r="N393" s="17">
        <v>3</v>
      </c>
      <c r="O393" s="340">
        <v>24</v>
      </c>
      <c r="P393" s="340" t="s">
        <v>1368</v>
      </c>
      <c r="Q393" s="340" t="s">
        <v>1210</v>
      </c>
      <c r="R393" s="340">
        <v>27.943059999999999</v>
      </c>
      <c r="S393" s="340">
        <v>-175.72380999999999</v>
      </c>
      <c r="T393" s="340" t="s">
        <v>421</v>
      </c>
      <c r="U393" s="170">
        <v>43686</v>
      </c>
      <c r="V393" s="340"/>
      <c r="W393" s="1" t="s">
        <v>1241</v>
      </c>
      <c r="X393" s="2" t="s">
        <v>1241</v>
      </c>
    </row>
    <row r="394" spans="1:24" ht="14.5" x14ac:dyDescent="0.35">
      <c r="A394" s="1" t="s">
        <v>1372</v>
      </c>
      <c r="B394" s="1" t="s">
        <v>19</v>
      </c>
      <c r="C394" s="1" t="s">
        <v>305</v>
      </c>
      <c r="D394" s="1"/>
      <c r="E394" s="1" t="s">
        <v>339</v>
      </c>
      <c r="F394" s="16">
        <v>3.0318000000000001</v>
      </c>
      <c r="G394" s="16"/>
      <c r="H394" s="16"/>
      <c r="I394" s="1"/>
      <c r="J394" s="17">
        <v>51.4</v>
      </c>
      <c r="K394" s="161">
        <f t="shared" si="12"/>
        <v>5.1400000000000001E-2</v>
      </c>
      <c r="L394" s="162">
        <f t="shared" si="13"/>
        <v>1.695362490929481E-2</v>
      </c>
      <c r="M394" s="171">
        <v>1.6953624909294811</v>
      </c>
      <c r="N394" s="17">
        <v>2.7</v>
      </c>
      <c r="O394" s="340">
        <v>24</v>
      </c>
      <c r="P394" s="340" t="s">
        <v>1368</v>
      </c>
      <c r="Q394" s="340" t="s">
        <v>1210</v>
      </c>
      <c r="R394" s="340">
        <v>27.943059999999999</v>
      </c>
      <c r="S394" s="340">
        <v>-175.72380999999999</v>
      </c>
      <c r="T394" s="340" t="s">
        <v>421</v>
      </c>
      <c r="U394" s="170">
        <v>43686</v>
      </c>
      <c r="V394" s="340"/>
      <c r="W394" s="1" t="s">
        <v>1241</v>
      </c>
      <c r="X394" s="2" t="s">
        <v>1241</v>
      </c>
    </row>
    <row r="395" spans="1:24" ht="14.5" x14ac:dyDescent="0.35">
      <c r="A395" s="1" t="s">
        <v>1444</v>
      </c>
      <c r="B395" s="1" t="s">
        <v>7</v>
      </c>
      <c r="C395" s="1" t="s">
        <v>303</v>
      </c>
      <c r="D395" s="1"/>
      <c r="E395" s="1" t="s">
        <v>339</v>
      </c>
      <c r="F395" s="16">
        <v>2.5701999999999998</v>
      </c>
      <c r="G395" s="16"/>
      <c r="H395" s="16"/>
      <c r="J395" s="17">
        <v>50</v>
      </c>
      <c r="K395" s="161">
        <f t="shared" si="12"/>
        <v>0.05</v>
      </c>
      <c r="L395" s="162">
        <f t="shared" si="13"/>
        <v>1.9453739008637463E-2</v>
      </c>
      <c r="M395" s="171">
        <v>1.9453739008637463</v>
      </c>
      <c r="N395" s="17">
        <v>2.5</v>
      </c>
      <c r="O395" s="340">
        <v>25</v>
      </c>
      <c r="P395" s="340" t="s">
        <v>1443</v>
      </c>
      <c r="Q395" s="340" t="s">
        <v>1210</v>
      </c>
      <c r="R395" s="340">
        <v>27.943059999999999</v>
      </c>
      <c r="S395" s="340">
        <v>-175.72380999999999</v>
      </c>
      <c r="T395" s="340" t="s">
        <v>421</v>
      </c>
      <c r="U395" s="4">
        <v>43687</v>
      </c>
      <c r="V395" s="340"/>
      <c r="W395" s="1" t="s">
        <v>1241</v>
      </c>
      <c r="X395" s="2" t="s">
        <v>1241</v>
      </c>
    </row>
    <row r="396" spans="1:24" ht="14.5" x14ac:dyDescent="0.35">
      <c r="A396" s="1" t="s">
        <v>1445</v>
      </c>
      <c r="B396" s="1" t="s">
        <v>7</v>
      </c>
      <c r="C396" s="1" t="s">
        <v>303</v>
      </c>
      <c r="D396" s="1"/>
      <c r="E396" s="1" t="s">
        <v>339</v>
      </c>
      <c r="F396" s="16">
        <v>2.5882999999999998</v>
      </c>
      <c r="G396" s="16"/>
      <c r="H396" s="16"/>
      <c r="J396" s="17">
        <v>52</v>
      </c>
      <c r="K396" s="161">
        <f t="shared" si="12"/>
        <v>5.2000000000000005E-2</v>
      </c>
      <c r="L396" s="162">
        <f t="shared" si="13"/>
        <v>2.0090406830738327E-2</v>
      </c>
      <c r="M396" s="171">
        <v>2.0090406830738328</v>
      </c>
      <c r="N396" s="17">
        <v>2.2000000000000002</v>
      </c>
      <c r="O396" s="340">
        <v>25</v>
      </c>
      <c r="P396" s="340" t="s">
        <v>1443</v>
      </c>
      <c r="Q396" s="340" t="s">
        <v>1210</v>
      </c>
      <c r="R396" s="340">
        <v>27.943059999999999</v>
      </c>
      <c r="S396" s="340">
        <v>-175.72380999999999</v>
      </c>
      <c r="T396" s="340" t="s">
        <v>421</v>
      </c>
      <c r="U396" s="4">
        <v>43687</v>
      </c>
      <c r="V396" s="340"/>
      <c r="W396" s="1" t="s">
        <v>1241</v>
      </c>
      <c r="X396" s="2" t="s">
        <v>1241</v>
      </c>
    </row>
    <row r="397" spans="1:24" ht="14.5" x14ac:dyDescent="0.35">
      <c r="A397" s="1" t="s">
        <v>1446</v>
      </c>
      <c r="B397" s="1" t="s">
        <v>7</v>
      </c>
      <c r="C397" s="1" t="s">
        <v>303</v>
      </c>
      <c r="D397" s="1"/>
      <c r="E397" s="1" t="s">
        <v>339</v>
      </c>
      <c r="F397" s="16">
        <v>2.4895</v>
      </c>
      <c r="G397" s="16"/>
      <c r="H397" s="16"/>
      <c r="J397" s="17">
        <v>49.5</v>
      </c>
      <c r="K397" s="161">
        <f t="shared" si="12"/>
        <v>4.9500000000000002E-2</v>
      </c>
      <c r="L397" s="162">
        <f t="shared" si="13"/>
        <v>1.9883510745129545E-2</v>
      </c>
      <c r="M397" s="171">
        <v>1.9883510745129545</v>
      </c>
      <c r="N397" s="17">
        <v>2.2000000000000002</v>
      </c>
      <c r="O397" s="340">
        <v>25</v>
      </c>
      <c r="P397" s="340" t="s">
        <v>1443</v>
      </c>
      <c r="Q397" s="340" t="s">
        <v>1210</v>
      </c>
      <c r="R397" s="340">
        <v>27.943059999999999</v>
      </c>
      <c r="S397" s="340">
        <v>-175.72380999999999</v>
      </c>
      <c r="T397" s="340" t="s">
        <v>421</v>
      </c>
      <c r="U397" s="4">
        <v>43687</v>
      </c>
      <c r="V397" s="340"/>
      <c r="W397" s="1" t="s">
        <v>1241</v>
      </c>
      <c r="X397" s="2" t="s">
        <v>1241</v>
      </c>
    </row>
    <row r="398" spans="1:24" ht="14.5" x14ac:dyDescent="0.35">
      <c r="A398" s="1" t="s">
        <v>1412</v>
      </c>
      <c r="B398" s="1" t="s">
        <v>1409</v>
      </c>
      <c r="C398" s="1"/>
      <c r="D398" s="1"/>
      <c r="E398" s="1" t="s">
        <v>338</v>
      </c>
      <c r="F398" s="16">
        <v>2.5362</v>
      </c>
      <c r="G398" s="16"/>
      <c r="H398" s="16"/>
      <c r="J398" s="17">
        <v>36.5</v>
      </c>
      <c r="K398" s="161">
        <f t="shared" si="12"/>
        <v>3.6499999999999998E-2</v>
      </c>
      <c r="L398" s="162">
        <f t="shared" si="13"/>
        <v>1.4391609494519359E-2</v>
      </c>
      <c r="M398" s="171">
        <v>1.439160949451936</v>
      </c>
      <c r="N398" s="17">
        <v>1.4</v>
      </c>
      <c r="O398" s="340">
        <v>26</v>
      </c>
      <c r="P398" s="340" t="s">
        <v>1410</v>
      </c>
      <c r="Q398" s="340" t="s">
        <v>1210</v>
      </c>
      <c r="R398" s="340">
        <v>27.943059999999999</v>
      </c>
      <c r="S398" s="340">
        <v>-175.72380999999999</v>
      </c>
      <c r="T398" s="340" t="s">
        <v>421</v>
      </c>
      <c r="U398" s="4">
        <v>43688</v>
      </c>
      <c r="V398" s="340"/>
      <c r="W398" s="1" t="s">
        <v>1241</v>
      </c>
      <c r="X398" s="2" t="s">
        <v>1241</v>
      </c>
    </row>
    <row r="399" spans="1:24" ht="14.5" x14ac:dyDescent="0.35">
      <c r="A399" s="1" t="s">
        <v>1413</v>
      </c>
      <c r="B399" s="1" t="s">
        <v>1409</v>
      </c>
      <c r="C399" s="1"/>
      <c r="D399" s="1"/>
      <c r="E399" s="1" t="s">
        <v>338</v>
      </c>
      <c r="F399" s="16">
        <v>2.5577999999999999</v>
      </c>
      <c r="G399" s="16"/>
      <c r="H399" s="16"/>
      <c r="J399" s="17">
        <v>29.2</v>
      </c>
      <c r="K399" s="161">
        <f t="shared" si="12"/>
        <v>2.92E-2</v>
      </c>
      <c r="L399" s="162">
        <f t="shared" si="13"/>
        <v>1.1416060677144423E-2</v>
      </c>
      <c r="M399" s="171">
        <v>1.1416060677144422</v>
      </c>
      <c r="N399" s="17">
        <v>0.9</v>
      </c>
      <c r="O399" s="340">
        <v>26</v>
      </c>
      <c r="P399" s="340" t="s">
        <v>1410</v>
      </c>
      <c r="Q399" s="340" t="s">
        <v>1210</v>
      </c>
      <c r="R399" s="340">
        <v>27.943059999999999</v>
      </c>
      <c r="S399" s="340">
        <v>-175.72380999999999</v>
      </c>
      <c r="T399" s="340" t="s">
        <v>421</v>
      </c>
      <c r="U399" s="4">
        <v>43688</v>
      </c>
      <c r="V399" s="340"/>
      <c r="W399" s="1" t="s">
        <v>1241</v>
      </c>
      <c r="X399" s="2" t="s">
        <v>1241</v>
      </c>
    </row>
    <row r="400" spans="1:24" ht="14.5" x14ac:dyDescent="0.35">
      <c r="A400" s="1" t="s">
        <v>1414</v>
      </c>
      <c r="B400" s="1" t="s">
        <v>1409</v>
      </c>
      <c r="C400" s="1"/>
      <c r="D400" s="1"/>
      <c r="E400" s="1" t="s">
        <v>338</v>
      </c>
      <c r="F400" s="16">
        <v>2.5234000000000001</v>
      </c>
      <c r="G400" s="16"/>
      <c r="H400" s="16"/>
      <c r="J400" s="17">
        <v>29.7</v>
      </c>
      <c r="K400" s="161">
        <f t="shared" si="12"/>
        <v>2.9700000000000001E-2</v>
      </c>
      <c r="L400" s="162">
        <f t="shared" si="13"/>
        <v>1.1769834350479512E-2</v>
      </c>
      <c r="M400" s="171">
        <v>1.1769834350479511</v>
      </c>
      <c r="N400" s="17">
        <v>2.1</v>
      </c>
      <c r="O400" s="340">
        <v>26</v>
      </c>
      <c r="P400" s="340" t="s">
        <v>1410</v>
      </c>
      <c r="Q400" s="340" t="s">
        <v>1210</v>
      </c>
      <c r="R400" s="340">
        <v>27.943059999999999</v>
      </c>
      <c r="S400" s="340">
        <v>-175.72380999999999</v>
      </c>
      <c r="T400" s="340" t="s">
        <v>421</v>
      </c>
      <c r="U400" s="4">
        <v>43688</v>
      </c>
      <c r="V400" s="340"/>
      <c r="W400" s="1" t="s">
        <v>1241</v>
      </c>
      <c r="X400" s="2" t="s">
        <v>1241</v>
      </c>
    </row>
    <row r="401" spans="1:24" ht="14.5" x14ac:dyDescent="0.35">
      <c r="A401" s="105" t="s">
        <v>64</v>
      </c>
      <c r="B401" s="55" t="s">
        <v>13</v>
      </c>
      <c r="C401" s="1" t="s">
        <v>294</v>
      </c>
      <c r="E401" s="2" t="s">
        <v>337</v>
      </c>
      <c r="F401" s="106">
        <v>2.6301999999999999</v>
      </c>
      <c r="G401" s="106"/>
      <c r="H401" s="106"/>
      <c r="I401" s="21"/>
      <c r="J401" s="107">
        <v>34.5</v>
      </c>
      <c r="K401" s="161">
        <f t="shared" si="12"/>
        <v>3.4500000000000003E-2</v>
      </c>
      <c r="L401" s="162">
        <f t="shared" si="13"/>
        <v>1.3116873241578588E-2</v>
      </c>
      <c r="M401" s="163">
        <v>1.3116873241578588</v>
      </c>
      <c r="N401" s="164">
        <v>1.9</v>
      </c>
      <c r="O401" s="109">
        <v>44</v>
      </c>
      <c r="P401" s="110" t="s">
        <v>346</v>
      </c>
      <c r="Q401" s="110" t="s">
        <v>346</v>
      </c>
      <c r="R401" s="127">
        <v>23.054200000000002</v>
      </c>
      <c r="S401" s="128">
        <v>-161.87674000000001</v>
      </c>
      <c r="T401" s="21" t="s">
        <v>421</v>
      </c>
      <c r="U401" s="129">
        <v>41410</v>
      </c>
      <c r="V401" s="113"/>
      <c r="W401" s="105" t="s">
        <v>368</v>
      </c>
      <c r="X401" s="1" t="s">
        <v>372</v>
      </c>
    </row>
    <row r="402" spans="1:24" ht="14.5" x14ac:dyDescent="0.35">
      <c r="A402" s="105" t="s">
        <v>65</v>
      </c>
      <c r="B402" s="105" t="s">
        <v>20</v>
      </c>
      <c r="C402" s="1"/>
      <c r="E402" s="2" t="s">
        <v>338</v>
      </c>
      <c r="F402" s="106">
        <v>2.6133999999999999</v>
      </c>
      <c r="G402" s="106"/>
      <c r="H402" s="106"/>
      <c r="I402" s="21"/>
      <c r="J402" s="107">
        <v>33.6</v>
      </c>
      <c r="K402" s="161">
        <f t="shared" si="12"/>
        <v>3.3600000000000005E-2</v>
      </c>
      <c r="L402" s="162">
        <f t="shared" si="13"/>
        <v>1.2856814877171503E-2</v>
      </c>
      <c r="M402" s="163">
        <v>1.2856814877171503</v>
      </c>
      <c r="N402" s="164">
        <v>0.5</v>
      </c>
      <c r="O402" s="109">
        <v>44</v>
      </c>
      <c r="P402" s="110" t="s">
        <v>346</v>
      </c>
      <c r="Q402" s="110" t="s">
        <v>346</v>
      </c>
      <c r="R402" s="127">
        <v>23.054200000000002</v>
      </c>
      <c r="S402" s="128">
        <v>-161.87674000000001</v>
      </c>
      <c r="T402" s="21" t="s">
        <v>421</v>
      </c>
      <c r="U402" s="129">
        <v>41410</v>
      </c>
      <c r="V402" s="113"/>
      <c r="W402" s="105" t="s">
        <v>368</v>
      </c>
      <c r="X402" s="1" t="s">
        <v>372</v>
      </c>
    </row>
    <row r="403" spans="1:24" ht="14.5" x14ac:dyDescent="0.35">
      <c r="A403" s="105" t="s">
        <v>66</v>
      </c>
      <c r="B403" s="105" t="s">
        <v>67</v>
      </c>
      <c r="C403" s="1"/>
      <c r="E403" s="2" t="s">
        <v>339</v>
      </c>
      <c r="F403" s="106">
        <v>2.6011000000000002</v>
      </c>
      <c r="G403" s="106"/>
      <c r="H403" s="106"/>
      <c r="I403" s="21"/>
      <c r="J403" s="107">
        <v>71.3</v>
      </c>
      <c r="K403" s="161">
        <f t="shared" si="12"/>
        <v>7.1300000000000002E-2</v>
      </c>
      <c r="L403" s="162">
        <f t="shared" si="13"/>
        <v>2.7411479758563683E-2</v>
      </c>
      <c r="M403" s="163">
        <v>2.7411479758563684</v>
      </c>
      <c r="N403" s="164">
        <v>3.3</v>
      </c>
      <c r="O403" s="109">
        <v>64</v>
      </c>
      <c r="P403" s="110" t="s">
        <v>346</v>
      </c>
      <c r="Q403" s="110" t="s">
        <v>346</v>
      </c>
      <c r="R403" s="127">
        <v>23.956209999999999</v>
      </c>
      <c r="S403" s="128">
        <v>-162.15671</v>
      </c>
      <c r="T403" s="21" t="s">
        <v>421</v>
      </c>
      <c r="U403" s="129">
        <v>41411</v>
      </c>
      <c r="V403" s="113"/>
      <c r="W403" s="105" t="s">
        <v>368</v>
      </c>
      <c r="X403" s="1" t="s">
        <v>372</v>
      </c>
    </row>
    <row r="404" spans="1:24" ht="14.5" x14ac:dyDescent="0.35">
      <c r="A404" s="105" t="s">
        <v>68</v>
      </c>
      <c r="B404" s="105" t="s">
        <v>67</v>
      </c>
      <c r="C404" s="1"/>
      <c r="E404" s="2" t="s">
        <v>339</v>
      </c>
      <c r="F404" s="106">
        <v>2.4493</v>
      </c>
      <c r="G404" s="106"/>
      <c r="H404" s="106"/>
      <c r="I404" s="21"/>
      <c r="J404" s="107">
        <v>18.600000000000001</v>
      </c>
      <c r="K404" s="161">
        <f t="shared" si="12"/>
        <v>1.8600000000000002E-2</v>
      </c>
      <c r="L404" s="162">
        <f t="shared" si="13"/>
        <v>7.5940064508226851E-3</v>
      </c>
      <c r="M404" s="163">
        <v>0.75940064508226857</v>
      </c>
      <c r="N404" s="164">
        <v>2.9</v>
      </c>
      <c r="O404" s="109">
        <v>63</v>
      </c>
      <c r="P404" s="110" t="s">
        <v>346</v>
      </c>
      <c r="Q404" s="110" t="s">
        <v>346</v>
      </c>
      <c r="R404" s="127">
        <v>22.955950000000001</v>
      </c>
      <c r="S404" s="128">
        <v>-162.155779</v>
      </c>
      <c r="T404" s="21" t="s">
        <v>421</v>
      </c>
      <c r="U404" s="129">
        <v>41411</v>
      </c>
      <c r="V404" s="113"/>
      <c r="W404" s="105" t="s">
        <v>373</v>
      </c>
      <c r="X404" s="1" t="s">
        <v>372</v>
      </c>
    </row>
    <row r="405" spans="1:24" ht="14.5" x14ac:dyDescent="0.35">
      <c r="A405" s="105" t="s">
        <v>69</v>
      </c>
      <c r="B405" s="105" t="s">
        <v>6</v>
      </c>
      <c r="C405" s="1" t="s">
        <v>310</v>
      </c>
      <c r="E405" s="2" t="s">
        <v>339</v>
      </c>
      <c r="F405" s="106">
        <v>2.3538999999999999</v>
      </c>
      <c r="G405" s="106"/>
      <c r="H405" s="106"/>
      <c r="I405" s="21"/>
      <c r="J405" s="107">
        <v>26</v>
      </c>
      <c r="K405" s="161">
        <f t="shared" si="12"/>
        <v>2.6000000000000002E-2</v>
      </c>
      <c r="L405" s="162">
        <f t="shared" si="13"/>
        <v>1.1045498959174139E-2</v>
      </c>
      <c r="M405" s="163">
        <v>1.1045498959174138</v>
      </c>
      <c r="N405" s="164">
        <v>4.2</v>
      </c>
      <c r="O405" s="109">
        <v>64</v>
      </c>
      <c r="P405" s="110" t="s">
        <v>346</v>
      </c>
      <c r="Q405" s="110" t="s">
        <v>346</v>
      </c>
      <c r="R405" s="127">
        <v>23.049589999999998</v>
      </c>
      <c r="S405" s="128">
        <v>-162.26033000000001</v>
      </c>
      <c r="T405" s="21" t="s">
        <v>421</v>
      </c>
      <c r="U405" s="129">
        <v>41412</v>
      </c>
      <c r="V405" s="113"/>
      <c r="W405" s="105" t="s">
        <v>368</v>
      </c>
      <c r="X405" s="1" t="s">
        <v>372</v>
      </c>
    </row>
    <row r="406" spans="1:24" ht="14.5" x14ac:dyDescent="0.35">
      <c r="A406" s="105" t="s">
        <v>72</v>
      </c>
      <c r="B406" s="105" t="s">
        <v>73</v>
      </c>
      <c r="C406" s="1"/>
      <c r="E406" s="2" t="s">
        <v>338</v>
      </c>
      <c r="F406" s="106">
        <v>2.4918</v>
      </c>
      <c r="G406" s="106"/>
      <c r="H406" s="106"/>
      <c r="I406" s="21"/>
      <c r="J406" s="107">
        <v>78.7</v>
      </c>
      <c r="K406" s="161">
        <f t="shared" si="12"/>
        <v>7.8700000000000006E-2</v>
      </c>
      <c r="L406" s="162">
        <f t="shared" si="13"/>
        <v>3.1583594188939725E-2</v>
      </c>
      <c r="M406" s="163">
        <v>3.1583594188939723</v>
      </c>
      <c r="N406" s="164">
        <v>3.1</v>
      </c>
      <c r="O406" s="109">
        <v>64</v>
      </c>
      <c r="P406" s="110" t="s">
        <v>346</v>
      </c>
      <c r="Q406" s="110" t="s">
        <v>346</v>
      </c>
      <c r="R406" s="127">
        <v>23.049589999999998</v>
      </c>
      <c r="S406" s="128">
        <v>-162.26033000000001</v>
      </c>
      <c r="T406" s="21" t="s">
        <v>421</v>
      </c>
      <c r="U406" s="129">
        <v>41412</v>
      </c>
      <c r="V406" s="113"/>
      <c r="W406" s="105" t="s">
        <v>368</v>
      </c>
      <c r="X406" s="1" t="s">
        <v>372</v>
      </c>
    </row>
    <row r="407" spans="1:24" ht="14.5" x14ac:dyDescent="0.35">
      <c r="A407" s="105" t="s">
        <v>74</v>
      </c>
      <c r="B407" s="55" t="s">
        <v>176</v>
      </c>
      <c r="C407" s="1" t="s">
        <v>310</v>
      </c>
      <c r="E407" s="2" t="s">
        <v>338</v>
      </c>
      <c r="F407" s="106">
        <v>2.5489000000000002</v>
      </c>
      <c r="G407" s="106"/>
      <c r="H407" s="106"/>
      <c r="I407" s="21"/>
      <c r="J407" s="107">
        <v>17.100000000000001</v>
      </c>
      <c r="K407" s="161">
        <f t="shared" si="12"/>
        <v>1.7100000000000001E-2</v>
      </c>
      <c r="L407" s="162">
        <f t="shared" si="13"/>
        <v>6.7087763348895602E-3</v>
      </c>
      <c r="M407" s="163">
        <v>0.67087763348895602</v>
      </c>
      <c r="N407" s="164">
        <v>4.9000000000000004</v>
      </c>
      <c r="O407" s="109">
        <v>64</v>
      </c>
      <c r="P407" s="110" t="s">
        <v>346</v>
      </c>
      <c r="Q407" s="110" t="s">
        <v>346</v>
      </c>
      <c r="R407" s="127">
        <v>23.049589999999998</v>
      </c>
      <c r="S407" s="128">
        <v>-162.26033000000001</v>
      </c>
      <c r="T407" s="21" t="s">
        <v>421</v>
      </c>
      <c r="U407" s="129">
        <v>41412</v>
      </c>
      <c r="V407" s="113"/>
      <c r="W407" s="105" t="s">
        <v>368</v>
      </c>
      <c r="X407" s="1" t="s">
        <v>372</v>
      </c>
    </row>
    <row r="408" spans="1:24" ht="14.5" x14ac:dyDescent="0.35">
      <c r="A408" s="105" t="s">
        <v>75</v>
      </c>
      <c r="B408" s="105" t="s">
        <v>76</v>
      </c>
      <c r="C408" s="1"/>
      <c r="E408" s="2" t="s">
        <v>338</v>
      </c>
      <c r="F408" s="106">
        <v>2.4253</v>
      </c>
      <c r="G408" s="106"/>
      <c r="H408" s="106"/>
      <c r="I408" s="21"/>
      <c r="J408" s="107">
        <v>35.9</v>
      </c>
      <c r="K408" s="161">
        <f t="shared" si="12"/>
        <v>3.5900000000000001E-2</v>
      </c>
      <c r="L408" s="162">
        <f t="shared" si="13"/>
        <v>1.4802292499896921E-2</v>
      </c>
      <c r="M408" s="163">
        <v>1.4802292499896921</v>
      </c>
      <c r="N408" s="164">
        <v>3</v>
      </c>
      <c r="O408" s="109">
        <v>64</v>
      </c>
      <c r="P408" s="110" t="s">
        <v>346</v>
      </c>
      <c r="Q408" s="110" t="s">
        <v>346</v>
      </c>
      <c r="R408" s="127">
        <v>23.049589999999998</v>
      </c>
      <c r="S408" s="128">
        <v>-162.26033000000001</v>
      </c>
      <c r="T408" s="21" t="s">
        <v>421</v>
      </c>
      <c r="U408" s="129">
        <v>41412</v>
      </c>
      <c r="V408" s="113"/>
      <c r="W408" s="105" t="s">
        <v>368</v>
      </c>
      <c r="X408" s="1" t="s">
        <v>372</v>
      </c>
    </row>
    <row r="409" spans="1:24" ht="14.5" x14ac:dyDescent="0.35">
      <c r="A409" s="105" t="s">
        <v>77</v>
      </c>
      <c r="B409" s="105" t="s">
        <v>20</v>
      </c>
      <c r="C409" s="1"/>
      <c r="E409" s="2" t="s">
        <v>338</v>
      </c>
      <c r="F409" s="106">
        <v>13.045999999999999</v>
      </c>
      <c r="G409" s="106"/>
      <c r="H409" s="106"/>
      <c r="I409" s="21"/>
      <c r="J409" s="107">
        <v>23.1</v>
      </c>
      <c r="K409" s="161">
        <f t="shared" si="12"/>
        <v>2.3100000000000002E-2</v>
      </c>
      <c r="L409" s="162">
        <f t="shared" si="13"/>
        <v>1.7706576728499159E-3</v>
      </c>
      <c r="M409" s="163">
        <v>0.1770657672849916</v>
      </c>
      <c r="N409" s="164">
        <v>2.2999999999999998</v>
      </c>
      <c r="O409" s="109">
        <v>64</v>
      </c>
      <c r="P409" s="110" t="s">
        <v>346</v>
      </c>
      <c r="Q409" s="110" t="s">
        <v>346</v>
      </c>
      <c r="R409" s="127">
        <v>23.049589999999998</v>
      </c>
      <c r="S409" s="128">
        <v>-162.26033000000001</v>
      </c>
      <c r="T409" s="21" t="s">
        <v>421</v>
      </c>
      <c r="U409" s="129">
        <v>41412</v>
      </c>
      <c r="V409" s="113"/>
      <c r="W409" s="105" t="s">
        <v>368</v>
      </c>
      <c r="X409" s="1" t="s">
        <v>372</v>
      </c>
    </row>
    <row r="410" spans="1:24" ht="14.5" x14ac:dyDescent="0.35">
      <c r="A410" s="105" t="s">
        <v>78</v>
      </c>
      <c r="B410" s="105" t="s">
        <v>79</v>
      </c>
      <c r="C410" s="1"/>
      <c r="E410" s="2" t="s">
        <v>338</v>
      </c>
      <c r="F410" s="106">
        <v>2.4182000000000001</v>
      </c>
      <c r="G410" s="106"/>
      <c r="H410" s="106"/>
      <c r="I410" s="21"/>
      <c r="J410" s="107">
        <v>21.4</v>
      </c>
      <c r="K410" s="161">
        <f t="shared" si="12"/>
        <v>2.1399999999999999E-2</v>
      </c>
      <c r="L410" s="162">
        <f t="shared" si="13"/>
        <v>8.8495575221238937E-3</v>
      </c>
      <c r="M410" s="163">
        <v>0.88495575221238942</v>
      </c>
      <c r="N410" s="164">
        <v>3.2</v>
      </c>
      <c r="O410" s="109">
        <v>64</v>
      </c>
      <c r="P410" s="110" t="s">
        <v>346</v>
      </c>
      <c r="Q410" s="110" t="s">
        <v>346</v>
      </c>
      <c r="R410" s="127">
        <v>23.049589999999998</v>
      </c>
      <c r="S410" s="128">
        <v>-162.26033000000001</v>
      </c>
      <c r="T410" s="21" t="s">
        <v>421</v>
      </c>
      <c r="U410" s="129">
        <v>41412</v>
      </c>
      <c r="V410" s="113"/>
      <c r="W410" s="105" t="s">
        <v>368</v>
      </c>
      <c r="X410" s="1" t="s">
        <v>372</v>
      </c>
    </row>
    <row r="411" spans="1:24" ht="14.5" x14ac:dyDescent="0.35">
      <c r="A411" s="105" t="s">
        <v>80</v>
      </c>
      <c r="B411" s="55" t="s">
        <v>59</v>
      </c>
      <c r="C411" s="1" t="s">
        <v>310</v>
      </c>
      <c r="E411" s="2" t="s">
        <v>338</v>
      </c>
      <c r="F411" s="106">
        <v>4.9981999999999998</v>
      </c>
      <c r="G411" s="106"/>
      <c r="H411" s="106"/>
      <c r="I411" s="21"/>
      <c r="J411" s="107">
        <v>23.1</v>
      </c>
      <c r="K411" s="161">
        <f t="shared" si="12"/>
        <v>2.3100000000000002E-2</v>
      </c>
      <c r="L411" s="162">
        <f t="shared" si="13"/>
        <v>4.6216637989676288E-3</v>
      </c>
      <c r="M411" s="163">
        <v>0.4621663798967629</v>
      </c>
      <c r="N411" s="164">
        <v>3.2</v>
      </c>
      <c r="O411" s="109">
        <v>65</v>
      </c>
      <c r="P411" s="110" t="s">
        <v>346</v>
      </c>
      <c r="Q411" s="110" t="s">
        <v>346</v>
      </c>
      <c r="R411" s="127">
        <v>23.04917</v>
      </c>
      <c r="S411" s="128">
        <v>-162.26320999999999</v>
      </c>
      <c r="T411" s="21" t="s">
        <v>421</v>
      </c>
      <c r="U411" s="129">
        <v>41412</v>
      </c>
      <c r="V411" s="113"/>
      <c r="W411" s="105" t="s">
        <v>374</v>
      </c>
      <c r="X411" s="1" t="s">
        <v>372</v>
      </c>
    </row>
    <row r="412" spans="1:24" ht="14.5" x14ac:dyDescent="0.35">
      <c r="A412" s="118" t="s">
        <v>82</v>
      </c>
      <c r="B412" s="118" t="s">
        <v>83</v>
      </c>
      <c r="C412" s="119"/>
      <c r="D412" s="44"/>
      <c r="E412" s="118" t="s">
        <v>340</v>
      </c>
      <c r="F412" s="120">
        <v>2.5226999999999999</v>
      </c>
      <c r="G412" s="120"/>
      <c r="H412" s="120"/>
      <c r="I412" s="45"/>
      <c r="J412" s="121">
        <v>75.8</v>
      </c>
      <c r="K412" s="172">
        <f t="shared" si="12"/>
        <v>7.5799999999999992E-2</v>
      </c>
      <c r="L412" s="173">
        <f t="shared" si="13"/>
        <v>3.0047171681135288E-2</v>
      </c>
      <c r="M412" s="174">
        <v>3.0047171681135287</v>
      </c>
      <c r="N412" s="175">
        <v>2.5</v>
      </c>
      <c r="O412" s="123">
        <v>63</v>
      </c>
      <c r="P412" s="124" t="s">
        <v>347</v>
      </c>
      <c r="Q412" s="124" t="s">
        <v>347</v>
      </c>
      <c r="R412" s="132">
        <v>23.629100000000001</v>
      </c>
      <c r="S412" s="132">
        <v>-166.19397000000001</v>
      </c>
      <c r="T412" s="45" t="s">
        <v>421</v>
      </c>
      <c r="U412" s="133">
        <v>41414</v>
      </c>
      <c r="V412" s="126"/>
      <c r="W412" s="118" t="s">
        <v>368</v>
      </c>
      <c r="X412" s="119" t="s">
        <v>372</v>
      </c>
    </row>
    <row r="413" spans="1:24" ht="14.5" x14ac:dyDescent="0.35">
      <c r="A413" s="105" t="s">
        <v>84</v>
      </c>
      <c r="B413" s="114" t="s">
        <v>184</v>
      </c>
      <c r="C413" s="15" t="s">
        <v>292</v>
      </c>
      <c r="E413" s="2" t="s">
        <v>339</v>
      </c>
      <c r="F413" s="106">
        <v>2.5754999999999999</v>
      </c>
      <c r="G413" s="106"/>
      <c r="H413" s="106"/>
      <c r="I413" s="21"/>
      <c r="J413" s="107">
        <v>45.7</v>
      </c>
      <c r="K413" s="161">
        <f t="shared" si="12"/>
        <v>4.5700000000000005E-2</v>
      </c>
      <c r="L413" s="162">
        <f t="shared" si="13"/>
        <v>1.7744127353911864E-2</v>
      </c>
      <c r="M413" s="163">
        <v>1.7744127353911863</v>
      </c>
      <c r="N413" s="164">
        <v>4.3</v>
      </c>
      <c r="O413" s="109">
        <v>63</v>
      </c>
      <c r="P413" s="110" t="s">
        <v>347</v>
      </c>
      <c r="Q413" s="110" t="s">
        <v>347</v>
      </c>
      <c r="R413" s="127">
        <v>23.629100000000001</v>
      </c>
      <c r="S413" s="128">
        <v>-166.19397000000001</v>
      </c>
      <c r="T413" s="21" t="s">
        <v>421</v>
      </c>
      <c r="U413" s="129">
        <v>41414</v>
      </c>
      <c r="V413" s="113"/>
      <c r="W413" s="105" t="s">
        <v>368</v>
      </c>
      <c r="X413" s="1" t="s">
        <v>372</v>
      </c>
    </row>
    <row r="414" spans="1:24" ht="14.5" x14ac:dyDescent="0.35">
      <c r="A414" s="105" t="s">
        <v>85</v>
      </c>
      <c r="B414" s="105" t="s">
        <v>86</v>
      </c>
      <c r="C414" s="1"/>
      <c r="E414" s="2" t="s">
        <v>338</v>
      </c>
      <c r="F414" s="106">
        <v>2.6049000000000002</v>
      </c>
      <c r="G414" s="106"/>
      <c r="H414" s="106"/>
      <c r="I414" s="21"/>
      <c r="J414" s="107">
        <v>12.6</v>
      </c>
      <c r="K414" s="161">
        <f t="shared" si="12"/>
        <v>1.26E-2</v>
      </c>
      <c r="L414" s="162">
        <f t="shared" si="13"/>
        <v>4.8370378901301386E-3</v>
      </c>
      <c r="M414" s="163">
        <v>0.48370378901301386</v>
      </c>
      <c r="N414" s="164">
        <v>3.7</v>
      </c>
      <c r="O414" s="109">
        <v>63</v>
      </c>
      <c r="P414" s="110" t="s">
        <v>347</v>
      </c>
      <c r="Q414" s="110" t="s">
        <v>347</v>
      </c>
      <c r="R414" s="127">
        <v>23.629100000000001</v>
      </c>
      <c r="S414" s="128">
        <v>-166.19397000000001</v>
      </c>
      <c r="T414" s="21" t="s">
        <v>421</v>
      </c>
      <c r="U414" s="129">
        <v>41414</v>
      </c>
      <c r="V414" s="113"/>
      <c r="W414" s="105" t="s">
        <v>368</v>
      </c>
      <c r="X414" s="1" t="s">
        <v>372</v>
      </c>
    </row>
    <row r="415" spans="1:24" s="23" customFormat="1" ht="14.5" x14ac:dyDescent="0.35">
      <c r="A415" s="105" t="s">
        <v>87</v>
      </c>
      <c r="B415" s="105" t="s">
        <v>86</v>
      </c>
      <c r="C415" s="1"/>
      <c r="D415" s="15"/>
      <c r="E415" s="2" t="s">
        <v>338</v>
      </c>
      <c r="F415" s="106">
        <v>2.4994000000000001</v>
      </c>
      <c r="G415" s="106"/>
      <c r="H415" s="106"/>
      <c r="I415" s="21"/>
      <c r="J415" s="107">
        <v>14.8</v>
      </c>
      <c r="K415" s="161">
        <f t="shared" si="12"/>
        <v>1.4800000000000001E-2</v>
      </c>
      <c r="L415" s="162">
        <f t="shared" si="13"/>
        <v>5.921421141073858E-3</v>
      </c>
      <c r="M415" s="163">
        <v>0.59214211410738582</v>
      </c>
      <c r="N415" s="164">
        <v>2</v>
      </c>
      <c r="O415" s="109">
        <v>63</v>
      </c>
      <c r="P415" s="110" t="s">
        <v>347</v>
      </c>
      <c r="Q415" s="110" t="s">
        <v>347</v>
      </c>
      <c r="R415" s="127">
        <v>23.629100000000001</v>
      </c>
      <c r="S415" s="128">
        <v>-166.19397000000001</v>
      </c>
      <c r="T415" s="21" t="s">
        <v>421</v>
      </c>
      <c r="U415" s="129">
        <v>41414</v>
      </c>
      <c r="V415" s="113"/>
      <c r="W415" s="105" t="s">
        <v>375</v>
      </c>
      <c r="X415" s="1" t="s">
        <v>372</v>
      </c>
    </row>
    <row r="416" spans="1:24" ht="14.5" x14ac:dyDescent="0.35">
      <c r="A416" s="105" t="s">
        <v>88</v>
      </c>
      <c r="B416" s="105" t="s">
        <v>73</v>
      </c>
      <c r="C416" s="1"/>
      <c r="E416" s="2" t="s">
        <v>338</v>
      </c>
      <c r="F416" s="106">
        <v>3.94</v>
      </c>
      <c r="G416" s="106"/>
      <c r="H416" s="106"/>
      <c r="I416" s="21"/>
      <c r="J416" s="107">
        <v>21.3</v>
      </c>
      <c r="K416" s="161">
        <f t="shared" si="12"/>
        <v>2.1299999999999999E-2</v>
      </c>
      <c r="L416" s="162">
        <f t="shared" si="13"/>
        <v>5.4060913705583757E-3</v>
      </c>
      <c r="M416" s="163">
        <v>0.54060913705583757</v>
      </c>
      <c r="N416" s="164">
        <v>2.7</v>
      </c>
      <c r="O416" s="109">
        <v>63</v>
      </c>
      <c r="P416" s="110" t="s">
        <v>347</v>
      </c>
      <c r="Q416" s="110" t="s">
        <v>347</v>
      </c>
      <c r="R416" s="127">
        <v>23.629100000000001</v>
      </c>
      <c r="S416" s="128">
        <v>-166.19397000000001</v>
      </c>
      <c r="T416" s="21" t="s">
        <v>421</v>
      </c>
      <c r="U416" s="129">
        <v>41414</v>
      </c>
      <c r="V416" s="113"/>
      <c r="W416" s="105" t="s">
        <v>375</v>
      </c>
      <c r="X416" s="1" t="s">
        <v>372</v>
      </c>
    </row>
    <row r="417" spans="1:24" ht="14.5" x14ac:dyDescent="0.35">
      <c r="A417" s="105" t="s">
        <v>89</v>
      </c>
      <c r="B417" s="105" t="s">
        <v>73</v>
      </c>
      <c r="C417" s="1"/>
      <c r="E417" s="2" t="s">
        <v>338</v>
      </c>
      <c r="F417" s="106">
        <v>2.5215000000000001</v>
      </c>
      <c r="G417" s="106"/>
      <c r="H417" s="106"/>
      <c r="I417" s="21"/>
      <c r="J417" s="107">
        <v>25.4</v>
      </c>
      <c r="K417" s="161">
        <f t="shared" si="12"/>
        <v>2.5399999999999999E-2</v>
      </c>
      <c r="L417" s="162">
        <f t="shared" si="13"/>
        <v>1.0073369026373191E-2</v>
      </c>
      <c r="M417" s="163">
        <v>1.0073369026373191</v>
      </c>
      <c r="N417" s="164">
        <v>1.6</v>
      </c>
      <c r="O417" s="109">
        <v>64</v>
      </c>
      <c r="P417" s="110" t="s">
        <v>347</v>
      </c>
      <c r="Q417" s="110" t="s">
        <v>347</v>
      </c>
      <c r="R417" s="127">
        <v>23.628720000000001</v>
      </c>
      <c r="S417" s="128">
        <v>-166.19597999999999</v>
      </c>
      <c r="T417" s="21" t="s">
        <v>421</v>
      </c>
      <c r="U417" s="129">
        <v>41414</v>
      </c>
      <c r="V417" s="113"/>
      <c r="W417" s="105" t="s">
        <v>374</v>
      </c>
      <c r="X417" s="1" t="s">
        <v>372</v>
      </c>
    </row>
    <row r="418" spans="1:24" ht="14.5" x14ac:dyDescent="0.35">
      <c r="A418" s="105" t="s">
        <v>90</v>
      </c>
      <c r="B418" s="105" t="s">
        <v>73</v>
      </c>
      <c r="C418" s="1"/>
      <c r="E418" s="2" t="s">
        <v>338</v>
      </c>
      <c r="F418" s="106">
        <v>2.4975000000000001</v>
      </c>
      <c r="G418" s="106"/>
      <c r="H418" s="106"/>
      <c r="I418" s="21"/>
      <c r="J418" s="107">
        <v>57.1</v>
      </c>
      <c r="K418" s="161">
        <f t="shared" si="12"/>
        <v>5.7100000000000005E-2</v>
      </c>
      <c r="L418" s="162">
        <f t="shared" si="13"/>
        <v>2.2862862862862866E-2</v>
      </c>
      <c r="M418" s="163">
        <v>2.2862862862862867</v>
      </c>
      <c r="N418" s="164">
        <v>2.6</v>
      </c>
      <c r="O418" s="109">
        <v>64</v>
      </c>
      <c r="P418" s="110" t="s">
        <v>347</v>
      </c>
      <c r="Q418" s="110" t="s">
        <v>347</v>
      </c>
      <c r="R418" s="127">
        <v>23.628720000000001</v>
      </c>
      <c r="S418" s="128">
        <v>-166.19597999999999</v>
      </c>
      <c r="T418" s="21" t="s">
        <v>421</v>
      </c>
      <c r="U418" s="129">
        <v>41414</v>
      </c>
      <c r="V418" s="113"/>
      <c r="W418" s="105" t="s">
        <v>374</v>
      </c>
      <c r="X418" s="1" t="s">
        <v>372</v>
      </c>
    </row>
    <row r="419" spans="1:24" ht="14.5" x14ac:dyDescent="0.35">
      <c r="A419" s="105" t="s">
        <v>91</v>
      </c>
      <c r="B419" s="105" t="s">
        <v>1085</v>
      </c>
      <c r="C419" s="1" t="s">
        <v>310</v>
      </c>
      <c r="E419" s="2" t="s">
        <v>339</v>
      </c>
      <c r="F419" s="106">
        <v>6.5094000000000003</v>
      </c>
      <c r="G419" s="106"/>
      <c r="H419" s="106"/>
      <c r="I419" s="21"/>
      <c r="J419" s="107">
        <v>22</v>
      </c>
      <c r="K419" s="161">
        <f t="shared" si="12"/>
        <v>2.1999999999999999E-2</v>
      </c>
      <c r="L419" s="162">
        <f t="shared" si="13"/>
        <v>3.3797277782898574E-3</v>
      </c>
      <c r="M419" s="163">
        <v>0.33797277782898572</v>
      </c>
      <c r="N419" s="164">
        <v>3.5</v>
      </c>
      <c r="O419" s="109">
        <v>64</v>
      </c>
      <c r="P419" s="110" t="s">
        <v>347</v>
      </c>
      <c r="Q419" s="110" t="s">
        <v>347</v>
      </c>
      <c r="R419" s="127">
        <v>23.628720000000001</v>
      </c>
      <c r="S419" s="128">
        <v>-166.19597999999999</v>
      </c>
      <c r="T419" s="21" t="s">
        <v>421</v>
      </c>
      <c r="U419" s="129">
        <v>41414</v>
      </c>
      <c r="V419" s="113"/>
      <c r="W419" s="105" t="s">
        <v>374</v>
      </c>
      <c r="X419" s="1" t="s">
        <v>372</v>
      </c>
    </row>
    <row r="420" spans="1:24" ht="14.5" x14ac:dyDescent="0.35">
      <c r="A420" s="105" t="s">
        <v>92</v>
      </c>
      <c r="B420" s="55" t="s">
        <v>13</v>
      </c>
      <c r="C420" s="1" t="s">
        <v>294</v>
      </c>
      <c r="E420" s="2" t="s">
        <v>337</v>
      </c>
      <c r="F420" s="106">
        <v>2.4740000000000002</v>
      </c>
      <c r="G420" s="106"/>
      <c r="H420" s="106"/>
      <c r="I420" s="21"/>
      <c r="J420" s="107">
        <v>20.100000000000001</v>
      </c>
      <c r="K420" s="161">
        <f t="shared" si="12"/>
        <v>2.0100000000000003E-2</v>
      </c>
      <c r="L420" s="162">
        <f t="shared" si="13"/>
        <v>8.1244947453516583E-3</v>
      </c>
      <c r="M420" s="163">
        <v>0.81244947453516581</v>
      </c>
      <c r="N420" s="164">
        <v>3.4</v>
      </c>
      <c r="O420" s="109">
        <v>55</v>
      </c>
      <c r="P420" s="110" t="s">
        <v>347</v>
      </c>
      <c r="Q420" s="110" t="s">
        <v>347</v>
      </c>
      <c r="R420" s="127">
        <v>23.857780000000002</v>
      </c>
      <c r="S420" s="128">
        <v>-166.36510000000001</v>
      </c>
      <c r="T420" s="21" t="s">
        <v>421</v>
      </c>
      <c r="U420" s="129">
        <v>41415</v>
      </c>
      <c r="V420" s="113"/>
      <c r="W420" s="105" t="s">
        <v>368</v>
      </c>
      <c r="X420" s="1" t="s">
        <v>372</v>
      </c>
    </row>
    <row r="421" spans="1:24" ht="14.5" x14ac:dyDescent="0.35">
      <c r="A421" s="105" t="s">
        <v>93</v>
      </c>
      <c r="B421" s="55" t="s">
        <v>19</v>
      </c>
      <c r="C421" s="15" t="s">
        <v>310</v>
      </c>
      <c r="E421" s="2" t="s">
        <v>339</v>
      </c>
      <c r="F421" s="106">
        <v>9.9835999999999991</v>
      </c>
      <c r="G421" s="106"/>
      <c r="H421" s="106"/>
      <c r="I421" s="21"/>
      <c r="J421" s="107">
        <v>143.1</v>
      </c>
      <c r="K421" s="161">
        <f t="shared" si="12"/>
        <v>0.1431</v>
      </c>
      <c r="L421" s="162">
        <f t="shared" si="13"/>
        <v>1.4333506951400298E-2</v>
      </c>
      <c r="M421" s="163">
        <v>1.4333506951400299</v>
      </c>
      <c r="N421" s="164">
        <v>2.8</v>
      </c>
      <c r="O421" s="109">
        <v>55</v>
      </c>
      <c r="P421" s="110" t="s">
        <v>347</v>
      </c>
      <c r="Q421" s="110" t="s">
        <v>347</v>
      </c>
      <c r="R421" s="127">
        <v>23.857780000000002</v>
      </c>
      <c r="S421" s="128">
        <v>-166.36510000000001</v>
      </c>
      <c r="T421" s="21" t="s">
        <v>421</v>
      </c>
      <c r="U421" s="129">
        <v>41415</v>
      </c>
      <c r="V421" s="113"/>
      <c r="W421" s="105" t="s">
        <v>368</v>
      </c>
      <c r="X421" s="1" t="s">
        <v>372</v>
      </c>
    </row>
    <row r="422" spans="1:24" s="23" customFormat="1" ht="14.5" x14ac:dyDescent="0.35">
      <c r="A422" s="105" t="s">
        <v>94</v>
      </c>
      <c r="B422" s="105" t="s">
        <v>73</v>
      </c>
      <c r="C422" s="1"/>
      <c r="D422" s="15"/>
      <c r="E422" s="2" t="s">
        <v>338</v>
      </c>
      <c r="F422" s="106">
        <v>7.5650000000000004</v>
      </c>
      <c r="G422" s="106"/>
      <c r="H422" s="106"/>
      <c r="I422" s="21"/>
      <c r="J422" s="107">
        <v>23.8</v>
      </c>
      <c r="K422" s="161">
        <f t="shared" si="12"/>
        <v>2.3800000000000002E-2</v>
      </c>
      <c r="L422" s="162">
        <f t="shared" si="13"/>
        <v>3.1460674157303371E-3</v>
      </c>
      <c r="M422" s="163">
        <v>0.3146067415730337</v>
      </c>
      <c r="N422" s="164">
        <v>1.9</v>
      </c>
      <c r="O422" s="109">
        <v>55</v>
      </c>
      <c r="P422" s="110" t="s">
        <v>347</v>
      </c>
      <c r="Q422" s="110" t="s">
        <v>347</v>
      </c>
      <c r="R422" s="127">
        <v>23.857780000000002</v>
      </c>
      <c r="S422" s="128">
        <v>-166.36510000000001</v>
      </c>
      <c r="T422" s="21" t="s">
        <v>421</v>
      </c>
      <c r="U422" s="129">
        <v>41415</v>
      </c>
      <c r="V422" s="113"/>
      <c r="W422" s="105" t="s">
        <v>368</v>
      </c>
      <c r="X422" s="1" t="s">
        <v>372</v>
      </c>
    </row>
    <row r="423" spans="1:24" s="56" customFormat="1" ht="14.5" x14ac:dyDescent="0.35">
      <c r="A423" s="105" t="s">
        <v>95</v>
      </c>
      <c r="B423" s="105" t="s">
        <v>1221</v>
      </c>
      <c r="C423" s="1" t="s">
        <v>310</v>
      </c>
      <c r="D423" s="15"/>
      <c r="E423" s="2" t="s">
        <v>338</v>
      </c>
      <c r="F423" s="106">
        <v>2.0097</v>
      </c>
      <c r="G423" s="106"/>
      <c r="H423" s="106"/>
      <c r="I423" s="21"/>
      <c r="J423" s="107">
        <v>47.2</v>
      </c>
      <c r="K423" s="161">
        <f t="shared" si="12"/>
        <v>4.7200000000000006E-2</v>
      </c>
      <c r="L423" s="162">
        <f t="shared" si="13"/>
        <v>2.3486092451609694E-2</v>
      </c>
      <c r="M423" s="163">
        <v>2.3486092451609695</v>
      </c>
      <c r="N423" s="164">
        <v>2.2000000000000002</v>
      </c>
      <c r="O423" s="109">
        <v>55</v>
      </c>
      <c r="P423" s="110" t="s">
        <v>347</v>
      </c>
      <c r="Q423" s="110" t="s">
        <v>347</v>
      </c>
      <c r="R423" s="127">
        <v>23.857780000000002</v>
      </c>
      <c r="S423" s="128">
        <v>-166.36510000000001</v>
      </c>
      <c r="T423" s="21" t="s">
        <v>421</v>
      </c>
      <c r="U423" s="129">
        <v>41415</v>
      </c>
      <c r="V423" s="113"/>
      <c r="W423" s="105" t="s">
        <v>368</v>
      </c>
      <c r="X423" s="1" t="s">
        <v>372</v>
      </c>
    </row>
    <row r="424" spans="1:24" s="56" customFormat="1" ht="14.5" x14ac:dyDescent="0.35">
      <c r="A424" s="115" t="s">
        <v>96</v>
      </c>
      <c r="B424" s="115" t="s">
        <v>1223</v>
      </c>
      <c r="C424" s="32"/>
      <c r="D424" s="23"/>
      <c r="E424" s="115" t="s">
        <v>338</v>
      </c>
      <c r="F424" s="106">
        <v>20.0502</v>
      </c>
      <c r="G424" s="106"/>
      <c r="H424" s="106"/>
      <c r="I424" s="40"/>
      <c r="J424" s="107">
        <v>28.8</v>
      </c>
      <c r="K424" s="161">
        <f t="shared" si="12"/>
        <v>2.8800000000000003E-2</v>
      </c>
      <c r="L424" s="162">
        <f t="shared" si="13"/>
        <v>1.436394649429931E-3</v>
      </c>
      <c r="M424" s="163">
        <v>0.14363946494299309</v>
      </c>
      <c r="N424" s="164">
        <v>16.8</v>
      </c>
      <c r="O424" s="116">
        <v>55</v>
      </c>
      <c r="P424" s="25" t="s">
        <v>347</v>
      </c>
      <c r="Q424" s="25" t="s">
        <v>347</v>
      </c>
      <c r="R424" s="128">
        <v>23.857780000000002</v>
      </c>
      <c r="S424" s="128">
        <v>-166.36510000000001</v>
      </c>
      <c r="T424" s="40" t="s">
        <v>421</v>
      </c>
      <c r="U424" s="131">
        <v>41415</v>
      </c>
      <c r="V424" s="117"/>
      <c r="W424" s="115" t="s">
        <v>375</v>
      </c>
      <c r="X424" s="32" t="s">
        <v>372</v>
      </c>
    </row>
    <row r="425" spans="1:24" ht="14.5" x14ac:dyDescent="0.35">
      <c r="A425" s="105" t="s">
        <v>98</v>
      </c>
      <c r="B425" s="105" t="s">
        <v>20</v>
      </c>
      <c r="C425" s="1"/>
      <c r="E425" s="2" t="s">
        <v>338</v>
      </c>
      <c r="F425" s="106">
        <v>2.5407000000000002</v>
      </c>
      <c r="G425" s="106"/>
      <c r="H425" s="106"/>
      <c r="I425" s="21"/>
      <c r="J425" s="107">
        <v>7.4</v>
      </c>
      <c r="K425" s="161">
        <f t="shared" si="12"/>
        <v>7.4000000000000003E-3</v>
      </c>
      <c r="L425" s="162">
        <f t="shared" si="13"/>
        <v>2.9125831463769829E-3</v>
      </c>
      <c r="M425" s="163">
        <v>0.2912583146376983</v>
      </c>
      <c r="N425" s="164">
        <v>5.2</v>
      </c>
      <c r="O425" s="109">
        <v>55</v>
      </c>
      <c r="P425" s="110" t="s">
        <v>347</v>
      </c>
      <c r="Q425" s="110" t="s">
        <v>347</v>
      </c>
      <c r="R425" s="127">
        <v>23.857780000000002</v>
      </c>
      <c r="S425" s="128">
        <v>-166.36510000000001</v>
      </c>
      <c r="T425" s="21" t="s">
        <v>421</v>
      </c>
      <c r="U425" s="129">
        <v>41415</v>
      </c>
      <c r="V425" s="113"/>
      <c r="W425" s="105" t="s">
        <v>375</v>
      </c>
      <c r="X425" s="1" t="s">
        <v>372</v>
      </c>
    </row>
    <row r="426" spans="1:24" ht="14.5" x14ac:dyDescent="0.35">
      <c r="A426" s="105" t="s">
        <v>99</v>
      </c>
      <c r="B426" s="105" t="s">
        <v>20</v>
      </c>
      <c r="C426" s="1"/>
      <c r="E426" s="2" t="s">
        <v>338</v>
      </c>
      <c r="F426" s="106">
        <v>2.4925000000000002</v>
      </c>
      <c r="G426" s="106"/>
      <c r="H426" s="106"/>
      <c r="I426" s="21"/>
      <c r="J426" s="107">
        <v>70.099999999999994</v>
      </c>
      <c r="K426" s="161">
        <f t="shared" si="12"/>
        <v>7.0099999999999996E-2</v>
      </c>
      <c r="L426" s="162">
        <f t="shared" si="13"/>
        <v>2.812437311935807E-2</v>
      </c>
      <c r="M426" s="163">
        <v>2.812437311935807</v>
      </c>
      <c r="N426" s="164">
        <v>1.4</v>
      </c>
      <c r="O426" s="109">
        <v>55</v>
      </c>
      <c r="P426" s="110" t="s">
        <v>347</v>
      </c>
      <c r="Q426" s="110" t="s">
        <v>347</v>
      </c>
      <c r="R426" s="127">
        <v>23.857780000000002</v>
      </c>
      <c r="S426" s="128">
        <v>-166.36510000000001</v>
      </c>
      <c r="T426" s="21" t="s">
        <v>421</v>
      </c>
      <c r="U426" s="129">
        <v>41415</v>
      </c>
      <c r="V426" s="113"/>
      <c r="W426" s="105" t="s">
        <v>375</v>
      </c>
      <c r="X426" s="1" t="s">
        <v>372</v>
      </c>
    </row>
    <row r="427" spans="1:24" s="56" customFormat="1" ht="14.5" x14ac:dyDescent="0.35">
      <c r="A427" s="105" t="s">
        <v>100</v>
      </c>
      <c r="B427" s="105" t="s">
        <v>20</v>
      </c>
      <c r="C427" s="1"/>
      <c r="D427" s="15"/>
      <c r="E427" s="2" t="s">
        <v>338</v>
      </c>
      <c r="F427" s="106">
        <v>7.6238000000000001</v>
      </c>
      <c r="G427" s="106"/>
      <c r="H427" s="106"/>
      <c r="I427" s="21"/>
      <c r="J427" s="107">
        <v>28.7</v>
      </c>
      <c r="K427" s="161">
        <f t="shared" si="12"/>
        <v>2.87E-2</v>
      </c>
      <c r="L427" s="162">
        <f t="shared" si="13"/>
        <v>3.76452687636087E-3</v>
      </c>
      <c r="M427" s="163">
        <v>0.37645268763608697</v>
      </c>
      <c r="N427" s="164">
        <v>10.199999999999999</v>
      </c>
      <c r="O427" s="109">
        <v>55</v>
      </c>
      <c r="P427" s="110" t="s">
        <v>347</v>
      </c>
      <c r="Q427" s="110" t="s">
        <v>347</v>
      </c>
      <c r="R427" s="127">
        <v>23.857780000000002</v>
      </c>
      <c r="S427" s="128">
        <v>-166.36510000000001</v>
      </c>
      <c r="T427" s="21" t="s">
        <v>421</v>
      </c>
      <c r="U427" s="129">
        <v>41415</v>
      </c>
      <c r="V427" s="113"/>
      <c r="W427" s="105" t="s">
        <v>375</v>
      </c>
      <c r="X427" s="1" t="s">
        <v>372</v>
      </c>
    </row>
    <row r="428" spans="1:24" ht="14.5" x14ac:dyDescent="0.35">
      <c r="A428" s="115" t="s">
        <v>101</v>
      </c>
      <c r="B428" s="115" t="s">
        <v>97</v>
      </c>
      <c r="C428" s="32"/>
      <c r="D428" s="23"/>
      <c r="E428" s="115" t="s">
        <v>338</v>
      </c>
      <c r="F428" s="106">
        <v>2.4628999999999999</v>
      </c>
      <c r="G428" s="106"/>
      <c r="H428" s="106"/>
      <c r="I428" s="40"/>
      <c r="J428" s="107">
        <v>7</v>
      </c>
      <c r="K428" s="161">
        <f t="shared" si="12"/>
        <v>7.0000000000000001E-3</v>
      </c>
      <c r="L428" s="162">
        <f t="shared" si="13"/>
        <v>2.8421779203378133E-3</v>
      </c>
      <c r="M428" s="163">
        <v>0.28421779203378134</v>
      </c>
      <c r="N428" s="164">
        <v>2.5</v>
      </c>
      <c r="O428" s="116">
        <v>55</v>
      </c>
      <c r="P428" s="25" t="s">
        <v>347</v>
      </c>
      <c r="Q428" s="25" t="s">
        <v>347</v>
      </c>
      <c r="R428" s="128">
        <v>23.853919999999999</v>
      </c>
      <c r="S428" s="128">
        <v>-166.36690999999999</v>
      </c>
      <c r="T428" s="40" t="s">
        <v>421</v>
      </c>
      <c r="U428" s="131">
        <v>41415</v>
      </c>
      <c r="V428" s="117"/>
      <c r="W428" s="115" t="s">
        <v>373</v>
      </c>
      <c r="X428" s="32" t="s">
        <v>372</v>
      </c>
    </row>
    <row r="429" spans="1:24" ht="14.5" x14ac:dyDescent="0.35">
      <c r="A429" s="105" t="s">
        <v>102</v>
      </c>
      <c r="B429" s="105" t="s">
        <v>103</v>
      </c>
      <c r="C429" s="1"/>
      <c r="E429" s="2" t="s">
        <v>339</v>
      </c>
      <c r="F429" s="106">
        <v>10.0022</v>
      </c>
      <c r="G429" s="106"/>
      <c r="H429" s="106"/>
      <c r="I429" s="21"/>
      <c r="J429" s="107">
        <v>65.2</v>
      </c>
      <c r="K429" s="161">
        <f t="shared" si="12"/>
        <v>6.5200000000000008E-2</v>
      </c>
      <c r="L429" s="162">
        <f t="shared" si="13"/>
        <v>6.5185659154985906E-3</v>
      </c>
      <c r="M429" s="163">
        <v>0.65185659154985909</v>
      </c>
      <c r="N429" s="164">
        <v>2.5</v>
      </c>
      <c r="O429" s="109">
        <v>55</v>
      </c>
      <c r="P429" s="110" t="s">
        <v>347</v>
      </c>
      <c r="Q429" s="110" t="s">
        <v>347</v>
      </c>
      <c r="R429" s="127">
        <v>23.853919999999999</v>
      </c>
      <c r="S429" s="128">
        <v>-166.36690999999999</v>
      </c>
      <c r="T429" s="21" t="s">
        <v>421</v>
      </c>
      <c r="U429" s="129">
        <v>41415</v>
      </c>
      <c r="V429" s="113"/>
      <c r="W429" s="105" t="s">
        <v>373</v>
      </c>
      <c r="X429" s="1" t="s">
        <v>372</v>
      </c>
    </row>
    <row r="430" spans="1:24" ht="14.5" x14ac:dyDescent="0.35">
      <c r="A430" s="105" t="s">
        <v>104</v>
      </c>
      <c r="B430" s="105" t="s">
        <v>13</v>
      </c>
      <c r="C430" s="1" t="s">
        <v>294</v>
      </c>
      <c r="E430" s="2" t="s">
        <v>337</v>
      </c>
      <c r="F430" s="106">
        <v>2.4956999999999998</v>
      </c>
      <c r="G430" s="106"/>
      <c r="H430" s="106"/>
      <c r="I430" s="21"/>
      <c r="J430" s="107">
        <v>17.2</v>
      </c>
      <c r="K430" s="161">
        <f t="shared" si="12"/>
        <v>1.72E-2</v>
      </c>
      <c r="L430" s="162">
        <f t="shared" si="13"/>
        <v>6.8918539888608412E-3</v>
      </c>
      <c r="M430" s="163">
        <v>0.6891853988860841</v>
      </c>
      <c r="N430" s="164">
        <v>3.5</v>
      </c>
      <c r="O430" s="109">
        <v>58</v>
      </c>
      <c r="P430" s="110" t="s">
        <v>351</v>
      </c>
      <c r="Q430" s="110" t="s">
        <v>351</v>
      </c>
      <c r="R430" s="127">
        <v>25.708731</v>
      </c>
      <c r="S430" s="128">
        <v>-171.80663000000001</v>
      </c>
      <c r="T430" s="21" t="s">
        <v>421</v>
      </c>
      <c r="U430" s="129">
        <v>41417</v>
      </c>
      <c r="V430" s="113"/>
      <c r="W430" s="105" t="s">
        <v>376</v>
      </c>
      <c r="X430" s="1" t="s">
        <v>372</v>
      </c>
    </row>
    <row r="431" spans="1:24" ht="14.5" x14ac:dyDescent="0.35">
      <c r="A431" s="105" t="s">
        <v>105</v>
      </c>
      <c r="B431" s="114" t="s">
        <v>184</v>
      </c>
      <c r="C431" s="1" t="s">
        <v>296</v>
      </c>
      <c r="E431" s="2" t="s">
        <v>339</v>
      </c>
      <c r="F431" s="106">
        <v>1.5018</v>
      </c>
      <c r="G431" s="106"/>
      <c r="H431" s="106"/>
      <c r="I431" s="21"/>
      <c r="J431" s="107">
        <v>26.5</v>
      </c>
      <c r="K431" s="161">
        <f t="shared" si="12"/>
        <v>2.6499999999999999E-2</v>
      </c>
      <c r="L431" s="162">
        <f t="shared" si="13"/>
        <v>1.7645492076175256E-2</v>
      </c>
      <c r="M431" s="163">
        <v>1.7645492076175255</v>
      </c>
      <c r="N431" s="164">
        <v>3.3</v>
      </c>
      <c r="O431" s="109">
        <v>58</v>
      </c>
      <c r="P431" s="110" t="s">
        <v>351</v>
      </c>
      <c r="Q431" s="110" t="s">
        <v>351</v>
      </c>
      <c r="R431" s="127">
        <v>25.708731</v>
      </c>
      <c r="S431" s="128">
        <v>-171.80663000000001</v>
      </c>
      <c r="T431" s="21" t="s">
        <v>421</v>
      </c>
      <c r="U431" s="129">
        <v>41417</v>
      </c>
      <c r="V431" s="113"/>
      <c r="W431" s="105" t="s">
        <v>376</v>
      </c>
      <c r="X431" s="1" t="s">
        <v>372</v>
      </c>
    </row>
    <row r="432" spans="1:24" ht="14.5" x14ac:dyDescent="0.35">
      <c r="A432" s="105" t="s">
        <v>106</v>
      </c>
      <c r="B432" s="105" t="s">
        <v>13</v>
      </c>
      <c r="C432" s="1" t="s">
        <v>294</v>
      </c>
      <c r="E432" s="2" t="s">
        <v>337</v>
      </c>
      <c r="F432" s="106">
        <v>2.4885999999999999</v>
      </c>
      <c r="G432" s="106"/>
      <c r="H432" s="106"/>
      <c r="I432" s="21"/>
      <c r="J432" s="107">
        <v>21.8</v>
      </c>
      <c r="K432" s="161">
        <f t="shared" si="12"/>
        <v>2.18E-2</v>
      </c>
      <c r="L432" s="162">
        <f t="shared" si="13"/>
        <v>8.7599453507996462E-3</v>
      </c>
      <c r="M432" s="163">
        <v>0.87599453507996461</v>
      </c>
      <c r="N432" s="164">
        <v>3.5</v>
      </c>
      <c r="O432" s="109">
        <v>58</v>
      </c>
      <c r="P432" s="110" t="s">
        <v>351</v>
      </c>
      <c r="Q432" s="110" t="s">
        <v>351</v>
      </c>
      <c r="R432" s="127">
        <v>25.708731</v>
      </c>
      <c r="S432" s="128">
        <v>-171.80663000000001</v>
      </c>
      <c r="T432" s="21" t="s">
        <v>421</v>
      </c>
      <c r="U432" s="129">
        <v>41417</v>
      </c>
      <c r="V432" s="113"/>
      <c r="W432" s="105" t="s">
        <v>376</v>
      </c>
      <c r="X432" s="1" t="s">
        <v>372</v>
      </c>
    </row>
    <row r="433" spans="1:24" ht="14.5" x14ac:dyDescent="0.35">
      <c r="A433" s="105" t="s">
        <v>107</v>
      </c>
      <c r="B433" s="114" t="s">
        <v>199</v>
      </c>
      <c r="C433" s="1" t="s">
        <v>303</v>
      </c>
      <c r="E433" s="2" t="s">
        <v>339</v>
      </c>
      <c r="F433" s="106">
        <v>2.0190999999999999</v>
      </c>
      <c r="G433" s="106"/>
      <c r="H433" s="106"/>
      <c r="I433" s="21"/>
      <c r="J433" s="107">
        <v>15.3</v>
      </c>
      <c r="K433" s="161">
        <f t="shared" si="12"/>
        <v>1.5300000000000001E-2</v>
      </c>
      <c r="L433" s="162">
        <f t="shared" si="13"/>
        <v>7.5776335991283254E-3</v>
      </c>
      <c r="M433" s="163">
        <v>0.7577633599128325</v>
      </c>
      <c r="N433" s="164">
        <v>1.5</v>
      </c>
      <c r="O433" s="109">
        <v>58</v>
      </c>
      <c r="P433" s="110" t="s">
        <v>351</v>
      </c>
      <c r="Q433" s="110" t="s">
        <v>351</v>
      </c>
      <c r="R433" s="127">
        <v>25.708731</v>
      </c>
      <c r="S433" s="128">
        <v>-171.80663000000001</v>
      </c>
      <c r="T433" s="21" t="s">
        <v>421</v>
      </c>
      <c r="U433" s="129">
        <v>41417</v>
      </c>
      <c r="V433" s="113"/>
      <c r="W433" s="105" t="s">
        <v>376</v>
      </c>
      <c r="X433" s="1" t="s">
        <v>372</v>
      </c>
    </row>
    <row r="434" spans="1:24" ht="14.5" x14ac:dyDescent="0.35">
      <c r="A434" s="105" t="s">
        <v>108</v>
      </c>
      <c r="B434" s="105" t="s">
        <v>13</v>
      </c>
      <c r="C434" s="1" t="s">
        <v>294</v>
      </c>
      <c r="E434" s="2" t="s">
        <v>337</v>
      </c>
      <c r="F434" s="106">
        <v>2.5493000000000001</v>
      </c>
      <c r="G434" s="106"/>
      <c r="H434" s="106"/>
      <c r="I434" s="21"/>
      <c r="J434" s="107">
        <v>15.5</v>
      </c>
      <c r="K434" s="161">
        <f t="shared" si="12"/>
        <v>1.55E-2</v>
      </c>
      <c r="L434" s="162">
        <f t="shared" si="13"/>
        <v>6.0801004197230607E-3</v>
      </c>
      <c r="M434" s="163">
        <v>0.60801004197230613</v>
      </c>
      <c r="N434" s="164">
        <v>4.0999999999999996</v>
      </c>
      <c r="O434" s="109">
        <v>61</v>
      </c>
      <c r="P434" s="110" t="s">
        <v>351</v>
      </c>
      <c r="Q434" s="110" t="s">
        <v>351</v>
      </c>
      <c r="R434" s="127">
        <v>25.710609999999999</v>
      </c>
      <c r="S434" s="128">
        <v>-171.81145000000001</v>
      </c>
      <c r="T434" s="21" t="s">
        <v>421</v>
      </c>
      <c r="U434" s="129">
        <v>41418</v>
      </c>
      <c r="V434" s="113"/>
      <c r="W434" s="105" t="s">
        <v>368</v>
      </c>
      <c r="X434" s="1" t="s">
        <v>372</v>
      </c>
    </row>
    <row r="435" spans="1:24" ht="14.5" x14ac:dyDescent="0.35">
      <c r="A435" s="115" t="s">
        <v>109</v>
      </c>
      <c r="B435" s="32" t="s">
        <v>59</v>
      </c>
      <c r="C435" s="32" t="s">
        <v>310</v>
      </c>
      <c r="D435" s="23"/>
      <c r="E435" s="115" t="s">
        <v>338</v>
      </c>
      <c r="F435" s="106">
        <v>4.9736000000000002</v>
      </c>
      <c r="G435" s="106"/>
      <c r="H435" s="106"/>
      <c r="I435" s="40"/>
      <c r="J435" s="107">
        <v>23.2</v>
      </c>
      <c r="K435" s="161">
        <f t="shared" si="12"/>
        <v>2.3199999999999998E-2</v>
      </c>
      <c r="L435" s="162">
        <f t="shared" si="13"/>
        <v>4.664629242399871E-3</v>
      </c>
      <c r="M435" s="163">
        <v>0.46646292423998709</v>
      </c>
      <c r="N435" s="164">
        <v>3.8</v>
      </c>
      <c r="O435" s="116">
        <v>61</v>
      </c>
      <c r="P435" s="25" t="s">
        <v>351</v>
      </c>
      <c r="Q435" s="25" t="s">
        <v>351</v>
      </c>
      <c r="R435" s="128">
        <v>25.710609999999999</v>
      </c>
      <c r="S435" s="128">
        <v>-171.81145000000001</v>
      </c>
      <c r="T435" s="40" t="s">
        <v>421</v>
      </c>
      <c r="U435" s="131">
        <v>41418</v>
      </c>
      <c r="V435" s="117"/>
      <c r="W435" s="115" t="s">
        <v>368</v>
      </c>
      <c r="X435" s="32" t="s">
        <v>372</v>
      </c>
    </row>
    <row r="436" spans="1:24" ht="14.5" x14ac:dyDescent="0.35">
      <c r="A436" s="105" t="s">
        <v>110</v>
      </c>
      <c r="B436" s="55" t="s">
        <v>19</v>
      </c>
      <c r="C436" s="15" t="s">
        <v>310</v>
      </c>
      <c r="E436" s="2" t="s">
        <v>339</v>
      </c>
      <c r="F436" s="106">
        <v>10.272</v>
      </c>
      <c r="G436" s="106"/>
      <c r="H436" s="106"/>
      <c r="I436" s="21"/>
      <c r="J436" s="107">
        <v>119.6</v>
      </c>
      <c r="K436" s="161">
        <f t="shared" si="12"/>
        <v>0.1196</v>
      </c>
      <c r="L436" s="162">
        <f t="shared" si="13"/>
        <v>1.1643302180685359E-2</v>
      </c>
      <c r="M436" s="163">
        <v>1.1643302180685358</v>
      </c>
      <c r="N436" s="164">
        <v>2.6</v>
      </c>
      <c r="O436" s="109">
        <v>61</v>
      </c>
      <c r="P436" s="110" t="s">
        <v>351</v>
      </c>
      <c r="Q436" s="110" t="s">
        <v>351</v>
      </c>
      <c r="R436" s="127">
        <v>25.710609999999999</v>
      </c>
      <c r="S436" s="128">
        <v>-171.81145000000001</v>
      </c>
      <c r="T436" s="21" t="s">
        <v>421</v>
      </c>
      <c r="U436" s="129">
        <v>41418</v>
      </c>
      <c r="V436" s="113"/>
      <c r="W436" s="105" t="s">
        <v>368</v>
      </c>
      <c r="X436" s="1" t="s">
        <v>372</v>
      </c>
    </row>
    <row r="437" spans="1:24" ht="14.5" x14ac:dyDescent="0.35">
      <c r="A437" s="105" t="s">
        <v>111</v>
      </c>
      <c r="B437" s="55" t="s">
        <v>6</v>
      </c>
      <c r="C437" s="1" t="s">
        <v>288</v>
      </c>
      <c r="E437" s="2" t="s">
        <v>339</v>
      </c>
      <c r="F437" s="106">
        <v>2.4803000000000002</v>
      </c>
      <c r="G437" s="106"/>
      <c r="H437" s="106"/>
      <c r="I437" s="21"/>
      <c r="J437" s="107">
        <v>14.3</v>
      </c>
      <c r="K437" s="161">
        <f t="shared" si="12"/>
        <v>1.43E-2</v>
      </c>
      <c r="L437" s="162">
        <f t="shared" si="13"/>
        <v>5.7654316010160057E-3</v>
      </c>
      <c r="M437" s="163">
        <v>0.57654316010160056</v>
      </c>
      <c r="N437" s="164">
        <v>1.3</v>
      </c>
      <c r="O437" s="109">
        <v>61</v>
      </c>
      <c r="P437" s="110" t="s">
        <v>351</v>
      </c>
      <c r="Q437" s="110" t="s">
        <v>351</v>
      </c>
      <c r="R437" s="127">
        <v>25.710609999999999</v>
      </c>
      <c r="S437" s="128">
        <v>-171.81145000000001</v>
      </c>
      <c r="T437" s="21" t="s">
        <v>421</v>
      </c>
      <c r="U437" s="129">
        <v>41418</v>
      </c>
      <c r="V437" s="113"/>
      <c r="W437" s="105" t="s">
        <v>377</v>
      </c>
      <c r="X437" s="1" t="s">
        <v>372</v>
      </c>
    </row>
    <row r="438" spans="1:24" ht="14.5" x14ac:dyDescent="0.35">
      <c r="A438" s="118" t="s">
        <v>112</v>
      </c>
      <c r="B438" s="118" t="s">
        <v>67</v>
      </c>
      <c r="C438" s="119"/>
      <c r="D438" s="44"/>
      <c r="E438" s="118" t="s">
        <v>339</v>
      </c>
      <c r="F438" s="120">
        <v>2.4971000000000001</v>
      </c>
      <c r="G438" s="120"/>
      <c r="H438" s="120"/>
      <c r="I438" s="45"/>
      <c r="J438" s="121">
        <v>31</v>
      </c>
      <c r="K438" s="172">
        <f t="shared" si="12"/>
        <v>3.1E-2</v>
      </c>
      <c r="L438" s="173">
        <f t="shared" si="13"/>
        <v>1.2414400704817587E-2</v>
      </c>
      <c r="M438" s="174">
        <v>1.2414400704817588</v>
      </c>
      <c r="N438" s="175">
        <v>3</v>
      </c>
      <c r="O438" s="123">
        <v>61</v>
      </c>
      <c r="P438" s="124" t="s">
        <v>351</v>
      </c>
      <c r="Q438" s="124" t="s">
        <v>351</v>
      </c>
      <c r="R438" s="132">
        <v>25.710609999999999</v>
      </c>
      <c r="S438" s="132">
        <v>-171.81145000000001</v>
      </c>
      <c r="T438" s="45" t="s">
        <v>421</v>
      </c>
      <c r="U438" s="133">
        <v>41418</v>
      </c>
      <c r="V438" s="126"/>
      <c r="W438" s="118" t="s">
        <v>377</v>
      </c>
      <c r="X438" s="119" t="s">
        <v>372</v>
      </c>
    </row>
    <row r="439" spans="1:24" ht="14.5" x14ac:dyDescent="0.35">
      <c r="A439" s="105" t="s">
        <v>113</v>
      </c>
      <c r="B439" s="105" t="s">
        <v>32</v>
      </c>
      <c r="C439" s="1" t="s">
        <v>310</v>
      </c>
      <c r="E439" s="2" t="s">
        <v>337</v>
      </c>
      <c r="F439" s="106">
        <v>5.5358999999999998</v>
      </c>
      <c r="G439" s="106"/>
      <c r="H439" s="106"/>
      <c r="I439" s="21"/>
      <c r="J439" s="107">
        <v>24.7</v>
      </c>
      <c r="K439" s="161">
        <f t="shared" si="12"/>
        <v>2.47E-2</v>
      </c>
      <c r="L439" s="162">
        <f t="shared" si="13"/>
        <v>4.4617857981538687E-3</v>
      </c>
      <c r="M439" s="163">
        <v>0.44617857981538689</v>
      </c>
      <c r="N439" s="164">
        <v>3.9</v>
      </c>
      <c r="O439" s="109">
        <v>61</v>
      </c>
      <c r="P439" s="110" t="s">
        <v>351</v>
      </c>
      <c r="Q439" s="110" t="s">
        <v>351</v>
      </c>
      <c r="R439" s="127">
        <v>25.710609999999999</v>
      </c>
      <c r="S439" s="128">
        <v>-171.81145000000001</v>
      </c>
      <c r="T439" s="21" t="s">
        <v>421</v>
      </c>
      <c r="U439" s="129">
        <v>41418</v>
      </c>
      <c r="V439" s="113"/>
      <c r="W439" s="105" t="s">
        <v>375</v>
      </c>
      <c r="X439" s="1" t="s">
        <v>372</v>
      </c>
    </row>
    <row r="440" spans="1:24" ht="14.5" x14ac:dyDescent="0.35">
      <c r="A440" s="105" t="s">
        <v>114</v>
      </c>
      <c r="B440" s="55" t="s">
        <v>19</v>
      </c>
      <c r="C440" s="15" t="s">
        <v>310</v>
      </c>
      <c r="E440" s="2" t="s">
        <v>339</v>
      </c>
      <c r="F440" s="106">
        <v>9.9578000000000007</v>
      </c>
      <c r="G440" s="106"/>
      <c r="H440" s="106"/>
      <c r="I440" s="21"/>
      <c r="J440" s="107">
        <v>110.1</v>
      </c>
      <c r="K440" s="161">
        <f t="shared" si="12"/>
        <v>0.1101</v>
      </c>
      <c r="L440" s="162">
        <f t="shared" si="13"/>
        <v>1.1056659101407941E-2</v>
      </c>
      <c r="M440" s="163">
        <v>1.1056659101407942</v>
      </c>
      <c r="N440" s="164">
        <v>3.4</v>
      </c>
      <c r="O440" s="109">
        <v>61</v>
      </c>
      <c r="P440" s="110" t="s">
        <v>351</v>
      </c>
      <c r="Q440" s="110" t="s">
        <v>351</v>
      </c>
      <c r="R440" s="127">
        <v>25.71443</v>
      </c>
      <c r="S440" s="128">
        <v>-171.81477000000001</v>
      </c>
      <c r="T440" s="21" t="s">
        <v>421</v>
      </c>
      <c r="U440" s="129">
        <v>41419</v>
      </c>
      <c r="V440" s="113"/>
      <c r="W440" s="105" t="s">
        <v>375</v>
      </c>
      <c r="X440" s="1" t="s">
        <v>372</v>
      </c>
    </row>
    <row r="441" spans="1:24" ht="14.5" x14ac:dyDescent="0.35">
      <c r="A441" s="105" t="s">
        <v>115</v>
      </c>
      <c r="B441" s="105" t="s">
        <v>13</v>
      </c>
      <c r="C441" s="1" t="s">
        <v>294</v>
      </c>
      <c r="E441" s="2" t="s">
        <v>337</v>
      </c>
      <c r="F441" s="106">
        <v>2.5001000000000002</v>
      </c>
      <c r="G441" s="106"/>
      <c r="H441" s="106"/>
      <c r="I441" s="21"/>
      <c r="J441" s="107">
        <v>46.4</v>
      </c>
      <c r="K441" s="161">
        <f t="shared" si="12"/>
        <v>4.6399999999999997E-2</v>
      </c>
      <c r="L441" s="162">
        <f t="shared" si="13"/>
        <v>1.8559257629694809E-2</v>
      </c>
      <c r="M441" s="163">
        <v>1.855925762969481</v>
      </c>
      <c r="N441" s="164">
        <v>0.4</v>
      </c>
      <c r="O441" s="109">
        <v>61</v>
      </c>
      <c r="P441" s="110" t="s">
        <v>351</v>
      </c>
      <c r="Q441" s="110" t="s">
        <v>351</v>
      </c>
      <c r="R441" s="127">
        <v>25.71443</v>
      </c>
      <c r="S441" s="128">
        <v>-171.81477000000001</v>
      </c>
      <c r="T441" s="21" t="s">
        <v>421</v>
      </c>
      <c r="U441" s="129">
        <v>41419</v>
      </c>
      <c r="V441" s="113"/>
      <c r="W441" s="105" t="s">
        <v>375</v>
      </c>
      <c r="X441" s="1" t="s">
        <v>372</v>
      </c>
    </row>
    <row r="442" spans="1:24" ht="14.5" x14ac:dyDescent="0.35">
      <c r="A442" s="115" t="s">
        <v>116</v>
      </c>
      <c r="B442" s="115" t="s">
        <v>117</v>
      </c>
      <c r="C442" s="32"/>
      <c r="D442" s="23"/>
      <c r="E442" s="115" t="s">
        <v>338</v>
      </c>
      <c r="F442" s="106">
        <v>9.9762000000000004</v>
      </c>
      <c r="G442" s="106"/>
      <c r="H442" s="106"/>
      <c r="I442" s="40"/>
      <c r="J442" s="107">
        <v>42.7</v>
      </c>
      <c r="K442" s="161">
        <f t="shared" si="12"/>
        <v>4.2700000000000002E-2</v>
      </c>
      <c r="L442" s="162">
        <f t="shared" si="13"/>
        <v>4.2801868446903629E-3</v>
      </c>
      <c r="M442" s="163">
        <v>0.42801868446903629</v>
      </c>
      <c r="N442" s="164">
        <v>6.7</v>
      </c>
      <c r="O442" s="116">
        <v>61</v>
      </c>
      <c r="P442" s="25" t="s">
        <v>351</v>
      </c>
      <c r="Q442" s="25" t="s">
        <v>351</v>
      </c>
      <c r="R442" s="128">
        <v>25.71443</v>
      </c>
      <c r="S442" s="128">
        <v>-171.81477000000001</v>
      </c>
      <c r="T442" s="40" t="s">
        <v>421</v>
      </c>
      <c r="U442" s="131">
        <v>41419</v>
      </c>
      <c r="V442" s="117"/>
      <c r="W442" s="115" t="s">
        <v>375</v>
      </c>
      <c r="X442" s="32" t="s">
        <v>372</v>
      </c>
    </row>
    <row r="443" spans="1:24" ht="14.5" x14ac:dyDescent="0.35">
      <c r="A443" s="105" t="s">
        <v>118</v>
      </c>
      <c r="B443" s="55" t="s">
        <v>19</v>
      </c>
      <c r="C443" s="15" t="s">
        <v>310</v>
      </c>
      <c r="E443" s="2" t="s">
        <v>339</v>
      </c>
      <c r="F443" s="106">
        <v>10.0038</v>
      </c>
      <c r="G443" s="106"/>
      <c r="H443" s="106"/>
      <c r="I443" s="21"/>
      <c r="J443" s="107">
        <v>33.1</v>
      </c>
      <c r="K443" s="161">
        <f t="shared" si="12"/>
        <v>3.3100000000000004E-2</v>
      </c>
      <c r="L443" s="162">
        <f t="shared" si="13"/>
        <v>3.308742677782443E-3</v>
      </c>
      <c r="M443" s="163">
        <v>0.3308742677782443</v>
      </c>
      <c r="N443" s="164">
        <v>1.1000000000000001</v>
      </c>
      <c r="O443" s="109">
        <v>61</v>
      </c>
      <c r="P443" s="110" t="s">
        <v>351</v>
      </c>
      <c r="Q443" s="110" t="s">
        <v>351</v>
      </c>
      <c r="R443" s="127">
        <v>25.71443</v>
      </c>
      <c r="S443" s="128">
        <v>-171.81477000000001</v>
      </c>
      <c r="T443" s="21" t="s">
        <v>421</v>
      </c>
      <c r="U443" s="129">
        <v>41419</v>
      </c>
      <c r="V443" s="113"/>
      <c r="W443" s="105" t="s">
        <v>368</v>
      </c>
      <c r="X443" s="1" t="s">
        <v>372</v>
      </c>
    </row>
    <row r="444" spans="1:24" ht="14.5" x14ac:dyDescent="0.35">
      <c r="A444" s="105" t="s">
        <v>119</v>
      </c>
      <c r="B444" s="105" t="s">
        <v>20</v>
      </c>
      <c r="C444" s="1"/>
      <c r="E444" s="2" t="s">
        <v>338</v>
      </c>
      <c r="F444" s="106">
        <v>4.4976000000000003</v>
      </c>
      <c r="G444" s="106"/>
      <c r="H444" s="106"/>
      <c r="I444" s="21"/>
      <c r="J444" s="107">
        <v>26.8</v>
      </c>
      <c r="K444" s="161">
        <f t="shared" si="12"/>
        <v>2.6800000000000001E-2</v>
      </c>
      <c r="L444" s="162">
        <f t="shared" si="13"/>
        <v>5.9587335467805053E-3</v>
      </c>
      <c r="M444" s="163">
        <v>0.59587335467805058</v>
      </c>
      <c r="N444" s="164">
        <v>4.2</v>
      </c>
      <c r="O444" s="109">
        <v>61</v>
      </c>
      <c r="P444" s="110" t="s">
        <v>351</v>
      </c>
      <c r="Q444" s="110" t="s">
        <v>351</v>
      </c>
      <c r="R444" s="127">
        <v>25.71443</v>
      </c>
      <c r="S444" s="128">
        <v>-171.81477000000001</v>
      </c>
      <c r="T444" s="21" t="s">
        <v>421</v>
      </c>
      <c r="U444" s="129">
        <v>41419</v>
      </c>
      <c r="V444" s="113"/>
      <c r="W444" s="105" t="s">
        <v>368</v>
      </c>
      <c r="X444" s="1" t="s">
        <v>372</v>
      </c>
    </row>
    <row r="445" spans="1:24" ht="14.5" x14ac:dyDescent="0.35">
      <c r="A445" s="105" t="s">
        <v>120</v>
      </c>
      <c r="B445" s="55" t="s">
        <v>19</v>
      </c>
      <c r="C445" s="15" t="s">
        <v>310</v>
      </c>
      <c r="E445" s="2" t="s">
        <v>339</v>
      </c>
      <c r="F445" s="106">
        <v>9.9817999999999998</v>
      </c>
      <c r="G445" s="106"/>
      <c r="H445" s="106"/>
      <c r="I445" s="21"/>
      <c r="J445" s="107">
        <v>103.1</v>
      </c>
      <c r="K445" s="161">
        <f t="shared" si="12"/>
        <v>0.1031</v>
      </c>
      <c r="L445" s="162">
        <f t="shared" si="13"/>
        <v>1.0328798413111864E-2</v>
      </c>
      <c r="M445" s="163">
        <v>1.0328798413111864</v>
      </c>
      <c r="N445" s="164">
        <v>3.6</v>
      </c>
      <c r="O445" s="25">
        <v>67</v>
      </c>
      <c r="P445" s="25" t="s">
        <v>347</v>
      </c>
      <c r="Q445" s="25" t="s">
        <v>347</v>
      </c>
      <c r="R445" s="128">
        <v>23.6633</v>
      </c>
      <c r="S445" s="128">
        <v>-166.25529</v>
      </c>
      <c r="T445" s="21" t="s">
        <v>421</v>
      </c>
      <c r="U445" s="131">
        <v>41421</v>
      </c>
      <c r="V445" s="117"/>
      <c r="W445" s="115" t="s">
        <v>374</v>
      </c>
      <c r="X445" s="1" t="s">
        <v>372</v>
      </c>
    </row>
    <row r="446" spans="1:24" ht="14.5" x14ac:dyDescent="0.35">
      <c r="A446" s="105" t="s">
        <v>121</v>
      </c>
      <c r="B446" s="115" t="s">
        <v>6</v>
      </c>
      <c r="C446" s="1" t="s">
        <v>310</v>
      </c>
      <c r="E446" s="2" t="s">
        <v>339</v>
      </c>
      <c r="F446" s="106">
        <v>2.4872000000000001</v>
      </c>
      <c r="G446" s="106"/>
      <c r="H446" s="106"/>
      <c r="I446" s="21"/>
      <c r="J446" s="107">
        <v>21.4</v>
      </c>
      <c r="K446" s="161">
        <f t="shared" si="12"/>
        <v>2.1399999999999999E-2</v>
      </c>
      <c r="L446" s="162">
        <f t="shared" si="13"/>
        <v>8.6040527500804102E-3</v>
      </c>
      <c r="M446" s="163">
        <v>0.86040527500804098</v>
      </c>
      <c r="N446" s="164">
        <v>3.5</v>
      </c>
      <c r="O446" s="25">
        <v>67</v>
      </c>
      <c r="P446" s="25" t="s">
        <v>347</v>
      </c>
      <c r="Q446" s="25" t="s">
        <v>347</v>
      </c>
      <c r="R446" s="128">
        <v>23.6633</v>
      </c>
      <c r="S446" s="128">
        <v>-166.25529</v>
      </c>
      <c r="T446" s="21" t="s">
        <v>421</v>
      </c>
      <c r="U446" s="131">
        <v>41421</v>
      </c>
      <c r="V446" s="117"/>
      <c r="W446" s="115" t="s">
        <v>374</v>
      </c>
      <c r="X446" s="1" t="s">
        <v>372</v>
      </c>
    </row>
    <row r="447" spans="1:24" ht="14.5" x14ac:dyDescent="0.35">
      <c r="A447" s="105" t="s">
        <v>122</v>
      </c>
      <c r="B447" s="115" t="s">
        <v>73</v>
      </c>
      <c r="C447" s="1"/>
      <c r="E447" s="2" t="s">
        <v>338</v>
      </c>
      <c r="F447" s="106">
        <v>2.4971000000000001</v>
      </c>
      <c r="G447" s="106"/>
      <c r="H447" s="106"/>
      <c r="I447" s="21"/>
      <c r="J447" s="107">
        <v>42.3</v>
      </c>
      <c r="K447" s="161">
        <f t="shared" si="12"/>
        <v>4.2299999999999997E-2</v>
      </c>
      <c r="L447" s="162">
        <f t="shared" si="13"/>
        <v>1.6939649993993031E-2</v>
      </c>
      <c r="M447" s="163">
        <v>1.6939649993993031</v>
      </c>
      <c r="N447" s="164">
        <v>2.5</v>
      </c>
      <c r="O447" s="25">
        <v>56</v>
      </c>
      <c r="P447" s="25" t="s">
        <v>347</v>
      </c>
      <c r="Q447" s="25" t="s">
        <v>347</v>
      </c>
      <c r="R447" s="128">
        <v>23.663350000000001</v>
      </c>
      <c r="S447" s="128">
        <v>-166.29532</v>
      </c>
      <c r="T447" s="21" t="s">
        <v>421</v>
      </c>
      <c r="U447" s="131">
        <v>41421</v>
      </c>
      <c r="V447" s="117"/>
      <c r="W447" s="115" t="s">
        <v>375</v>
      </c>
      <c r="X447" s="1" t="s">
        <v>372</v>
      </c>
    </row>
    <row r="448" spans="1:24" ht="14.5" x14ac:dyDescent="0.35">
      <c r="A448" s="105" t="s">
        <v>123</v>
      </c>
      <c r="B448" s="55" t="s">
        <v>19</v>
      </c>
      <c r="C448" s="1" t="s">
        <v>305</v>
      </c>
      <c r="E448" s="2" t="s">
        <v>339</v>
      </c>
      <c r="F448" s="106">
        <v>10.1671</v>
      </c>
      <c r="G448" s="106"/>
      <c r="H448" s="106"/>
      <c r="I448" s="21"/>
      <c r="J448" s="107">
        <v>60.5</v>
      </c>
      <c r="K448" s="161">
        <f t="shared" si="12"/>
        <v>6.0499999999999998E-2</v>
      </c>
      <c r="L448" s="162">
        <f t="shared" si="13"/>
        <v>5.9505660414474141E-3</v>
      </c>
      <c r="M448" s="163">
        <v>0.59505660414474137</v>
      </c>
      <c r="N448" s="164">
        <v>4.3</v>
      </c>
      <c r="O448" s="109">
        <v>64</v>
      </c>
      <c r="P448" s="110" t="s">
        <v>352</v>
      </c>
      <c r="Q448" s="110" t="s">
        <v>352</v>
      </c>
      <c r="R448" s="127">
        <v>16.78923</v>
      </c>
      <c r="S448" s="128">
        <v>-169.47554</v>
      </c>
      <c r="T448" s="21" t="s">
        <v>1501</v>
      </c>
      <c r="U448" s="129">
        <v>41424</v>
      </c>
      <c r="V448" s="113"/>
      <c r="W448" s="105" t="s">
        <v>368</v>
      </c>
      <c r="X448" s="1" t="s">
        <v>372</v>
      </c>
    </row>
    <row r="449" spans="1:24" ht="14.5" x14ac:dyDescent="0.35">
      <c r="A449" s="105" t="s">
        <v>124</v>
      </c>
      <c r="B449" s="55" t="s">
        <v>11</v>
      </c>
      <c r="C449" s="1" t="s">
        <v>310</v>
      </c>
      <c r="E449" s="2" t="s">
        <v>339</v>
      </c>
      <c r="F449" s="106">
        <v>0.98199999999999998</v>
      </c>
      <c r="G449" s="106"/>
      <c r="H449" s="106"/>
      <c r="I449" s="21"/>
      <c r="J449" s="107">
        <v>12.9</v>
      </c>
      <c r="K449" s="161">
        <f t="shared" si="12"/>
        <v>1.29E-2</v>
      </c>
      <c r="L449" s="162">
        <f t="shared" si="13"/>
        <v>1.3136456211812628E-2</v>
      </c>
      <c r="M449" s="163">
        <v>1.3136456211812628</v>
      </c>
      <c r="N449" s="164">
        <v>5.8</v>
      </c>
      <c r="O449" s="109">
        <v>45</v>
      </c>
      <c r="P449" s="110" t="s">
        <v>352</v>
      </c>
      <c r="Q449" s="110" t="s">
        <v>352</v>
      </c>
      <c r="R449" s="127">
        <v>16.78848</v>
      </c>
      <c r="S449" s="128">
        <v>-169.46706</v>
      </c>
      <c r="T449" s="21" t="s">
        <v>1501</v>
      </c>
      <c r="U449" s="129">
        <v>41424</v>
      </c>
      <c r="V449" s="113"/>
      <c r="W449" s="105" t="s">
        <v>373</v>
      </c>
      <c r="X449" s="1" t="s">
        <v>372</v>
      </c>
    </row>
    <row r="450" spans="1:24" ht="14.5" x14ac:dyDescent="0.3">
      <c r="A450" s="105" t="s">
        <v>125</v>
      </c>
      <c r="B450" s="55" t="s">
        <v>184</v>
      </c>
      <c r="C450" s="1" t="s">
        <v>1193</v>
      </c>
      <c r="E450" s="15" t="s">
        <v>339</v>
      </c>
      <c r="F450" s="106">
        <v>1.2605999999999999</v>
      </c>
      <c r="G450" s="106"/>
      <c r="H450" s="106"/>
      <c r="I450" s="21"/>
      <c r="J450" s="107">
        <v>14.2</v>
      </c>
      <c r="K450" s="180">
        <f t="shared" ref="K450:K513" si="14">J450*0.001</f>
        <v>1.4199999999999999E-2</v>
      </c>
      <c r="L450" s="181">
        <f t="shared" ref="L450:L513" si="15">K450/F450</f>
        <v>1.1264477233063621E-2</v>
      </c>
      <c r="M450" s="182">
        <v>1.1264477233063621</v>
      </c>
      <c r="N450" s="108">
        <v>5.9</v>
      </c>
      <c r="O450" s="109">
        <v>12</v>
      </c>
      <c r="P450" s="110" t="s">
        <v>352</v>
      </c>
      <c r="Q450" s="110" t="s">
        <v>352</v>
      </c>
      <c r="R450" s="127">
        <v>16.78923</v>
      </c>
      <c r="S450" s="128">
        <v>-169.47554</v>
      </c>
      <c r="T450" s="21" t="s">
        <v>1501</v>
      </c>
      <c r="U450" s="129">
        <v>41424</v>
      </c>
      <c r="V450" s="113"/>
      <c r="W450" s="105" t="s">
        <v>375</v>
      </c>
      <c r="X450" s="1" t="s">
        <v>372</v>
      </c>
    </row>
    <row r="451" spans="1:24" ht="14.5" x14ac:dyDescent="0.35">
      <c r="A451" s="105" t="s">
        <v>126</v>
      </c>
      <c r="B451" s="55" t="s">
        <v>11</v>
      </c>
      <c r="C451" s="1" t="s">
        <v>310</v>
      </c>
      <c r="E451" s="2" t="s">
        <v>339</v>
      </c>
      <c r="F451" s="106">
        <v>1.0105</v>
      </c>
      <c r="G451" s="106"/>
      <c r="H451" s="106"/>
      <c r="I451" s="21"/>
      <c r="J451" s="107">
        <v>10.9</v>
      </c>
      <c r="K451" s="161">
        <f t="shared" si="14"/>
        <v>1.09E-2</v>
      </c>
      <c r="L451" s="162">
        <f t="shared" si="15"/>
        <v>1.078673923800099E-2</v>
      </c>
      <c r="M451" s="163">
        <v>1.0786739238000991</v>
      </c>
      <c r="N451" s="164">
        <v>4.5</v>
      </c>
      <c r="O451" s="109">
        <v>46</v>
      </c>
      <c r="P451" s="110" t="s">
        <v>352</v>
      </c>
      <c r="Q451" s="110" t="s">
        <v>352</v>
      </c>
      <c r="R451" s="127">
        <v>16.770209999999999</v>
      </c>
      <c r="S451" s="128">
        <v>-169.52222</v>
      </c>
      <c r="T451" s="21" t="s">
        <v>1501</v>
      </c>
      <c r="U451" s="129">
        <v>41425</v>
      </c>
      <c r="V451" s="113"/>
      <c r="W451" s="105" t="s">
        <v>368</v>
      </c>
      <c r="X451" s="1" t="s">
        <v>372</v>
      </c>
    </row>
    <row r="452" spans="1:24" ht="14.5" x14ac:dyDescent="0.35">
      <c r="A452" s="105" t="s">
        <v>127</v>
      </c>
      <c r="B452" s="114" t="s">
        <v>184</v>
      </c>
      <c r="C452" s="15" t="s">
        <v>297</v>
      </c>
      <c r="E452" s="2" t="s">
        <v>339</v>
      </c>
      <c r="F452" s="106">
        <v>1.0859000000000001</v>
      </c>
      <c r="G452" s="106"/>
      <c r="H452" s="106"/>
      <c r="I452" s="21"/>
      <c r="J452" s="107">
        <v>20.2</v>
      </c>
      <c r="K452" s="161">
        <f t="shared" si="14"/>
        <v>2.0199999999999999E-2</v>
      </c>
      <c r="L452" s="162">
        <f t="shared" si="15"/>
        <v>1.8602081222948704E-2</v>
      </c>
      <c r="M452" s="163">
        <v>1.8602081222948703</v>
      </c>
      <c r="N452" s="164">
        <v>5.7</v>
      </c>
      <c r="O452" s="109">
        <v>46</v>
      </c>
      <c r="P452" s="110" t="s">
        <v>352</v>
      </c>
      <c r="Q452" s="110" t="s">
        <v>352</v>
      </c>
      <c r="R452" s="127">
        <v>16.770209999999999</v>
      </c>
      <c r="S452" s="128">
        <v>-169.52222</v>
      </c>
      <c r="T452" s="21" t="s">
        <v>1501</v>
      </c>
      <c r="U452" s="129">
        <v>41425</v>
      </c>
      <c r="V452" s="113"/>
      <c r="W452" s="105" t="s">
        <v>368</v>
      </c>
      <c r="X452" s="1" t="s">
        <v>372</v>
      </c>
    </row>
    <row r="453" spans="1:24" ht="14.5" x14ac:dyDescent="0.35">
      <c r="A453" s="105" t="s">
        <v>128</v>
      </c>
      <c r="B453" s="55" t="s">
        <v>19</v>
      </c>
      <c r="C453" s="1" t="s">
        <v>305</v>
      </c>
      <c r="E453" s="2" t="s">
        <v>339</v>
      </c>
      <c r="F453" s="106">
        <v>10.175000000000001</v>
      </c>
      <c r="G453" s="106"/>
      <c r="H453" s="106"/>
      <c r="I453" s="21"/>
      <c r="J453" s="107">
        <v>76.400000000000006</v>
      </c>
      <c r="K453" s="161">
        <f t="shared" si="14"/>
        <v>7.640000000000001E-2</v>
      </c>
      <c r="L453" s="162">
        <f t="shared" si="15"/>
        <v>7.5085995085995092E-3</v>
      </c>
      <c r="M453" s="163">
        <v>0.75085995085995094</v>
      </c>
      <c r="N453" s="164">
        <v>3.6</v>
      </c>
      <c r="O453" s="109">
        <v>46</v>
      </c>
      <c r="P453" s="110" t="s">
        <v>352</v>
      </c>
      <c r="Q453" s="110" t="s">
        <v>352</v>
      </c>
      <c r="R453" s="127">
        <v>16.764769999999999</v>
      </c>
      <c r="S453" s="128">
        <v>-169.52786</v>
      </c>
      <c r="T453" s="21" t="s">
        <v>1501</v>
      </c>
      <c r="U453" s="129">
        <v>41425</v>
      </c>
      <c r="V453" s="113"/>
      <c r="W453" s="105" t="s">
        <v>374</v>
      </c>
      <c r="X453" s="1" t="s">
        <v>372</v>
      </c>
    </row>
    <row r="454" spans="1:24" ht="14.5" x14ac:dyDescent="0.35">
      <c r="A454" s="105" t="s">
        <v>129</v>
      </c>
      <c r="B454" s="55" t="s">
        <v>19</v>
      </c>
      <c r="C454" s="1" t="s">
        <v>305</v>
      </c>
      <c r="E454" s="2" t="s">
        <v>339</v>
      </c>
      <c r="F454" s="106">
        <v>10.069000000000001</v>
      </c>
      <c r="G454" s="106"/>
      <c r="H454" s="106"/>
      <c r="I454" s="21"/>
      <c r="J454" s="107">
        <v>71.3</v>
      </c>
      <c r="K454" s="161">
        <f t="shared" si="14"/>
        <v>7.1300000000000002E-2</v>
      </c>
      <c r="L454" s="162">
        <f t="shared" si="15"/>
        <v>7.0811401330817354E-3</v>
      </c>
      <c r="M454" s="163">
        <v>0.70811401330817358</v>
      </c>
      <c r="N454" s="164">
        <v>3.8</v>
      </c>
      <c r="O454" s="109">
        <v>67</v>
      </c>
      <c r="P454" s="110" t="s">
        <v>352</v>
      </c>
      <c r="Q454" s="110" t="s">
        <v>352</v>
      </c>
      <c r="R454" s="127">
        <v>16.764769999999999</v>
      </c>
      <c r="S454" s="128">
        <v>-169.52786</v>
      </c>
      <c r="T454" s="21" t="s">
        <v>1501</v>
      </c>
      <c r="U454" s="129">
        <v>41425</v>
      </c>
      <c r="V454" s="113"/>
      <c r="W454" s="105" t="s">
        <v>374</v>
      </c>
      <c r="X454" s="1" t="s">
        <v>372</v>
      </c>
    </row>
    <row r="455" spans="1:24" ht="14.5" x14ac:dyDescent="0.35">
      <c r="A455" s="105" t="s">
        <v>130</v>
      </c>
      <c r="B455" s="55" t="s">
        <v>8</v>
      </c>
      <c r="C455" s="1" t="s">
        <v>291</v>
      </c>
      <c r="E455" s="2" t="s">
        <v>337</v>
      </c>
      <c r="F455" s="106">
        <v>4.0372000000000003</v>
      </c>
      <c r="G455" s="106"/>
      <c r="H455" s="106"/>
      <c r="I455" s="21"/>
      <c r="J455" s="107">
        <v>53.2</v>
      </c>
      <c r="K455" s="161">
        <f t="shared" si="14"/>
        <v>5.3200000000000004E-2</v>
      </c>
      <c r="L455" s="162">
        <f t="shared" si="15"/>
        <v>1.3177449717626077E-2</v>
      </c>
      <c r="M455" s="163">
        <v>1.3177449717626077</v>
      </c>
      <c r="N455" s="164">
        <v>4.9000000000000004</v>
      </c>
      <c r="O455" s="109">
        <v>61</v>
      </c>
      <c r="P455" s="110" t="s">
        <v>352</v>
      </c>
      <c r="Q455" s="110" t="s">
        <v>352</v>
      </c>
      <c r="R455" s="127">
        <v>16.661549999999998</v>
      </c>
      <c r="S455" s="128">
        <v>-169.57065</v>
      </c>
      <c r="T455" s="21" t="s">
        <v>1501</v>
      </c>
      <c r="U455" s="129">
        <v>41426</v>
      </c>
      <c r="V455" s="113"/>
      <c r="W455" s="105" t="s">
        <v>368</v>
      </c>
      <c r="X455" s="1" t="s">
        <v>372</v>
      </c>
    </row>
    <row r="456" spans="1:24" ht="14.5" x14ac:dyDescent="0.35">
      <c r="A456" s="105" t="s">
        <v>131</v>
      </c>
      <c r="B456" s="114" t="s">
        <v>184</v>
      </c>
      <c r="C456" s="15" t="s">
        <v>1193</v>
      </c>
      <c r="E456" s="2" t="s">
        <v>339</v>
      </c>
      <c r="F456" s="106">
        <v>1.4311</v>
      </c>
      <c r="G456" s="106"/>
      <c r="H456" s="106"/>
      <c r="I456" s="21"/>
      <c r="J456" s="107">
        <v>12.6</v>
      </c>
      <c r="K456" s="161">
        <f t="shared" si="14"/>
        <v>1.26E-2</v>
      </c>
      <c r="L456" s="162">
        <f t="shared" si="15"/>
        <v>8.80441618335546E-3</v>
      </c>
      <c r="M456" s="163">
        <v>0.88044161833554602</v>
      </c>
      <c r="N456" s="164">
        <v>5.2</v>
      </c>
      <c r="O456" s="109">
        <v>61</v>
      </c>
      <c r="P456" s="110" t="s">
        <v>352</v>
      </c>
      <c r="Q456" s="110" t="s">
        <v>352</v>
      </c>
      <c r="R456" s="127">
        <v>16.661549999999998</v>
      </c>
      <c r="S456" s="128">
        <v>-169.57065</v>
      </c>
      <c r="T456" s="21" t="s">
        <v>1501</v>
      </c>
      <c r="U456" s="129">
        <v>41426</v>
      </c>
      <c r="V456" s="113"/>
      <c r="W456" s="105" t="s">
        <v>368</v>
      </c>
      <c r="X456" s="1" t="s">
        <v>372</v>
      </c>
    </row>
    <row r="457" spans="1:24" ht="14.5" x14ac:dyDescent="0.35">
      <c r="A457" s="105" t="s">
        <v>132</v>
      </c>
      <c r="B457" s="55" t="s">
        <v>19</v>
      </c>
      <c r="C457" s="15" t="s">
        <v>310</v>
      </c>
      <c r="E457" s="2" t="s">
        <v>339</v>
      </c>
      <c r="F457" s="106">
        <v>9.9657</v>
      </c>
      <c r="G457" s="106"/>
      <c r="H457" s="106"/>
      <c r="I457" s="21"/>
      <c r="J457" s="107">
        <v>81.099999999999994</v>
      </c>
      <c r="K457" s="161">
        <f t="shared" si="14"/>
        <v>8.1099999999999992E-2</v>
      </c>
      <c r="L457" s="162">
        <f t="shared" si="15"/>
        <v>8.1379130417331431E-3</v>
      </c>
      <c r="M457" s="163">
        <v>0.81379130417331436</v>
      </c>
      <c r="N457" s="164">
        <v>3.7</v>
      </c>
      <c r="O457" s="109">
        <v>55</v>
      </c>
      <c r="P457" s="110" t="s">
        <v>352</v>
      </c>
      <c r="Q457" s="110" t="s">
        <v>352</v>
      </c>
      <c r="R457" s="127">
        <v>16.746980000000001</v>
      </c>
      <c r="S457" s="128">
        <v>-169.54315</v>
      </c>
      <c r="T457" s="21" t="s">
        <v>1501</v>
      </c>
      <c r="U457" s="129">
        <v>41427</v>
      </c>
      <c r="V457" s="113"/>
      <c r="W457" s="105" t="s">
        <v>368</v>
      </c>
      <c r="X457" s="1" t="s">
        <v>372</v>
      </c>
    </row>
    <row r="458" spans="1:24" ht="14.5" x14ac:dyDescent="0.35">
      <c r="A458" s="105" t="s">
        <v>133</v>
      </c>
      <c r="B458" s="105" t="s">
        <v>71</v>
      </c>
      <c r="C458" s="1" t="s">
        <v>312</v>
      </c>
      <c r="E458" s="2" t="s">
        <v>338</v>
      </c>
      <c r="F458" s="106">
        <v>2.5179</v>
      </c>
      <c r="G458" s="106"/>
      <c r="H458" s="106"/>
      <c r="I458" s="21"/>
      <c r="J458" s="107">
        <v>61.2</v>
      </c>
      <c r="K458" s="161">
        <f t="shared" si="14"/>
        <v>6.1200000000000004E-2</v>
      </c>
      <c r="L458" s="162">
        <f t="shared" si="15"/>
        <v>2.4305969260097701E-2</v>
      </c>
      <c r="M458" s="163">
        <v>2.4305969260097702</v>
      </c>
      <c r="N458" s="164">
        <v>4.5</v>
      </c>
      <c r="O458" s="109">
        <v>55</v>
      </c>
      <c r="P458" s="110" t="s">
        <v>352</v>
      </c>
      <c r="Q458" s="110" t="s">
        <v>352</v>
      </c>
      <c r="R458" s="127">
        <v>16.746980000000001</v>
      </c>
      <c r="S458" s="128">
        <v>-169.54315</v>
      </c>
      <c r="T458" s="21" t="s">
        <v>1501</v>
      </c>
      <c r="U458" s="129">
        <v>41427</v>
      </c>
      <c r="V458" s="113"/>
      <c r="W458" s="105" t="s">
        <v>368</v>
      </c>
      <c r="X458" s="1" t="s">
        <v>372</v>
      </c>
    </row>
    <row r="459" spans="1:24" ht="14.5" x14ac:dyDescent="0.3">
      <c r="A459" s="105" t="s">
        <v>134</v>
      </c>
      <c r="B459" s="55" t="s">
        <v>19</v>
      </c>
      <c r="C459" s="15" t="s">
        <v>310</v>
      </c>
      <c r="E459" s="2" t="s">
        <v>339</v>
      </c>
      <c r="F459" s="106">
        <v>1.0522</v>
      </c>
      <c r="G459" s="106"/>
      <c r="H459" s="106"/>
      <c r="I459" s="21"/>
      <c r="J459" s="107">
        <v>14.9</v>
      </c>
      <c r="K459" s="180">
        <f t="shared" si="14"/>
        <v>1.49E-2</v>
      </c>
      <c r="L459" s="181">
        <f t="shared" si="15"/>
        <v>1.4160805930431477E-2</v>
      </c>
      <c r="M459" s="182">
        <v>1.4160805930431477</v>
      </c>
      <c r="N459" s="108">
        <v>4.5999999999999996</v>
      </c>
      <c r="O459" s="109">
        <v>15</v>
      </c>
      <c r="P459" s="110" t="s">
        <v>352</v>
      </c>
      <c r="Q459" s="110" t="s">
        <v>352</v>
      </c>
      <c r="R459" s="127">
        <v>16.746980000000001</v>
      </c>
      <c r="S459" s="128">
        <v>-169.54315</v>
      </c>
      <c r="T459" s="21" t="s">
        <v>1501</v>
      </c>
      <c r="U459" s="129">
        <v>41427</v>
      </c>
      <c r="V459" s="113"/>
      <c r="W459" s="105" t="s">
        <v>368</v>
      </c>
      <c r="X459" s="1" t="s">
        <v>372</v>
      </c>
    </row>
    <row r="460" spans="1:24" ht="14.5" x14ac:dyDescent="0.35">
      <c r="A460" s="105" t="s">
        <v>135</v>
      </c>
      <c r="B460" s="55" t="s">
        <v>6</v>
      </c>
      <c r="C460" s="1" t="s">
        <v>313</v>
      </c>
      <c r="E460" s="2" t="s">
        <v>339</v>
      </c>
      <c r="F460" s="106">
        <v>5.2907999999999999</v>
      </c>
      <c r="G460" s="106"/>
      <c r="H460" s="106"/>
      <c r="I460" s="21"/>
      <c r="J460" s="107">
        <v>99.3</v>
      </c>
      <c r="K460" s="161">
        <f t="shared" si="14"/>
        <v>9.9299999999999999E-2</v>
      </c>
      <c r="L460" s="162">
        <f t="shared" si="15"/>
        <v>1.8768428215014742E-2</v>
      </c>
      <c r="M460" s="163">
        <v>1.8768428215014743</v>
      </c>
      <c r="N460" s="164">
        <v>3.4</v>
      </c>
      <c r="O460" s="109">
        <v>88</v>
      </c>
      <c r="P460" s="110" t="s">
        <v>347</v>
      </c>
      <c r="Q460" s="110" t="s">
        <v>347</v>
      </c>
      <c r="R460" s="127">
        <v>23.631366666666665</v>
      </c>
      <c r="S460" s="128">
        <v>-166.185</v>
      </c>
      <c r="T460" s="21" t="s">
        <v>421</v>
      </c>
      <c r="U460" s="129">
        <v>41893</v>
      </c>
      <c r="V460" s="113"/>
      <c r="W460" s="105" t="s">
        <v>378</v>
      </c>
      <c r="X460" s="1" t="s">
        <v>379</v>
      </c>
    </row>
    <row r="461" spans="1:24" ht="14.5" x14ac:dyDescent="0.35">
      <c r="A461" s="105" t="s">
        <v>138</v>
      </c>
      <c r="B461" s="55" t="s">
        <v>32</v>
      </c>
      <c r="C461" s="1" t="s">
        <v>315</v>
      </c>
      <c r="E461" s="2" t="s">
        <v>337</v>
      </c>
      <c r="F461" s="106">
        <v>5.4702000000000002</v>
      </c>
      <c r="G461" s="106"/>
      <c r="H461" s="106"/>
      <c r="I461" s="21"/>
      <c r="J461" s="107">
        <v>60</v>
      </c>
      <c r="K461" s="161">
        <f t="shared" si="14"/>
        <v>0.06</v>
      </c>
      <c r="L461" s="162">
        <f t="shared" si="15"/>
        <v>1.0968520346605242E-2</v>
      </c>
      <c r="M461" s="163">
        <v>1.0968520346605242</v>
      </c>
      <c r="N461" s="164">
        <v>2.2999999999999998</v>
      </c>
      <c r="O461" s="109">
        <v>81</v>
      </c>
      <c r="P461" s="110" t="s">
        <v>347</v>
      </c>
      <c r="Q461" s="110" t="s">
        <v>347</v>
      </c>
      <c r="R461" s="127">
        <v>23.776783333333334</v>
      </c>
      <c r="S461" s="128">
        <v>-166.38678333333334</v>
      </c>
      <c r="T461" s="21" t="s">
        <v>421</v>
      </c>
      <c r="U461" s="129">
        <v>41894</v>
      </c>
      <c r="V461" s="113"/>
      <c r="W461" s="105" t="s">
        <v>378</v>
      </c>
      <c r="X461" s="1" t="s">
        <v>379</v>
      </c>
    </row>
    <row r="462" spans="1:24" ht="14.5" x14ac:dyDescent="0.35">
      <c r="A462" s="105" t="s">
        <v>142</v>
      </c>
      <c r="B462" s="55" t="s">
        <v>19</v>
      </c>
      <c r="C462" s="1" t="s">
        <v>305</v>
      </c>
      <c r="E462" s="2" t="s">
        <v>339</v>
      </c>
      <c r="F462" s="106">
        <v>10.3466</v>
      </c>
      <c r="G462" s="106"/>
      <c r="H462" s="106"/>
      <c r="I462" s="21"/>
      <c r="J462" s="107">
        <v>142.6</v>
      </c>
      <c r="K462" s="161">
        <f t="shared" si="14"/>
        <v>0.1426</v>
      </c>
      <c r="L462" s="162">
        <f t="shared" si="15"/>
        <v>1.3782305298358881E-2</v>
      </c>
      <c r="M462" s="163">
        <v>1.3782305298358881</v>
      </c>
      <c r="N462" s="164">
        <v>2.5</v>
      </c>
      <c r="O462" s="109">
        <v>59</v>
      </c>
      <c r="P462" s="110" t="s">
        <v>349</v>
      </c>
      <c r="Q462" s="110" t="s">
        <v>349</v>
      </c>
      <c r="R462" s="127">
        <v>26.036999999999999</v>
      </c>
      <c r="S462" s="128">
        <v>-173.79218333333333</v>
      </c>
      <c r="T462" s="21" t="s">
        <v>421</v>
      </c>
      <c r="U462" s="129">
        <v>41896</v>
      </c>
      <c r="V462" s="113"/>
      <c r="W462" s="105" t="s">
        <v>381</v>
      </c>
      <c r="X462" s="1" t="s">
        <v>379</v>
      </c>
    </row>
    <row r="463" spans="1:24" ht="14.5" x14ac:dyDescent="0.35">
      <c r="A463" s="105" t="s">
        <v>144</v>
      </c>
      <c r="B463" s="55" t="s">
        <v>6</v>
      </c>
      <c r="C463" s="1" t="s">
        <v>288</v>
      </c>
      <c r="E463" s="2" t="s">
        <v>339</v>
      </c>
      <c r="F463" s="106">
        <v>3.1745000000000001</v>
      </c>
      <c r="G463" s="106"/>
      <c r="H463" s="106"/>
      <c r="I463" s="21"/>
      <c r="J463" s="107">
        <v>31</v>
      </c>
      <c r="K463" s="161">
        <f t="shared" si="14"/>
        <v>3.1E-2</v>
      </c>
      <c r="L463" s="162">
        <f t="shared" si="15"/>
        <v>9.7653173728146168E-3</v>
      </c>
      <c r="M463" s="163">
        <v>0.9765317372814617</v>
      </c>
      <c r="N463" s="164">
        <v>2.9</v>
      </c>
      <c r="O463" s="109">
        <v>59</v>
      </c>
      <c r="P463" s="110" t="s">
        <v>349</v>
      </c>
      <c r="Q463" s="110" t="s">
        <v>349</v>
      </c>
      <c r="R463" s="127">
        <v>26.036999999999999</v>
      </c>
      <c r="S463" s="128">
        <v>-173.79218333333333</v>
      </c>
      <c r="T463" s="21" t="s">
        <v>421</v>
      </c>
      <c r="U463" s="129">
        <v>41896</v>
      </c>
      <c r="V463" s="113"/>
      <c r="W463" s="105" t="s">
        <v>381</v>
      </c>
      <c r="X463" s="1" t="s">
        <v>379</v>
      </c>
    </row>
    <row r="464" spans="1:24" ht="14.5" x14ac:dyDescent="0.35">
      <c r="A464" s="105" t="s">
        <v>145</v>
      </c>
      <c r="B464" s="55" t="s">
        <v>59</v>
      </c>
      <c r="C464" s="1" t="s">
        <v>310</v>
      </c>
      <c r="E464" s="2" t="s">
        <v>338</v>
      </c>
      <c r="F464" s="106">
        <v>4.9782999999999999</v>
      </c>
      <c r="G464" s="106"/>
      <c r="H464" s="106"/>
      <c r="I464" s="21"/>
      <c r="J464" s="107">
        <v>37.9</v>
      </c>
      <c r="K464" s="161">
        <f t="shared" si="14"/>
        <v>3.7899999999999996E-2</v>
      </c>
      <c r="L464" s="162">
        <f t="shared" si="15"/>
        <v>7.6130405961874524E-3</v>
      </c>
      <c r="M464" s="163">
        <v>0.76130405961874525</v>
      </c>
      <c r="N464" s="164">
        <v>3.3</v>
      </c>
      <c r="O464" s="109">
        <v>56</v>
      </c>
      <c r="P464" s="110" t="s">
        <v>349</v>
      </c>
      <c r="Q464" s="110" t="s">
        <v>349</v>
      </c>
      <c r="R464" s="127">
        <v>26.114283333333333</v>
      </c>
      <c r="S464" s="128">
        <v>-173.85373333333334</v>
      </c>
      <c r="T464" s="21" t="s">
        <v>421</v>
      </c>
      <c r="U464" s="129">
        <v>41896</v>
      </c>
      <c r="V464" s="113"/>
      <c r="W464" s="105" t="s">
        <v>378</v>
      </c>
      <c r="X464" s="1" t="s">
        <v>379</v>
      </c>
    </row>
    <row r="465" spans="1:25" ht="14.5" x14ac:dyDescent="0.35">
      <c r="A465" s="105" t="s">
        <v>146</v>
      </c>
      <c r="B465" s="55" t="s">
        <v>6</v>
      </c>
      <c r="C465" s="1" t="s">
        <v>288</v>
      </c>
      <c r="E465" s="2" t="s">
        <v>339</v>
      </c>
      <c r="F465" s="106">
        <v>3.2101000000000002</v>
      </c>
      <c r="G465" s="106"/>
      <c r="H465" s="106"/>
      <c r="I465" s="21"/>
      <c r="J465" s="107">
        <v>24.3</v>
      </c>
      <c r="K465" s="161">
        <f t="shared" si="14"/>
        <v>2.4300000000000002E-2</v>
      </c>
      <c r="L465" s="162">
        <f t="shared" si="15"/>
        <v>7.5698576368337439E-3</v>
      </c>
      <c r="M465" s="163">
        <v>0.75698576368337434</v>
      </c>
      <c r="N465" s="164">
        <v>2.7</v>
      </c>
      <c r="O465" s="109">
        <v>56</v>
      </c>
      <c r="P465" s="110" t="s">
        <v>349</v>
      </c>
      <c r="Q465" s="110" t="s">
        <v>349</v>
      </c>
      <c r="R465" s="127">
        <v>26.114283333333333</v>
      </c>
      <c r="S465" s="128">
        <v>-173.85373333333334</v>
      </c>
      <c r="T465" s="21" t="s">
        <v>421</v>
      </c>
      <c r="U465" s="129">
        <v>41896</v>
      </c>
      <c r="V465" s="113"/>
      <c r="W465" s="105" t="s">
        <v>378</v>
      </c>
      <c r="X465" s="1" t="s">
        <v>379</v>
      </c>
    </row>
    <row r="466" spans="1:25" ht="14.5" x14ac:dyDescent="0.35">
      <c r="A466" s="105" t="s">
        <v>147</v>
      </c>
      <c r="B466" s="55" t="s">
        <v>6</v>
      </c>
      <c r="C466" s="1" t="s">
        <v>322</v>
      </c>
      <c r="E466" s="2" t="s">
        <v>339</v>
      </c>
      <c r="F466" s="106">
        <v>3.0669</v>
      </c>
      <c r="G466" s="106"/>
      <c r="H466" s="106"/>
      <c r="I466" s="21"/>
      <c r="J466" s="107">
        <v>27.9</v>
      </c>
      <c r="K466" s="161">
        <f t="shared" si="14"/>
        <v>2.7899999999999998E-2</v>
      </c>
      <c r="L466" s="162">
        <f t="shared" si="15"/>
        <v>9.0971339137239544E-3</v>
      </c>
      <c r="M466" s="163">
        <v>0.90971339137239549</v>
      </c>
      <c r="N466" s="164">
        <v>4</v>
      </c>
      <c r="O466" s="109">
        <v>56</v>
      </c>
      <c r="P466" s="110" t="s">
        <v>349</v>
      </c>
      <c r="Q466" s="110" t="s">
        <v>349</v>
      </c>
      <c r="R466" s="127">
        <v>26.114283333333333</v>
      </c>
      <c r="S466" s="128">
        <v>-173.85373333333334</v>
      </c>
      <c r="T466" s="21" t="s">
        <v>421</v>
      </c>
      <c r="U466" s="129">
        <v>41896</v>
      </c>
      <c r="V466" s="113"/>
      <c r="W466" s="105" t="s">
        <v>378</v>
      </c>
      <c r="X466" s="1" t="s">
        <v>379</v>
      </c>
    </row>
    <row r="467" spans="1:25" ht="14.5" x14ac:dyDescent="0.35">
      <c r="A467" s="115" t="s">
        <v>148</v>
      </c>
      <c r="B467" s="32" t="s">
        <v>149</v>
      </c>
      <c r="C467" s="32" t="s">
        <v>314</v>
      </c>
      <c r="D467" s="23"/>
      <c r="E467" s="115" t="s">
        <v>338</v>
      </c>
      <c r="F467" s="106">
        <v>3.0669</v>
      </c>
      <c r="G467" s="106"/>
      <c r="H467" s="106"/>
      <c r="I467" s="40"/>
      <c r="J467" s="107">
        <v>27.9</v>
      </c>
      <c r="K467" s="161">
        <f t="shared" si="14"/>
        <v>2.7899999999999998E-2</v>
      </c>
      <c r="L467" s="162">
        <f t="shared" si="15"/>
        <v>9.0971339137239544E-3</v>
      </c>
      <c r="M467" s="163">
        <v>0.90971339137239549</v>
      </c>
      <c r="N467" s="164">
        <v>4</v>
      </c>
      <c r="O467" s="116">
        <v>84</v>
      </c>
      <c r="P467" s="25" t="s">
        <v>349</v>
      </c>
      <c r="Q467" s="25" t="s">
        <v>349</v>
      </c>
      <c r="R467" s="128">
        <v>25.926983333333332</v>
      </c>
      <c r="S467" s="128">
        <v>-173.0549</v>
      </c>
      <c r="T467" s="21" t="s">
        <v>421</v>
      </c>
      <c r="U467" s="131">
        <v>41897</v>
      </c>
      <c r="V467" s="117"/>
      <c r="W467" s="115" t="s">
        <v>382</v>
      </c>
      <c r="X467" s="32" t="s">
        <v>379</v>
      </c>
    </row>
    <row r="468" spans="1:25" ht="14.5" x14ac:dyDescent="0.35">
      <c r="A468" s="105" t="s">
        <v>152</v>
      </c>
      <c r="B468" s="1" t="s">
        <v>150</v>
      </c>
      <c r="C468" s="1" t="s">
        <v>323</v>
      </c>
      <c r="E468" s="2" t="s">
        <v>339</v>
      </c>
      <c r="F468" s="106">
        <v>10.0161</v>
      </c>
      <c r="G468" s="106"/>
      <c r="H468" s="106"/>
      <c r="I468" s="21"/>
      <c r="J468" s="107">
        <v>170</v>
      </c>
      <c r="K468" s="161">
        <f t="shared" si="14"/>
        <v>0.17</v>
      </c>
      <c r="L468" s="162">
        <f t="shared" si="15"/>
        <v>1.6972673994868265E-2</v>
      </c>
      <c r="M468" s="163">
        <v>1.6972673994868264</v>
      </c>
      <c r="N468" s="164">
        <v>4</v>
      </c>
      <c r="O468" s="109">
        <v>84</v>
      </c>
      <c r="P468" s="110" t="s">
        <v>349</v>
      </c>
      <c r="Q468" s="110" t="s">
        <v>349</v>
      </c>
      <c r="R468" s="127">
        <v>25.926983333333332</v>
      </c>
      <c r="S468" s="128">
        <v>-173.0549</v>
      </c>
      <c r="T468" s="21" t="s">
        <v>421</v>
      </c>
      <c r="U468" s="129">
        <v>41897</v>
      </c>
      <c r="V468" s="113"/>
      <c r="W468" s="105" t="s">
        <v>382</v>
      </c>
      <c r="X468" s="1" t="s">
        <v>379</v>
      </c>
    </row>
    <row r="469" spans="1:25" ht="14.5" x14ac:dyDescent="0.35">
      <c r="A469" s="105" t="s">
        <v>156</v>
      </c>
      <c r="B469" s="1" t="s">
        <v>149</v>
      </c>
      <c r="C469" s="1" t="s">
        <v>316</v>
      </c>
      <c r="E469" s="2" t="s">
        <v>338</v>
      </c>
      <c r="F469" s="106">
        <v>2.5032999999999999</v>
      </c>
      <c r="G469" s="106"/>
      <c r="H469" s="106"/>
      <c r="I469" s="21"/>
      <c r="J469" s="107">
        <v>50.9</v>
      </c>
      <c r="K469" s="161">
        <f t="shared" si="14"/>
        <v>5.0900000000000001E-2</v>
      </c>
      <c r="L469" s="162">
        <f t="shared" si="15"/>
        <v>2.0333160228498383E-2</v>
      </c>
      <c r="M469" s="163">
        <v>2.0333160228498381</v>
      </c>
      <c r="N469" s="164">
        <v>4.7</v>
      </c>
      <c r="O469" s="109">
        <v>84</v>
      </c>
      <c r="P469" s="110" t="s">
        <v>349</v>
      </c>
      <c r="Q469" s="110" t="s">
        <v>349</v>
      </c>
      <c r="R469" s="127">
        <v>25.926983333333332</v>
      </c>
      <c r="S469" s="128">
        <v>-173.0549</v>
      </c>
      <c r="T469" s="21" t="s">
        <v>421</v>
      </c>
      <c r="U469" s="129">
        <v>41897</v>
      </c>
      <c r="V469" s="113"/>
      <c r="W469" s="105" t="s">
        <v>382</v>
      </c>
      <c r="X469" s="1" t="s">
        <v>379</v>
      </c>
    </row>
    <row r="470" spans="1:25" ht="14.5" x14ac:dyDescent="0.35">
      <c r="A470" s="105" t="s">
        <v>157</v>
      </c>
      <c r="B470" s="1" t="s">
        <v>5</v>
      </c>
      <c r="C470" s="1" t="s">
        <v>316</v>
      </c>
      <c r="E470" s="2" t="s">
        <v>338</v>
      </c>
      <c r="F470" s="106">
        <v>1.9919</v>
      </c>
      <c r="G470" s="106"/>
      <c r="H470" s="106"/>
      <c r="I470" s="21"/>
      <c r="J470" s="107">
        <v>22.6</v>
      </c>
      <c r="K470" s="161">
        <f t="shared" si="14"/>
        <v>2.2600000000000002E-2</v>
      </c>
      <c r="L470" s="162">
        <f t="shared" si="15"/>
        <v>1.134595110196295E-2</v>
      </c>
      <c r="M470" s="163">
        <v>1.134595110196295</v>
      </c>
      <c r="N470" s="164">
        <v>3.6</v>
      </c>
      <c r="O470" s="109">
        <v>84</v>
      </c>
      <c r="P470" s="110" t="s">
        <v>349</v>
      </c>
      <c r="Q470" s="110" t="s">
        <v>349</v>
      </c>
      <c r="R470" s="127">
        <v>25.882366666666666</v>
      </c>
      <c r="S470" s="128">
        <v>-173.96211666666667</v>
      </c>
      <c r="T470" s="21" t="s">
        <v>421</v>
      </c>
      <c r="U470" s="129">
        <v>41897</v>
      </c>
      <c r="V470" s="113"/>
      <c r="W470" s="105" t="s">
        <v>383</v>
      </c>
      <c r="X470" s="1" t="s">
        <v>379</v>
      </c>
    </row>
    <row r="471" spans="1:25" ht="14.5" x14ac:dyDescent="0.35">
      <c r="A471" s="105" t="s">
        <v>158</v>
      </c>
      <c r="B471" s="1" t="s">
        <v>159</v>
      </c>
      <c r="C471" s="1" t="s">
        <v>310</v>
      </c>
      <c r="E471" s="2" t="s">
        <v>338</v>
      </c>
      <c r="F471" s="106">
        <v>4.8061999999999996</v>
      </c>
      <c r="G471" s="106"/>
      <c r="H471" s="106"/>
      <c r="I471" s="21"/>
      <c r="J471" s="107">
        <v>50.1</v>
      </c>
      <c r="K471" s="161">
        <f t="shared" si="14"/>
        <v>5.0100000000000006E-2</v>
      </c>
      <c r="L471" s="162">
        <f t="shared" si="15"/>
        <v>1.0424035620656654E-2</v>
      </c>
      <c r="M471" s="163">
        <v>1.0424035620656655</v>
      </c>
      <c r="N471" s="164">
        <v>3.3</v>
      </c>
      <c r="O471" s="109">
        <v>73.152000000000001</v>
      </c>
      <c r="P471" s="110" t="s">
        <v>349</v>
      </c>
      <c r="Q471" s="110" t="s">
        <v>349</v>
      </c>
      <c r="R471" s="127">
        <v>25.920783333333333</v>
      </c>
      <c r="S471" s="128">
        <v>-174.03416666666666</v>
      </c>
      <c r="T471" s="40" t="s">
        <v>421</v>
      </c>
      <c r="U471" s="129">
        <v>41898</v>
      </c>
      <c r="V471" s="113"/>
      <c r="W471" s="105" t="s">
        <v>378</v>
      </c>
      <c r="X471" s="1" t="s">
        <v>379</v>
      </c>
    </row>
    <row r="472" spans="1:25" ht="14.5" x14ac:dyDescent="0.35">
      <c r="A472" s="105" t="s">
        <v>161</v>
      </c>
      <c r="B472" s="1" t="s">
        <v>6</v>
      </c>
      <c r="C472" s="1" t="s">
        <v>311</v>
      </c>
      <c r="E472" s="2" t="s">
        <v>339</v>
      </c>
      <c r="F472" s="106">
        <v>3.0941999999999998</v>
      </c>
      <c r="G472" s="106"/>
      <c r="H472" s="106"/>
      <c r="I472" s="21"/>
      <c r="J472" s="107">
        <v>31.4</v>
      </c>
      <c r="K472" s="161">
        <f t="shared" si="14"/>
        <v>3.1399999999999997E-2</v>
      </c>
      <c r="L472" s="162">
        <f t="shared" si="15"/>
        <v>1.0148018874022365E-2</v>
      </c>
      <c r="M472" s="163">
        <v>1.0148018874022364</v>
      </c>
      <c r="N472" s="164">
        <v>2.4</v>
      </c>
      <c r="O472" s="109">
        <v>64</v>
      </c>
      <c r="P472" s="110" t="s">
        <v>349</v>
      </c>
      <c r="Q472" s="110" t="s">
        <v>349</v>
      </c>
      <c r="R472" s="127">
        <v>26.031700000000001</v>
      </c>
      <c r="S472" s="128">
        <v>-174.15823333333333</v>
      </c>
      <c r="T472" s="21" t="s">
        <v>421</v>
      </c>
      <c r="U472" s="129">
        <v>41898</v>
      </c>
      <c r="V472" s="113"/>
      <c r="W472" s="105" t="s">
        <v>380</v>
      </c>
      <c r="X472" s="1" t="s">
        <v>379</v>
      </c>
    </row>
    <row r="473" spans="1:25" ht="14.5" x14ac:dyDescent="0.35">
      <c r="A473" s="105" t="s">
        <v>162</v>
      </c>
      <c r="B473" s="1" t="s">
        <v>160</v>
      </c>
      <c r="C473" s="1" t="s">
        <v>314</v>
      </c>
      <c r="E473" s="2" t="s">
        <v>339</v>
      </c>
      <c r="F473" s="106">
        <v>2.4539</v>
      </c>
      <c r="G473" s="106"/>
      <c r="H473" s="106"/>
      <c r="I473" s="21"/>
      <c r="J473" s="107">
        <v>27.2</v>
      </c>
      <c r="K473" s="161">
        <f t="shared" si="14"/>
        <v>2.7199999999999998E-2</v>
      </c>
      <c r="L473" s="162">
        <f t="shared" si="15"/>
        <v>1.1084396267166551E-2</v>
      </c>
      <c r="M473" s="163">
        <v>1.1084396267166552</v>
      </c>
      <c r="N473" s="164">
        <v>4.2</v>
      </c>
      <c r="O473" s="109">
        <v>64</v>
      </c>
      <c r="P473" s="110" t="s">
        <v>349</v>
      </c>
      <c r="Q473" s="110" t="s">
        <v>349</v>
      </c>
      <c r="R473" s="127">
        <v>26.031700000000001</v>
      </c>
      <c r="S473" s="128">
        <v>-174.15823333333333</v>
      </c>
      <c r="T473" s="21" t="s">
        <v>421</v>
      </c>
      <c r="U473" s="129">
        <v>41898</v>
      </c>
      <c r="V473" s="113"/>
      <c r="W473" s="105" t="s">
        <v>380</v>
      </c>
      <c r="X473" s="1" t="s">
        <v>379</v>
      </c>
    </row>
    <row r="474" spans="1:25" ht="14.5" x14ac:dyDescent="0.35">
      <c r="A474" s="105" t="s">
        <v>163</v>
      </c>
      <c r="B474" s="1" t="s">
        <v>7</v>
      </c>
      <c r="C474" s="1" t="s">
        <v>303</v>
      </c>
      <c r="E474" s="2" t="s">
        <v>339</v>
      </c>
      <c r="F474" s="106">
        <v>2.0889000000000002</v>
      </c>
      <c r="G474" s="106"/>
      <c r="H474" s="106"/>
      <c r="I474" s="21"/>
      <c r="J474" s="107">
        <v>15.5</v>
      </c>
      <c r="K474" s="161">
        <f t="shared" si="14"/>
        <v>1.55E-2</v>
      </c>
      <c r="L474" s="162">
        <f t="shared" si="15"/>
        <v>7.420173296950547E-3</v>
      </c>
      <c r="M474" s="163">
        <v>0.74201732969505474</v>
      </c>
      <c r="N474" s="164">
        <v>1.5</v>
      </c>
      <c r="O474" s="109">
        <v>64</v>
      </c>
      <c r="P474" s="110" t="s">
        <v>349</v>
      </c>
      <c r="Q474" s="110" t="s">
        <v>349</v>
      </c>
      <c r="R474" s="127">
        <v>26.031700000000001</v>
      </c>
      <c r="S474" s="128">
        <v>-174.15823333333333</v>
      </c>
      <c r="T474" s="21" t="s">
        <v>421</v>
      </c>
      <c r="U474" s="129">
        <v>41898</v>
      </c>
      <c r="V474" s="113"/>
      <c r="W474" s="105" t="s">
        <v>380</v>
      </c>
      <c r="X474" s="1" t="s">
        <v>379</v>
      </c>
    </row>
    <row r="475" spans="1:25" ht="14.5" x14ac:dyDescent="0.35">
      <c r="A475" s="105" t="s">
        <v>164</v>
      </c>
      <c r="B475" s="1" t="s">
        <v>5</v>
      </c>
      <c r="C475" s="1" t="s">
        <v>314</v>
      </c>
      <c r="E475" s="2" t="s">
        <v>338</v>
      </c>
      <c r="F475" s="106">
        <v>2.0914999999999999</v>
      </c>
      <c r="G475" s="106"/>
      <c r="H475" s="106"/>
      <c r="I475" s="21"/>
      <c r="J475" s="107">
        <v>23.8</v>
      </c>
      <c r="K475" s="161">
        <f t="shared" si="14"/>
        <v>2.3800000000000002E-2</v>
      </c>
      <c r="L475" s="162">
        <f t="shared" si="15"/>
        <v>1.137939278030122E-2</v>
      </c>
      <c r="M475" s="163">
        <v>1.1379392780301221</v>
      </c>
      <c r="N475" s="164">
        <v>6.3</v>
      </c>
      <c r="O475" s="116">
        <v>55.473600000000005</v>
      </c>
      <c r="P475" s="110" t="s">
        <v>1210</v>
      </c>
      <c r="Q475" s="110" t="s">
        <v>1210</v>
      </c>
      <c r="R475" s="127">
        <v>27.786833333333334</v>
      </c>
      <c r="S475" s="128">
        <v>-175.85341666666667</v>
      </c>
      <c r="T475" s="21" t="s">
        <v>421</v>
      </c>
      <c r="U475" s="129">
        <v>41899</v>
      </c>
      <c r="V475" s="113"/>
      <c r="W475" s="105" t="s">
        <v>382</v>
      </c>
      <c r="X475" s="1" t="s">
        <v>379</v>
      </c>
    </row>
    <row r="476" spans="1:25" ht="14.5" x14ac:dyDescent="0.35">
      <c r="A476" s="105" t="s">
        <v>165</v>
      </c>
      <c r="B476" s="1" t="s">
        <v>12</v>
      </c>
      <c r="C476" s="1" t="s">
        <v>293</v>
      </c>
      <c r="E476" s="2" t="s">
        <v>337</v>
      </c>
      <c r="F476" s="106">
        <v>2.4649000000000001</v>
      </c>
      <c r="G476" s="106"/>
      <c r="H476" s="106"/>
      <c r="I476" s="21"/>
      <c r="J476" s="107">
        <v>37.1</v>
      </c>
      <c r="K476" s="161">
        <f t="shared" si="14"/>
        <v>3.7100000000000001E-2</v>
      </c>
      <c r="L476" s="162">
        <f t="shared" si="15"/>
        <v>1.5051320540387034E-2</v>
      </c>
      <c r="M476" s="163">
        <v>1.5051320540387034</v>
      </c>
      <c r="N476" s="164">
        <v>3.5</v>
      </c>
      <c r="O476" s="116">
        <v>55.473600000000005</v>
      </c>
      <c r="P476" s="110" t="s">
        <v>1210</v>
      </c>
      <c r="Q476" s="110" t="s">
        <v>1210</v>
      </c>
      <c r="R476" s="127">
        <v>27.786833333333334</v>
      </c>
      <c r="S476" s="128">
        <v>-175.85341666666667</v>
      </c>
      <c r="T476" s="21" t="s">
        <v>421</v>
      </c>
      <c r="U476" s="129">
        <v>41899</v>
      </c>
      <c r="V476" s="113"/>
      <c r="W476" s="105" t="s">
        <v>382</v>
      </c>
      <c r="X476" s="1" t="s">
        <v>379</v>
      </c>
      <c r="Y476" s="32"/>
    </row>
    <row r="477" spans="1:25" ht="14.5" x14ac:dyDescent="0.35">
      <c r="A477" s="105" t="s">
        <v>166</v>
      </c>
      <c r="B477" s="1" t="s">
        <v>59</v>
      </c>
      <c r="C477" s="1" t="s">
        <v>310</v>
      </c>
      <c r="E477" s="2" t="s">
        <v>338</v>
      </c>
      <c r="F477" s="106">
        <v>4.9157999999999999</v>
      </c>
      <c r="G477" s="106"/>
      <c r="H477" s="106"/>
      <c r="I477" s="21"/>
      <c r="J477" s="107">
        <v>29.3</v>
      </c>
      <c r="K477" s="161">
        <f t="shared" si="14"/>
        <v>2.93E-2</v>
      </c>
      <c r="L477" s="162">
        <f t="shared" si="15"/>
        <v>5.9603726758615076E-3</v>
      </c>
      <c r="M477" s="163">
        <v>0.59603726758615072</v>
      </c>
      <c r="N477" s="164">
        <v>4.5999999999999996</v>
      </c>
      <c r="O477" s="116">
        <v>55.473600000000005</v>
      </c>
      <c r="P477" s="110" t="s">
        <v>1210</v>
      </c>
      <c r="Q477" s="110" t="s">
        <v>1210</v>
      </c>
      <c r="R477" s="127">
        <v>27.786833333333334</v>
      </c>
      <c r="S477" s="128">
        <v>-175.85341666666667</v>
      </c>
      <c r="T477" s="21" t="s">
        <v>421</v>
      </c>
      <c r="U477" s="129">
        <v>41899</v>
      </c>
      <c r="V477" s="113"/>
      <c r="W477" s="105" t="s">
        <v>382</v>
      </c>
      <c r="X477" s="1" t="s">
        <v>379</v>
      </c>
      <c r="Y477" s="32"/>
    </row>
    <row r="478" spans="1:25" ht="14.5" x14ac:dyDescent="0.35">
      <c r="A478" s="105" t="s">
        <v>167</v>
      </c>
      <c r="B478" s="1" t="s">
        <v>6</v>
      </c>
      <c r="C478" s="1" t="s">
        <v>290</v>
      </c>
      <c r="E478" s="2" t="s">
        <v>339</v>
      </c>
      <c r="F478" s="106">
        <v>3.5461</v>
      </c>
      <c r="G478" s="106"/>
      <c r="H478" s="106"/>
      <c r="I478" s="21"/>
      <c r="J478" s="107">
        <v>43.4</v>
      </c>
      <c r="K478" s="161">
        <f t="shared" si="14"/>
        <v>4.3400000000000001E-2</v>
      </c>
      <c r="L478" s="162">
        <f t="shared" si="15"/>
        <v>1.223879755224049E-2</v>
      </c>
      <c r="M478" s="163">
        <v>1.223879755224049</v>
      </c>
      <c r="N478" s="164">
        <v>4.7</v>
      </c>
      <c r="O478" s="116">
        <v>55.473600000000005</v>
      </c>
      <c r="P478" s="110" t="s">
        <v>1210</v>
      </c>
      <c r="Q478" s="110" t="s">
        <v>1210</v>
      </c>
      <c r="R478" s="127">
        <v>27.786833333333334</v>
      </c>
      <c r="S478" s="128">
        <v>-175.85341666666667</v>
      </c>
      <c r="T478" s="21" t="s">
        <v>421</v>
      </c>
      <c r="U478" s="129">
        <v>41899</v>
      </c>
      <c r="V478" s="113"/>
      <c r="W478" s="105" t="s">
        <v>382</v>
      </c>
      <c r="X478" s="1" t="s">
        <v>379</v>
      </c>
      <c r="Y478" s="32"/>
    </row>
    <row r="479" spans="1:25" s="23" customFormat="1" ht="14.5" x14ac:dyDescent="0.35">
      <c r="A479" s="105" t="s">
        <v>168</v>
      </c>
      <c r="B479" s="1" t="s">
        <v>32</v>
      </c>
      <c r="C479" s="1" t="s">
        <v>315</v>
      </c>
      <c r="D479" s="15"/>
      <c r="E479" s="2" t="s">
        <v>337</v>
      </c>
      <c r="F479" s="106">
        <v>5.4762000000000004</v>
      </c>
      <c r="G479" s="106"/>
      <c r="H479" s="106"/>
      <c r="I479" s="21"/>
      <c r="J479" s="107">
        <v>32</v>
      </c>
      <c r="K479" s="161">
        <f t="shared" si="14"/>
        <v>3.2000000000000001E-2</v>
      </c>
      <c r="L479" s="162">
        <f t="shared" si="15"/>
        <v>5.8434680983163508E-3</v>
      </c>
      <c r="M479" s="163">
        <v>0.58434680983163512</v>
      </c>
      <c r="N479" s="164">
        <v>3.4</v>
      </c>
      <c r="O479" s="116">
        <v>55.473600000000005</v>
      </c>
      <c r="P479" s="110" t="s">
        <v>1210</v>
      </c>
      <c r="Q479" s="110" t="s">
        <v>1210</v>
      </c>
      <c r="R479" s="127">
        <v>27.786833333333334</v>
      </c>
      <c r="S479" s="128">
        <v>-175.85341666666667</v>
      </c>
      <c r="T479" s="21" t="s">
        <v>421</v>
      </c>
      <c r="U479" s="129">
        <v>41899</v>
      </c>
      <c r="V479" s="113"/>
      <c r="W479" s="105" t="s">
        <v>382</v>
      </c>
      <c r="X479" s="1" t="s">
        <v>379</v>
      </c>
      <c r="Y479" s="32"/>
    </row>
    <row r="480" spans="1:25" ht="14.5" x14ac:dyDescent="0.35">
      <c r="A480" s="105" t="s">
        <v>169</v>
      </c>
      <c r="B480" s="1" t="s">
        <v>170</v>
      </c>
      <c r="C480" s="1" t="s">
        <v>326</v>
      </c>
      <c r="E480" s="2" t="s">
        <v>338</v>
      </c>
      <c r="F480" s="106">
        <v>10.076499999999999</v>
      </c>
      <c r="G480" s="106"/>
      <c r="H480" s="106"/>
      <c r="I480" s="21"/>
      <c r="J480" s="107">
        <v>51.1</v>
      </c>
      <c r="K480" s="161">
        <f t="shared" si="14"/>
        <v>5.11E-2</v>
      </c>
      <c r="L480" s="162">
        <f t="shared" si="15"/>
        <v>5.0712052796109764E-3</v>
      </c>
      <c r="M480" s="163">
        <v>0.50712052796109763</v>
      </c>
      <c r="N480" s="164">
        <v>4.7</v>
      </c>
      <c r="O480" s="116">
        <v>55.473600000000005</v>
      </c>
      <c r="P480" s="110" t="s">
        <v>1210</v>
      </c>
      <c r="Q480" s="110" t="s">
        <v>1210</v>
      </c>
      <c r="R480" s="127">
        <v>27.786833333333334</v>
      </c>
      <c r="S480" s="128">
        <v>-175.85341666666667</v>
      </c>
      <c r="T480" s="21" t="s">
        <v>421</v>
      </c>
      <c r="U480" s="129">
        <v>41899</v>
      </c>
      <c r="V480" s="113"/>
      <c r="W480" s="105" t="s">
        <v>382</v>
      </c>
      <c r="X480" s="1" t="s">
        <v>379</v>
      </c>
      <c r="Y480" s="32"/>
    </row>
    <row r="481" spans="1:25" ht="14.5" x14ac:dyDescent="0.35">
      <c r="A481" s="105" t="s">
        <v>171</v>
      </c>
      <c r="B481" s="2" t="s">
        <v>14</v>
      </c>
      <c r="C481" s="1" t="s">
        <v>310</v>
      </c>
      <c r="E481" s="2" t="s">
        <v>338</v>
      </c>
      <c r="F481" s="106">
        <v>10.481999999999999</v>
      </c>
      <c r="G481" s="106"/>
      <c r="H481" s="106"/>
      <c r="I481" s="21"/>
      <c r="J481" s="107">
        <v>81.2</v>
      </c>
      <c r="K481" s="161">
        <f t="shared" si="14"/>
        <v>8.1200000000000008E-2</v>
      </c>
      <c r="L481" s="162">
        <f t="shared" si="15"/>
        <v>7.7466132417477592E-3</v>
      </c>
      <c r="M481" s="163">
        <v>0.77466132417477596</v>
      </c>
      <c r="N481" s="164">
        <v>3.5</v>
      </c>
      <c r="O481" s="116">
        <v>55.473600000000005</v>
      </c>
      <c r="P481" s="110" t="s">
        <v>1210</v>
      </c>
      <c r="Q481" s="110" t="s">
        <v>1210</v>
      </c>
      <c r="R481" s="127">
        <v>27.786833333333334</v>
      </c>
      <c r="S481" s="128">
        <v>-175.85341666666667</v>
      </c>
      <c r="T481" s="21" t="s">
        <v>421</v>
      </c>
      <c r="U481" s="129">
        <v>41899</v>
      </c>
      <c r="V481" s="113"/>
      <c r="W481" s="105" t="s">
        <v>382</v>
      </c>
      <c r="X481" s="1" t="s">
        <v>379</v>
      </c>
      <c r="Y481" s="32"/>
    </row>
    <row r="482" spans="1:25" ht="14.5" x14ac:dyDescent="0.35">
      <c r="A482" s="105" t="s">
        <v>172</v>
      </c>
      <c r="B482" s="1" t="s">
        <v>32</v>
      </c>
      <c r="C482" s="1" t="s">
        <v>315</v>
      </c>
      <c r="E482" s="2" t="s">
        <v>337</v>
      </c>
      <c r="F482" s="106">
        <v>5.5197000000000003</v>
      </c>
      <c r="G482" s="106"/>
      <c r="H482" s="106"/>
      <c r="I482" s="21"/>
      <c r="J482" s="107">
        <v>38.200000000000003</v>
      </c>
      <c r="K482" s="161">
        <f t="shared" si="14"/>
        <v>3.8200000000000005E-2</v>
      </c>
      <c r="L482" s="162">
        <f t="shared" si="15"/>
        <v>6.9206659782234548E-3</v>
      </c>
      <c r="M482" s="163">
        <v>0.69206659782234548</v>
      </c>
      <c r="N482" s="164">
        <v>4.4000000000000004</v>
      </c>
      <c r="O482" s="116">
        <v>59.436</v>
      </c>
      <c r="P482" s="110" t="s">
        <v>1210</v>
      </c>
      <c r="Q482" s="110" t="s">
        <v>1210</v>
      </c>
      <c r="R482" s="127">
        <v>27.78575</v>
      </c>
      <c r="S482" s="128">
        <v>-175.75511666666668</v>
      </c>
      <c r="T482" s="21" t="s">
        <v>421</v>
      </c>
      <c r="U482" s="129">
        <v>41899</v>
      </c>
      <c r="V482" s="113"/>
      <c r="W482" s="105" t="s">
        <v>380</v>
      </c>
      <c r="X482" s="1" t="s">
        <v>379</v>
      </c>
      <c r="Y482" s="32"/>
    </row>
    <row r="483" spans="1:25" ht="14.5" x14ac:dyDescent="0.35">
      <c r="A483" s="105" t="s">
        <v>173</v>
      </c>
      <c r="B483" s="1" t="s">
        <v>149</v>
      </c>
      <c r="C483" s="1" t="s">
        <v>314</v>
      </c>
      <c r="E483" s="2" t="s">
        <v>338</v>
      </c>
      <c r="F483" s="106">
        <v>2.5112000000000001</v>
      </c>
      <c r="G483" s="106"/>
      <c r="H483" s="106"/>
      <c r="I483" s="21"/>
      <c r="J483" s="107">
        <v>57.8</v>
      </c>
      <c r="K483" s="161">
        <f t="shared" si="14"/>
        <v>5.7799999999999997E-2</v>
      </c>
      <c r="L483" s="162">
        <f t="shared" si="15"/>
        <v>2.3016884358075817E-2</v>
      </c>
      <c r="M483" s="163">
        <v>2.3016884358075815</v>
      </c>
      <c r="N483" s="164">
        <v>3.4</v>
      </c>
      <c r="O483" s="109">
        <v>85</v>
      </c>
      <c r="P483" s="110" t="s">
        <v>1210</v>
      </c>
      <c r="Q483" s="110" t="s">
        <v>1210</v>
      </c>
      <c r="R483" s="127">
        <v>27.739766666666668</v>
      </c>
      <c r="S483" s="127">
        <v>-175.96153333333334</v>
      </c>
      <c r="T483" s="21" t="s">
        <v>421</v>
      </c>
      <c r="U483" s="129">
        <v>41900</v>
      </c>
      <c r="V483" s="113"/>
      <c r="W483" s="105" t="s">
        <v>382</v>
      </c>
      <c r="X483" s="1" t="s">
        <v>379</v>
      </c>
      <c r="Y483" s="32"/>
    </row>
    <row r="484" spans="1:25" ht="14.5" x14ac:dyDescent="0.35">
      <c r="A484" s="105" t="s">
        <v>174</v>
      </c>
      <c r="B484" s="1" t="s">
        <v>6</v>
      </c>
      <c r="C484" s="1" t="s">
        <v>295</v>
      </c>
      <c r="E484" s="2" t="s">
        <v>339</v>
      </c>
      <c r="F484" s="106">
        <v>2.4977999999999998</v>
      </c>
      <c r="G484" s="106"/>
      <c r="H484" s="106"/>
      <c r="I484" s="21"/>
      <c r="J484" s="107">
        <v>21</v>
      </c>
      <c r="K484" s="161">
        <f t="shared" si="14"/>
        <v>2.1000000000000001E-2</v>
      </c>
      <c r="L484" s="162">
        <f t="shared" si="15"/>
        <v>8.4073985106894074E-3</v>
      </c>
      <c r="M484" s="163">
        <v>0.84073985106894078</v>
      </c>
      <c r="N484" s="164">
        <v>4.7</v>
      </c>
      <c r="O484" s="110">
        <v>65</v>
      </c>
      <c r="P484" s="110" t="s">
        <v>345</v>
      </c>
      <c r="Q484" s="110" t="s">
        <v>345</v>
      </c>
      <c r="R484" s="127">
        <v>28.235516666666665</v>
      </c>
      <c r="S484" s="128">
        <v>-177.45006666666666</v>
      </c>
      <c r="T484" s="21" t="s">
        <v>421</v>
      </c>
      <c r="U484" s="129">
        <v>41902</v>
      </c>
      <c r="V484" s="113"/>
      <c r="W484" s="105" t="s">
        <v>382</v>
      </c>
      <c r="X484" s="1" t="s">
        <v>379</v>
      </c>
      <c r="Y484" s="32"/>
    </row>
    <row r="485" spans="1:25" ht="14.5" x14ac:dyDescent="0.35">
      <c r="A485" s="105" t="s">
        <v>177</v>
      </c>
      <c r="B485" s="1" t="s">
        <v>6</v>
      </c>
      <c r="C485" s="1" t="s">
        <v>295</v>
      </c>
      <c r="E485" s="2" t="s">
        <v>339</v>
      </c>
      <c r="F485" s="106">
        <v>2.5655999999999999</v>
      </c>
      <c r="G485" s="106"/>
      <c r="H485" s="106"/>
      <c r="I485" s="21"/>
      <c r="J485" s="107">
        <v>17.3</v>
      </c>
      <c r="K485" s="161">
        <f t="shared" si="14"/>
        <v>1.7299999999999999E-2</v>
      </c>
      <c r="L485" s="162">
        <f t="shared" si="15"/>
        <v>6.7430620517617713E-3</v>
      </c>
      <c r="M485" s="163">
        <v>0.67430620517617712</v>
      </c>
      <c r="N485" s="164">
        <v>4.3</v>
      </c>
      <c r="O485" s="110">
        <v>55</v>
      </c>
      <c r="P485" s="110" t="s">
        <v>345</v>
      </c>
      <c r="Q485" s="110" t="s">
        <v>345</v>
      </c>
      <c r="R485" s="127">
        <v>28.276483333333335</v>
      </c>
      <c r="S485" s="128">
        <v>-177.43186666666668</v>
      </c>
      <c r="T485" s="21" t="s">
        <v>421</v>
      </c>
      <c r="U485" s="129">
        <v>41902</v>
      </c>
      <c r="V485" s="113"/>
      <c r="W485" s="105" t="s">
        <v>380</v>
      </c>
      <c r="X485" s="1" t="s">
        <v>379</v>
      </c>
      <c r="Y485" s="32"/>
    </row>
    <row r="486" spans="1:25" ht="14.5" x14ac:dyDescent="0.35">
      <c r="A486" s="105" t="s">
        <v>178</v>
      </c>
      <c r="B486" s="1" t="s">
        <v>6</v>
      </c>
      <c r="C486" s="1" t="s">
        <v>311</v>
      </c>
      <c r="E486" s="2" t="s">
        <v>339</v>
      </c>
      <c r="F486" s="106">
        <v>3.5430000000000001</v>
      </c>
      <c r="G486" s="106"/>
      <c r="H486" s="106"/>
      <c r="I486" s="21"/>
      <c r="J486" s="107">
        <v>38.200000000000003</v>
      </c>
      <c r="K486" s="161">
        <f t="shared" si="14"/>
        <v>3.8200000000000005E-2</v>
      </c>
      <c r="L486" s="162">
        <f t="shared" si="15"/>
        <v>1.0781823313576066E-2</v>
      </c>
      <c r="M486" s="163">
        <v>1.0781823313576067</v>
      </c>
      <c r="N486" s="164">
        <v>1.8</v>
      </c>
      <c r="O486" s="110">
        <v>69</v>
      </c>
      <c r="P486" s="110" t="s">
        <v>1210</v>
      </c>
      <c r="Q486" s="110" t="s">
        <v>1210</v>
      </c>
      <c r="R486" s="127">
        <v>27.94</v>
      </c>
      <c r="S486" s="128">
        <v>-175.87908333333334</v>
      </c>
      <c r="T486" s="21" t="s">
        <v>421</v>
      </c>
      <c r="U486" s="129">
        <v>41905</v>
      </c>
      <c r="V486" s="113"/>
      <c r="W486" s="105" t="s">
        <v>380</v>
      </c>
      <c r="X486" s="1" t="s">
        <v>379</v>
      </c>
      <c r="Y486" s="32"/>
    </row>
    <row r="487" spans="1:25" ht="14.5" x14ac:dyDescent="0.35">
      <c r="A487" s="105" t="s">
        <v>180</v>
      </c>
      <c r="B487" s="1" t="s">
        <v>7</v>
      </c>
      <c r="C487" s="1" t="s">
        <v>303</v>
      </c>
      <c r="E487" s="1" t="s">
        <v>339</v>
      </c>
      <c r="F487" s="106">
        <v>2.04</v>
      </c>
      <c r="G487" s="106"/>
      <c r="H487" s="106"/>
      <c r="I487" s="21"/>
      <c r="J487" s="107">
        <v>18.899999999999999</v>
      </c>
      <c r="K487" s="161">
        <f t="shared" si="14"/>
        <v>1.89E-2</v>
      </c>
      <c r="L487" s="162">
        <f t="shared" si="15"/>
        <v>9.2647058823529405E-3</v>
      </c>
      <c r="M487" s="163">
        <v>0.92647058823529405</v>
      </c>
      <c r="N487" s="164">
        <v>-0.6</v>
      </c>
      <c r="O487" s="110">
        <v>61</v>
      </c>
      <c r="P487" s="110" t="s">
        <v>347</v>
      </c>
      <c r="Q487" s="110" t="s">
        <v>347</v>
      </c>
      <c r="R487" s="110">
        <v>23.633800000000001</v>
      </c>
      <c r="S487" s="110">
        <v>-166.17293333333333</v>
      </c>
      <c r="T487" s="21" t="s">
        <v>421</v>
      </c>
      <c r="U487" s="129">
        <v>41909</v>
      </c>
      <c r="V487" s="113"/>
      <c r="W487" s="105" t="s">
        <v>382</v>
      </c>
      <c r="X487" s="1" t="s">
        <v>379</v>
      </c>
      <c r="Y487" s="32"/>
    </row>
    <row r="488" spans="1:25" ht="14.5" x14ac:dyDescent="0.35">
      <c r="A488" s="105" t="s">
        <v>181</v>
      </c>
      <c r="B488" s="114" t="s">
        <v>150</v>
      </c>
      <c r="C488" s="1" t="s">
        <v>327</v>
      </c>
      <c r="E488" s="1" t="s">
        <v>339</v>
      </c>
      <c r="F488" s="106">
        <v>10.0412</v>
      </c>
      <c r="G488" s="106"/>
      <c r="H488" s="106"/>
      <c r="I488" s="21"/>
      <c r="J488" s="107">
        <v>164.5</v>
      </c>
      <c r="K488" s="161">
        <f t="shared" si="14"/>
        <v>0.16450000000000001</v>
      </c>
      <c r="L488" s="162">
        <f t="shared" si="15"/>
        <v>1.6382504083177311E-2</v>
      </c>
      <c r="M488" s="163">
        <v>1.6382504083177312</v>
      </c>
      <c r="N488" s="164">
        <v>2.4</v>
      </c>
      <c r="O488" s="109">
        <v>82.600800000000007</v>
      </c>
      <c r="P488" s="110" t="s">
        <v>347</v>
      </c>
      <c r="Q488" s="110" t="s">
        <v>347</v>
      </c>
      <c r="R488" s="127">
        <v>23.616949999999999</v>
      </c>
      <c r="S488" s="128">
        <v>-166.10082</v>
      </c>
      <c r="T488" s="21" t="s">
        <v>421</v>
      </c>
      <c r="U488" s="129">
        <v>42253</v>
      </c>
      <c r="V488" s="129"/>
      <c r="W488" s="105" t="s">
        <v>380</v>
      </c>
      <c r="X488" s="1" t="s">
        <v>384</v>
      </c>
      <c r="Y488" s="32"/>
    </row>
    <row r="489" spans="1:25" ht="14.5" x14ac:dyDescent="0.35">
      <c r="A489" s="105" t="s">
        <v>182</v>
      </c>
      <c r="B489" s="114" t="s">
        <v>149</v>
      </c>
      <c r="C489" s="1" t="s">
        <v>316</v>
      </c>
      <c r="E489" s="1" t="s">
        <v>338</v>
      </c>
      <c r="F489" s="106">
        <v>2.4891000000000001</v>
      </c>
      <c r="G489" s="106"/>
      <c r="H489" s="106"/>
      <c r="I489" s="21"/>
      <c r="J489" s="107">
        <v>29.2</v>
      </c>
      <c r="K489" s="161">
        <f t="shared" si="14"/>
        <v>2.92E-2</v>
      </c>
      <c r="L489" s="162">
        <f t="shared" si="15"/>
        <v>1.1731147804427303E-2</v>
      </c>
      <c r="M489" s="163">
        <v>1.1731147804427304</v>
      </c>
      <c r="N489" s="164">
        <v>4.0999999999999996</v>
      </c>
      <c r="O489" s="109">
        <v>82.600800000000007</v>
      </c>
      <c r="P489" s="110" t="s">
        <v>347</v>
      </c>
      <c r="Q489" s="110" t="s">
        <v>347</v>
      </c>
      <c r="R489" s="127">
        <v>23.616949999999999</v>
      </c>
      <c r="S489" s="128">
        <v>-166.10082</v>
      </c>
      <c r="T489" s="21" t="s">
        <v>421</v>
      </c>
      <c r="U489" s="129">
        <v>42253</v>
      </c>
      <c r="V489" s="129"/>
      <c r="W489" s="105" t="s">
        <v>380</v>
      </c>
      <c r="X489" s="1" t="s">
        <v>384</v>
      </c>
      <c r="Y489" s="32"/>
    </row>
    <row r="490" spans="1:25" ht="14.5" x14ac:dyDescent="0.35">
      <c r="A490" s="105" t="s">
        <v>183</v>
      </c>
      <c r="B490" s="130" t="s">
        <v>184</v>
      </c>
      <c r="C490" s="1" t="s">
        <v>296</v>
      </c>
      <c r="E490" s="1" t="s">
        <v>339</v>
      </c>
      <c r="F490" s="106">
        <v>1.1273</v>
      </c>
      <c r="G490" s="106"/>
      <c r="H490" s="106"/>
      <c r="I490" s="21"/>
      <c r="J490" s="107">
        <v>32.9</v>
      </c>
      <c r="K490" s="161">
        <f t="shared" si="14"/>
        <v>3.2899999999999999E-2</v>
      </c>
      <c r="L490" s="162">
        <f t="shared" si="15"/>
        <v>2.9184777787634168E-2</v>
      </c>
      <c r="M490" s="163">
        <v>2.9184777787634166</v>
      </c>
      <c r="N490" s="164">
        <v>4</v>
      </c>
      <c r="O490" s="110">
        <v>69</v>
      </c>
      <c r="P490" s="110" t="s">
        <v>347</v>
      </c>
      <c r="Q490" s="110" t="s">
        <v>347</v>
      </c>
      <c r="R490" s="110">
        <v>23.654761666666666</v>
      </c>
      <c r="S490" s="110">
        <v>-166.29764166666666</v>
      </c>
      <c r="T490" s="21" t="s">
        <v>421</v>
      </c>
      <c r="U490" s="129">
        <v>42254</v>
      </c>
      <c r="V490" s="129"/>
      <c r="W490" s="105" t="s">
        <v>380</v>
      </c>
      <c r="X490" s="1" t="s">
        <v>384</v>
      </c>
      <c r="Y490" s="32"/>
    </row>
    <row r="491" spans="1:25" ht="14.5" x14ac:dyDescent="0.35">
      <c r="A491" s="105" t="s">
        <v>186</v>
      </c>
      <c r="B491" s="114" t="s">
        <v>150</v>
      </c>
      <c r="C491" s="1" t="s">
        <v>327</v>
      </c>
      <c r="E491" s="1" t="s">
        <v>339</v>
      </c>
      <c r="F491" s="106">
        <v>9.8843999999999994</v>
      </c>
      <c r="G491" s="106"/>
      <c r="H491" s="106"/>
      <c r="I491" s="21"/>
      <c r="J491" s="107">
        <v>172.9</v>
      </c>
      <c r="K491" s="161">
        <f t="shared" si="14"/>
        <v>0.1729</v>
      </c>
      <c r="L491" s="162">
        <f t="shared" si="15"/>
        <v>1.7492209946987171E-2</v>
      </c>
      <c r="M491" s="163">
        <v>1.7492209946987172</v>
      </c>
      <c r="N491" s="164">
        <v>3.7</v>
      </c>
      <c r="O491" s="109">
        <v>91</v>
      </c>
      <c r="P491" s="110" t="s">
        <v>347</v>
      </c>
      <c r="Q491" s="110" t="s">
        <v>347</v>
      </c>
      <c r="R491" s="127">
        <v>23.73845</v>
      </c>
      <c r="S491" s="128">
        <v>-166.38114999999999</v>
      </c>
      <c r="T491" s="21" t="s">
        <v>421</v>
      </c>
      <c r="U491" s="129">
        <v>42254</v>
      </c>
      <c r="V491" s="129"/>
      <c r="W491" s="105" t="s">
        <v>385</v>
      </c>
      <c r="X491" s="1" t="s">
        <v>384</v>
      </c>
      <c r="Y491" s="32"/>
    </row>
    <row r="492" spans="1:25" ht="14.5" x14ac:dyDescent="0.35">
      <c r="A492" s="105" t="s">
        <v>187</v>
      </c>
      <c r="B492" s="114" t="s">
        <v>237</v>
      </c>
      <c r="C492" s="1" t="s">
        <v>310</v>
      </c>
      <c r="E492" s="1" t="s">
        <v>337</v>
      </c>
      <c r="F492" s="106">
        <v>2.5043000000000002</v>
      </c>
      <c r="G492" s="106"/>
      <c r="H492" s="106"/>
      <c r="I492" s="21"/>
      <c r="J492" s="107">
        <v>33.5</v>
      </c>
      <c r="K492" s="161">
        <f t="shared" si="14"/>
        <v>3.3500000000000002E-2</v>
      </c>
      <c r="L492" s="162">
        <f t="shared" si="15"/>
        <v>1.3376991574491874E-2</v>
      </c>
      <c r="M492" s="163">
        <v>1.3376991574491874</v>
      </c>
      <c r="N492" s="164">
        <v>3.1</v>
      </c>
      <c r="O492" s="109">
        <v>91</v>
      </c>
      <c r="P492" s="110" t="s">
        <v>347</v>
      </c>
      <c r="Q492" s="110" t="s">
        <v>347</v>
      </c>
      <c r="R492" s="127">
        <v>23.73845</v>
      </c>
      <c r="S492" s="128">
        <v>-166.38114999999999</v>
      </c>
      <c r="T492" s="21" t="s">
        <v>421</v>
      </c>
      <c r="U492" s="129">
        <v>42254</v>
      </c>
      <c r="V492" s="129"/>
      <c r="W492" s="105" t="s">
        <v>385</v>
      </c>
      <c r="X492" s="1" t="s">
        <v>384</v>
      </c>
      <c r="Y492" s="32"/>
    </row>
    <row r="493" spans="1:25" ht="14.5" x14ac:dyDescent="0.35">
      <c r="A493" s="105" t="s">
        <v>194</v>
      </c>
      <c r="B493" s="114" t="s">
        <v>160</v>
      </c>
      <c r="C493" s="1" t="s">
        <v>317</v>
      </c>
      <c r="D493" s="24"/>
      <c r="E493" s="1" t="s">
        <v>339</v>
      </c>
      <c r="F493" s="106">
        <v>2.4937999999999998</v>
      </c>
      <c r="G493" s="106"/>
      <c r="H493" s="106"/>
      <c r="I493" s="21"/>
      <c r="J493" s="107">
        <v>41.9</v>
      </c>
      <c r="K493" s="161">
        <f t="shared" si="14"/>
        <v>4.19E-2</v>
      </c>
      <c r="L493" s="162">
        <f t="shared" si="15"/>
        <v>1.6801668136979711E-2</v>
      </c>
      <c r="M493" s="163">
        <v>1.6801668136979711</v>
      </c>
      <c r="N493" s="164">
        <v>2.8</v>
      </c>
      <c r="O493" s="109">
        <v>82</v>
      </c>
      <c r="P493" s="110" t="s">
        <v>347</v>
      </c>
      <c r="Q493" s="110" t="s">
        <v>347</v>
      </c>
      <c r="R493" s="127">
        <v>23.726700000000001</v>
      </c>
      <c r="S493" s="128">
        <v>-166.35481666666666</v>
      </c>
      <c r="T493" s="21" t="s">
        <v>421</v>
      </c>
      <c r="U493" s="129">
        <v>42255</v>
      </c>
      <c r="V493" s="129"/>
      <c r="W493" s="105" t="s">
        <v>380</v>
      </c>
      <c r="X493" s="1" t="s">
        <v>384</v>
      </c>
      <c r="Y493" s="32"/>
    </row>
    <row r="494" spans="1:25" ht="14.5" x14ac:dyDescent="0.35">
      <c r="A494" s="105" t="s">
        <v>195</v>
      </c>
      <c r="B494" s="114" t="s">
        <v>199</v>
      </c>
      <c r="C494" s="1" t="s">
        <v>303</v>
      </c>
      <c r="D494" s="24"/>
      <c r="E494" s="1" t="s">
        <v>339</v>
      </c>
      <c r="F494" s="106">
        <v>2.0348999999999999</v>
      </c>
      <c r="G494" s="106"/>
      <c r="H494" s="106"/>
      <c r="I494" s="21"/>
      <c r="J494" s="107">
        <v>16.5</v>
      </c>
      <c r="K494" s="161">
        <f t="shared" si="14"/>
        <v>1.6500000000000001E-2</v>
      </c>
      <c r="L494" s="162">
        <f t="shared" si="15"/>
        <v>8.1085065605189452E-3</v>
      </c>
      <c r="M494" s="163">
        <v>0.81085065605189455</v>
      </c>
      <c r="N494" s="164">
        <v>0.6</v>
      </c>
      <c r="O494" s="109">
        <v>82</v>
      </c>
      <c r="P494" s="110" t="s">
        <v>347</v>
      </c>
      <c r="Q494" s="110" t="s">
        <v>347</v>
      </c>
      <c r="R494" s="127">
        <v>23.726700000000001</v>
      </c>
      <c r="S494" s="128">
        <v>-166.35481666666666</v>
      </c>
      <c r="T494" s="21" t="s">
        <v>421</v>
      </c>
      <c r="U494" s="129">
        <v>42255</v>
      </c>
      <c r="V494" s="129"/>
      <c r="W494" s="105" t="s">
        <v>380</v>
      </c>
      <c r="X494" s="1" t="s">
        <v>384</v>
      </c>
      <c r="Y494" s="32"/>
    </row>
    <row r="495" spans="1:25" ht="14.5" x14ac:dyDescent="0.35">
      <c r="A495" s="105" t="s">
        <v>196</v>
      </c>
      <c r="B495" s="114" t="s">
        <v>160</v>
      </c>
      <c r="C495" s="1" t="s">
        <v>317</v>
      </c>
      <c r="D495" s="24"/>
      <c r="E495" s="1" t="s">
        <v>339</v>
      </c>
      <c r="F495" s="106">
        <v>2.5184000000000002</v>
      </c>
      <c r="G495" s="106"/>
      <c r="H495" s="106"/>
      <c r="I495" s="21"/>
      <c r="J495" s="107">
        <v>43</v>
      </c>
      <c r="K495" s="161">
        <f t="shared" si="14"/>
        <v>4.3000000000000003E-2</v>
      </c>
      <c r="L495" s="162">
        <f t="shared" si="15"/>
        <v>1.7074332909783989E-2</v>
      </c>
      <c r="M495" s="163">
        <v>1.7074332909783989</v>
      </c>
      <c r="N495" s="164">
        <v>3.2</v>
      </c>
      <c r="O495" s="109">
        <v>82</v>
      </c>
      <c r="P495" s="110" t="s">
        <v>347</v>
      </c>
      <c r="Q495" s="110" t="s">
        <v>347</v>
      </c>
      <c r="R495" s="127">
        <v>23.726700000000001</v>
      </c>
      <c r="S495" s="128">
        <v>-166.35481666666666</v>
      </c>
      <c r="T495" s="21" t="s">
        <v>421</v>
      </c>
      <c r="U495" s="129">
        <v>42255</v>
      </c>
      <c r="V495" s="129"/>
      <c r="W495" s="105" t="s">
        <v>380</v>
      </c>
      <c r="X495" s="1" t="s">
        <v>384</v>
      </c>
      <c r="Y495" s="32"/>
    </row>
    <row r="496" spans="1:25" ht="14.5" x14ac:dyDescent="0.35">
      <c r="A496" s="105" t="s">
        <v>197</v>
      </c>
      <c r="B496" s="114" t="s">
        <v>188</v>
      </c>
      <c r="C496" s="1" t="s">
        <v>308</v>
      </c>
      <c r="D496" s="24"/>
      <c r="E496" s="1" t="s">
        <v>338</v>
      </c>
      <c r="F496" s="106">
        <v>1.8876999999999999</v>
      </c>
      <c r="G496" s="106"/>
      <c r="H496" s="106"/>
      <c r="I496" s="21"/>
      <c r="J496" s="107">
        <v>45</v>
      </c>
      <c r="K496" s="161">
        <f t="shared" si="14"/>
        <v>4.4999999999999998E-2</v>
      </c>
      <c r="L496" s="162">
        <f t="shared" si="15"/>
        <v>2.3838533665306989E-2</v>
      </c>
      <c r="M496" s="163">
        <v>2.3838533665306989</v>
      </c>
      <c r="N496" s="164">
        <v>2.8</v>
      </c>
      <c r="O496" s="109">
        <v>82</v>
      </c>
      <c r="P496" s="110" t="s">
        <v>347</v>
      </c>
      <c r="Q496" s="110" t="s">
        <v>347</v>
      </c>
      <c r="R496" s="127">
        <v>23.726700000000001</v>
      </c>
      <c r="S496" s="128">
        <v>-166.35481666666666</v>
      </c>
      <c r="T496" s="21" t="s">
        <v>421</v>
      </c>
      <c r="U496" s="129">
        <v>42255</v>
      </c>
      <c r="V496" s="129"/>
      <c r="W496" s="105" t="s">
        <v>380</v>
      </c>
      <c r="X496" s="1" t="s">
        <v>384</v>
      </c>
      <c r="Y496" s="32"/>
    </row>
    <row r="497" spans="1:25" ht="14.5" x14ac:dyDescent="0.35">
      <c r="A497" s="105" t="s">
        <v>189</v>
      </c>
      <c r="B497" s="114" t="s">
        <v>185</v>
      </c>
      <c r="C497" s="1" t="s">
        <v>314</v>
      </c>
      <c r="E497" s="1" t="s">
        <v>339</v>
      </c>
      <c r="F497" s="106">
        <v>5.3301999999999996</v>
      </c>
      <c r="G497" s="106"/>
      <c r="H497" s="106"/>
      <c r="I497" s="21"/>
      <c r="J497" s="107">
        <v>83.1</v>
      </c>
      <c r="K497" s="161">
        <f t="shared" si="14"/>
        <v>8.3099999999999993E-2</v>
      </c>
      <c r="L497" s="162">
        <f t="shared" si="15"/>
        <v>1.5590409365502232E-2</v>
      </c>
      <c r="M497" s="163">
        <v>1.5590409365502231</v>
      </c>
      <c r="N497" s="164">
        <v>1.1000000000000001</v>
      </c>
      <c r="O497" s="109">
        <v>91</v>
      </c>
      <c r="P497" s="110" t="s">
        <v>347</v>
      </c>
      <c r="Q497" s="110" t="s">
        <v>347</v>
      </c>
      <c r="R497" s="127">
        <v>23.83972</v>
      </c>
      <c r="S497" s="128">
        <v>-166.38172</v>
      </c>
      <c r="T497" s="21" t="s">
        <v>421</v>
      </c>
      <c r="U497" s="129">
        <v>42255</v>
      </c>
      <c r="V497" s="129"/>
      <c r="W497" s="105" t="s">
        <v>386</v>
      </c>
      <c r="X497" s="1" t="s">
        <v>384</v>
      </c>
      <c r="Y497" s="32"/>
    </row>
    <row r="498" spans="1:25" ht="14.5" x14ac:dyDescent="0.35">
      <c r="A498" s="115" t="s">
        <v>191</v>
      </c>
      <c r="B498" s="32" t="s">
        <v>192</v>
      </c>
      <c r="C498" s="32" t="s">
        <v>315</v>
      </c>
      <c r="D498" s="23"/>
      <c r="E498" s="32" t="s">
        <v>337</v>
      </c>
      <c r="F498" s="106">
        <v>5.5022000000000002</v>
      </c>
      <c r="G498" s="106"/>
      <c r="H498" s="106"/>
      <c r="I498" s="40"/>
      <c r="J498" s="107">
        <v>29.7</v>
      </c>
      <c r="K498" s="161">
        <f t="shared" si="14"/>
        <v>2.9700000000000001E-2</v>
      </c>
      <c r="L498" s="162">
        <f t="shared" si="15"/>
        <v>5.3978408636545377E-3</v>
      </c>
      <c r="M498" s="163">
        <v>0.53978408636545372</v>
      </c>
      <c r="N498" s="164">
        <v>2.7</v>
      </c>
      <c r="O498" s="116">
        <v>91</v>
      </c>
      <c r="P498" s="25" t="s">
        <v>347</v>
      </c>
      <c r="Q498" s="25" t="s">
        <v>347</v>
      </c>
      <c r="R498" s="128">
        <v>23.83972</v>
      </c>
      <c r="S498" s="128">
        <v>-166.38172</v>
      </c>
      <c r="T498" s="40" t="s">
        <v>421</v>
      </c>
      <c r="U498" s="131">
        <v>42255</v>
      </c>
      <c r="V498" s="131"/>
      <c r="W498" s="115" t="s">
        <v>386</v>
      </c>
      <c r="X498" s="32" t="s">
        <v>384</v>
      </c>
      <c r="Y498" s="32"/>
    </row>
    <row r="499" spans="1:25" ht="14.5" x14ac:dyDescent="0.35">
      <c r="A499" s="105" t="s">
        <v>193</v>
      </c>
      <c r="B499" s="114" t="s">
        <v>237</v>
      </c>
      <c r="C499" s="1" t="s">
        <v>310</v>
      </c>
      <c r="E499" s="1" t="s">
        <v>337</v>
      </c>
      <c r="F499" s="106">
        <v>2.4731999999999998</v>
      </c>
      <c r="G499" s="106"/>
      <c r="H499" s="106"/>
      <c r="I499" s="21"/>
      <c r="J499" s="107">
        <v>25</v>
      </c>
      <c r="K499" s="161">
        <f t="shared" si="14"/>
        <v>2.5000000000000001E-2</v>
      </c>
      <c r="L499" s="162">
        <f t="shared" si="15"/>
        <v>1.0108361636745918E-2</v>
      </c>
      <c r="M499" s="163">
        <v>1.0108361636745917</v>
      </c>
      <c r="N499" s="164">
        <v>3.8</v>
      </c>
      <c r="O499" s="109">
        <v>91</v>
      </c>
      <c r="P499" s="110" t="s">
        <v>347</v>
      </c>
      <c r="Q499" s="110" t="s">
        <v>347</v>
      </c>
      <c r="R499" s="127">
        <v>23.83972</v>
      </c>
      <c r="S499" s="128">
        <v>-166.38172</v>
      </c>
      <c r="T499" s="21" t="s">
        <v>421</v>
      </c>
      <c r="U499" s="129">
        <v>42255</v>
      </c>
      <c r="V499" s="129"/>
      <c r="W499" s="105" t="s">
        <v>386</v>
      </c>
      <c r="X499" s="1" t="s">
        <v>384</v>
      </c>
      <c r="Y499" s="32"/>
    </row>
    <row r="500" spans="1:25" ht="14.5" x14ac:dyDescent="0.35">
      <c r="A500" s="105" t="s">
        <v>198</v>
      </c>
      <c r="B500" s="114" t="s">
        <v>199</v>
      </c>
      <c r="C500" s="1" t="s">
        <v>303</v>
      </c>
      <c r="E500" s="1" t="s">
        <v>339</v>
      </c>
      <c r="F500" s="106">
        <v>2.0880000000000001</v>
      </c>
      <c r="G500" s="106"/>
      <c r="H500" s="106"/>
      <c r="I500" s="21"/>
      <c r="J500" s="107">
        <v>17.899999999999999</v>
      </c>
      <c r="K500" s="161">
        <f t="shared" si="14"/>
        <v>1.7899999999999999E-2</v>
      </c>
      <c r="L500" s="162">
        <f t="shared" si="15"/>
        <v>8.5727969348659006E-3</v>
      </c>
      <c r="M500" s="163">
        <v>0.85727969348659006</v>
      </c>
      <c r="N500" s="164">
        <v>0.8</v>
      </c>
      <c r="O500" s="109">
        <v>84</v>
      </c>
      <c r="P500" s="110" t="s">
        <v>353</v>
      </c>
      <c r="Q500" s="110" t="s">
        <v>353</v>
      </c>
      <c r="R500" s="127">
        <v>25.89528</v>
      </c>
      <c r="S500" s="128">
        <v>-173.49687</v>
      </c>
      <c r="T500" s="21" t="s">
        <v>421</v>
      </c>
      <c r="U500" s="129">
        <v>42258</v>
      </c>
      <c r="V500" s="129"/>
      <c r="W500" s="105" t="s">
        <v>380</v>
      </c>
      <c r="X500" s="1" t="s">
        <v>384</v>
      </c>
      <c r="Y500" s="32"/>
    </row>
    <row r="501" spans="1:25" ht="14.5" x14ac:dyDescent="0.35">
      <c r="A501" s="105" t="s">
        <v>200</v>
      </c>
      <c r="B501" s="114" t="s">
        <v>160</v>
      </c>
      <c r="C501" s="1" t="s">
        <v>324</v>
      </c>
      <c r="E501" s="1" t="s">
        <v>339</v>
      </c>
      <c r="F501" s="106">
        <v>2.5390999999999999</v>
      </c>
      <c r="G501" s="106"/>
      <c r="H501" s="106"/>
      <c r="I501" s="21"/>
      <c r="J501" s="107">
        <v>77.7</v>
      </c>
      <c r="K501" s="161">
        <f t="shared" si="14"/>
        <v>7.7700000000000005E-2</v>
      </c>
      <c r="L501" s="162">
        <f t="shared" si="15"/>
        <v>3.0601394194793435E-2</v>
      </c>
      <c r="M501" s="163">
        <v>3.0601394194793436</v>
      </c>
      <c r="N501" s="164">
        <v>3.2</v>
      </c>
      <c r="O501" s="109">
        <v>84</v>
      </c>
      <c r="P501" s="110" t="s">
        <v>353</v>
      </c>
      <c r="Q501" s="110" t="s">
        <v>353</v>
      </c>
      <c r="R501" s="127">
        <v>25.89528</v>
      </c>
      <c r="S501" s="128">
        <v>-173.49687</v>
      </c>
      <c r="T501" s="21" t="s">
        <v>421</v>
      </c>
      <c r="U501" s="129">
        <v>42258</v>
      </c>
      <c r="V501" s="129"/>
      <c r="W501" s="105" t="s">
        <v>380</v>
      </c>
      <c r="X501" s="1" t="s">
        <v>384</v>
      </c>
      <c r="Y501" s="32"/>
    </row>
    <row r="502" spans="1:25" ht="14.5" x14ac:dyDescent="0.35">
      <c r="A502" s="105" t="s">
        <v>201</v>
      </c>
      <c r="B502" s="114" t="s">
        <v>12</v>
      </c>
      <c r="C502" s="1" t="s">
        <v>330</v>
      </c>
      <c r="E502" s="1" t="s">
        <v>337</v>
      </c>
      <c r="F502" s="106">
        <v>2.4956</v>
      </c>
      <c r="G502" s="106"/>
      <c r="H502" s="106"/>
      <c r="I502" s="21"/>
      <c r="J502" s="107">
        <v>42.2</v>
      </c>
      <c r="K502" s="161">
        <f t="shared" si="14"/>
        <v>4.2200000000000001E-2</v>
      </c>
      <c r="L502" s="162">
        <f t="shared" si="15"/>
        <v>1.6909761179676231E-2</v>
      </c>
      <c r="M502" s="163">
        <v>1.690976117967623</v>
      </c>
      <c r="N502" s="164">
        <v>3.1</v>
      </c>
      <c r="O502" s="109">
        <v>88</v>
      </c>
      <c r="P502" s="110" t="s">
        <v>353</v>
      </c>
      <c r="Q502" s="110" t="s">
        <v>353</v>
      </c>
      <c r="R502" s="127">
        <v>25.89913</v>
      </c>
      <c r="S502" s="128">
        <v>-173.49757</v>
      </c>
      <c r="T502" s="21" t="s">
        <v>421</v>
      </c>
      <c r="U502" s="129">
        <v>42258</v>
      </c>
      <c r="V502" s="129"/>
      <c r="W502" s="105" t="s">
        <v>386</v>
      </c>
      <c r="X502" s="1" t="s">
        <v>384</v>
      </c>
      <c r="Y502" s="32"/>
    </row>
    <row r="503" spans="1:25" ht="14.5" x14ac:dyDescent="0.35">
      <c r="A503" s="105" t="s">
        <v>202</v>
      </c>
      <c r="B503" s="114" t="s">
        <v>160</v>
      </c>
      <c r="C503" s="1" t="s">
        <v>324</v>
      </c>
      <c r="E503" s="1" t="s">
        <v>339</v>
      </c>
      <c r="F503" s="106">
        <v>2.5057999999999998</v>
      </c>
      <c r="G503" s="106"/>
      <c r="H503" s="106"/>
      <c r="I503" s="21"/>
      <c r="J503" s="107">
        <v>18.899999999999999</v>
      </c>
      <c r="K503" s="161">
        <f t="shared" si="14"/>
        <v>1.89E-2</v>
      </c>
      <c r="L503" s="162">
        <f t="shared" si="15"/>
        <v>7.5425013967595185E-3</v>
      </c>
      <c r="M503" s="163">
        <v>0.75425013967595189</v>
      </c>
      <c r="N503" s="164">
        <v>-0.3</v>
      </c>
      <c r="O503" s="109">
        <v>88</v>
      </c>
      <c r="P503" s="110" t="s">
        <v>353</v>
      </c>
      <c r="Q503" s="110" t="s">
        <v>353</v>
      </c>
      <c r="R503" s="127">
        <v>25.89913</v>
      </c>
      <c r="S503" s="128">
        <v>-173.49757</v>
      </c>
      <c r="T503" s="21" t="s">
        <v>421</v>
      </c>
      <c r="U503" s="129">
        <v>42258</v>
      </c>
      <c r="V503" s="129"/>
      <c r="W503" s="105" t="s">
        <v>386</v>
      </c>
      <c r="X503" s="1" t="s">
        <v>384</v>
      </c>
      <c r="Y503" s="32"/>
    </row>
    <row r="504" spans="1:25" ht="14.5" x14ac:dyDescent="0.35">
      <c r="A504" s="105" t="s">
        <v>203</v>
      </c>
      <c r="B504" s="114" t="s">
        <v>199</v>
      </c>
      <c r="C504" s="1" t="s">
        <v>303</v>
      </c>
      <c r="E504" s="1" t="s">
        <v>339</v>
      </c>
      <c r="F504" s="106">
        <v>2.0663999999999998</v>
      </c>
      <c r="G504" s="106"/>
      <c r="H504" s="106"/>
      <c r="I504" s="21"/>
      <c r="J504" s="107">
        <v>16.899999999999999</v>
      </c>
      <c r="K504" s="161">
        <f t="shared" si="14"/>
        <v>1.6899999999999998E-2</v>
      </c>
      <c r="L504" s="162">
        <f t="shared" si="15"/>
        <v>8.1784746418892759E-3</v>
      </c>
      <c r="M504" s="163">
        <v>0.81784746418892762</v>
      </c>
      <c r="N504" s="164">
        <v>2.4</v>
      </c>
      <c r="O504" s="109">
        <v>88</v>
      </c>
      <c r="P504" s="110" t="s">
        <v>353</v>
      </c>
      <c r="Q504" s="110" t="s">
        <v>353</v>
      </c>
      <c r="R504" s="127">
        <v>25.89913</v>
      </c>
      <c r="S504" s="128">
        <v>-173.49757</v>
      </c>
      <c r="T504" s="21" t="s">
        <v>421</v>
      </c>
      <c r="U504" s="129">
        <v>42258</v>
      </c>
      <c r="V504" s="129"/>
      <c r="W504" s="105" t="s">
        <v>386</v>
      </c>
      <c r="X504" s="1" t="s">
        <v>384</v>
      </c>
      <c r="Y504" s="32"/>
    </row>
    <row r="505" spans="1:25" ht="14.5" x14ac:dyDescent="0.35">
      <c r="A505" s="105" t="s">
        <v>204</v>
      </c>
      <c r="B505" s="114" t="s">
        <v>160</v>
      </c>
      <c r="C505" s="1" t="s">
        <v>324</v>
      </c>
      <c r="E505" s="1" t="s">
        <v>339</v>
      </c>
      <c r="F505" s="106">
        <v>2.5005999999999999</v>
      </c>
      <c r="G505" s="106"/>
      <c r="H505" s="106"/>
      <c r="I505" s="21"/>
      <c r="J505" s="107">
        <v>49.4</v>
      </c>
      <c r="K505" s="161">
        <f t="shared" si="14"/>
        <v>4.9399999999999999E-2</v>
      </c>
      <c r="L505" s="162">
        <f t="shared" si="15"/>
        <v>1.9755258737902903E-2</v>
      </c>
      <c r="M505" s="163">
        <v>1.9755258737902903</v>
      </c>
      <c r="N505" s="164">
        <v>2.5</v>
      </c>
      <c r="O505" s="109">
        <v>79</v>
      </c>
      <c r="P505" s="110" t="s">
        <v>353</v>
      </c>
      <c r="Q505" s="110" t="s">
        <v>353</v>
      </c>
      <c r="R505" s="127">
        <v>25.929279999999999</v>
      </c>
      <c r="S505" s="128">
        <v>-173.40385000000001</v>
      </c>
      <c r="T505" s="21" t="s">
        <v>421</v>
      </c>
      <c r="U505" s="129">
        <v>42259</v>
      </c>
      <c r="V505" s="129"/>
      <c r="W505" s="105" t="s">
        <v>386</v>
      </c>
      <c r="X505" s="1" t="s">
        <v>384</v>
      </c>
      <c r="Y505" s="32"/>
    </row>
    <row r="506" spans="1:25" ht="14.5" x14ac:dyDescent="0.35">
      <c r="A506" s="105" t="s">
        <v>205</v>
      </c>
      <c r="B506" s="114" t="s">
        <v>150</v>
      </c>
      <c r="C506" s="1" t="s">
        <v>327</v>
      </c>
      <c r="E506" s="1" t="s">
        <v>339</v>
      </c>
      <c r="F506" s="106">
        <v>9.9824000000000002</v>
      </c>
      <c r="G506" s="106"/>
      <c r="H506" s="106"/>
      <c r="I506" s="21"/>
      <c r="J506" s="107">
        <v>87.7</v>
      </c>
      <c r="K506" s="161">
        <f t="shared" si="14"/>
        <v>8.77E-2</v>
      </c>
      <c r="L506" s="162">
        <f t="shared" si="15"/>
        <v>8.7854624138483731E-3</v>
      </c>
      <c r="M506" s="163">
        <v>0.87854624138483728</v>
      </c>
      <c r="N506" s="164">
        <v>5.8</v>
      </c>
      <c r="O506" s="109">
        <v>79</v>
      </c>
      <c r="P506" s="110" t="s">
        <v>353</v>
      </c>
      <c r="Q506" s="110" t="s">
        <v>353</v>
      </c>
      <c r="R506" s="127">
        <v>25.929279999999999</v>
      </c>
      <c r="S506" s="128">
        <v>-173.40385000000001</v>
      </c>
      <c r="T506" s="21" t="s">
        <v>421</v>
      </c>
      <c r="U506" s="129">
        <v>42259</v>
      </c>
      <c r="V506" s="129"/>
      <c r="W506" s="105" t="s">
        <v>386</v>
      </c>
      <c r="X506" s="1" t="s">
        <v>384</v>
      </c>
      <c r="Y506" s="32"/>
    </row>
    <row r="507" spans="1:25" ht="14.5" x14ac:dyDescent="0.35">
      <c r="A507" s="105" t="s">
        <v>206</v>
      </c>
      <c r="B507" s="114" t="s">
        <v>5</v>
      </c>
      <c r="C507" s="1" t="s">
        <v>331</v>
      </c>
      <c r="D507" s="24"/>
      <c r="E507" s="1" t="s">
        <v>338</v>
      </c>
      <c r="F507" s="106">
        <v>1.9440999999999999</v>
      </c>
      <c r="G507" s="106"/>
      <c r="H507" s="106"/>
      <c r="I507" s="71"/>
      <c r="J507" s="107">
        <v>46.2</v>
      </c>
      <c r="K507" s="161">
        <f t="shared" si="14"/>
        <v>4.6200000000000005E-2</v>
      </c>
      <c r="L507" s="162">
        <f t="shared" si="15"/>
        <v>2.3764209659996916E-2</v>
      </c>
      <c r="M507" s="163">
        <v>2.3764209659996918</v>
      </c>
      <c r="N507" s="164">
        <v>4.8</v>
      </c>
      <c r="O507" s="109">
        <v>79</v>
      </c>
      <c r="P507" s="110" t="s">
        <v>353</v>
      </c>
      <c r="Q507" s="110" t="s">
        <v>353</v>
      </c>
      <c r="R507" s="127">
        <v>25.929279999999999</v>
      </c>
      <c r="S507" s="128">
        <v>-173.40385000000001</v>
      </c>
      <c r="T507" s="21" t="s">
        <v>421</v>
      </c>
      <c r="U507" s="129">
        <v>42259</v>
      </c>
      <c r="V507" s="129"/>
      <c r="W507" s="105" t="s">
        <v>386</v>
      </c>
      <c r="X507" s="1" t="s">
        <v>384</v>
      </c>
      <c r="Y507" s="32"/>
    </row>
    <row r="508" spans="1:25" ht="14.5" x14ac:dyDescent="0.35">
      <c r="A508" s="105" t="s">
        <v>207</v>
      </c>
      <c r="B508" s="114" t="s">
        <v>153</v>
      </c>
      <c r="C508" s="1" t="s">
        <v>317</v>
      </c>
      <c r="D508" s="24"/>
      <c r="E508" s="1" t="s">
        <v>338</v>
      </c>
      <c r="F508" s="106">
        <v>2.4950999999999999</v>
      </c>
      <c r="G508" s="106"/>
      <c r="H508" s="106"/>
      <c r="I508" s="71"/>
      <c r="J508" s="107">
        <v>51.4</v>
      </c>
      <c r="K508" s="161">
        <f t="shared" si="14"/>
        <v>5.1400000000000001E-2</v>
      </c>
      <c r="L508" s="162">
        <f t="shared" si="15"/>
        <v>2.060037673840728E-2</v>
      </c>
      <c r="M508" s="163">
        <v>2.060037673840728</v>
      </c>
      <c r="N508" s="164">
        <v>5.9</v>
      </c>
      <c r="O508" s="109">
        <v>79</v>
      </c>
      <c r="P508" s="110" t="s">
        <v>353</v>
      </c>
      <c r="Q508" s="110" t="s">
        <v>353</v>
      </c>
      <c r="R508" s="127">
        <v>25.929279999999999</v>
      </c>
      <c r="S508" s="128">
        <v>-173.40385000000001</v>
      </c>
      <c r="T508" s="21" t="s">
        <v>421</v>
      </c>
      <c r="U508" s="129">
        <v>42259</v>
      </c>
      <c r="V508" s="129"/>
      <c r="W508" s="105" t="s">
        <v>386</v>
      </c>
      <c r="X508" s="1" t="s">
        <v>384</v>
      </c>
      <c r="Y508" s="32"/>
    </row>
    <row r="509" spans="1:25" ht="14.5" x14ac:dyDescent="0.35">
      <c r="A509" s="105" t="s">
        <v>208</v>
      </c>
      <c r="B509" s="114" t="s">
        <v>150</v>
      </c>
      <c r="C509" s="1" t="s">
        <v>327</v>
      </c>
      <c r="D509" s="24"/>
      <c r="E509" s="1" t="s">
        <v>339</v>
      </c>
      <c r="F509" s="106">
        <v>9.9860000000000007</v>
      </c>
      <c r="G509" s="106"/>
      <c r="H509" s="106"/>
      <c r="I509" s="71"/>
      <c r="J509" s="107">
        <v>113.4</v>
      </c>
      <c r="K509" s="161">
        <f t="shared" si="14"/>
        <v>0.11340000000000001</v>
      </c>
      <c r="L509" s="162">
        <f t="shared" si="15"/>
        <v>1.1355898257560585E-2</v>
      </c>
      <c r="M509" s="163">
        <v>1.1355898257560586</v>
      </c>
      <c r="N509" s="164">
        <v>5.8</v>
      </c>
      <c r="O509" s="109">
        <v>79</v>
      </c>
      <c r="P509" s="110" t="s">
        <v>353</v>
      </c>
      <c r="Q509" s="110" t="s">
        <v>353</v>
      </c>
      <c r="R509" s="127">
        <v>25.929279999999999</v>
      </c>
      <c r="S509" s="128">
        <v>-173.40385000000001</v>
      </c>
      <c r="T509" s="21" t="s">
        <v>421</v>
      </c>
      <c r="U509" s="129">
        <v>42259</v>
      </c>
      <c r="V509" s="129"/>
      <c r="W509" s="105" t="s">
        <v>386</v>
      </c>
      <c r="X509" s="1" t="s">
        <v>384</v>
      </c>
      <c r="Y509" s="32"/>
    </row>
    <row r="510" spans="1:25" ht="14.5" x14ac:dyDescent="0.35">
      <c r="A510" s="105" t="s">
        <v>209</v>
      </c>
      <c r="B510" s="114" t="s">
        <v>136</v>
      </c>
      <c r="C510" s="1" t="s">
        <v>332</v>
      </c>
      <c r="E510" s="1" t="s">
        <v>338</v>
      </c>
      <c r="F510" s="106">
        <v>2.4468999999999999</v>
      </c>
      <c r="G510" s="106"/>
      <c r="H510" s="106"/>
      <c r="I510" s="21"/>
      <c r="J510" s="107">
        <v>28.3</v>
      </c>
      <c r="K510" s="161">
        <f t="shared" si="14"/>
        <v>2.8300000000000002E-2</v>
      </c>
      <c r="L510" s="162">
        <f t="shared" si="15"/>
        <v>1.156565450161429E-2</v>
      </c>
      <c r="M510" s="163">
        <v>1.1565654501614291</v>
      </c>
      <c r="N510" s="164">
        <v>5.5</v>
      </c>
      <c r="O510" s="109">
        <v>79</v>
      </c>
      <c r="P510" s="110" t="s">
        <v>353</v>
      </c>
      <c r="Q510" s="110" t="s">
        <v>353</v>
      </c>
      <c r="R510" s="127">
        <v>25.929279999999999</v>
      </c>
      <c r="S510" s="128">
        <v>-173.40385000000001</v>
      </c>
      <c r="T510" s="21" t="s">
        <v>421</v>
      </c>
      <c r="U510" s="129">
        <v>42259</v>
      </c>
      <c r="V510" s="129"/>
      <c r="W510" s="105" t="s">
        <v>386</v>
      </c>
      <c r="X510" s="1" t="s">
        <v>384</v>
      </c>
      <c r="Y510" s="32"/>
    </row>
    <row r="511" spans="1:25" ht="14.5" x14ac:dyDescent="0.35">
      <c r="A511" s="105" t="s">
        <v>210</v>
      </c>
      <c r="B511" s="114" t="s">
        <v>190</v>
      </c>
      <c r="C511" s="1" t="s">
        <v>330</v>
      </c>
      <c r="E511" s="1" t="s">
        <v>337</v>
      </c>
      <c r="F511" s="106">
        <v>2.5007000000000001</v>
      </c>
      <c r="G511" s="106"/>
      <c r="H511" s="106"/>
      <c r="I511" s="21"/>
      <c r="J511" s="107">
        <v>41.8</v>
      </c>
      <c r="K511" s="161">
        <f t="shared" si="14"/>
        <v>4.1799999999999997E-2</v>
      </c>
      <c r="L511" s="162">
        <f t="shared" si="15"/>
        <v>1.6715319710481062E-2</v>
      </c>
      <c r="M511" s="163">
        <v>1.6715319710481062</v>
      </c>
      <c r="N511" s="164">
        <v>4.7</v>
      </c>
      <c r="O511" s="109">
        <v>79</v>
      </c>
      <c r="P511" s="110" t="s">
        <v>353</v>
      </c>
      <c r="Q511" s="110" t="s">
        <v>353</v>
      </c>
      <c r="R511" s="127">
        <v>25.929279999999999</v>
      </c>
      <c r="S511" s="128">
        <v>-173.40385000000001</v>
      </c>
      <c r="T511" s="21" t="s">
        <v>421</v>
      </c>
      <c r="U511" s="129">
        <v>42259</v>
      </c>
      <c r="V511" s="129"/>
      <c r="W511" s="105" t="s">
        <v>386</v>
      </c>
      <c r="X511" s="1" t="s">
        <v>384</v>
      </c>
      <c r="Y511" s="32"/>
    </row>
    <row r="512" spans="1:25" ht="14.5" x14ac:dyDescent="0.35">
      <c r="A512" s="105" t="s">
        <v>211</v>
      </c>
      <c r="B512" s="114" t="s">
        <v>81</v>
      </c>
      <c r="C512" s="1" t="s">
        <v>317</v>
      </c>
      <c r="E512" s="1" t="s">
        <v>337</v>
      </c>
      <c r="F512" s="106">
        <v>3.8052999999999999</v>
      </c>
      <c r="G512" s="106"/>
      <c r="H512" s="106"/>
      <c r="I512" s="21"/>
      <c r="J512" s="107">
        <v>39.9</v>
      </c>
      <c r="K512" s="161">
        <f t="shared" si="14"/>
        <v>3.9899999999999998E-2</v>
      </c>
      <c r="L512" s="162">
        <f t="shared" si="15"/>
        <v>1.0485375660263316E-2</v>
      </c>
      <c r="M512" s="163">
        <v>1.0485375660263316</v>
      </c>
      <c r="N512" s="164">
        <v>4.2</v>
      </c>
      <c r="O512" s="109">
        <v>79</v>
      </c>
      <c r="P512" s="110" t="s">
        <v>353</v>
      </c>
      <c r="Q512" s="110" t="s">
        <v>353</v>
      </c>
      <c r="R512" s="127">
        <v>25.929279999999999</v>
      </c>
      <c r="S512" s="128">
        <v>-173.40385000000001</v>
      </c>
      <c r="T512" s="21" t="s">
        <v>421</v>
      </c>
      <c r="U512" s="129">
        <v>42259</v>
      </c>
      <c r="V512" s="129"/>
      <c r="W512" s="105" t="s">
        <v>386</v>
      </c>
      <c r="X512" s="1" t="s">
        <v>384</v>
      </c>
      <c r="Y512" s="32"/>
    </row>
    <row r="513" spans="1:25" ht="14.5" x14ac:dyDescent="0.35">
      <c r="A513" s="105" t="s">
        <v>212</v>
      </c>
      <c r="B513" s="32" t="s">
        <v>150</v>
      </c>
      <c r="C513" s="1" t="s">
        <v>327</v>
      </c>
      <c r="E513" s="1" t="s">
        <v>339</v>
      </c>
      <c r="F513" s="106">
        <v>9.9887999999999995</v>
      </c>
      <c r="G513" s="106"/>
      <c r="H513" s="106"/>
      <c r="I513" s="21"/>
      <c r="J513" s="107">
        <v>196.6</v>
      </c>
      <c r="K513" s="161">
        <f t="shared" si="14"/>
        <v>0.1966</v>
      </c>
      <c r="L513" s="162">
        <f t="shared" si="15"/>
        <v>1.9682043889155856E-2</v>
      </c>
      <c r="M513" s="163">
        <v>1.9682043889155856</v>
      </c>
      <c r="N513" s="164">
        <v>5.3</v>
      </c>
      <c r="O513" s="116">
        <v>63</v>
      </c>
      <c r="P513" s="110" t="s">
        <v>1210</v>
      </c>
      <c r="Q513" s="110" t="s">
        <v>1210</v>
      </c>
      <c r="R513" s="127">
        <v>27.761166666666668</v>
      </c>
      <c r="S513" s="128">
        <v>-175.98240000000001</v>
      </c>
      <c r="T513" s="21" t="s">
        <v>421</v>
      </c>
      <c r="U513" s="129">
        <v>42260</v>
      </c>
      <c r="V513" s="129"/>
      <c r="W513" s="105" t="s">
        <v>380</v>
      </c>
      <c r="X513" s="1" t="s">
        <v>384</v>
      </c>
      <c r="Y513" s="32"/>
    </row>
    <row r="514" spans="1:25" ht="14.5" x14ac:dyDescent="0.35">
      <c r="A514" s="105" t="s">
        <v>213</v>
      </c>
      <c r="B514" s="114" t="s">
        <v>199</v>
      </c>
      <c r="C514" s="1" t="s">
        <v>303</v>
      </c>
      <c r="E514" s="1" t="s">
        <v>339</v>
      </c>
      <c r="F514" s="106">
        <v>1.9341999999999999</v>
      </c>
      <c r="G514" s="106"/>
      <c r="H514" s="106"/>
      <c r="I514" s="21"/>
      <c r="J514" s="107">
        <v>22.1</v>
      </c>
      <c r="K514" s="161">
        <f t="shared" ref="K514:K577" si="16">J514*0.001</f>
        <v>2.2100000000000002E-2</v>
      </c>
      <c r="L514" s="162">
        <f t="shared" ref="L514:L577" si="17">K514/F514</f>
        <v>1.1425912521972909E-2</v>
      </c>
      <c r="M514" s="163">
        <v>1.142591252197291</v>
      </c>
      <c r="N514" s="164">
        <v>2.6</v>
      </c>
      <c r="O514" s="116">
        <v>63</v>
      </c>
      <c r="P514" s="110" t="s">
        <v>1210</v>
      </c>
      <c r="Q514" s="110" t="s">
        <v>1210</v>
      </c>
      <c r="R514" s="127">
        <v>27.761166666666668</v>
      </c>
      <c r="S514" s="128">
        <v>-175.98240000000001</v>
      </c>
      <c r="T514" s="21" t="s">
        <v>421</v>
      </c>
      <c r="U514" s="129">
        <v>42260</v>
      </c>
      <c r="V514" s="129"/>
      <c r="W514" s="105" t="s">
        <v>380</v>
      </c>
      <c r="X514" s="1" t="s">
        <v>384</v>
      </c>
      <c r="Y514" s="32"/>
    </row>
    <row r="515" spans="1:25" ht="14.5" x14ac:dyDescent="0.35">
      <c r="A515" s="105" t="s">
        <v>216</v>
      </c>
      <c r="B515" s="55" t="s">
        <v>19</v>
      </c>
      <c r="C515" s="1" t="s">
        <v>333</v>
      </c>
      <c r="E515" s="1" t="s">
        <v>339</v>
      </c>
      <c r="F515" s="106">
        <v>9.9582999999999995</v>
      </c>
      <c r="G515" s="106"/>
      <c r="H515" s="106"/>
      <c r="I515" s="21"/>
      <c r="J515" s="107">
        <v>142.6</v>
      </c>
      <c r="K515" s="161">
        <f t="shared" si="16"/>
        <v>0.1426</v>
      </c>
      <c r="L515" s="162">
        <f t="shared" si="17"/>
        <v>1.4319713204060936E-2</v>
      </c>
      <c r="M515" s="163">
        <v>1.4319713204060935</v>
      </c>
      <c r="N515" s="164">
        <v>5.3</v>
      </c>
      <c r="O515" s="116">
        <v>70.408799999999999</v>
      </c>
      <c r="P515" s="110" t="s">
        <v>1210</v>
      </c>
      <c r="Q515" s="110" t="s">
        <v>1210</v>
      </c>
      <c r="R515" s="127">
        <v>27.764066666666668</v>
      </c>
      <c r="S515" s="128">
        <v>-175.98591666666667</v>
      </c>
      <c r="T515" s="21" t="s">
        <v>421</v>
      </c>
      <c r="U515" s="129">
        <v>42260</v>
      </c>
      <c r="V515" s="129"/>
      <c r="W515" s="105" t="s">
        <v>386</v>
      </c>
      <c r="X515" s="1" t="s">
        <v>384</v>
      </c>
      <c r="Y515" s="32"/>
    </row>
    <row r="516" spans="1:25" ht="14.5" x14ac:dyDescent="0.35">
      <c r="A516" s="105" t="s">
        <v>217</v>
      </c>
      <c r="B516" s="114" t="s">
        <v>184</v>
      </c>
      <c r="C516" s="1" t="s">
        <v>296</v>
      </c>
      <c r="E516" s="1" t="s">
        <v>339</v>
      </c>
      <c r="F516" s="106">
        <v>1.0907</v>
      </c>
      <c r="G516" s="106"/>
      <c r="H516" s="106"/>
      <c r="I516" s="21"/>
      <c r="J516" s="107">
        <v>24.1</v>
      </c>
      <c r="K516" s="161">
        <f t="shared" si="16"/>
        <v>2.4100000000000003E-2</v>
      </c>
      <c r="L516" s="162">
        <f t="shared" si="17"/>
        <v>2.209590171449528E-2</v>
      </c>
      <c r="M516" s="163">
        <v>2.2095901714495279</v>
      </c>
      <c r="N516" s="164">
        <v>4.8</v>
      </c>
      <c r="O516" s="116">
        <v>70.408799999999999</v>
      </c>
      <c r="P516" s="110" t="s">
        <v>1210</v>
      </c>
      <c r="Q516" s="110" t="s">
        <v>1210</v>
      </c>
      <c r="R516" s="127">
        <v>27.764066666666668</v>
      </c>
      <c r="S516" s="128">
        <v>-175.98591666666667</v>
      </c>
      <c r="T516" s="21" t="s">
        <v>421</v>
      </c>
      <c r="U516" s="129">
        <v>42260</v>
      </c>
      <c r="V516" s="129"/>
      <c r="W516" s="105" t="s">
        <v>386</v>
      </c>
      <c r="X516" s="1" t="s">
        <v>384</v>
      </c>
      <c r="Y516" s="32"/>
    </row>
    <row r="517" spans="1:25" ht="14.5" x14ac:dyDescent="0.35">
      <c r="A517" s="105" t="s">
        <v>218</v>
      </c>
      <c r="B517" s="114" t="s">
        <v>6</v>
      </c>
      <c r="C517" s="1" t="s">
        <v>288</v>
      </c>
      <c r="E517" s="1" t="s">
        <v>339</v>
      </c>
      <c r="F517" s="106">
        <v>3.4994999999999998</v>
      </c>
      <c r="G517" s="106"/>
      <c r="H517" s="106"/>
      <c r="I517" s="21"/>
      <c r="J517" s="107">
        <v>22.7</v>
      </c>
      <c r="K517" s="161">
        <f t="shared" si="16"/>
        <v>2.2700000000000001E-2</v>
      </c>
      <c r="L517" s="162">
        <f t="shared" si="17"/>
        <v>6.4866409487069586E-3</v>
      </c>
      <c r="M517" s="163">
        <v>0.64866409487069587</v>
      </c>
      <c r="N517" s="164">
        <v>4.2</v>
      </c>
      <c r="O517" s="116">
        <v>70.408799999999999</v>
      </c>
      <c r="P517" s="110" t="s">
        <v>1210</v>
      </c>
      <c r="Q517" s="110" t="s">
        <v>1210</v>
      </c>
      <c r="R517" s="127">
        <v>27.764066666666668</v>
      </c>
      <c r="S517" s="128">
        <v>-175.98591666666667</v>
      </c>
      <c r="T517" s="21" t="s">
        <v>421</v>
      </c>
      <c r="U517" s="129">
        <v>42260</v>
      </c>
      <c r="V517" s="129"/>
      <c r="W517" s="105" t="s">
        <v>386</v>
      </c>
      <c r="X517" s="1" t="s">
        <v>384</v>
      </c>
      <c r="Y517" s="32"/>
    </row>
    <row r="518" spans="1:25" ht="14.5" x14ac:dyDescent="0.35">
      <c r="A518" s="105" t="s">
        <v>219</v>
      </c>
      <c r="B518" s="114" t="s">
        <v>5</v>
      </c>
      <c r="C518" s="1" t="s">
        <v>320</v>
      </c>
      <c r="E518" s="1" t="s">
        <v>338</v>
      </c>
      <c r="F518" s="106">
        <v>2.0049000000000001</v>
      </c>
      <c r="G518" s="106"/>
      <c r="H518" s="106"/>
      <c r="I518" s="21"/>
      <c r="J518" s="107">
        <v>38.200000000000003</v>
      </c>
      <c r="K518" s="161">
        <f t="shared" si="16"/>
        <v>3.8200000000000005E-2</v>
      </c>
      <c r="L518" s="162">
        <f t="shared" si="17"/>
        <v>1.9053319367549504E-2</v>
      </c>
      <c r="M518" s="163">
        <v>1.9053319367549504</v>
      </c>
      <c r="N518" s="164">
        <v>5.4</v>
      </c>
      <c r="O518" s="116">
        <v>70.408799999999999</v>
      </c>
      <c r="P518" s="110" t="s">
        <v>1210</v>
      </c>
      <c r="Q518" s="110" t="s">
        <v>1210</v>
      </c>
      <c r="R518" s="127">
        <v>27.764066666666668</v>
      </c>
      <c r="S518" s="128">
        <v>-175.98591666666667</v>
      </c>
      <c r="T518" s="21" t="s">
        <v>421</v>
      </c>
      <c r="U518" s="129">
        <v>42260</v>
      </c>
      <c r="V518" s="129"/>
      <c r="W518" s="105" t="s">
        <v>386</v>
      </c>
      <c r="X518" s="1" t="s">
        <v>384</v>
      </c>
      <c r="Y518" s="32"/>
    </row>
    <row r="519" spans="1:25" ht="14.5" x14ac:dyDescent="0.35">
      <c r="A519" s="105" t="s">
        <v>220</v>
      </c>
      <c r="B519" s="114" t="s">
        <v>199</v>
      </c>
      <c r="C519" s="1" t="s">
        <v>303</v>
      </c>
      <c r="E519" s="1" t="s">
        <v>339</v>
      </c>
      <c r="F519" s="106">
        <v>2.0769000000000002</v>
      </c>
      <c r="G519" s="106"/>
      <c r="H519" s="106"/>
      <c r="I519" s="21"/>
      <c r="J519" s="107">
        <v>19.899999999999999</v>
      </c>
      <c r="K519" s="161">
        <f t="shared" si="16"/>
        <v>1.9899999999999998E-2</v>
      </c>
      <c r="L519" s="162">
        <f t="shared" si="17"/>
        <v>9.5815879435697405E-3</v>
      </c>
      <c r="M519" s="163">
        <v>0.95815879435697404</v>
      </c>
      <c r="N519" s="164">
        <v>3.3</v>
      </c>
      <c r="O519" s="116">
        <v>70.408799999999999</v>
      </c>
      <c r="P519" s="110" t="s">
        <v>1210</v>
      </c>
      <c r="Q519" s="110" t="s">
        <v>1210</v>
      </c>
      <c r="R519" s="127">
        <v>27.764066666666668</v>
      </c>
      <c r="S519" s="128">
        <v>-175.98591666666667</v>
      </c>
      <c r="T519" s="21" t="s">
        <v>421</v>
      </c>
      <c r="U519" s="129">
        <v>42260</v>
      </c>
      <c r="V519" s="129"/>
      <c r="W519" s="105" t="s">
        <v>386</v>
      </c>
      <c r="X519" s="1" t="s">
        <v>384</v>
      </c>
      <c r="Y519" s="32"/>
    </row>
    <row r="520" spans="1:25" ht="14.5" x14ac:dyDescent="0.35">
      <c r="A520" s="105" t="s">
        <v>221</v>
      </c>
      <c r="B520" s="114" t="s">
        <v>150</v>
      </c>
      <c r="C520" s="1" t="s">
        <v>327</v>
      </c>
      <c r="E520" s="1" t="s">
        <v>339</v>
      </c>
      <c r="F520" s="106">
        <v>9.9995999999999992</v>
      </c>
      <c r="G520" s="106"/>
      <c r="H520" s="106"/>
      <c r="I520" s="21"/>
      <c r="J520" s="107">
        <v>60.9</v>
      </c>
      <c r="K520" s="161">
        <f t="shared" si="16"/>
        <v>6.0900000000000003E-2</v>
      </c>
      <c r="L520" s="162">
        <f t="shared" si="17"/>
        <v>6.0902436097443908E-3</v>
      </c>
      <c r="M520" s="163">
        <v>0.60902436097443913</v>
      </c>
      <c r="N520" s="164">
        <v>5.3</v>
      </c>
      <c r="O520" s="116">
        <v>70.408799999999999</v>
      </c>
      <c r="P520" s="110" t="s">
        <v>1210</v>
      </c>
      <c r="Q520" s="110" t="s">
        <v>1210</v>
      </c>
      <c r="R520" s="127">
        <v>27.764066666666668</v>
      </c>
      <c r="S520" s="128">
        <v>-175.98591666666667</v>
      </c>
      <c r="T520" s="21" t="s">
        <v>421</v>
      </c>
      <c r="U520" s="129">
        <v>42260</v>
      </c>
      <c r="V520" s="129"/>
      <c r="W520" s="105" t="s">
        <v>386</v>
      </c>
      <c r="X520" s="1" t="s">
        <v>384</v>
      </c>
      <c r="Y520" s="32"/>
    </row>
    <row r="521" spans="1:25" ht="14.5" x14ac:dyDescent="0.35">
      <c r="A521" s="115" t="s">
        <v>222</v>
      </c>
      <c r="B521" s="32" t="s">
        <v>139</v>
      </c>
      <c r="C521" s="32" t="s">
        <v>324</v>
      </c>
      <c r="D521" s="23"/>
      <c r="E521" s="32" t="s">
        <v>338</v>
      </c>
      <c r="F521" s="106">
        <v>2.5028000000000001</v>
      </c>
      <c r="G521" s="106"/>
      <c r="H521" s="106"/>
      <c r="I521" s="40"/>
      <c r="J521" s="107">
        <v>20.5</v>
      </c>
      <c r="K521" s="161">
        <f t="shared" si="16"/>
        <v>2.0500000000000001E-2</v>
      </c>
      <c r="L521" s="162">
        <f t="shared" si="17"/>
        <v>8.1908262745724793E-3</v>
      </c>
      <c r="M521" s="163">
        <v>0.81908262745724791</v>
      </c>
      <c r="N521" s="164">
        <v>1.8</v>
      </c>
      <c r="O521" s="116">
        <v>57</v>
      </c>
      <c r="P521" s="25" t="s">
        <v>354</v>
      </c>
      <c r="Q521" s="25" t="s">
        <v>354</v>
      </c>
      <c r="R521" s="128">
        <v>28.375679999999999</v>
      </c>
      <c r="S521" s="128">
        <v>-178.31120000000001</v>
      </c>
      <c r="T521" s="21" t="s">
        <v>421</v>
      </c>
      <c r="U521" s="131">
        <v>42262</v>
      </c>
      <c r="V521" s="131"/>
      <c r="W521" s="115" t="s">
        <v>380</v>
      </c>
      <c r="X521" s="32" t="s">
        <v>384</v>
      </c>
      <c r="Y521" s="32"/>
    </row>
    <row r="522" spans="1:25" ht="14.5" x14ac:dyDescent="0.35">
      <c r="A522" s="105" t="s">
        <v>223</v>
      </c>
      <c r="B522" s="114" t="s">
        <v>175</v>
      </c>
      <c r="C522" s="1" t="s">
        <v>314</v>
      </c>
      <c r="E522" s="1" t="s">
        <v>338</v>
      </c>
      <c r="F522" s="106">
        <v>2.5074000000000001</v>
      </c>
      <c r="G522" s="106"/>
      <c r="H522" s="106"/>
      <c r="I522" s="21"/>
      <c r="J522" s="107">
        <v>7.3</v>
      </c>
      <c r="K522" s="161">
        <f t="shared" si="16"/>
        <v>7.3000000000000001E-3</v>
      </c>
      <c r="L522" s="162">
        <f t="shared" si="17"/>
        <v>2.9113823083672329E-3</v>
      </c>
      <c r="M522" s="163">
        <v>0.2911382308367233</v>
      </c>
      <c r="N522" s="164">
        <v>5.3</v>
      </c>
      <c r="O522" s="109">
        <v>57</v>
      </c>
      <c r="P522" s="110" t="s">
        <v>354</v>
      </c>
      <c r="Q522" s="110" t="s">
        <v>354</v>
      </c>
      <c r="R522" s="127">
        <v>28.375679999999999</v>
      </c>
      <c r="S522" s="128">
        <v>-178.31120000000001</v>
      </c>
      <c r="T522" s="21" t="s">
        <v>421</v>
      </c>
      <c r="U522" s="129">
        <v>42262</v>
      </c>
      <c r="V522" s="129"/>
      <c r="W522" s="105" t="s">
        <v>380</v>
      </c>
      <c r="X522" s="1" t="s">
        <v>384</v>
      </c>
      <c r="Y522" s="32"/>
    </row>
    <row r="523" spans="1:25" ht="14.5" x14ac:dyDescent="0.35">
      <c r="A523" s="105" t="s">
        <v>224</v>
      </c>
      <c r="B523" s="114" t="s">
        <v>199</v>
      </c>
      <c r="C523" s="1" t="s">
        <v>303</v>
      </c>
      <c r="E523" s="1" t="s">
        <v>339</v>
      </c>
      <c r="F523" s="106">
        <v>2.0392999999999999</v>
      </c>
      <c r="G523" s="106"/>
      <c r="H523" s="106"/>
      <c r="I523" s="21"/>
      <c r="J523" s="107">
        <v>20.7</v>
      </c>
      <c r="K523" s="161">
        <f t="shared" si="16"/>
        <v>2.07E-2</v>
      </c>
      <c r="L523" s="162">
        <f t="shared" si="17"/>
        <v>1.015054185259648E-2</v>
      </c>
      <c r="M523" s="163">
        <v>1.015054185259648</v>
      </c>
      <c r="N523" s="164">
        <v>3</v>
      </c>
      <c r="O523" s="109">
        <v>57</v>
      </c>
      <c r="P523" s="110" t="s">
        <v>354</v>
      </c>
      <c r="Q523" s="110" t="s">
        <v>354</v>
      </c>
      <c r="R523" s="127">
        <v>28.375679999999999</v>
      </c>
      <c r="S523" s="128">
        <v>-178.31120000000001</v>
      </c>
      <c r="T523" s="21" t="s">
        <v>421</v>
      </c>
      <c r="U523" s="129">
        <v>42262</v>
      </c>
      <c r="V523" s="129"/>
      <c r="W523" s="105" t="s">
        <v>380</v>
      </c>
      <c r="X523" s="1" t="s">
        <v>384</v>
      </c>
      <c r="Y523" s="32"/>
    </row>
    <row r="524" spans="1:25" ht="14.5" x14ac:dyDescent="0.35">
      <c r="A524" s="105" t="s">
        <v>225</v>
      </c>
      <c r="B524" s="114" t="s">
        <v>150</v>
      </c>
      <c r="C524" s="1" t="s">
        <v>327</v>
      </c>
      <c r="E524" s="1" t="s">
        <v>339</v>
      </c>
      <c r="F524" s="106">
        <v>10.0669</v>
      </c>
      <c r="G524" s="106"/>
      <c r="H524" s="106"/>
      <c r="I524" s="21"/>
      <c r="J524" s="107">
        <v>42.2</v>
      </c>
      <c r="K524" s="161">
        <f t="shared" si="16"/>
        <v>4.2200000000000001E-2</v>
      </c>
      <c r="L524" s="162">
        <f t="shared" si="17"/>
        <v>4.1919558155936783E-3</v>
      </c>
      <c r="M524" s="163">
        <v>0.41919558155936781</v>
      </c>
      <c r="N524" s="164">
        <v>4.0999999999999996</v>
      </c>
      <c r="O524" s="109">
        <v>57</v>
      </c>
      <c r="P524" s="110" t="s">
        <v>354</v>
      </c>
      <c r="Q524" s="110" t="s">
        <v>354</v>
      </c>
      <c r="R524" s="127">
        <v>28.375679999999999</v>
      </c>
      <c r="S524" s="128">
        <v>-178.31120000000001</v>
      </c>
      <c r="T524" s="21" t="s">
        <v>421</v>
      </c>
      <c r="U524" s="129">
        <v>42262</v>
      </c>
      <c r="V524" s="129"/>
      <c r="W524" s="105" t="s">
        <v>380</v>
      </c>
      <c r="X524" s="1" t="s">
        <v>384</v>
      </c>
      <c r="Y524" s="32"/>
    </row>
    <row r="525" spans="1:25" s="23" customFormat="1" ht="14.5" x14ac:dyDescent="0.35">
      <c r="A525" s="105" t="s">
        <v>226</v>
      </c>
      <c r="B525" s="114" t="s">
        <v>227</v>
      </c>
      <c r="C525" s="1" t="s">
        <v>314</v>
      </c>
      <c r="D525" s="15"/>
      <c r="E525" s="1" t="s">
        <v>338</v>
      </c>
      <c r="F525" s="106">
        <v>2.0226999999999999</v>
      </c>
      <c r="G525" s="106"/>
      <c r="H525" s="106"/>
      <c r="I525" s="21"/>
      <c r="J525" s="107">
        <v>40.1</v>
      </c>
      <c r="K525" s="161">
        <f t="shared" si="16"/>
        <v>4.0100000000000004E-2</v>
      </c>
      <c r="L525" s="162">
        <f t="shared" si="17"/>
        <v>1.982498640431107E-2</v>
      </c>
      <c r="M525" s="163">
        <v>1.9824986404311069</v>
      </c>
      <c r="N525" s="164">
        <v>4.8</v>
      </c>
      <c r="O525" s="109">
        <v>57</v>
      </c>
      <c r="P525" s="110" t="s">
        <v>354</v>
      </c>
      <c r="Q525" s="110" t="s">
        <v>354</v>
      </c>
      <c r="R525" s="127">
        <v>28.375679999999999</v>
      </c>
      <c r="S525" s="128">
        <v>-178.31120000000001</v>
      </c>
      <c r="T525" s="21" t="s">
        <v>421</v>
      </c>
      <c r="U525" s="129">
        <v>42262</v>
      </c>
      <c r="V525" s="129"/>
      <c r="W525" s="105" t="s">
        <v>380</v>
      </c>
      <c r="X525" s="1" t="s">
        <v>384</v>
      </c>
      <c r="Y525" s="197"/>
    </row>
    <row r="526" spans="1:25" ht="14.5" x14ac:dyDescent="0.35">
      <c r="A526" s="105" t="s">
        <v>228</v>
      </c>
      <c r="B526" s="114" t="s">
        <v>192</v>
      </c>
      <c r="C526" s="1" t="s">
        <v>315</v>
      </c>
      <c r="E526" s="1" t="s">
        <v>337</v>
      </c>
      <c r="F526" s="106">
        <v>5.49</v>
      </c>
      <c r="G526" s="106"/>
      <c r="H526" s="106"/>
      <c r="I526" s="21"/>
      <c r="J526" s="107">
        <v>42.4</v>
      </c>
      <c r="K526" s="161">
        <f t="shared" si="16"/>
        <v>4.24E-2</v>
      </c>
      <c r="L526" s="162">
        <f t="shared" si="17"/>
        <v>7.7231329690346084E-3</v>
      </c>
      <c r="M526" s="163">
        <v>0.77231329690346084</v>
      </c>
      <c r="N526" s="164">
        <v>4.7</v>
      </c>
      <c r="O526" s="109">
        <v>57</v>
      </c>
      <c r="P526" s="110" t="s">
        <v>354</v>
      </c>
      <c r="Q526" s="110" t="s">
        <v>354</v>
      </c>
      <c r="R526" s="127">
        <v>28.375679999999999</v>
      </c>
      <c r="S526" s="128">
        <v>-178.31120000000001</v>
      </c>
      <c r="T526" s="21" t="s">
        <v>421</v>
      </c>
      <c r="U526" s="129">
        <v>42262</v>
      </c>
      <c r="V526" s="129"/>
      <c r="W526" s="105" t="s">
        <v>380</v>
      </c>
      <c r="X526" s="1" t="s">
        <v>384</v>
      </c>
      <c r="Y526" s="51"/>
    </row>
    <row r="527" spans="1:25" ht="14.5" x14ac:dyDescent="0.35">
      <c r="A527" s="115" t="s">
        <v>229</v>
      </c>
      <c r="B527" s="32" t="s">
        <v>10</v>
      </c>
      <c r="C527" s="32" t="s">
        <v>301</v>
      </c>
      <c r="D527" s="23"/>
      <c r="E527" s="32" t="s">
        <v>337</v>
      </c>
      <c r="F527" s="106">
        <v>2.5032000000000001</v>
      </c>
      <c r="G527" s="106"/>
      <c r="H527" s="106"/>
      <c r="I527" s="40"/>
      <c r="J527" s="107">
        <v>36.799999999999997</v>
      </c>
      <c r="K527" s="161">
        <f t="shared" si="16"/>
        <v>3.6799999999999999E-2</v>
      </c>
      <c r="L527" s="162">
        <f t="shared" si="17"/>
        <v>1.4701182486417386E-2</v>
      </c>
      <c r="M527" s="163">
        <v>1.4701182486417386</v>
      </c>
      <c r="N527" s="164">
        <v>4.0999999999999996</v>
      </c>
      <c r="O527" s="116">
        <v>57</v>
      </c>
      <c r="P527" s="25" t="s">
        <v>354</v>
      </c>
      <c r="Q527" s="25" t="s">
        <v>354</v>
      </c>
      <c r="R527" s="128">
        <v>28.375679999999999</v>
      </c>
      <c r="S527" s="128">
        <v>-178.31120000000001</v>
      </c>
      <c r="T527" s="21" t="s">
        <v>421</v>
      </c>
      <c r="U527" s="131">
        <v>42262</v>
      </c>
      <c r="V527" s="131"/>
      <c r="W527" s="115" t="s">
        <v>380</v>
      </c>
      <c r="X527" s="32" t="s">
        <v>384</v>
      </c>
      <c r="Y527" s="51"/>
    </row>
    <row r="528" spans="1:25" ht="14.5" x14ac:dyDescent="0.35">
      <c r="A528" s="105" t="s">
        <v>230</v>
      </c>
      <c r="B528" s="114" t="s">
        <v>12</v>
      </c>
      <c r="C528" s="1" t="s">
        <v>293</v>
      </c>
      <c r="E528" s="1" t="s">
        <v>337</v>
      </c>
      <c r="F528" s="106">
        <v>2.4803000000000002</v>
      </c>
      <c r="G528" s="106"/>
      <c r="H528" s="106"/>
      <c r="I528" s="21"/>
      <c r="J528" s="107">
        <v>22.9</v>
      </c>
      <c r="K528" s="161">
        <f t="shared" si="16"/>
        <v>2.29E-2</v>
      </c>
      <c r="L528" s="162">
        <f t="shared" si="17"/>
        <v>9.2327541023263307E-3</v>
      </c>
      <c r="M528" s="163">
        <v>0.92327541023263304</v>
      </c>
      <c r="N528" s="164">
        <v>4.2</v>
      </c>
      <c r="O528" s="109">
        <v>57</v>
      </c>
      <c r="P528" s="110" t="s">
        <v>354</v>
      </c>
      <c r="Q528" s="110" t="s">
        <v>354</v>
      </c>
      <c r="R528" s="127">
        <v>28.375679999999999</v>
      </c>
      <c r="S528" s="128">
        <v>-178.31120000000001</v>
      </c>
      <c r="T528" s="21" t="s">
        <v>421</v>
      </c>
      <c r="U528" s="129">
        <v>42262</v>
      </c>
      <c r="V528" s="129"/>
      <c r="W528" s="105" t="s">
        <v>380</v>
      </c>
      <c r="X528" s="1" t="s">
        <v>384</v>
      </c>
      <c r="Y528" s="51"/>
    </row>
    <row r="529" spans="1:25" ht="14.5" x14ac:dyDescent="0.35">
      <c r="A529" s="105" t="s">
        <v>231</v>
      </c>
      <c r="B529" s="114" t="s">
        <v>232</v>
      </c>
      <c r="C529" s="1" t="s">
        <v>314</v>
      </c>
      <c r="E529" s="1" t="s">
        <v>337</v>
      </c>
      <c r="F529" s="106">
        <v>2.4704999999999999</v>
      </c>
      <c r="G529" s="106"/>
      <c r="H529" s="106"/>
      <c r="I529" s="21"/>
      <c r="J529" s="107">
        <v>18.3</v>
      </c>
      <c r="K529" s="161">
        <f t="shared" si="16"/>
        <v>1.83E-2</v>
      </c>
      <c r="L529" s="162">
        <f t="shared" si="17"/>
        <v>7.4074074074074077E-3</v>
      </c>
      <c r="M529" s="163">
        <v>0.74074074074074081</v>
      </c>
      <c r="N529" s="164">
        <v>2.4</v>
      </c>
      <c r="O529" s="109">
        <v>57</v>
      </c>
      <c r="P529" s="110" t="s">
        <v>354</v>
      </c>
      <c r="Q529" s="110" t="s">
        <v>354</v>
      </c>
      <c r="R529" s="127">
        <v>28.375679999999999</v>
      </c>
      <c r="S529" s="128">
        <v>-178.31120000000001</v>
      </c>
      <c r="T529" s="21" t="s">
        <v>421</v>
      </c>
      <c r="U529" s="129">
        <v>42262</v>
      </c>
      <c r="V529" s="129"/>
      <c r="W529" s="105" t="s">
        <v>380</v>
      </c>
      <c r="X529" s="1" t="s">
        <v>384</v>
      </c>
      <c r="Y529" s="51"/>
    </row>
    <row r="530" spans="1:25" ht="14.5" x14ac:dyDescent="0.35">
      <c r="A530" s="115" t="s">
        <v>233</v>
      </c>
      <c r="B530" s="32" t="s">
        <v>8</v>
      </c>
      <c r="C530" s="32" t="s">
        <v>314</v>
      </c>
      <c r="D530" s="23"/>
      <c r="E530" s="32" t="s">
        <v>337</v>
      </c>
      <c r="F530" s="106">
        <v>4.0590999999999999</v>
      </c>
      <c r="G530" s="106"/>
      <c r="H530" s="106"/>
      <c r="I530" s="40"/>
      <c r="J530" s="107">
        <v>53.2</v>
      </c>
      <c r="K530" s="161">
        <f t="shared" si="16"/>
        <v>5.3200000000000004E-2</v>
      </c>
      <c r="L530" s="162">
        <f t="shared" si="17"/>
        <v>1.3106353625187851E-2</v>
      </c>
      <c r="M530" s="163">
        <v>1.310635362518785</v>
      </c>
      <c r="N530" s="164">
        <v>4.7</v>
      </c>
      <c r="O530" s="25">
        <v>91</v>
      </c>
      <c r="P530" s="25" t="s">
        <v>354</v>
      </c>
      <c r="Q530" s="25" t="s">
        <v>354</v>
      </c>
      <c r="R530" s="128">
        <v>28.427320000000002</v>
      </c>
      <c r="S530" s="128">
        <v>-178.41370000000001</v>
      </c>
      <c r="T530" s="21" t="s">
        <v>421</v>
      </c>
      <c r="U530" s="131">
        <v>42262</v>
      </c>
      <c r="V530" s="131"/>
      <c r="W530" s="115" t="s">
        <v>386</v>
      </c>
      <c r="X530" s="32" t="s">
        <v>384</v>
      </c>
      <c r="Y530" s="51"/>
    </row>
    <row r="531" spans="1:25" ht="14.5" x14ac:dyDescent="0.35">
      <c r="A531" s="105" t="s">
        <v>234</v>
      </c>
      <c r="B531" s="114" t="s">
        <v>5</v>
      </c>
      <c r="C531" s="1" t="s">
        <v>316</v>
      </c>
      <c r="E531" s="1" t="s">
        <v>338</v>
      </c>
      <c r="F531" s="106">
        <v>2.0057999999999998</v>
      </c>
      <c r="G531" s="106"/>
      <c r="H531" s="106"/>
      <c r="I531" s="21"/>
      <c r="J531" s="107">
        <v>22.7</v>
      </c>
      <c r="K531" s="161">
        <f t="shared" si="16"/>
        <v>2.2700000000000001E-2</v>
      </c>
      <c r="L531" s="162">
        <f t="shared" si="17"/>
        <v>1.1317180177485295E-2</v>
      </c>
      <c r="M531" s="163">
        <v>1.1317180177485295</v>
      </c>
      <c r="N531" s="164">
        <v>2.9</v>
      </c>
      <c r="O531" s="110">
        <v>91</v>
      </c>
      <c r="P531" s="110" t="s">
        <v>354</v>
      </c>
      <c r="Q531" s="110" t="s">
        <v>354</v>
      </c>
      <c r="R531" s="127">
        <v>28.427320000000002</v>
      </c>
      <c r="S531" s="128">
        <v>-178.41370000000001</v>
      </c>
      <c r="T531" s="21" t="s">
        <v>421</v>
      </c>
      <c r="U531" s="129">
        <v>42262</v>
      </c>
      <c r="V531" s="129"/>
      <c r="W531" s="105" t="s">
        <v>386</v>
      </c>
      <c r="X531" s="1" t="s">
        <v>384</v>
      </c>
      <c r="Y531" s="51"/>
    </row>
    <row r="532" spans="1:25" ht="14.5" x14ac:dyDescent="0.35">
      <c r="A532" s="105" t="s">
        <v>235</v>
      </c>
      <c r="B532" s="114" t="s">
        <v>6</v>
      </c>
      <c r="C532" s="1" t="s">
        <v>313</v>
      </c>
      <c r="E532" s="1" t="s">
        <v>339</v>
      </c>
      <c r="F532" s="106">
        <v>4.0209000000000001</v>
      </c>
      <c r="G532" s="106"/>
      <c r="H532" s="106"/>
      <c r="I532" s="21"/>
      <c r="J532" s="107">
        <v>50.4</v>
      </c>
      <c r="K532" s="161">
        <f t="shared" si="16"/>
        <v>5.04E-2</v>
      </c>
      <c r="L532" s="162">
        <f t="shared" si="17"/>
        <v>1.2534507199880623E-2</v>
      </c>
      <c r="M532" s="163">
        <v>1.2534507199880622</v>
      </c>
      <c r="N532" s="164">
        <v>5.5</v>
      </c>
      <c r="O532" s="110">
        <v>91</v>
      </c>
      <c r="P532" s="110" t="s">
        <v>354</v>
      </c>
      <c r="Q532" s="110" t="s">
        <v>354</v>
      </c>
      <c r="R532" s="127">
        <v>28.427320000000002</v>
      </c>
      <c r="S532" s="128">
        <v>-178.41370000000001</v>
      </c>
      <c r="T532" s="21" t="s">
        <v>421</v>
      </c>
      <c r="U532" s="129">
        <v>42262</v>
      </c>
      <c r="V532" s="129"/>
      <c r="W532" s="105" t="s">
        <v>386</v>
      </c>
      <c r="X532" s="1" t="s">
        <v>384</v>
      </c>
      <c r="Y532" s="51"/>
    </row>
    <row r="533" spans="1:25" ht="14.5" x14ac:dyDescent="0.35">
      <c r="A533" s="105" t="s">
        <v>236</v>
      </c>
      <c r="B533" s="114" t="s">
        <v>237</v>
      </c>
      <c r="C533" s="1" t="s">
        <v>310</v>
      </c>
      <c r="E533" s="1" t="s">
        <v>337</v>
      </c>
      <c r="F533" s="106">
        <v>2.5354999999999999</v>
      </c>
      <c r="G533" s="106"/>
      <c r="H533" s="106"/>
      <c r="I533" s="21"/>
      <c r="J533" s="107">
        <v>33.700000000000003</v>
      </c>
      <c r="K533" s="161">
        <f t="shared" si="16"/>
        <v>3.3700000000000001E-2</v>
      </c>
      <c r="L533" s="162">
        <f t="shared" si="17"/>
        <v>1.3291264050483141E-2</v>
      </c>
      <c r="M533" s="163">
        <v>1.329126405048314</v>
      </c>
      <c r="N533" s="164">
        <v>5</v>
      </c>
      <c r="O533" s="110">
        <v>91</v>
      </c>
      <c r="P533" s="110" t="s">
        <v>354</v>
      </c>
      <c r="Q533" s="110" t="s">
        <v>354</v>
      </c>
      <c r="R533" s="127">
        <v>28.427320000000002</v>
      </c>
      <c r="S533" s="128">
        <v>-178.41370000000001</v>
      </c>
      <c r="T533" s="21" t="s">
        <v>421</v>
      </c>
      <c r="U533" s="129">
        <v>42262</v>
      </c>
      <c r="V533" s="129"/>
      <c r="W533" s="105" t="s">
        <v>386</v>
      </c>
      <c r="X533" s="1" t="s">
        <v>384</v>
      </c>
      <c r="Y533" s="51"/>
    </row>
    <row r="534" spans="1:25" ht="14.5" x14ac:dyDescent="0.35">
      <c r="A534" s="105" t="s">
        <v>238</v>
      </c>
      <c r="B534" s="114" t="s">
        <v>6</v>
      </c>
      <c r="C534" s="1" t="s">
        <v>313</v>
      </c>
      <c r="E534" s="1" t="s">
        <v>339</v>
      </c>
      <c r="F534" s="106">
        <v>4.0590999999999999</v>
      </c>
      <c r="G534" s="106"/>
      <c r="H534" s="106"/>
      <c r="I534" s="21"/>
      <c r="J534" s="107">
        <v>28</v>
      </c>
      <c r="K534" s="161">
        <f t="shared" si="16"/>
        <v>2.8000000000000001E-2</v>
      </c>
      <c r="L534" s="162">
        <f t="shared" si="17"/>
        <v>6.898080855362026E-3</v>
      </c>
      <c r="M534" s="163">
        <v>0.68980808553620265</v>
      </c>
      <c r="N534" s="164">
        <v>4.9000000000000004</v>
      </c>
      <c r="O534" s="110">
        <v>91</v>
      </c>
      <c r="P534" s="110" t="s">
        <v>354</v>
      </c>
      <c r="Q534" s="110" t="s">
        <v>354</v>
      </c>
      <c r="R534" s="127">
        <v>28.427320000000002</v>
      </c>
      <c r="S534" s="128">
        <v>-178.41370000000001</v>
      </c>
      <c r="T534" s="21" t="s">
        <v>421</v>
      </c>
      <c r="U534" s="129">
        <v>42262</v>
      </c>
      <c r="V534" s="129"/>
      <c r="W534" s="105" t="s">
        <v>386</v>
      </c>
      <c r="X534" s="1" t="s">
        <v>384</v>
      </c>
      <c r="Y534" s="51"/>
    </row>
    <row r="535" spans="1:25" ht="14.5" x14ac:dyDescent="0.35">
      <c r="A535" s="105" t="s">
        <v>239</v>
      </c>
      <c r="B535" s="114" t="s">
        <v>150</v>
      </c>
      <c r="C535" s="1" t="s">
        <v>327</v>
      </c>
      <c r="E535" s="1" t="s">
        <v>339</v>
      </c>
      <c r="F535" s="106">
        <v>4.0427999999999997</v>
      </c>
      <c r="G535" s="106"/>
      <c r="H535" s="106"/>
      <c r="I535" s="21"/>
      <c r="J535" s="107">
        <v>69.7</v>
      </c>
      <c r="K535" s="161">
        <f t="shared" si="16"/>
        <v>6.9699999999999998E-2</v>
      </c>
      <c r="L535" s="162">
        <f t="shared" si="17"/>
        <v>1.7240526367863857E-2</v>
      </c>
      <c r="M535" s="163">
        <v>1.7240526367863858</v>
      </c>
      <c r="N535" s="164">
        <v>4.8</v>
      </c>
      <c r="O535" s="110">
        <v>91</v>
      </c>
      <c r="P535" s="110" t="s">
        <v>354</v>
      </c>
      <c r="Q535" s="110" t="s">
        <v>354</v>
      </c>
      <c r="R535" s="127">
        <v>28.427320000000002</v>
      </c>
      <c r="S535" s="128">
        <v>-178.41370000000001</v>
      </c>
      <c r="T535" s="21" t="s">
        <v>421</v>
      </c>
      <c r="U535" s="129">
        <v>42262</v>
      </c>
      <c r="V535" s="129"/>
      <c r="W535" s="105" t="s">
        <v>386</v>
      </c>
      <c r="X535" s="1" t="s">
        <v>384</v>
      </c>
      <c r="Y535" s="51"/>
    </row>
    <row r="536" spans="1:25" ht="14.5" x14ac:dyDescent="0.35">
      <c r="A536" s="105" t="s">
        <v>240</v>
      </c>
      <c r="B536" s="114" t="s">
        <v>139</v>
      </c>
      <c r="C536" s="1" t="s">
        <v>325</v>
      </c>
      <c r="E536" s="1" t="s">
        <v>338</v>
      </c>
      <c r="F536" s="106">
        <v>2.5085999999999999</v>
      </c>
      <c r="G536" s="106"/>
      <c r="H536" s="106"/>
      <c r="I536" s="21"/>
      <c r="J536" s="107">
        <v>44.5</v>
      </c>
      <c r="K536" s="161">
        <f t="shared" si="16"/>
        <v>4.4499999999999998E-2</v>
      </c>
      <c r="L536" s="162">
        <f t="shared" si="17"/>
        <v>1.7738977915969067E-2</v>
      </c>
      <c r="M536" s="163">
        <v>1.7738977915969067</v>
      </c>
      <c r="N536" s="164">
        <v>5.6</v>
      </c>
      <c r="O536" s="110">
        <v>91</v>
      </c>
      <c r="P536" s="110" t="s">
        <v>354</v>
      </c>
      <c r="Q536" s="110" t="s">
        <v>354</v>
      </c>
      <c r="R536" s="127">
        <v>28.427320000000002</v>
      </c>
      <c r="S536" s="128">
        <v>-178.41370000000001</v>
      </c>
      <c r="T536" s="21" t="s">
        <v>421</v>
      </c>
      <c r="U536" s="129">
        <v>42262</v>
      </c>
      <c r="V536" s="129"/>
      <c r="W536" s="105" t="s">
        <v>386</v>
      </c>
      <c r="X536" s="1" t="s">
        <v>384</v>
      </c>
      <c r="Y536" s="51"/>
    </row>
    <row r="537" spans="1:25" ht="14.5" x14ac:dyDescent="0.35">
      <c r="A537" s="105" t="s">
        <v>241</v>
      </c>
      <c r="B537" s="114" t="s">
        <v>8</v>
      </c>
      <c r="C537" s="1" t="s">
        <v>314</v>
      </c>
      <c r="E537" s="1" t="s">
        <v>337</v>
      </c>
      <c r="F537" s="106">
        <v>4.0263999999999998</v>
      </c>
      <c r="G537" s="106"/>
      <c r="H537" s="106"/>
      <c r="I537" s="21"/>
      <c r="J537" s="107">
        <v>43.8</v>
      </c>
      <c r="K537" s="161">
        <f t="shared" si="16"/>
        <v>4.3799999999999999E-2</v>
      </c>
      <c r="L537" s="162">
        <f t="shared" si="17"/>
        <v>1.0878203854559905E-2</v>
      </c>
      <c r="M537" s="163">
        <v>1.0878203854559905</v>
      </c>
      <c r="N537" s="164">
        <v>4.9000000000000004</v>
      </c>
      <c r="O537" s="110">
        <v>91</v>
      </c>
      <c r="P537" s="110" t="s">
        <v>354</v>
      </c>
      <c r="Q537" s="110" t="s">
        <v>354</v>
      </c>
      <c r="R537" s="127">
        <v>28.427320000000002</v>
      </c>
      <c r="S537" s="128">
        <v>-178.41370000000001</v>
      </c>
      <c r="T537" s="21" t="s">
        <v>421</v>
      </c>
      <c r="U537" s="129">
        <v>42262</v>
      </c>
      <c r="V537" s="129"/>
      <c r="W537" s="105" t="s">
        <v>386</v>
      </c>
      <c r="X537" s="1" t="s">
        <v>384</v>
      </c>
      <c r="Y537" s="51"/>
    </row>
    <row r="538" spans="1:25" ht="14.5" x14ac:dyDescent="0.35">
      <c r="A538" s="105" t="s">
        <v>242</v>
      </c>
      <c r="B538" s="114" t="s">
        <v>6</v>
      </c>
      <c r="C538" s="1" t="s">
        <v>288</v>
      </c>
      <c r="E538" s="1" t="s">
        <v>339</v>
      </c>
      <c r="F538" s="106">
        <v>3.9885000000000002</v>
      </c>
      <c r="G538" s="106"/>
      <c r="H538" s="106"/>
      <c r="I538" s="21"/>
      <c r="J538" s="107">
        <v>34.1</v>
      </c>
      <c r="K538" s="161">
        <f t="shared" si="16"/>
        <v>3.4100000000000005E-2</v>
      </c>
      <c r="L538" s="162">
        <f t="shared" si="17"/>
        <v>8.5495800426225402E-3</v>
      </c>
      <c r="M538" s="163">
        <v>0.85495800426225399</v>
      </c>
      <c r="N538" s="164">
        <v>3.6</v>
      </c>
      <c r="O538" s="110">
        <v>91</v>
      </c>
      <c r="P538" s="110" t="s">
        <v>354</v>
      </c>
      <c r="Q538" s="110" t="s">
        <v>354</v>
      </c>
      <c r="R538" s="127">
        <v>28.427320000000002</v>
      </c>
      <c r="S538" s="128">
        <v>-178.41370000000001</v>
      </c>
      <c r="T538" s="21" t="s">
        <v>421</v>
      </c>
      <c r="U538" s="129">
        <v>42262</v>
      </c>
      <c r="V538" s="129"/>
      <c r="W538" s="105" t="s">
        <v>386</v>
      </c>
      <c r="X538" s="1" t="s">
        <v>384</v>
      </c>
      <c r="Y538" s="51"/>
    </row>
    <row r="539" spans="1:25" ht="14.5" x14ac:dyDescent="0.35">
      <c r="A539" s="105" t="s">
        <v>243</v>
      </c>
      <c r="B539" s="114" t="s">
        <v>149</v>
      </c>
      <c r="C539" s="1" t="s">
        <v>317</v>
      </c>
      <c r="E539" s="1" t="s">
        <v>338</v>
      </c>
      <c r="F539" s="106">
        <v>2.4550999999999998</v>
      </c>
      <c r="G539" s="106"/>
      <c r="H539" s="106"/>
      <c r="I539" s="21"/>
      <c r="J539" s="107">
        <v>35.6</v>
      </c>
      <c r="K539" s="161">
        <f t="shared" si="16"/>
        <v>3.56E-2</v>
      </c>
      <c r="L539" s="162">
        <f t="shared" si="17"/>
        <v>1.4500427681153519E-2</v>
      </c>
      <c r="M539" s="163">
        <v>1.4500427681153518</v>
      </c>
      <c r="N539" s="164">
        <v>3.8</v>
      </c>
      <c r="O539" s="109">
        <v>91</v>
      </c>
      <c r="P539" s="110" t="s">
        <v>354</v>
      </c>
      <c r="Q539" s="110" t="s">
        <v>354</v>
      </c>
      <c r="R539" s="127">
        <v>28.443966666666668</v>
      </c>
      <c r="S539" s="127">
        <v>-178.41021666666666</v>
      </c>
      <c r="T539" s="21" t="s">
        <v>421</v>
      </c>
      <c r="U539" s="129">
        <v>42263</v>
      </c>
      <c r="V539" s="129"/>
      <c r="W539" s="105" t="s">
        <v>386</v>
      </c>
      <c r="X539" s="1" t="s">
        <v>384</v>
      </c>
      <c r="Y539" s="51"/>
    </row>
    <row r="540" spans="1:25" ht="14.5" x14ac:dyDescent="0.35">
      <c r="A540" s="105" t="s">
        <v>244</v>
      </c>
      <c r="B540" s="114" t="s">
        <v>143</v>
      </c>
      <c r="C540" s="1" t="s">
        <v>324</v>
      </c>
      <c r="E540" s="1" t="s">
        <v>338</v>
      </c>
      <c r="F540" s="106">
        <v>2.5301999999999998</v>
      </c>
      <c r="G540" s="106"/>
      <c r="H540" s="106"/>
      <c r="I540" s="21"/>
      <c r="J540" s="107">
        <v>81.099999999999994</v>
      </c>
      <c r="K540" s="161">
        <f t="shared" si="16"/>
        <v>8.1099999999999992E-2</v>
      </c>
      <c r="L540" s="162">
        <f t="shared" si="17"/>
        <v>3.2052802150027662E-2</v>
      </c>
      <c r="M540" s="163">
        <v>3.2052802150027664</v>
      </c>
      <c r="N540" s="164">
        <v>4.5999999999999996</v>
      </c>
      <c r="O540" s="109">
        <v>91</v>
      </c>
      <c r="P540" s="110" t="s">
        <v>354</v>
      </c>
      <c r="Q540" s="110" t="s">
        <v>354</v>
      </c>
      <c r="R540" s="127">
        <v>28.443966666666668</v>
      </c>
      <c r="S540" s="127">
        <v>-178.41021666666666</v>
      </c>
      <c r="T540" s="21" t="s">
        <v>421</v>
      </c>
      <c r="U540" s="129">
        <v>42263</v>
      </c>
      <c r="V540" s="129"/>
      <c r="W540" s="105" t="s">
        <v>386</v>
      </c>
      <c r="X540" s="1" t="s">
        <v>384</v>
      </c>
      <c r="Y540" s="51"/>
    </row>
    <row r="541" spans="1:25" ht="14.5" x14ac:dyDescent="0.35">
      <c r="A541" s="105" t="s">
        <v>245</v>
      </c>
      <c r="B541" s="114" t="s">
        <v>143</v>
      </c>
      <c r="C541" s="1" t="s">
        <v>329</v>
      </c>
      <c r="E541" s="1" t="s">
        <v>338</v>
      </c>
      <c r="F541" s="106">
        <v>2.5118</v>
      </c>
      <c r="G541" s="106"/>
      <c r="H541" s="106"/>
      <c r="I541" s="21"/>
      <c r="J541" s="107">
        <v>35.700000000000003</v>
      </c>
      <c r="K541" s="161">
        <f t="shared" si="16"/>
        <v>3.5700000000000003E-2</v>
      </c>
      <c r="L541" s="162">
        <f t="shared" si="17"/>
        <v>1.421291504100645E-2</v>
      </c>
      <c r="M541" s="163">
        <v>1.4212915041006449</v>
      </c>
      <c r="N541" s="164">
        <v>4.9000000000000004</v>
      </c>
      <c r="O541" s="109">
        <v>91</v>
      </c>
      <c r="P541" s="110" t="s">
        <v>354</v>
      </c>
      <c r="Q541" s="110" t="s">
        <v>354</v>
      </c>
      <c r="R541" s="127">
        <v>28.443966666666668</v>
      </c>
      <c r="S541" s="127">
        <v>-178.41021666666666</v>
      </c>
      <c r="T541" s="21" t="s">
        <v>421</v>
      </c>
      <c r="U541" s="129">
        <v>42263</v>
      </c>
      <c r="V541" s="129"/>
      <c r="W541" s="105" t="s">
        <v>386</v>
      </c>
      <c r="X541" s="1" t="s">
        <v>384</v>
      </c>
      <c r="Y541" s="51"/>
    </row>
    <row r="542" spans="1:25" ht="14.5" x14ac:dyDescent="0.35">
      <c r="A542" s="105" t="s">
        <v>246</v>
      </c>
      <c r="B542" s="114" t="s">
        <v>8</v>
      </c>
      <c r="C542" s="1" t="s">
        <v>314</v>
      </c>
      <c r="E542" s="1" t="s">
        <v>337</v>
      </c>
      <c r="F542" s="106">
        <v>4.0132000000000003</v>
      </c>
      <c r="G542" s="106"/>
      <c r="H542" s="106"/>
      <c r="I542" s="21"/>
      <c r="J542" s="107">
        <v>28.6</v>
      </c>
      <c r="K542" s="161">
        <f t="shared" si="16"/>
        <v>2.86E-2</v>
      </c>
      <c r="L542" s="162">
        <f t="shared" si="17"/>
        <v>7.1264826073955938E-3</v>
      </c>
      <c r="M542" s="163">
        <v>0.71264826073955934</v>
      </c>
      <c r="N542" s="164">
        <v>3.6</v>
      </c>
      <c r="O542" s="109">
        <v>52</v>
      </c>
      <c r="P542" s="110" t="s">
        <v>354</v>
      </c>
      <c r="Q542" s="110" t="s">
        <v>354</v>
      </c>
      <c r="R542" s="127">
        <v>28.384429999999998</v>
      </c>
      <c r="S542" s="128">
        <v>-178.27961999999999</v>
      </c>
      <c r="T542" s="21" t="s">
        <v>421</v>
      </c>
      <c r="U542" s="129">
        <v>42263</v>
      </c>
      <c r="V542" s="129"/>
      <c r="W542" s="105" t="s">
        <v>380</v>
      </c>
      <c r="X542" s="1" t="s">
        <v>384</v>
      </c>
      <c r="Y542" s="51"/>
    </row>
    <row r="543" spans="1:25" ht="14.5" x14ac:dyDescent="0.35">
      <c r="A543" s="115" t="s">
        <v>247</v>
      </c>
      <c r="B543" s="32" t="s">
        <v>4</v>
      </c>
      <c r="C543" s="32" t="s">
        <v>317</v>
      </c>
      <c r="D543" s="23"/>
      <c r="E543" s="32" t="s">
        <v>337</v>
      </c>
      <c r="F543" s="106">
        <v>2.4872999999999998</v>
      </c>
      <c r="G543" s="106"/>
      <c r="H543" s="106"/>
      <c r="I543" s="40"/>
      <c r="J543" s="107">
        <v>16.2</v>
      </c>
      <c r="K543" s="161">
        <f t="shared" si="16"/>
        <v>1.6199999999999999E-2</v>
      </c>
      <c r="L543" s="162">
        <f t="shared" si="17"/>
        <v>6.5130864793149197E-3</v>
      </c>
      <c r="M543" s="163">
        <v>0.65130864793149201</v>
      </c>
      <c r="N543" s="164">
        <v>2.7</v>
      </c>
      <c r="O543" s="116">
        <v>52</v>
      </c>
      <c r="P543" s="25" t="s">
        <v>354</v>
      </c>
      <c r="Q543" s="25" t="s">
        <v>354</v>
      </c>
      <c r="R543" s="128">
        <v>28.384429999999998</v>
      </c>
      <c r="S543" s="128">
        <v>-178.27961999999999</v>
      </c>
      <c r="T543" s="40" t="s">
        <v>421</v>
      </c>
      <c r="U543" s="131">
        <v>42263</v>
      </c>
      <c r="V543" s="131"/>
      <c r="W543" s="115" t="s">
        <v>380</v>
      </c>
      <c r="X543" s="32" t="s">
        <v>384</v>
      </c>
      <c r="Y543" s="51"/>
    </row>
    <row r="544" spans="1:25" ht="14.5" x14ac:dyDescent="0.35">
      <c r="A544" s="105" t="s">
        <v>248</v>
      </c>
      <c r="B544" s="114" t="s">
        <v>5</v>
      </c>
      <c r="C544" s="1" t="s">
        <v>319</v>
      </c>
      <c r="E544" s="1" t="s">
        <v>338</v>
      </c>
      <c r="F544" s="106">
        <v>1.9823</v>
      </c>
      <c r="G544" s="106"/>
      <c r="H544" s="106"/>
      <c r="I544" s="21"/>
      <c r="J544" s="107">
        <v>15</v>
      </c>
      <c r="K544" s="161">
        <f t="shared" si="16"/>
        <v>1.4999999999999999E-2</v>
      </c>
      <c r="L544" s="162">
        <f t="shared" si="17"/>
        <v>7.5669676638248501E-3</v>
      </c>
      <c r="M544" s="163">
        <v>0.75669676638248506</v>
      </c>
      <c r="N544" s="164">
        <v>2.8</v>
      </c>
      <c r="O544" s="109">
        <v>52</v>
      </c>
      <c r="P544" s="110" t="s">
        <v>354</v>
      </c>
      <c r="Q544" s="110" t="s">
        <v>354</v>
      </c>
      <c r="R544" s="127">
        <v>28.384429999999998</v>
      </c>
      <c r="S544" s="128">
        <v>-178.27961999999999</v>
      </c>
      <c r="T544" s="21" t="s">
        <v>421</v>
      </c>
      <c r="U544" s="129">
        <v>42263</v>
      </c>
      <c r="V544" s="129"/>
      <c r="W544" s="105" t="s">
        <v>380</v>
      </c>
      <c r="X544" s="1" t="s">
        <v>384</v>
      </c>
      <c r="Y544" s="51"/>
    </row>
    <row r="545" spans="1:25" ht="14.5" x14ac:dyDescent="0.35">
      <c r="A545" s="105" t="s">
        <v>249</v>
      </c>
      <c r="B545" s="114" t="s">
        <v>5</v>
      </c>
      <c r="C545" s="1" t="s">
        <v>334</v>
      </c>
      <c r="E545" s="1" t="s">
        <v>338</v>
      </c>
      <c r="F545" s="106">
        <v>1.9440999999999999</v>
      </c>
      <c r="G545" s="106"/>
      <c r="H545" s="106"/>
      <c r="I545" s="21"/>
      <c r="J545" s="107">
        <v>29.3</v>
      </c>
      <c r="K545" s="161">
        <f t="shared" si="16"/>
        <v>2.93E-2</v>
      </c>
      <c r="L545" s="162">
        <f t="shared" si="17"/>
        <v>1.5071241191296745E-2</v>
      </c>
      <c r="M545" s="163">
        <v>1.5071241191296745</v>
      </c>
      <c r="N545" s="164">
        <v>4.4000000000000004</v>
      </c>
      <c r="O545" s="110">
        <v>90</v>
      </c>
      <c r="P545" s="110" t="s">
        <v>354</v>
      </c>
      <c r="Q545" s="110" t="s">
        <v>354</v>
      </c>
      <c r="R545" s="127">
        <v>28.479050000000001</v>
      </c>
      <c r="S545" s="128">
        <v>-178.38894999999999</v>
      </c>
      <c r="T545" s="21" t="s">
        <v>421</v>
      </c>
      <c r="U545" s="129">
        <v>42264</v>
      </c>
      <c r="V545" s="129"/>
      <c r="W545" s="105" t="s">
        <v>380</v>
      </c>
      <c r="X545" s="1" t="s">
        <v>384</v>
      </c>
      <c r="Y545" s="51"/>
    </row>
    <row r="546" spans="1:25" ht="14.5" x14ac:dyDescent="0.35">
      <c r="A546" s="118" t="s">
        <v>251</v>
      </c>
      <c r="B546" s="119" t="s">
        <v>154</v>
      </c>
      <c r="C546" s="119"/>
      <c r="D546" s="44"/>
      <c r="E546" s="119"/>
      <c r="F546" s="120">
        <v>2.5110999999999999</v>
      </c>
      <c r="G546" s="120"/>
      <c r="H546" s="120"/>
      <c r="I546" s="45"/>
      <c r="J546" s="121">
        <v>149.4</v>
      </c>
      <c r="K546" s="172">
        <f t="shared" si="16"/>
        <v>0.14940000000000001</v>
      </c>
      <c r="L546" s="173">
        <f t="shared" si="17"/>
        <v>5.949583847716141E-2</v>
      </c>
      <c r="M546" s="174">
        <v>5.9495838477161413</v>
      </c>
      <c r="N546" s="175">
        <v>4.0999999999999996</v>
      </c>
      <c r="O546" s="123">
        <v>91</v>
      </c>
      <c r="P546" s="124" t="s">
        <v>354</v>
      </c>
      <c r="Q546" s="124" t="s">
        <v>354</v>
      </c>
      <c r="R546" s="132">
        <v>28.496283333333334</v>
      </c>
      <c r="S546" s="132">
        <v>-178.34633333333332</v>
      </c>
      <c r="T546" s="45" t="s">
        <v>421</v>
      </c>
      <c r="U546" s="133">
        <v>42264</v>
      </c>
      <c r="V546" s="133"/>
      <c r="W546" s="118" t="s">
        <v>386</v>
      </c>
      <c r="X546" s="119" t="s">
        <v>384</v>
      </c>
      <c r="Y546" s="51"/>
    </row>
    <row r="547" spans="1:25" ht="14.5" x14ac:dyDescent="0.35">
      <c r="A547" s="105" t="s">
        <v>252</v>
      </c>
      <c r="B547" s="114" t="s">
        <v>8</v>
      </c>
      <c r="C547" s="1" t="s">
        <v>332</v>
      </c>
      <c r="E547" s="1" t="s">
        <v>337</v>
      </c>
      <c r="F547" s="106">
        <v>3.972</v>
      </c>
      <c r="G547" s="106"/>
      <c r="H547" s="106"/>
      <c r="I547" s="21"/>
      <c r="J547" s="107">
        <v>56.3</v>
      </c>
      <c r="K547" s="161">
        <f t="shared" si="16"/>
        <v>5.6299999999999996E-2</v>
      </c>
      <c r="L547" s="162">
        <f t="shared" si="17"/>
        <v>1.41742195367573E-2</v>
      </c>
      <c r="M547" s="163">
        <v>1.41742195367573</v>
      </c>
      <c r="N547" s="164">
        <v>4.9000000000000004</v>
      </c>
      <c r="O547" s="116">
        <v>91</v>
      </c>
      <c r="P547" s="110" t="s">
        <v>354</v>
      </c>
      <c r="Q547" s="110" t="s">
        <v>354</v>
      </c>
      <c r="R547" s="127">
        <v>28.496283333333334</v>
      </c>
      <c r="S547" s="128">
        <v>-178.34633333333332</v>
      </c>
      <c r="T547" s="21" t="s">
        <v>421</v>
      </c>
      <c r="U547" s="129">
        <v>42264</v>
      </c>
      <c r="V547" s="129"/>
      <c r="W547" s="105" t="s">
        <v>386</v>
      </c>
      <c r="X547" s="1" t="s">
        <v>384</v>
      </c>
      <c r="Y547" s="51"/>
    </row>
    <row r="548" spans="1:25" ht="14.5" x14ac:dyDescent="0.35">
      <c r="A548" s="105" t="s">
        <v>253</v>
      </c>
      <c r="B548" s="114" t="s">
        <v>5</v>
      </c>
      <c r="C548" s="1" t="s">
        <v>334</v>
      </c>
      <c r="E548" s="1" t="s">
        <v>338</v>
      </c>
      <c r="F548" s="106">
        <v>2.0036</v>
      </c>
      <c r="G548" s="106"/>
      <c r="H548" s="106"/>
      <c r="I548" s="21"/>
      <c r="J548" s="107">
        <v>26.9</v>
      </c>
      <c r="K548" s="161">
        <f t="shared" si="16"/>
        <v>2.69E-2</v>
      </c>
      <c r="L548" s="162">
        <f t="shared" si="17"/>
        <v>1.3425833499700539E-2</v>
      </c>
      <c r="M548" s="163">
        <v>1.3425833499700539</v>
      </c>
      <c r="N548" s="164">
        <v>5</v>
      </c>
      <c r="O548" s="116">
        <v>91</v>
      </c>
      <c r="P548" s="110" t="s">
        <v>354</v>
      </c>
      <c r="Q548" s="110" t="s">
        <v>354</v>
      </c>
      <c r="R548" s="127">
        <v>28.496283333333334</v>
      </c>
      <c r="S548" s="128">
        <v>-178.34633333333332</v>
      </c>
      <c r="T548" s="21" t="s">
        <v>421</v>
      </c>
      <c r="U548" s="129">
        <v>42264</v>
      </c>
      <c r="V548" s="129"/>
      <c r="W548" s="105" t="s">
        <v>386</v>
      </c>
      <c r="X548" s="1" t="s">
        <v>384</v>
      </c>
      <c r="Y548" s="51"/>
    </row>
    <row r="549" spans="1:25" ht="14.5" x14ac:dyDescent="0.35">
      <c r="A549" s="105" t="s">
        <v>250</v>
      </c>
      <c r="B549" s="114" t="s">
        <v>150</v>
      </c>
      <c r="C549" s="1" t="s">
        <v>327</v>
      </c>
      <c r="E549" s="1" t="s">
        <v>339</v>
      </c>
      <c r="F549" s="106">
        <v>9.9741999999999997</v>
      </c>
      <c r="G549" s="106"/>
      <c r="H549" s="106"/>
      <c r="I549" s="21"/>
      <c r="J549" s="107">
        <v>107</v>
      </c>
      <c r="K549" s="161">
        <f t="shared" si="16"/>
        <v>0.107</v>
      </c>
      <c r="L549" s="162">
        <f t="shared" si="17"/>
        <v>1.0727677407711897E-2</v>
      </c>
      <c r="M549" s="163">
        <v>1.0727677407711897</v>
      </c>
      <c r="N549" s="164">
        <v>4.5999999999999996</v>
      </c>
      <c r="O549" s="110">
        <v>90</v>
      </c>
      <c r="P549" s="110" t="s">
        <v>354</v>
      </c>
      <c r="Q549" s="110" t="s">
        <v>354</v>
      </c>
      <c r="R549" s="127">
        <v>28.479050000000001</v>
      </c>
      <c r="S549" s="128">
        <v>-178.38894999999999</v>
      </c>
      <c r="T549" s="21" t="s">
        <v>421</v>
      </c>
      <c r="U549" s="129">
        <v>42264</v>
      </c>
      <c r="V549" s="129"/>
      <c r="W549" s="105" t="s">
        <v>380</v>
      </c>
      <c r="X549" s="1" t="s">
        <v>384</v>
      </c>
      <c r="Y549" s="51"/>
    </row>
    <row r="550" spans="1:25" ht="14.5" x14ac:dyDescent="0.35">
      <c r="A550" s="105" t="s">
        <v>255</v>
      </c>
      <c r="B550" s="114" t="s">
        <v>232</v>
      </c>
      <c r="C550" s="1" t="s">
        <v>317</v>
      </c>
      <c r="E550" s="1" t="s">
        <v>337</v>
      </c>
      <c r="F550" s="106">
        <v>2.4167999999999998</v>
      </c>
      <c r="G550" s="106"/>
      <c r="H550" s="106"/>
      <c r="I550" s="21"/>
      <c r="J550" s="107">
        <v>43.4</v>
      </c>
      <c r="K550" s="161">
        <f t="shared" si="16"/>
        <v>4.3400000000000001E-2</v>
      </c>
      <c r="L550" s="162">
        <f t="shared" si="17"/>
        <v>1.7957629923866271E-2</v>
      </c>
      <c r="M550" s="163">
        <v>1.7957629923866272</v>
      </c>
      <c r="N550" s="164">
        <v>3</v>
      </c>
      <c r="O550" s="116">
        <v>91</v>
      </c>
      <c r="P550" s="110" t="s">
        <v>355</v>
      </c>
      <c r="Q550" s="110" t="s">
        <v>355</v>
      </c>
      <c r="R550" s="127">
        <v>26.870080000000002</v>
      </c>
      <c r="S550" s="128">
        <v>-176.49017000000001</v>
      </c>
      <c r="T550" s="21" t="s">
        <v>421</v>
      </c>
      <c r="U550" s="129">
        <v>42265</v>
      </c>
      <c r="V550" s="129"/>
      <c r="W550" s="105" t="s">
        <v>386</v>
      </c>
      <c r="X550" s="1" t="s">
        <v>384</v>
      </c>
      <c r="Y550" s="51"/>
    </row>
    <row r="551" spans="1:25" ht="14.5" x14ac:dyDescent="0.35">
      <c r="A551" s="105" t="s">
        <v>256</v>
      </c>
      <c r="B551" s="114" t="s">
        <v>199</v>
      </c>
      <c r="C551" s="1" t="s">
        <v>303</v>
      </c>
      <c r="E551" s="1" t="s">
        <v>339</v>
      </c>
      <c r="F551" s="106">
        <v>1.9945999999999999</v>
      </c>
      <c r="G551" s="106"/>
      <c r="H551" s="106"/>
      <c r="I551" s="21"/>
      <c r="J551" s="107">
        <v>27.6</v>
      </c>
      <c r="K551" s="161">
        <f t="shared" si="16"/>
        <v>2.7600000000000003E-2</v>
      </c>
      <c r="L551" s="162">
        <f t="shared" si="17"/>
        <v>1.3837360874360776E-2</v>
      </c>
      <c r="M551" s="163">
        <v>1.3837360874360776</v>
      </c>
      <c r="N551" s="164">
        <v>4.5</v>
      </c>
      <c r="O551" s="116">
        <v>91</v>
      </c>
      <c r="P551" s="110" t="s">
        <v>355</v>
      </c>
      <c r="Q551" s="110" t="s">
        <v>355</v>
      </c>
      <c r="R551" s="127">
        <v>26.870080000000002</v>
      </c>
      <c r="S551" s="128">
        <v>-176.49017000000001</v>
      </c>
      <c r="T551" s="21" t="s">
        <v>421</v>
      </c>
      <c r="U551" s="129">
        <v>42265</v>
      </c>
      <c r="V551" s="129"/>
      <c r="W551" s="105" t="s">
        <v>386</v>
      </c>
      <c r="X551" s="1" t="s">
        <v>384</v>
      </c>
      <c r="Y551" s="51"/>
    </row>
    <row r="552" spans="1:25" ht="14.5" x14ac:dyDescent="0.35">
      <c r="A552" s="105" t="s">
        <v>1231</v>
      </c>
      <c r="B552" s="114" t="s">
        <v>6</v>
      </c>
      <c r="C552" s="1" t="s">
        <v>290</v>
      </c>
      <c r="D552" s="1"/>
      <c r="E552" s="1" t="s">
        <v>339</v>
      </c>
      <c r="F552" s="340">
        <v>4.0247000000000002</v>
      </c>
      <c r="G552" s="340"/>
      <c r="H552" s="340"/>
      <c r="I552" s="1"/>
      <c r="J552" s="340">
        <v>28</v>
      </c>
      <c r="K552" s="161">
        <f t="shared" si="16"/>
        <v>2.8000000000000001E-2</v>
      </c>
      <c r="L552" s="162">
        <f t="shared" si="17"/>
        <v>6.9570402762938847E-3</v>
      </c>
      <c r="M552" s="340">
        <v>0.69570402762938843</v>
      </c>
      <c r="N552" s="340">
        <v>5.0999999999999996</v>
      </c>
      <c r="O552" s="116">
        <v>91</v>
      </c>
      <c r="P552" s="110" t="s">
        <v>355</v>
      </c>
      <c r="Q552" s="110" t="s">
        <v>355</v>
      </c>
      <c r="R552" s="127">
        <v>26.870080000000002</v>
      </c>
      <c r="S552" s="128">
        <v>-176.49017000000001</v>
      </c>
      <c r="T552" s="340" t="s">
        <v>421</v>
      </c>
      <c r="U552" s="129">
        <v>42265</v>
      </c>
      <c r="V552" s="340"/>
      <c r="W552" s="114" t="s">
        <v>386</v>
      </c>
      <c r="X552" s="2" t="s">
        <v>1232</v>
      </c>
      <c r="Y552" s="51"/>
    </row>
    <row r="553" spans="1:25" ht="14.5" x14ac:dyDescent="0.35">
      <c r="A553" s="105" t="s">
        <v>257</v>
      </c>
      <c r="B553" s="114" t="s">
        <v>5</v>
      </c>
      <c r="C553" s="1" t="s">
        <v>334</v>
      </c>
      <c r="E553" s="1" t="s">
        <v>338</v>
      </c>
      <c r="F553" s="106">
        <v>1.9991000000000001</v>
      </c>
      <c r="G553" s="106"/>
      <c r="H553" s="106"/>
      <c r="I553" s="21"/>
      <c r="J553" s="107">
        <v>21.7</v>
      </c>
      <c r="K553" s="161">
        <f t="shared" si="16"/>
        <v>2.1700000000000001E-2</v>
      </c>
      <c r="L553" s="162">
        <f t="shared" si="17"/>
        <v>1.0854884698114152E-2</v>
      </c>
      <c r="M553" s="163">
        <v>1.0854884698114151</v>
      </c>
      <c r="N553" s="164">
        <v>4.9000000000000004</v>
      </c>
      <c r="O553" s="116">
        <v>91</v>
      </c>
      <c r="P553" s="110" t="s">
        <v>355</v>
      </c>
      <c r="Q553" s="110" t="s">
        <v>355</v>
      </c>
      <c r="R553" s="127">
        <v>26.870080000000002</v>
      </c>
      <c r="S553" s="128">
        <v>-176.49017000000001</v>
      </c>
      <c r="T553" s="21" t="s">
        <v>421</v>
      </c>
      <c r="U553" s="129">
        <v>42265</v>
      </c>
      <c r="V553" s="129"/>
      <c r="W553" s="105" t="s">
        <v>386</v>
      </c>
      <c r="X553" s="1" t="s">
        <v>384</v>
      </c>
      <c r="Y553" s="51"/>
    </row>
    <row r="554" spans="1:25" s="44" customFormat="1" ht="14.5" x14ac:dyDescent="0.35">
      <c r="A554" s="105" t="s">
        <v>258</v>
      </c>
      <c r="B554" s="114" t="s">
        <v>6</v>
      </c>
      <c r="C554" s="1" t="s">
        <v>295</v>
      </c>
      <c r="D554" s="15"/>
      <c r="E554" s="1" t="s">
        <v>339</v>
      </c>
      <c r="F554" s="106">
        <v>4.0122</v>
      </c>
      <c r="G554" s="106"/>
      <c r="H554" s="106"/>
      <c r="I554" s="21"/>
      <c r="J554" s="107">
        <v>61.4</v>
      </c>
      <c r="K554" s="161">
        <f t="shared" si="16"/>
        <v>6.1400000000000003E-2</v>
      </c>
      <c r="L554" s="162">
        <f t="shared" si="17"/>
        <v>1.5303324859179504E-2</v>
      </c>
      <c r="M554" s="163">
        <v>1.5303324859179503</v>
      </c>
      <c r="N554" s="164">
        <v>4.5999999999999996</v>
      </c>
      <c r="O554" s="116">
        <v>91</v>
      </c>
      <c r="P554" s="110" t="s">
        <v>355</v>
      </c>
      <c r="Q554" s="110" t="s">
        <v>355</v>
      </c>
      <c r="R554" s="127">
        <v>26.870080000000002</v>
      </c>
      <c r="S554" s="128">
        <v>-176.49017000000001</v>
      </c>
      <c r="T554" s="21" t="s">
        <v>421</v>
      </c>
      <c r="U554" s="129">
        <v>42265</v>
      </c>
      <c r="V554" s="129"/>
      <c r="W554" s="105" t="s">
        <v>386</v>
      </c>
      <c r="X554" s="1" t="s">
        <v>384</v>
      </c>
      <c r="Y554" s="51"/>
    </row>
    <row r="555" spans="1:25" ht="14.5" x14ac:dyDescent="0.35">
      <c r="A555" s="105" t="s">
        <v>259</v>
      </c>
      <c r="B555" s="114" t="s">
        <v>227</v>
      </c>
      <c r="C555" s="1" t="s">
        <v>320</v>
      </c>
      <c r="E555" s="1" t="s">
        <v>338</v>
      </c>
      <c r="F555" s="106">
        <v>2.0413000000000001</v>
      </c>
      <c r="G555" s="106"/>
      <c r="H555" s="106"/>
      <c r="I555" s="21"/>
      <c r="J555" s="107">
        <v>45.4</v>
      </c>
      <c r="K555" s="161">
        <f t="shared" si="16"/>
        <v>4.5400000000000003E-2</v>
      </c>
      <c r="L555" s="162">
        <f t="shared" si="17"/>
        <v>2.2240728947239503E-2</v>
      </c>
      <c r="M555" s="163">
        <v>2.2240728947239505</v>
      </c>
      <c r="N555" s="164">
        <v>2.7</v>
      </c>
      <c r="O555" s="116">
        <v>91</v>
      </c>
      <c r="P555" s="110" t="s">
        <v>355</v>
      </c>
      <c r="Q555" s="110" t="s">
        <v>355</v>
      </c>
      <c r="R555" s="127">
        <v>26.870080000000002</v>
      </c>
      <c r="S555" s="128">
        <v>-176.49017000000001</v>
      </c>
      <c r="T555" s="21" t="s">
        <v>421</v>
      </c>
      <c r="U555" s="129">
        <v>42265</v>
      </c>
      <c r="V555" s="129"/>
      <c r="W555" s="105" t="s">
        <v>386</v>
      </c>
      <c r="X555" s="1" t="s">
        <v>384</v>
      </c>
      <c r="Y555" s="51"/>
    </row>
    <row r="556" spans="1:25" ht="14.5" x14ac:dyDescent="0.35">
      <c r="A556" s="105" t="s">
        <v>260</v>
      </c>
      <c r="B556" s="114" t="s">
        <v>136</v>
      </c>
      <c r="C556" s="1" t="s">
        <v>314</v>
      </c>
      <c r="E556" s="1" t="s">
        <v>338</v>
      </c>
      <c r="F556" s="106">
        <v>2.5011999999999999</v>
      </c>
      <c r="G556" s="106"/>
      <c r="H556" s="106"/>
      <c r="I556" s="21"/>
      <c r="J556" s="107">
        <v>36.200000000000003</v>
      </c>
      <c r="K556" s="161">
        <f t="shared" si="16"/>
        <v>3.6200000000000003E-2</v>
      </c>
      <c r="L556" s="162">
        <f t="shared" si="17"/>
        <v>1.4473052934591397E-2</v>
      </c>
      <c r="M556" s="163">
        <v>1.4473052934591397</v>
      </c>
      <c r="N556" s="164">
        <v>3.9</v>
      </c>
      <c r="O556" s="116">
        <v>91</v>
      </c>
      <c r="P556" s="110" t="s">
        <v>355</v>
      </c>
      <c r="Q556" s="110" t="s">
        <v>355</v>
      </c>
      <c r="R556" s="127">
        <v>26.870080000000002</v>
      </c>
      <c r="S556" s="128">
        <v>-176.49017000000001</v>
      </c>
      <c r="T556" s="21" t="s">
        <v>421</v>
      </c>
      <c r="U556" s="129">
        <v>42265</v>
      </c>
      <c r="V556" s="129"/>
      <c r="W556" s="105" t="s">
        <v>386</v>
      </c>
      <c r="X556" s="1" t="s">
        <v>384</v>
      </c>
      <c r="Y556" s="51"/>
    </row>
    <row r="557" spans="1:25" ht="14.5" x14ac:dyDescent="0.35">
      <c r="A557" s="105" t="s">
        <v>261</v>
      </c>
      <c r="B557" s="114" t="s">
        <v>149</v>
      </c>
      <c r="C557" s="1" t="s">
        <v>314</v>
      </c>
      <c r="E557" s="1" t="s">
        <v>338</v>
      </c>
      <c r="F557" s="106">
        <v>5.5180999999999996</v>
      </c>
      <c r="G557" s="106"/>
      <c r="H557" s="106"/>
      <c r="I557" s="21"/>
      <c r="J557" s="107">
        <v>69.900000000000006</v>
      </c>
      <c r="K557" s="161">
        <f t="shared" si="16"/>
        <v>6.9900000000000004E-2</v>
      </c>
      <c r="L557" s="162">
        <f t="shared" si="17"/>
        <v>1.2667403635309257E-2</v>
      </c>
      <c r="M557" s="163">
        <v>1.2667403635309258</v>
      </c>
      <c r="N557" s="164">
        <v>4.5999999999999996</v>
      </c>
      <c r="O557" s="116">
        <v>84.124800000000008</v>
      </c>
      <c r="P557" s="110" t="s">
        <v>345</v>
      </c>
      <c r="Q557" s="110" t="s">
        <v>345</v>
      </c>
      <c r="R557" s="127">
        <v>28.218830000000001</v>
      </c>
      <c r="S557" s="128">
        <v>-177.44892999999999</v>
      </c>
      <c r="T557" s="21" t="s">
        <v>421</v>
      </c>
      <c r="U557" s="129">
        <v>42266</v>
      </c>
      <c r="V557" s="129"/>
      <c r="W557" s="105" t="s">
        <v>380</v>
      </c>
      <c r="X557" s="1" t="s">
        <v>384</v>
      </c>
      <c r="Y557" s="51"/>
    </row>
    <row r="558" spans="1:25" ht="14.5" x14ac:dyDescent="0.35">
      <c r="A558" s="105" t="s">
        <v>262</v>
      </c>
      <c r="B558" s="114" t="s">
        <v>4</v>
      </c>
      <c r="C558" s="1" t="s">
        <v>316</v>
      </c>
      <c r="E558" s="1" t="s">
        <v>337</v>
      </c>
      <c r="F558" s="106">
        <v>2.4891999999999999</v>
      </c>
      <c r="G558" s="106"/>
      <c r="H558" s="106"/>
      <c r="I558" s="21"/>
      <c r="J558" s="107">
        <v>23.7</v>
      </c>
      <c r="K558" s="161">
        <f t="shared" si="16"/>
        <v>2.3699999999999999E-2</v>
      </c>
      <c r="L558" s="162">
        <f t="shared" si="17"/>
        <v>9.5211312871605336E-3</v>
      </c>
      <c r="M558" s="163">
        <v>0.95211312871605336</v>
      </c>
      <c r="N558" s="164">
        <v>2.9</v>
      </c>
      <c r="O558" s="116">
        <v>86.868000000000009</v>
      </c>
      <c r="P558" s="110" t="s">
        <v>354</v>
      </c>
      <c r="Q558" s="110" t="s">
        <v>354</v>
      </c>
      <c r="R558" s="127">
        <v>28.443416666666668</v>
      </c>
      <c r="S558" s="128">
        <v>-178.26171666666667</v>
      </c>
      <c r="T558" s="21" t="s">
        <v>421</v>
      </c>
      <c r="U558" s="129">
        <v>42268</v>
      </c>
      <c r="V558" s="129"/>
      <c r="W558" s="105" t="s">
        <v>380</v>
      </c>
      <c r="X558" s="1" t="s">
        <v>384</v>
      </c>
      <c r="Y558" s="51"/>
    </row>
    <row r="559" spans="1:25" ht="14.5" x14ac:dyDescent="0.35">
      <c r="A559" s="105" t="s">
        <v>263</v>
      </c>
      <c r="B559" s="114" t="s">
        <v>149</v>
      </c>
      <c r="C559" s="1" t="s">
        <v>317</v>
      </c>
      <c r="E559" s="1" t="s">
        <v>338</v>
      </c>
      <c r="F559" s="106">
        <v>2.4803999999999999</v>
      </c>
      <c r="G559" s="106"/>
      <c r="H559" s="106"/>
      <c r="I559" s="21"/>
      <c r="J559" s="107">
        <v>39.799999999999997</v>
      </c>
      <c r="K559" s="161">
        <f t="shared" si="16"/>
        <v>3.9799999999999995E-2</v>
      </c>
      <c r="L559" s="162">
        <f t="shared" si="17"/>
        <v>1.6045799064666987E-2</v>
      </c>
      <c r="M559" s="163">
        <v>1.6045799064666986</v>
      </c>
      <c r="N559" s="164">
        <v>1</v>
      </c>
      <c r="O559" s="116">
        <v>86.868000000000009</v>
      </c>
      <c r="P559" s="110" t="s">
        <v>354</v>
      </c>
      <c r="Q559" s="110" t="s">
        <v>354</v>
      </c>
      <c r="R559" s="127">
        <v>28.443416666666668</v>
      </c>
      <c r="S559" s="128">
        <v>-178.26171666666667</v>
      </c>
      <c r="T559" s="21" t="s">
        <v>421</v>
      </c>
      <c r="U559" s="129">
        <v>42268</v>
      </c>
      <c r="V559" s="129"/>
      <c r="W559" s="105" t="s">
        <v>380</v>
      </c>
      <c r="X559" s="1" t="s">
        <v>384</v>
      </c>
      <c r="Y559" s="51"/>
    </row>
    <row r="560" spans="1:25" ht="14.5" x14ac:dyDescent="0.35">
      <c r="A560" s="105" t="s">
        <v>264</v>
      </c>
      <c r="B560" s="55" t="s">
        <v>136</v>
      </c>
      <c r="C560" s="1" t="s">
        <v>321</v>
      </c>
      <c r="E560" s="1" t="s">
        <v>338</v>
      </c>
      <c r="F560" s="106">
        <v>2.4986999999999999</v>
      </c>
      <c r="G560" s="106"/>
      <c r="H560" s="106"/>
      <c r="I560" s="21"/>
      <c r="J560" s="107">
        <v>28.4</v>
      </c>
      <c r="K560" s="161">
        <f t="shared" si="16"/>
        <v>2.8399999999999998E-2</v>
      </c>
      <c r="L560" s="162">
        <f t="shared" si="17"/>
        <v>1.1365910273342137E-2</v>
      </c>
      <c r="M560" s="163">
        <v>1.1365910273342137</v>
      </c>
      <c r="N560" s="164">
        <v>3.8</v>
      </c>
      <c r="O560" s="116">
        <v>86.868000000000009</v>
      </c>
      <c r="P560" s="110" t="s">
        <v>354</v>
      </c>
      <c r="Q560" s="110" t="s">
        <v>354</v>
      </c>
      <c r="R560" s="127">
        <v>28.443416666666668</v>
      </c>
      <c r="S560" s="128">
        <v>-178.26171666666667</v>
      </c>
      <c r="T560" s="21" t="s">
        <v>421</v>
      </c>
      <c r="U560" s="129">
        <v>42268</v>
      </c>
      <c r="V560" s="129"/>
      <c r="W560" s="105" t="s">
        <v>380</v>
      </c>
      <c r="X560" s="1" t="s">
        <v>384</v>
      </c>
      <c r="Y560" s="51"/>
    </row>
    <row r="561" spans="1:25" ht="14.5" x14ac:dyDescent="0.35">
      <c r="A561" s="105" t="s">
        <v>265</v>
      </c>
      <c r="B561" s="55" t="s">
        <v>150</v>
      </c>
      <c r="C561" s="1" t="s">
        <v>327</v>
      </c>
      <c r="E561" s="1" t="s">
        <v>339</v>
      </c>
      <c r="F561" s="106">
        <v>10.0419</v>
      </c>
      <c r="G561" s="106"/>
      <c r="H561" s="106"/>
      <c r="I561" s="21"/>
      <c r="J561" s="107">
        <v>140.69999999999999</v>
      </c>
      <c r="K561" s="161">
        <f t="shared" si="16"/>
        <v>0.14069999999999999</v>
      </c>
      <c r="L561" s="162">
        <f t="shared" si="17"/>
        <v>1.4011292683655483E-2</v>
      </c>
      <c r="M561" s="163">
        <v>1.4011292683655483</v>
      </c>
      <c r="N561" s="164">
        <v>4.5999999999999996</v>
      </c>
      <c r="O561" s="116">
        <v>88.08720000000001</v>
      </c>
      <c r="P561" s="110" t="s">
        <v>354</v>
      </c>
      <c r="Q561" s="110" t="s">
        <v>354</v>
      </c>
      <c r="R561" s="134">
        <v>28.490066666666667</v>
      </c>
      <c r="S561" s="134">
        <v>-178.29113333333333</v>
      </c>
      <c r="T561" s="21" t="s">
        <v>421</v>
      </c>
      <c r="U561" s="129">
        <v>42268</v>
      </c>
      <c r="V561" s="129"/>
      <c r="W561" s="105" t="s">
        <v>386</v>
      </c>
      <c r="X561" s="1" t="s">
        <v>384</v>
      </c>
      <c r="Y561" s="51"/>
    </row>
    <row r="562" spans="1:25" ht="14.5" x14ac:dyDescent="0.35">
      <c r="A562" s="105" t="s">
        <v>266</v>
      </c>
      <c r="B562" s="114" t="s">
        <v>19</v>
      </c>
      <c r="C562" s="1" t="s">
        <v>305</v>
      </c>
      <c r="E562" s="1" t="s">
        <v>339</v>
      </c>
      <c r="F562" s="106">
        <v>10.0282</v>
      </c>
      <c r="G562" s="106"/>
      <c r="H562" s="106"/>
      <c r="I562" s="21"/>
      <c r="J562" s="107">
        <v>148.9</v>
      </c>
      <c r="K562" s="161">
        <f t="shared" si="16"/>
        <v>0.1489</v>
      </c>
      <c r="L562" s="162">
        <f t="shared" si="17"/>
        <v>1.484812827825532E-2</v>
      </c>
      <c r="M562" s="163">
        <v>1.4848128278255319</v>
      </c>
      <c r="N562" s="164">
        <v>4.5</v>
      </c>
      <c r="O562" s="116">
        <v>88.08720000000001</v>
      </c>
      <c r="P562" s="110" t="s">
        <v>354</v>
      </c>
      <c r="Q562" s="110" t="s">
        <v>354</v>
      </c>
      <c r="R562" s="134">
        <v>28.490066666666667</v>
      </c>
      <c r="S562" s="134">
        <v>-178.29113333333333</v>
      </c>
      <c r="T562" s="21" t="s">
        <v>421</v>
      </c>
      <c r="U562" s="129">
        <v>42268</v>
      </c>
      <c r="V562" s="129"/>
      <c r="W562" s="105" t="s">
        <v>386</v>
      </c>
      <c r="X562" s="1" t="s">
        <v>384</v>
      </c>
      <c r="Y562" s="51"/>
    </row>
    <row r="563" spans="1:25" ht="14.5" x14ac:dyDescent="0.35">
      <c r="A563" s="105" t="s">
        <v>267</v>
      </c>
      <c r="B563" s="114" t="s">
        <v>151</v>
      </c>
      <c r="C563" s="1" t="s">
        <v>310</v>
      </c>
      <c r="E563" s="1" t="s">
        <v>338</v>
      </c>
      <c r="F563" s="106">
        <v>2.4984000000000002</v>
      </c>
      <c r="G563" s="106"/>
      <c r="H563" s="106"/>
      <c r="I563" s="21"/>
      <c r="J563" s="107">
        <v>27.8</v>
      </c>
      <c r="K563" s="161">
        <f t="shared" si="16"/>
        <v>2.7800000000000002E-2</v>
      </c>
      <c r="L563" s="162">
        <f t="shared" si="17"/>
        <v>1.1127121357668909E-2</v>
      </c>
      <c r="M563" s="163">
        <v>1.1127121357668908</v>
      </c>
      <c r="N563" s="164">
        <v>3.2</v>
      </c>
      <c r="O563" s="116">
        <v>88.08720000000001</v>
      </c>
      <c r="P563" s="110" t="s">
        <v>354</v>
      </c>
      <c r="Q563" s="110" t="s">
        <v>354</v>
      </c>
      <c r="R563" s="134">
        <v>28.490066666666667</v>
      </c>
      <c r="S563" s="134">
        <v>-178.29113333333333</v>
      </c>
      <c r="T563" s="21" t="s">
        <v>421</v>
      </c>
      <c r="U563" s="129">
        <v>42268</v>
      </c>
      <c r="V563" s="129"/>
      <c r="W563" s="105" t="s">
        <v>386</v>
      </c>
      <c r="X563" s="1" t="s">
        <v>384</v>
      </c>
      <c r="Y563" s="51"/>
    </row>
    <row r="564" spans="1:25" ht="14.5" x14ac:dyDescent="0.35">
      <c r="A564" s="105" t="s">
        <v>268</v>
      </c>
      <c r="B564" s="114" t="s">
        <v>199</v>
      </c>
      <c r="C564" s="1" t="s">
        <v>328</v>
      </c>
      <c r="E564" s="1" t="s">
        <v>339</v>
      </c>
      <c r="F564" s="106">
        <v>2.0084</v>
      </c>
      <c r="G564" s="106"/>
      <c r="H564" s="106"/>
      <c r="I564" s="21"/>
      <c r="J564" s="107">
        <v>59.9</v>
      </c>
      <c r="K564" s="161">
        <f t="shared" si="16"/>
        <v>5.9900000000000002E-2</v>
      </c>
      <c r="L564" s="162">
        <f t="shared" si="17"/>
        <v>2.9824736108344952E-2</v>
      </c>
      <c r="M564" s="163">
        <v>2.9824736108344951</v>
      </c>
      <c r="N564" s="164">
        <v>4.0999999999999996</v>
      </c>
      <c r="O564" s="116">
        <v>88.08720000000001</v>
      </c>
      <c r="P564" s="110" t="s">
        <v>354</v>
      </c>
      <c r="Q564" s="110" t="s">
        <v>354</v>
      </c>
      <c r="R564" s="134">
        <v>28.490066666666667</v>
      </c>
      <c r="S564" s="134">
        <v>-178.29113333333333</v>
      </c>
      <c r="T564" s="21" t="s">
        <v>421</v>
      </c>
      <c r="U564" s="129">
        <v>42268</v>
      </c>
      <c r="V564" s="129"/>
      <c r="W564" s="105" t="s">
        <v>386</v>
      </c>
      <c r="X564" s="1" t="s">
        <v>384</v>
      </c>
      <c r="Y564" s="51"/>
    </row>
    <row r="565" spans="1:25" ht="14.5" x14ac:dyDescent="0.35">
      <c r="A565" s="105" t="s">
        <v>269</v>
      </c>
      <c r="B565" s="114" t="s">
        <v>270</v>
      </c>
      <c r="C565" s="1" t="s">
        <v>310</v>
      </c>
      <c r="E565" s="1" t="s">
        <v>338</v>
      </c>
      <c r="F565" s="106">
        <v>2.5270000000000001</v>
      </c>
      <c r="G565" s="106"/>
      <c r="H565" s="106"/>
      <c r="I565" s="21"/>
      <c r="J565" s="107">
        <v>50.4</v>
      </c>
      <c r="K565" s="161">
        <f t="shared" si="16"/>
        <v>5.04E-2</v>
      </c>
      <c r="L565" s="162">
        <f t="shared" si="17"/>
        <v>1.9944598337950138E-2</v>
      </c>
      <c r="M565" s="163">
        <v>1.9944598337950137</v>
      </c>
      <c r="N565" s="164">
        <v>5</v>
      </c>
      <c r="O565" s="116">
        <v>88.08720000000001</v>
      </c>
      <c r="P565" s="110" t="s">
        <v>354</v>
      </c>
      <c r="Q565" s="110" t="s">
        <v>354</v>
      </c>
      <c r="R565" s="134">
        <v>28.490066666666667</v>
      </c>
      <c r="S565" s="134">
        <v>-178.29113333333333</v>
      </c>
      <c r="T565" s="21" t="s">
        <v>421</v>
      </c>
      <c r="U565" s="129">
        <v>42268</v>
      </c>
      <c r="V565" s="129"/>
      <c r="W565" s="105" t="s">
        <v>386</v>
      </c>
      <c r="X565" s="1" t="s">
        <v>384</v>
      </c>
      <c r="Y565" s="51"/>
    </row>
    <row r="566" spans="1:25" ht="14.5" x14ac:dyDescent="0.35">
      <c r="A566" s="105" t="s">
        <v>271</v>
      </c>
      <c r="B566" s="114" t="s">
        <v>179</v>
      </c>
      <c r="C566" s="1" t="s">
        <v>318</v>
      </c>
      <c r="E566" s="1" t="s">
        <v>338</v>
      </c>
      <c r="F566" s="106">
        <v>2.4725999999999999</v>
      </c>
      <c r="G566" s="106"/>
      <c r="H566" s="106"/>
      <c r="I566" s="21"/>
      <c r="J566" s="107">
        <v>41</v>
      </c>
      <c r="K566" s="161">
        <f t="shared" si="16"/>
        <v>4.1000000000000002E-2</v>
      </c>
      <c r="L566" s="162">
        <f t="shared" si="17"/>
        <v>1.6581735824638035E-2</v>
      </c>
      <c r="M566" s="163">
        <v>1.6581735824638035</v>
      </c>
      <c r="N566" s="164">
        <v>4</v>
      </c>
      <c r="O566" s="116">
        <v>88.08720000000001</v>
      </c>
      <c r="P566" s="110" t="s">
        <v>354</v>
      </c>
      <c r="Q566" s="110" t="s">
        <v>354</v>
      </c>
      <c r="R566" s="134">
        <v>28.490066666666667</v>
      </c>
      <c r="S566" s="134">
        <v>-178.29113333333333</v>
      </c>
      <c r="T566" s="21" t="s">
        <v>421</v>
      </c>
      <c r="U566" s="129">
        <v>42268</v>
      </c>
      <c r="V566" s="129"/>
      <c r="W566" s="105" t="s">
        <v>386</v>
      </c>
      <c r="X566" s="1" t="s">
        <v>384</v>
      </c>
      <c r="Y566" s="51"/>
    </row>
    <row r="567" spans="1:25" ht="14.5" x14ac:dyDescent="0.35">
      <c r="A567" s="105" t="s">
        <v>272</v>
      </c>
      <c r="B567" s="2" t="s">
        <v>14</v>
      </c>
      <c r="C567" s="1" t="s">
        <v>310</v>
      </c>
      <c r="E567" s="1" t="s">
        <v>338</v>
      </c>
      <c r="F567" s="106">
        <v>10.507099999999999</v>
      </c>
      <c r="G567" s="106"/>
      <c r="H567" s="106"/>
      <c r="I567" s="21"/>
      <c r="J567" s="107">
        <v>150.1</v>
      </c>
      <c r="K567" s="161">
        <f t="shared" si="16"/>
        <v>0.15010000000000001</v>
      </c>
      <c r="L567" s="162">
        <f t="shared" si="17"/>
        <v>1.4285578323229057E-2</v>
      </c>
      <c r="M567" s="163">
        <v>1.4285578323229056</v>
      </c>
      <c r="N567" s="164">
        <v>3.6</v>
      </c>
      <c r="O567" s="116">
        <v>88.08720000000001</v>
      </c>
      <c r="P567" s="110" t="s">
        <v>354</v>
      </c>
      <c r="Q567" s="110" t="s">
        <v>354</v>
      </c>
      <c r="R567" s="134">
        <v>28.490066666666667</v>
      </c>
      <c r="S567" s="134">
        <v>-178.29113333333333</v>
      </c>
      <c r="T567" s="21" t="s">
        <v>421</v>
      </c>
      <c r="U567" s="129">
        <v>42268</v>
      </c>
      <c r="V567" s="129"/>
      <c r="W567" s="105" t="s">
        <v>386</v>
      </c>
      <c r="X567" s="1" t="s">
        <v>384</v>
      </c>
      <c r="Y567" s="51"/>
    </row>
    <row r="568" spans="1:25" ht="14.5" x14ac:dyDescent="0.35">
      <c r="A568" s="105" t="s">
        <v>274</v>
      </c>
      <c r="B568" s="114" t="s">
        <v>149</v>
      </c>
      <c r="C568" s="1" t="s">
        <v>314</v>
      </c>
      <c r="E568" s="1" t="s">
        <v>338</v>
      </c>
      <c r="F568" s="106">
        <v>2.5264000000000002</v>
      </c>
      <c r="G568" s="106"/>
      <c r="H568" s="106"/>
      <c r="I568" s="21"/>
      <c r="J568" s="107">
        <v>56.4</v>
      </c>
      <c r="K568" s="161">
        <f t="shared" si="16"/>
        <v>5.6399999999999999E-2</v>
      </c>
      <c r="L568" s="162">
        <f t="shared" si="17"/>
        <v>2.2324255858138058E-2</v>
      </c>
      <c r="M568" s="163">
        <v>2.232425585813806</v>
      </c>
      <c r="N568" s="164">
        <v>5.0999999999999996</v>
      </c>
      <c r="O568" s="116">
        <v>88.08720000000001</v>
      </c>
      <c r="P568" s="110" t="s">
        <v>354</v>
      </c>
      <c r="Q568" s="110" t="s">
        <v>354</v>
      </c>
      <c r="R568" s="134">
        <v>28.490066666666667</v>
      </c>
      <c r="S568" s="134">
        <v>-178.29113333333333</v>
      </c>
      <c r="T568" s="21" t="s">
        <v>421</v>
      </c>
      <c r="U568" s="129">
        <v>42268</v>
      </c>
      <c r="V568" s="129"/>
      <c r="W568" s="105" t="s">
        <v>386</v>
      </c>
      <c r="X568" s="1" t="s">
        <v>384</v>
      </c>
      <c r="Y568" s="51"/>
    </row>
    <row r="569" spans="1:25" ht="14.5" x14ac:dyDescent="0.35">
      <c r="A569" s="105" t="s">
        <v>275</v>
      </c>
      <c r="B569" s="114" t="s">
        <v>143</v>
      </c>
      <c r="C569" s="1" t="s">
        <v>324</v>
      </c>
      <c r="E569" s="1" t="s">
        <v>338</v>
      </c>
      <c r="F569" s="106">
        <v>2.4748000000000001</v>
      </c>
      <c r="G569" s="106"/>
      <c r="H569" s="106"/>
      <c r="I569" s="21"/>
      <c r="J569" s="107">
        <v>77.8</v>
      </c>
      <c r="K569" s="161">
        <f t="shared" si="16"/>
        <v>7.7799999999999994E-2</v>
      </c>
      <c r="L569" s="162">
        <f t="shared" si="17"/>
        <v>3.1436883788588971E-2</v>
      </c>
      <c r="M569" s="163">
        <v>3.1436883788588972</v>
      </c>
      <c r="N569" s="164">
        <v>3.7</v>
      </c>
      <c r="O569" s="116">
        <v>88.08720000000001</v>
      </c>
      <c r="P569" s="110" t="s">
        <v>354</v>
      </c>
      <c r="Q569" s="110" t="s">
        <v>354</v>
      </c>
      <c r="R569" s="134">
        <v>28.490066666666667</v>
      </c>
      <c r="S569" s="134">
        <v>-178.29113333333333</v>
      </c>
      <c r="T569" s="21" t="s">
        <v>421</v>
      </c>
      <c r="U569" s="129">
        <v>42268</v>
      </c>
      <c r="V569" s="129"/>
      <c r="W569" s="105" t="s">
        <v>386</v>
      </c>
      <c r="X569" s="1" t="s">
        <v>384</v>
      </c>
      <c r="Y569" s="51"/>
    </row>
    <row r="570" spans="1:25" ht="14.5" x14ac:dyDescent="0.35">
      <c r="A570" s="105" t="s">
        <v>276</v>
      </c>
      <c r="B570" s="114" t="s">
        <v>190</v>
      </c>
      <c r="C570" s="1" t="s">
        <v>317</v>
      </c>
      <c r="E570" s="1" t="s">
        <v>337</v>
      </c>
      <c r="F570" s="106">
        <v>2.4990000000000001</v>
      </c>
      <c r="G570" s="106"/>
      <c r="H570" s="106"/>
      <c r="I570" s="21"/>
      <c r="J570" s="107">
        <v>33.1</v>
      </c>
      <c r="K570" s="161">
        <f t="shared" si="16"/>
        <v>3.3100000000000004E-2</v>
      </c>
      <c r="L570" s="162">
        <f t="shared" si="17"/>
        <v>1.3245298119247701E-2</v>
      </c>
      <c r="M570" s="163">
        <v>1.3245298119247702</v>
      </c>
      <c r="N570" s="164">
        <v>1.8</v>
      </c>
      <c r="O570" s="116">
        <v>88.08720000000001</v>
      </c>
      <c r="P570" s="110" t="s">
        <v>354</v>
      </c>
      <c r="Q570" s="110" t="s">
        <v>354</v>
      </c>
      <c r="R570" s="134">
        <v>28.490066666666667</v>
      </c>
      <c r="S570" s="134">
        <v>-178.29113333333333</v>
      </c>
      <c r="T570" s="21" t="s">
        <v>421</v>
      </c>
      <c r="U570" s="129">
        <v>42268</v>
      </c>
      <c r="V570" s="129"/>
      <c r="W570" s="105" t="s">
        <v>386</v>
      </c>
      <c r="X570" s="1" t="s">
        <v>384</v>
      </c>
      <c r="Y570" s="51"/>
    </row>
    <row r="571" spans="1:25" ht="14.5" x14ac:dyDescent="0.35">
      <c r="A571" s="105" t="s">
        <v>277</v>
      </c>
      <c r="B571" s="114" t="s">
        <v>143</v>
      </c>
      <c r="C571" s="1" t="s">
        <v>316</v>
      </c>
      <c r="D571" s="44"/>
      <c r="E571" s="1" t="s">
        <v>338</v>
      </c>
      <c r="F571" s="106">
        <v>2.4893999999999998</v>
      </c>
      <c r="G571" s="106"/>
      <c r="H571" s="106"/>
      <c r="I571" s="45"/>
      <c r="J571" s="107">
        <v>59</v>
      </c>
      <c r="K571" s="161">
        <f t="shared" si="16"/>
        <v>5.9000000000000004E-2</v>
      </c>
      <c r="L571" s="162">
        <f t="shared" si="17"/>
        <v>2.3700490077930427E-2</v>
      </c>
      <c r="M571" s="163">
        <v>2.3700490077930425</v>
      </c>
      <c r="N571" s="164">
        <v>4.5999999999999996</v>
      </c>
      <c r="O571" s="116">
        <v>88.08720000000001</v>
      </c>
      <c r="P571" s="110" t="s">
        <v>354</v>
      </c>
      <c r="Q571" s="110" t="s">
        <v>354</v>
      </c>
      <c r="R571" s="134">
        <v>28.490066666666667</v>
      </c>
      <c r="S571" s="134">
        <v>-178.29113333333333</v>
      </c>
      <c r="T571" s="21" t="s">
        <v>421</v>
      </c>
      <c r="U571" s="129">
        <v>42268</v>
      </c>
      <c r="V571" s="129"/>
      <c r="W571" s="105" t="s">
        <v>386</v>
      </c>
      <c r="X571" s="1" t="s">
        <v>384</v>
      </c>
      <c r="Y571" s="51"/>
    </row>
    <row r="572" spans="1:25" ht="14.5" x14ac:dyDescent="0.35">
      <c r="A572" s="105" t="s">
        <v>278</v>
      </c>
      <c r="B572" s="114" t="s">
        <v>160</v>
      </c>
      <c r="C572" s="1" t="s">
        <v>324</v>
      </c>
      <c r="E572" s="1" t="s">
        <v>339</v>
      </c>
      <c r="F572" s="106">
        <v>2.4906999999999999</v>
      </c>
      <c r="G572" s="106"/>
      <c r="H572" s="106"/>
      <c r="I572" s="21"/>
      <c r="J572" s="107">
        <v>32.299999999999997</v>
      </c>
      <c r="K572" s="161">
        <f t="shared" si="16"/>
        <v>3.2299999999999995E-2</v>
      </c>
      <c r="L572" s="162">
        <f t="shared" si="17"/>
        <v>1.2968241859718151E-2</v>
      </c>
      <c r="M572" s="163">
        <v>1.296824185971815</v>
      </c>
      <c r="N572" s="164">
        <v>3.8</v>
      </c>
      <c r="O572" s="116">
        <v>90.220800000000011</v>
      </c>
      <c r="P572" s="110" t="s">
        <v>353</v>
      </c>
      <c r="Q572" s="110" t="s">
        <v>353</v>
      </c>
      <c r="R572" s="127">
        <v>25.942433333333334</v>
      </c>
      <c r="S572" s="127">
        <v>-173.51053333333334</v>
      </c>
      <c r="T572" s="21" t="s">
        <v>421</v>
      </c>
      <c r="U572" s="129">
        <v>42270</v>
      </c>
      <c r="V572" s="129"/>
      <c r="W572" s="105" t="s">
        <v>386</v>
      </c>
      <c r="X572" s="1" t="s">
        <v>384</v>
      </c>
      <c r="Y572" s="51"/>
    </row>
    <row r="573" spans="1:25" ht="14.5" x14ac:dyDescent="0.35">
      <c r="A573" s="105" t="s">
        <v>279</v>
      </c>
      <c r="B573" s="114" t="s">
        <v>103</v>
      </c>
      <c r="C573" s="1" t="s">
        <v>305</v>
      </c>
      <c r="D573" s="44"/>
      <c r="E573" s="1" t="s">
        <v>339</v>
      </c>
      <c r="F573" s="106">
        <v>9.9901999999999997</v>
      </c>
      <c r="G573" s="106"/>
      <c r="H573" s="106"/>
      <c r="I573" s="45"/>
      <c r="J573" s="107">
        <v>179</v>
      </c>
      <c r="K573" s="161">
        <f t="shared" si="16"/>
        <v>0.17899999999999999</v>
      </c>
      <c r="L573" s="162">
        <f t="shared" si="17"/>
        <v>1.7917559208023862E-2</v>
      </c>
      <c r="M573" s="163">
        <v>1.7917559208023861</v>
      </c>
      <c r="N573" s="164">
        <v>2</v>
      </c>
      <c r="O573" s="116">
        <v>54</v>
      </c>
      <c r="P573" s="110" t="s">
        <v>353</v>
      </c>
      <c r="Q573" s="110" t="s">
        <v>353</v>
      </c>
      <c r="R573" s="127">
        <v>25.942816666666666</v>
      </c>
      <c r="S573" s="128">
        <v>-173.38303333333334</v>
      </c>
      <c r="T573" s="21" t="s">
        <v>421</v>
      </c>
      <c r="U573" s="129">
        <v>42271</v>
      </c>
      <c r="V573" s="129"/>
      <c r="W573" s="105" t="s">
        <v>380</v>
      </c>
      <c r="X573" s="1" t="s">
        <v>384</v>
      </c>
      <c r="Y573" s="51"/>
    </row>
    <row r="574" spans="1:25" ht="14.5" x14ac:dyDescent="0.35">
      <c r="A574" s="105" t="s">
        <v>280</v>
      </c>
      <c r="B574" s="114" t="s">
        <v>184</v>
      </c>
      <c r="C574" s="1" t="s">
        <v>296</v>
      </c>
      <c r="D574" s="44"/>
      <c r="E574" s="1" t="s">
        <v>339</v>
      </c>
      <c r="F574" s="106">
        <v>1.0037</v>
      </c>
      <c r="G574" s="106"/>
      <c r="H574" s="106"/>
      <c r="I574" s="45"/>
      <c r="J574" s="107">
        <v>23.4</v>
      </c>
      <c r="K574" s="161">
        <f t="shared" si="16"/>
        <v>2.3400000000000001E-2</v>
      </c>
      <c r="L574" s="162">
        <f t="shared" si="17"/>
        <v>2.3313739165089171E-2</v>
      </c>
      <c r="M574" s="163">
        <v>2.3313739165089173</v>
      </c>
      <c r="N574" s="164">
        <v>2.4</v>
      </c>
      <c r="O574" s="116">
        <v>54</v>
      </c>
      <c r="P574" s="110" t="s">
        <v>353</v>
      </c>
      <c r="Q574" s="110" t="s">
        <v>353</v>
      </c>
      <c r="R574" s="127">
        <v>25.942816666666666</v>
      </c>
      <c r="S574" s="128">
        <v>-173.38303333333334</v>
      </c>
      <c r="T574" s="21" t="s">
        <v>421</v>
      </c>
      <c r="U574" s="129">
        <v>42271</v>
      </c>
      <c r="V574" s="129"/>
      <c r="W574" s="105" t="s">
        <v>380</v>
      </c>
      <c r="X574" s="1" t="s">
        <v>384</v>
      </c>
      <c r="Y574" s="51"/>
    </row>
    <row r="575" spans="1:25" ht="14.5" x14ac:dyDescent="0.35">
      <c r="A575" s="105" t="s">
        <v>281</v>
      </c>
      <c r="B575" s="114" t="s">
        <v>199</v>
      </c>
      <c r="C575" s="1" t="s">
        <v>303</v>
      </c>
      <c r="E575" s="1" t="s">
        <v>339</v>
      </c>
      <c r="F575" s="106">
        <v>2.0510000000000002</v>
      </c>
      <c r="G575" s="106"/>
      <c r="H575" s="106"/>
      <c r="I575" s="21"/>
      <c r="J575" s="107">
        <v>20.100000000000001</v>
      </c>
      <c r="K575" s="161">
        <f t="shared" si="16"/>
        <v>2.0100000000000003E-2</v>
      </c>
      <c r="L575" s="162">
        <f t="shared" si="17"/>
        <v>9.8000975134080945E-3</v>
      </c>
      <c r="M575" s="163">
        <v>0.98000975134080948</v>
      </c>
      <c r="N575" s="164">
        <v>2.6</v>
      </c>
      <c r="O575" s="116">
        <v>54</v>
      </c>
      <c r="P575" s="110" t="s">
        <v>353</v>
      </c>
      <c r="Q575" s="110" t="s">
        <v>353</v>
      </c>
      <c r="R575" s="127">
        <v>25.942816666666666</v>
      </c>
      <c r="S575" s="128">
        <v>-173.38303333333334</v>
      </c>
      <c r="T575" s="21" t="s">
        <v>421</v>
      </c>
      <c r="U575" s="129">
        <v>42271</v>
      </c>
      <c r="V575" s="129"/>
      <c r="W575" s="105" t="s">
        <v>380</v>
      </c>
      <c r="X575" s="1" t="s">
        <v>384</v>
      </c>
      <c r="Y575" s="51"/>
    </row>
    <row r="576" spans="1:25" ht="14.5" x14ac:dyDescent="0.35">
      <c r="A576" s="105" t="s">
        <v>282</v>
      </c>
      <c r="B576" s="114" t="s">
        <v>155</v>
      </c>
      <c r="C576" s="1" t="s">
        <v>335</v>
      </c>
      <c r="E576" s="1" t="s">
        <v>338</v>
      </c>
      <c r="F576" s="106">
        <v>2.5011000000000001</v>
      </c>
      <c r="G576" s="106"/>
      <c r="H576" s="106"/>
      <c r="I576" s="21"/>
      <c r="J576" s="107">
        <v>34</v>
      </c>
      <c r="K576" s="161">
        <f t="shared" si="16"/>
        <v>3.4000000000000002E-2</v>
      </c>
      <c r="L576" s="162">
        <f t="shared" si="17"/>
        <v>1.3594018631802008E-2</v>
      </c>
      <c r="M576" s="163">
        <v>1.3594018631802007</v>
      </c>
      <c r="N576" s="164">
        <v>6.1</v>
      </c>
      <c r="O576" s="109">
        <v>80</v>
      </c>
      <c r="P576" s="110" t="s">
        <v>353</v>
      </c>
      <c r="Q576" s="110" t="s">
        <v>353</v>
      </c>
      <c r="R576" s="127">
        <v>25.929133333333333</v>
      </c>
      <c r="S576" s="128">
        <v>-173.40411666666665</v>
      </c>
      <c r="T576" s="21" t="s">
        <v>421</v>
      </c>
      <c r="U576" s="129">
        <v>42271</v>
      </c>
      <c r="V576" s="129"/>
      <c r="W576" s="105" t="s">
        <v>386</v>
      </c>
      <c r="X576" s="1" t="s">
        <v>384</v>
      </c>
      <c r="Y576" s="51"/>
    </row>
    <row r="577" spans="1:25" ht="14.5" x14ac:dyDescent="0.35">
      <c r="A577" s="105" t="s">
        <v>283</v>
      </c>
      <c r="B577" s="114" t="s">
        <v>149</v>
      </c>
      <c r="C577" s="1" t="s">
        <v>325</v>
      </c>
      <c r="E577" s="1" t="s">
        <v>338</v>
      </c>
      <c r="F577" s="106">
        <v>2.4592999999999998</v>
      </c>
      <c r="G577" s="106"/>
      <c r="H577" s="106"/>
      <c r="I577" s="21"/>
      <c r="J577" s="107">
        <v>58.2</v>
      </c>
      <c r="K577" s="161">
        <f t="shared" si="16"/>
        <v>5.8200000000000002E-2</v>
      </c>
      <c r="L577" s="162">
        <f t="shared" si="17"/>
        <v>2.366527060545684E-2</v>
      </c>
      <c r="M577" s="163">
        <v>2.3665270605456841</v>
      </c>
      <c r="N577" s="164">
        <v>5.0999999999999996</v>
      </c>
      <c r="O577" s="109">
        <v>80</v>
      </c>
      <c r="P577" s="110" t="s">
        <v>353</v>
      </c>
      <c r="Q577" s="110" t="s">
        <v>353</v>
      </c>
      <c r="R577" s="127">
        <v>25.929133333333333</v>
      </c>
      <c r="S577" s="128">
        <v>-173.40411666666665</v>
      </c>
      <c r="T577" s="21" t="s">
        <v>421</v>
      </c>
      <c r="U577" s="129">
        <v>42271</v>
      </c>
      <c r="V577" s="129"/>
      <c r="W577" s="105" t="s">
        <v>386</v>
      </c>
      <c r="X577" s="1" t="s">
        <v>384</v>
      </c>
      <c r="Y577" s="51"/>
    </row>
    <row r="578" spans="1:25" ht="14.5" x14ac:dyDescent="0.35">
      <c r="A578" s="105" t="s">
        <v>284</v>
      </c>
      <c r="B578" s="114" t="s">
        <v>192</v>
      </c>
      <c r="C578" s="1" t="s">
        <v>315</v>
      </c>
      <c r="D578" s="44"/>
      <c r="E578" s="1" t="s">
        <v>337</v>
      </c>
      <c r="F578" s="106">
        <v>5.4832999999999998</v>
      </c>
      <c r="G578" s="106"/>
      <c r="H578" s="106"/>
      <c r="I578" s="45"/>
      <c r="J578" s="107">
        <v>39.200000000000003</v>
      </c>
      <c r="K578" s="161">
        <f t="shared" ref="K578:K641" si="18">J578*0.001</f>
        <v>3.9200000000000006E-2</v>
      </c>
      <c r="L578" s="162">
        <f t="shared" ref="L578:L641" si="19">K578/F578</f>
        <v>7.1489796290554967E-3</v>
      </c>
      <c r="M578" s="163">
        <v>0.71489796290554963</v>
      </c>
      <c r="N578" s="164">
        <v>6.8</v>
      </c>
      <c r="O578" s="109">
        <v>80</v>
      </c>
      <c r="P578" s="110" t="s">
        <v>353</v>
      </c>
      <c r="Q578" s="110" t="s">
        <v>353</v>
      </c>
      <c r="R578" s="127">
        <v>25.929133333333333</v>
      </c>
      <c r="S578" s="128">
        <v>-173.40411666666665</v>
      </c>
      <c r="T578" s="21" t="s">
        <v>421</v>
      </c>
      <c r="U578" s="129">
        <v>42271</v>
      </c>
      <c r="V578" s="129"/>
      <c r="W578" s="105" t="s">
        <v>386</v>
      </c>
      <c r="X578" s="1" t="s">
        <v>384</v>
      </c>
      <c r="Y578" s="51"/>
    </row>
    <row r="579" spans="1:25" ht="14.5" x14ac:dyDescent="0.35">
      <c r="A579" s="105" t="s">
        <v>285</v>
      </c>
      <c r="B579" s="114" t="s">
        <v>136</v>
      </c>
      <c r="C579" s="1" t="s">
        <v>314</v>
      </c>
      <c r="E579" s="1" t="s">
        <v>338</v>
      </c>
      <c r="F579" s="106">
        <v>2.4794</v>
      </c>
      <c r="G579" s="106"/>
      <c r="H579" s="106"/>
      <c r="I579" s="21"/>
      <c r="J579" s="107">
        <v>45.5</v>
      </c>
      <c r="K579" s="161">
        <f t="shared" si="18"/>
        <v>4.5499999999999999E-2</v>
      </c>
      <c r="L579" s="162">
        <f t="shared" si="19"/>
        <v>1.8351214003387916E-2</v>
      </c>
      <c r="M579" s="163">
        <v>1.8351214003387917</v>
      </c>
      <c r="N579" s="164">
        <v>5.8</v>
      </c>
      <c r="O579" s="109">
        <v>80</v>
      </c>
      <c r="P579" s="110" t="s">
        <v>353</v>
      </c>
      <c r="Q579" s="110" t="s">
        <v>353</v>
      </c>
      <c r="R579" s="127">
        <v>25.929133333333333</v>
      </c>
      <c r="S579" s="128">
        <v>-173.40411666666665</v>
      </c>
      <c r="T579" s="21" t="s">
        <v>421</v>
      </c>
      <c r="U579" s="129">
        <v>42271</v>
      </c>
      <c r="V579" s="129"/>
      <c r="W579" s="105" t="s">
        <v>386</v>
      </c>
      <c r="X579" s="1" t="s">
        <v>384</v>
      </c>
      <c r="Y579" s="51"/>
    </row>
    <row r="580" spans="1:25" ht="14.5" x14ac:dyDescent="0.35">
      <c r="A580" s="1" t="s">
        <v>1423</v>
      </c>
      <c r="B580" s="1" t="s">
        <v>1424</v>
      </c>
      <c r="C580" s="1"/>
      <c r="D580" s="1"/>
      <c r="E580" s="1" t="s">
        <v>338</v>
      </c>
      <c r="F580" s="16">
        <v>2.5535999999999999</v>
      </c>
      <c r="G580" s="16"/>
      <c r="H580" s="16"/>
      <c r="J580" s="17">
        <v>10.6</v>
      </c>
      <c r="K580" s="161">
        <f t="shared" si="18"/>
        <v>1.06E-2</v>
      </c>
      <c r="L580" s="162">
        <f t="shared" si="19"/>
        <v>4.1510025062656648E-3</v>
      </c>
      <c r="M580" s="171">
        <v>0.41510025062656647</v>
      </c>
      <c r="N580" s="17">
        <v>2.7</v>
      </c>
      <c r="O580" s="338">
        <v>23</v>
      </c>
      <c r="P580" s="338" t="s">
        <v>1425</v>
      </c>
      <c r="Q580" s="340" t="s">
        <v>347</v>
      </c>
      <c r="R580" s="340">
        <v>23.635090000000002</v>
      </c>
      <c r="S580" s="340">
        <v>-166.1857</v>
      </c>
      <c r="T580" s="340" t="s">
        <v>421</v>
      </c>
      <c r="U580" s="4">
        <v>43672</v>
      </c>
      <c r="V580" s="1">
        <v>26.666</v>
      </c>
      <c r="W580" s="1" t="s">
        <v>1244</v>
      </c>
      <c r="X580" s="2" t="s">
        <v>1241</v>
      </c>
      <c r="Y580" s="51"/>
    </row>
    <row r="581" spans="1:25" ht="14.5" x14ac:dyDescent="0.35">
      <c r="A581" s="1" t="s">
        <v>1427</v>
      </c>
      <c r="B581" s="1" t="s">
        <v>1424</v>
      </c>
      <c r="C581" s="1"/>
      <c r="D581" s="1"/>
      <c r="E581" s="1" t="s">
        <v>338</v>
      </c>
      <c r="F581" s="16">
        <v>2.5470999999999999</v>
      </c>
      <c r="G581" s="16"/>
      <c r="H581" s="16"/>
      <c r="J581" s="17">
        <v>13.1</v>
      </c>
      <c r="K581" s="161">
        <f t="shared" si="18"/>
        <v>1.3100000000000001E-2</v>
      </c>
      <c r="L581" s="162">
        <f t="shared" si="19"/>
        <v>5.143103922107495E-3</v>
      </c>
      <c r="M581" s="171">
        <v>0.51431039221074948</v>
      </c>
      <c r="N581" s="17">
        <v>3.3</v>
      </c>
      <c r="O581" s="338">
        <v>23</v>
      </c>
      <c r="P581" s="338" t="s">
        <v>1425</v>
      </c>
      <c r="Q581" s="340" t="s">
        <v>347</v>
      </c>
      <c r="R581" s="340">
        <v>23.635090000000002</v>
      </c>
      <c r="S581" s="340">
        <v>-166.1857</v>
      </c>
      <c r="T581" s="340" t="s">
        <v>421</v>
      </c>
      <c r="U581" s="4">
        <v>43672</v>
      </c>
      <c r="V581" s="1">
        <v>26.666</v>
      </c>
      <c r="W581" s="1" t="s">
        <v>1244</v>
      </c>
      <c r="X581" s="2" t="s">
        <v>1241</v>
      </c>
      <c r="Y581" s="51"/>
    </row>
    <row r="582" spans="1:25" ht="14.5" x14ac:dyDescent="0.35">
      <c r="A582" s="1" t="s">
        <v>1428</v>
      </c>
      <c r="B582" s="1" t="s">
        <v>1424</v>
      </c>
      <c r="C582" s="1"/>
      <c r="D582" s="1"/>
      <c r="E582" s="1" t="s">
        <v>338</v>
      </c>
      <c r="F582" s="16">
        <v>2.5308000000000002</v>
      </c>
      <c r="G582" s="16"/>
      <c r="H582" s="16"/>
      <c r="J582" s="17">
        <v>12.3</v>
      </c>
      <c r="K582" s="161">
        <f t="shared" si="18"/>
        <v>1.23E-2</v>
      </c>
      <c r="L582" s="162">
        <f t="shared" si="19"/>
        <v>4.8601232811759125E-3</v>
      </c>
      <c r="M582" s="171">
        <v>0.48601232811759126</v>
      </c>
      <c r="N582" s="17">
        <v>3.1</v>
      </c>
      <c r="O582" s="338">
        <v>23</v>
      </c>
      <c r="P582" s="338" t="s">
        <v>1425</v>
      </c>
      <c r="Q582" s="340" t="s">
        <v>347</v>
      </c>
      <c r="R582" s="340">
        <v>23.635090000000002</v>
      </c>
      <c r="S582" s="340">
        <v>-166.1857</v>
      </c>
      <c r="T582" s="340" t="s">
        <v>421</v>
      </c>
      <c r="U582" s="4">
        <v>43672</v>
      </c>
      <c r="V582" s="1">
        <v>26.666</v>
      </c>
      <c r="W582" s="1" t="s">
        <v>1244</v>
      </c>
      <c r="X582" s="2" t="s">
        <v>1241</v>
      </c>
      <c r="Y582" s="51"/>
    </row>
    <row r="583" spans="1:25" ht="14.5" x14ac:dyDescent="0.35">
      <c r="A583" s="1" t="s">
        <v>1429</v>
      </c>
      <c r="B583" s="1" t="s">
        <v>1424</v>
      </c>
      <c r="C583" s="1"/>
      <c r="D583" s="1"/>
      <c r="E583" s="1" t="s">
        <v>338</v>
      </c>
      <c r="F583" s="16">
        <v>2.5644</v>
      </c>
      <c r="G583" s="16"/>
      <c r="H583" s="16"/>
      <c r="J583" s="17">
        <v>9.9</v>
      </c>
      <c r="K583" s="161">
        <f t="shared" si="18"/>
        <v>9.9000000000000008E-3</v>
      </c>
      <c r="L583" s="162">
        <f t="shared" si="19"/>
        <v>3.8605521759475904E-3</v>
      </c>
      <c r="M583" s="171">
        <v>0.38605521759475903</v>
      </c>
      <c r="N583" s="17">
        <v>2.4</v>
      </c>
      <c r="O583" s="338">
        <v>23</v>
      </c>
      <c r="P583" s="338" t="s">
        <v>1425</v>
      </c>
      <c r="Q583" s="340" t="s">
        <v>347</v>
      </c>
      <c r="R583" s="340">
        <v>23.635090000000002</v>
      </c>
      <c r="S583" s="340">
        <v>-166.1857</v>
      </c>
      <c r="T583" s="340" t="s">
        <v>421</v>
      </c>
      <c r="U583" s="4">
        <v>43672</v>
      </c>
      <c r="V583" s="1">
        <v>26.666</v>
      </c>
      <c r="W583" s="1" t="s">
        <v>1244</v>
      </c>
      <c r="X583" s="2" t="s">
        <v>1241</v>
      </c>
      <c r="Y583" s="51"/>
    </row>
    <row r="584" spans="1:25" ht="14.5" x14ac:dyDescent="0.35">
      <c r="A584" s="1" t="s">
        <v>1430</v>
      </c>
      <c r="B584" s="1" t="s">
        <v>1424</v>
      </c>
      <c r="C584" s="1"/>
      <c r="D584" s="1"/>
      <c r="E584" s="1" t="s">
        <v>338</v>
      </c>
      <c r="F584" s="16">
        <v>2.4992000000000001</v>
      </c>
      <c r="G584" s="16"/>
      <c r="H584" s="16"/>
      <c r="J584" s="17">
        <v>11.4</v>
      </c>
      <c r="K584" s="161">
        <f t="shared" si="18"/>
        <v>1.14E-2</v>
      </c>
      <c r="L584" s="162">
        <f t="shared" si="19"/>
        <v>4.5614596670934702E-3</v>
      </c>
      <c r="M584" s="171">
        <v>0.45614596670934704</v>
      </c>
      <c r="N584" s="17">
        <v>3</v>
      </c>
      <c r="O584" s="338">
        <v>23</v>
      </c>
      <c r="P584" s="338" t="s">
        <v>1425</v>
      </c>
      <c r="Q584" s="340" t="s">
        <v>347</v>
      </c>
      <c r="R584" s="340">
        <v>23.635090000000002</v>
      </c>
      <c r="S584" s="340">
        <v>-166.1857</v>
      </c>
      <c r="T584" s="340" t="s">
        <v>421</v>
      </c>
      <c r="U584" s="4">
        <v>43672</v>
      </c>
      <c r="V584" s="1">
        <v>26.666</v>
      </c>
      <c r="W584" s="1" t="s">
        <v>1244</v>
      </c>
      <c r="X584" s="2" t="s">
        <v>1241</v>
      </c>
      <c r="Y584" s="51"/>
    </row>
    <row r="585" spans="1:25" ht="14.5" x14ac:dyDescent="0.35">
      <c r="A585" s="1" t="s">
        <v>1257</v>
      </c>
      <c r="B585" s="1" t="s">
        <v>19</v>
      </c>
      <c r="C585" s="1" t="s">
        <v>1254</v>
      </c>
      <c r="D585" s="1"/>
      <c r="E585" s="1" t="s">
        <v>339</v>
      </c>
      <c r="F585" s="16">
        <v>3.0255999999999998</v>
      </c>
      <c r="G585" s="16"/>
      <c r="H585" s="16"/>
      <c r="I585" s="1"/>
      <c r="J585" s="17">
        <v>65.400000000000006</v>
      </c>
      <c r="K585" s="161">
        <f t="shared" si="18"/>
        <v>6.5400000000000014E-2</v>
      </c>
      <c r="L585" s="162">
        <f t="shared" si="19"/>
        <v>2.161554732945532E-2</v>
      </c>
      <c r="M585" s="171">
        <v>2.161554732945532</v>
      </c>
      <c r="N585" s="17">
        <v>2.5</v>
      </c>
      <c r="O585" s="338">
        <v>11</v>
      </c>
      <c r="P585" s="338" t="s">
        <v>1255</v>
      </c>
      <c r="Q585" s="340" t="s">
        <v>347</v>
      </c>
      <c r="R585" s="340">
        <v>23.62792</v>
      </c>
      <c r="S585" s="340">
        <v>-166.13538</v>
      </c>
      <c r="T585" s="340" t="s">
        <v>421</v>
      </c>
      <c r="U585" s="170">
        <v>43672</v>
      </c>
      <c r="V585" s="1">
        <v>26.666</v>
      </c>
      <c r="W585" s="1" t="s">
        <v>1244</v>
      </c>
      <c r="X585" s="2" t="s">
        <v>1241</v>
      </c>
      <c r="Y585" s="51"/>
    </row>
    <row r="586" spans="1:25" ht="14.5" x14ac:dyDescent="0.35">
      <c r="A586" s="1" t="s">
        <v>1258</v>
      </c>
      <c r="B586" s="1" t="s">
        <v>19</v>
      </c>
      <c r="C586" s="1" t="s">
        <v>1254</v>
      </c>
      <c r="D586" s="1"/>
      <c r="E586" s="1" t="s">
        <v>339</v>
      </c>
      <c r="F586" s="16">
        <v>2.9923999999999999</v>
      </c>
      <c r="G586" s="16"/>
      <c r="H586" s="16"/>
      <c r="I586" s="1"/>
      <c r="J586" s="17">
        <v>72.2</v>
      </c>
      <c r="K586" s="161">
        <f t="shared" si="18"/>
        <v>7.22E-2</v>
      </c>
      <c r="L586" s="162">
        <f t="shared" si="19"/>
        <v>2.4127790402352627E-2</v>
      </c>
      <c r="M586" s="171">
        <v>2.4127790402352627</v>
      </c>
      <c r="N586" s="17">
        <v>1.5</v>
      </c>
      <c r="O586" s="338">
        <v>11</v>
      </c>
      <c r="P586" s="338" t="s">
        <v>1255</v>
      </c>
      <c r="Q586" s="340" t="s">
        <v>347</v>
      </c>
      <c r="R586" s="340">
        <v>23.62792</v>
      </c>
      <c r="S586" s="340">
        <v>-166.13538</v>
      </c>
      <c r="T586" s="340" t="s">
        <v>421</v>
      </c>
      <c r="U586" s="170">
        <v>43672</v>
      </c>
      <c r="V586" s="1">
        <v>26.666</v>
      </c>
      <c r="W586" s="1" t="s">
        <v>1244</v>
      </c>
      <c r="X586" s="2" t="s">
        <v>1241</v>
      </c>
      <c r="Y586" s="51"/>
    </row>
    <row r="587" spans="1:25" ht="14.5" x14ac:dyDescent="0.35">
      <c r="A587" s="1" t="s">
        <v>1259</v>
      </c>
      <c r="B587" s="1" t="s">
        <v>19</v>
      </c>
      <c r="C587" s="1" t="s">
        <v>1254</v>
      </c>
      <c r="D587" s="1"/>
      <c r="E587" s="1" t="s">
        <v>339</v>
      </c>
      <c r="F587" s="16">
        <v>3.0674000000000001</v>
      </c>
      <c r="G587" s="16"/>
      <c r="H587" s="16"/>
      <c r="I587" s="1"/>
      <c r="J587" s="17">
        <v>70.400000000000006</v>
      </c>
      <c r="K587" s="161">
        <f t="shared" si="18"/>
        <v>7.0400000000000004E-2</v>
      </c>
      <c r="L587" s="162">
        <f t="shared" si="19"/>
        <v>2.295103344852318E-2</v>
      </c>
      <c r="M587" s="171">
        <v>2.2951033448523179</v>
      </c>
      <c r="N587" s="17">
        <v>0.9</v>
      </c>
      <c r="O587" s="338">
        <v>11</v>
      </c>
      <c r="P587" s="338" t="s">
        <v>1255</v>
      </c>
      <c r="Q587" s="340" t="s">
        <v>347</v>
      </c>
      <c r="R587" s="340">
        <v>23.62792</v>
      </c>
      <c r="S587" s="340">
        <v>-166.13538</v>
      </c>
      <c r="T587" s="340" t="s">
        <v>421</v>
      </c>
      <c r="U587" s="170">
        <v>43672</v>
      </c>
      <c r="V587" s="1">
        <v>26.666</v>
      </c>
      <c r="W587" s="1" t="s">
        <v>1244</v>
      </c>
      <c r="X587" s="2" t="s">
        <v>1241</v>
      </c>
      <c r="Y587" s="51"/>
    </row>
    <row r="588" spans="1:25" ht="14.5" x14ac:dyDescent="0.35">
      <c r="A588" s="1" t="s">
        <v>1448</v>
      </c>
      <c r="B588" s="1" t="s">
        <v>7</v>
      </c>
      <c r="C588" s="1" t="s">
        <v>310</v>
      </c>
      <c r="D588" s="1"/>
      <c r="E588" s="1" t="s">
        <v>339</v>
      </c>
      <c r="F588" s="16">
        <v>2.4796</v>
      </c>
      <c r="G588" s="16"/>
      <c r="H588" s="16"/>
      <c r="J588" s="17">
        <v>28.6</v>
      </c>
      <c r="K588" s="161">
        <f t="shared" si="18"/>
        <v>2.86E-2</v>
      </c>
      <c r="L588" s="162">
        <f t="shared" si="19"/>
        <v>1.1534118406194548E-2</v>
      </c>
      <c r="M588" s="171">
        <v>1.1534118406194549</v>
      </c>
      <c r="N588" s="17">
        <v>-0.2</v>
      </c>
      <c r="O588" s="338">
        <v>11</v>
      </c>
      <c r="P588" s="338" t="s">
        <v>1255</v>
      </c>
      <c r="Q588" s="340" t="s">
        <v>347</v>
      </c>
      <c r="R588" s="340">
        <v>23.62792</v>
      </c>
      <c r="S588" s="340">
        <v>-166.13538</v>
      </c>
      <c r="T588" s="340" t="s">
        <v>421</v>
      </c>
      <c r="U588" s="4">
        <v>43672</v>
      </c>
      <c r="V588" s="1">
        <v>26.666</v>
      </c>
      <c r="W588" s="1" t="s">
        <v>1244</v>
      </c>
      <c r="X588" s="2" t="s">
        <v>1241</v>
      </c>
      <c r="Y588" s="51"/>
    </row>
    <row r="589" spans="1:25" ht="14.5" x14ac:dyDescent="0.35">
      <c r="A589" s="1" t="s">
        <v>1449</v>
      </c>
      <c r="B589" s="1" t="s">
        <v>7</v>
      </c>
      <c r="C589" s="1" t="s">
        <v>310</v>
      </c>
      <c r="D589" s="1"/>
      <c r="E589" s="1" t="s">
        <v>339</v>
      </c>
      <c r="F589" s="16">
        <v>2.5727000000000002</v>
      </c>
      <c r="G589" s="16"/>
      <c r="H589" s="16"/>
      <c r="J589" s="17">
        <v>25.3</v>
      </c>
      <c r="K589" s="161">
        <f t="shared" si="18"/>
        <v>2.53E-2</v>
      </c>
      <c r="L589" s="162">
        <f t="shared" si="19"/>
        <v>9.8340265091149369E-3</v>
      </c>
      <c r="M589" s="171">
        <v>0.9834026509114937</v>
      </c>
      <c r="N589" s="17">
        <v>1.5</v>
      </c>
      <c r="O589" s="338">
        <v>11</v>
      </c>
      <c r="P589" s="338" t="s">
        <v>1255</v>
      </c>
      <c r="Q589" s="340" t="s">
        <v>347</v>
      </c>
      <c r="R589" s="340">
        <v>23.62792</v>
      </c>
      <c r="S589" s="340">
        <v>-166.13538</v>
      </c>
      <c r="T589" s="340" t="s">
        <v>421</v>
      </c>
      <c r="U589" s="4">
        <v>43672</v>
      </c>
      <c r="V589" s="1">
        <v>26.666</v>
      </c>
      <c r="W589" s="1" t="s">
        <v>1244</v>
      </c>
      <c r="X589" s="2" t="s">
        <v>1241</v>
      </c>
      <c r="Y589" s="51"/>
    </row>
    <row r="590" spans="1:25" ht="14.5" x14ac:dyDescent="0.35">
      <c r="A590" s="1" t="s">
        <v>1450</v>
      </c>
      <c r="B590" s="1" t="s">
        <v>7</v>
      </c>
      <c r="C590" s="1" t="s">
        <v>310</v>
      </c>
      <c r="D590" s="1"/>
      <c r="E590" s="1" t="s">
        <v>339</v>
      </c>
      <c r="F590" s="16">
        <v>2.5154999999999998</v>
      </c>
      <c r="G590" s="16"/>
      <c r="H590" s="16"/>
      <c r="J590" s="17">
        <v>29</v>
      </c>
      <c r="K590" s="161">
        <f t="shared" si="18"/>
        <v>2.9000000000000001E-2</v>
      </c>
      <c r="L590" s="162">
        <f t="shared" si="19"/>
        <v>1.1528523156430135E-2</v>
      </c>
      <c r="M590" s="171">
        <v>1.1528523156430135</v>
      </c>
      <c r="N590" s="17">
        <v>2.7</v>
      </c>
      <c r="O590" s="338">
        <v>11</v>
      </c>
      <c r="P590" s="338" t="s">
        <v>1255</v>
      </c>
      <c r="Q590" s="340" t="s">
        <v>347</v>
      </c>
      <c r="R590" s="340">
        <v>23.62792</v>
      </c>
      <c r="S590" s="340">
        <v>-166.13538</v>
      </c>
      <c r="T590" s="340" t="s">
        <v>421</v>
      </c>
      <c r="U590" s="4">
        <v>43672</v>
      </c>
      <c r="V590" s="1">
        <v>26.666</v>
      </c>
      <c r="W590" s="1" t="s">
        <v>1244</v>
      </c>
      <c r="X590" s="2" t="s">
        <v>1241</v>
      </c>
      <c r="Y590" s="51"/>
    </row>
    <row r="591" spans="1:25" ht="14.5" x14ac:dyDescent="0.35">
      <c r="A591" s="1" t="s">
        <v>1262</v>
      </c>
      <c r="B591" s="1" t="s">
        <v>19</v>
      </c>
      <c r="C591" s="1" t="s">
        <v>310</v>
      </c>
      <c r="D591" s="1"/>
      <c r="E591" s="1" t="s">
        <v>339</v>
      </c>
      <c r="F591" s="16">
        <v>3.0041000000000002</v>
      </c>
      <c r="G591" s="16"/>
      <c r="H591" s="16"/>
      <c r="I591" s="1"/>
      <c r="J591" s="17">
        <v>23.7</v>
      </c>
      <c r="K591" s="161">
        <f t="shared" si="18"/>
        <v>2.3699999999999999E-2</v>
      </c>
      <c r="L591" s="162">
        <f t="shared" si="19"/>
        <v>7.8892180686395245E-3</v>
      </c>
      <c r="M591" s="171">
        <v>0.78892180686395241</v>
      </c>
      <c r="N591" s="17">
        <v>2.8</v>
      </c>
      <c r="O591" s="338">
        <v>10</v>
      </c>
      <c r="P591" s="338" t="s">
        <v>1260</v>
      </c>
      <c r="Q591" s="340" t="s">
        <v>347</v>
      </c>
      <c r="R591" s="340">
        <v>23.638719999999999</v>
      </c>
      <c r="S591" s="340">
        <v>-166.18002999999999</v>
      </c>
      <c r="T591" s="340" t="s">
        <v>421</v>
      </c>
      <c r="U591" s="170">
        <v>43672</v>
      </c>
      <c r="V591" s="1">
        <v>27.222200000000001</v>
      </c>
      <c r="W591" s="1" t="s">
        <v>1244</v>
      </c>
      <c r="X591" s="2" t="s">
        <v>1241</v>
      </c>
      <c r="Y591" s="51"/>
    </row>
    <row r="592" spans="1:25" ht="14.5" x14ac:dyDescent="0.35">
      <c r="A592" s="1" t="s">
        <v>1263</v>
      </c>
      <c r="B592" s="1" t="s">
        <v>19</v>
      </c>
      <c r="C592" s="1" t="s">
        <v>310</v>
      </c>
      <c r="D592" s="1"/>
      <c r="E592" s="1" t="s">
        <v>339</v>
      </c>
      <c r="F592" s="16">
        <v>2.9996</v>
      </c>
      <c r="G592" s="16"/>
      <c r="H592" s="16"/>
      <c r="I592" s="1"/>
      <c r="J592" s="17">
        <v>25.9</v>
      </c>
      <c r="K592" s="161">
        <f t="shared" si="18"/>
        <v>2.5899999999999999E-2</v>
      </c>
      <c r="L592" s="162">
        <f t="shared" si="19"/>
        <v>8.6344845979463933E-3</v>
      </c>
      <c r="M592" s="171">
        <v>0.86344845979463936</v>
      </c>
      <c r="N592" s="17">
        <v>3</v>
      </c>
      <c r="O592" s="338">
        <v>10</v>
      </c>
      <c r="P592" s="338" t="s">
        <v>1260</v>
      </c>
      <c r="Q592" s="340" t="s">
        <v>347</v>
      </c>
      <c r="R592" s="340">
        <v>23.638719999999999</v>
      </c>
      <c r="S592" s="340">
        <v>-166.18002999999999</v>
      </c>
      <c r="T592" s="340" t="s">
        <v>421</v>
      </c>
      <c r="U592" s="170">
        <v>43672</v>
      </c>
      <c r="V592" s="1">
        <v>27.222200000000001</v>
      </c>
      <c r="W592" s="1" t="s">
        <v>1244</v>
      </c>
      <c r="X592" s="2" t="s">
        <v>1241</v>
      </c>
      <c r="Y592" s="51"/>
    </row>
    <row r="593" spans="1:25" ht="14.5" x14ac:dyDescent="0.35">
      <c r="A593" s="1" t="s">
        <v>1264</v>
      </c>
      <c r="B593" s="1" t="s">
        <v>19</v>
      </c>
      <c r="C593" s="1" t="s">
        <v>310</v>
      </c>
      <c r="D593" s="1"/>
      <c r="E593" s="1" t="s">
        <v>339</v>
      </c>
      <c r="F593" s="16">
        <v>3.0548999999999999</v>
      </c>
      <c r="G593" s="16"/>
      <c r="H593" s="16"/>
      <c r="I593" s="1"/>
      <c r="J593" s="17">
        <v>36.5</v>
      </c>
      <c r="K593" s="161">
        <f t="shared" si="18"/>
        <v>3.6499999999999998E-2</v>
      </c>
      <c r="L593" s="162">
        <f t="shared" si="19"/>
        <v>1.1948017938394055E-2</v>
      </c>
      <c r="M593" s="171">
        <v>1.1948017938394055</v>
      </c>
      <c r="N593" s="17">
        <v>2.4</v>
      </c>
      <c r="O593" s="338">
        <v>10</v>
      </c>
      <c r="P593" s="338" t="s">
        <v>1260</v>
      </c>
      <c r="Q593" s="340" t="s">
        <v>347</v>
      </c>
      <c r="R593" s="340">
        <v>23.638719999999999</v>
      </c>
      <c r="S593" s="340">
        <v>-166.18002999999999</v>
      </c>
      <c r="T593" s="340" t="s">
        <v>421</v>
      </c>
      <c r="U593" s="170">
        <v>43672</v>
      </c>
      <c r="V593" s="1">
        <v>27.222200000000001</v>
      </c>
      <c r="W593" s="1" t="s">
        <v>1244</v>
      </c>
      <c r="X593" s="2" t="s">
        <v>1241</v>
      </c>
      <c r="Y593" s="51"/>
    </row>
    <row r="594" spans="1:25" ht="14.5" x14ac:dyDescent="0.35">
      <c r="A594" s="1" t="s">
        <v>1431</v>
      </c>
      <c r="B594" s="1" t="s">
        <v>1424</v>
      </c>
      <c r="C594" s="1"/>
      <c r="D594" s="1"/>
      <c r="E594" s="1" t="s">
        <v>338</v>
      </c>
      <c r="F594" s="16">
        <v>2.5384000000000002</v>
      </c>
      <c r="G594" s="16"/>
      <c r="H594" s="16"/>
      <c r="J594" s="17">
        <v>20.5</v>
      </c>
      <c r="K594" s="161">
        <f t="shared" si="18"/>
        <v>2.0500000000000001E-2</v>
      </c>
      <c r="L594" s="162">
        <f t="shared" si="19"/>
        <v>8.075953356445004E-3</v>
      </c>
      <c r="M594" s="171">
        <v>0.80759533564450037</v>
      </c>
      <c r="N594" s="17">
        <v>3.1</v>
      </c>
      <c r="O594" s="307">
        <v>10</v>
      </c>
      <c r="P594" s="307" t="s">
        <v>1260</v>
      </c>
      <c r="Q594" s="340" t="s">
        <v>347</v>
      </c>
      <c r="R594" s="340">
        <v>23.638719999999999</v>
      </c>
      <c r="S594" s="340">
        <v>-166.18002999999999</v>
      </c>
      <c r="T594" s="340" t="s">
        <v>421</v>
      </c>
      <c r="U594" s="4">
        <v>43672</v>
      </c>
      <c r="V594" s="1">
        <v>27.222200000000001</v>
      </c>
      <c r="W594" s="1" t="s">
        <v>1244</v>
      </c>
      <c r="X594" s="2" t="s">
        <v>1241</v>
      </c>
      <c r="Y594" s="51"/>
    </row>
    <row r="595" spans="1:25" ht="14.5" x14ac:dyDescent="0.35">
      <c r="A595" s="1" t="s">
        <v>1433</v>
      </c>
      <c r="B595" s="1" t="s">
        <v>1424</v>
      </c>
      <c r="C595" s="1"/>
      <c r="D595" s="1"/>
      <c r="E595" s="1" t="s">
        <v>338</v>
      </c>
      <c r="F595" s="16">
        <v>2.4967999999999999</v>
      </c>
      <c r="G595" s="16"/>
      <c r="H595" s="16"/>
      <c r="J595" s="17">
        <v>14.8</v>
      </c>
      <c r="K595" s="161">
        <f t="shared" si="18"/>
        <v>1.4800000000000001E-2</v>
      </c>
      <c r="L595" s="162">
        <f t="shared" si="19"/>
        <v>5.9275873117590524E-3</v>
      </c>
      <c r="M595" s="171">
        <v>0.59275873117590527</v>
      </c>
      <c r="N595" s="17">
        <v>3.2</v>
      </c>
      <c r="O595" s="307">
        <v>10</v>
      </c>
      <c r="P595" s="307" t="s">
        <v>1260</v>
      </c>
      <c r="Q595" s="340" t="s">
        <v>347</v>
      </c>
      <c r="R595" s="340">
        <v>23.638719999999999</v>
      </c>
      <c r="S595" s="340">
        <v>-166.18002999999999</v>
      </c>
      <c r="T595" s="340" t="s">
        <v>421</v>
      </c>
      <c r="U595" s="4">
        <v>43672</v>
      </c>
      <c r="V595" s="1">
        <v>27.222200000000001</v>
      </c>
      <c r="W595" s="1" t="s">
        <v>1244</v>
      </c>
      <c r="X595" s="2" t="s">
        <v>1241</v>
      </c>
      <c r="Y595" s="51"/>
    </row>
    <row r="596" spans="1:25" ht="14.5" x14ac:dyDescent="0.35">
      <c r="A596" s="1" t="s">
        <v>1434</v>
      </c>
      <c r="B596" s="1" t="s">
        <v>1424</v>
      </c>
      <c r="C596" s="1"/>
      <c r="D596" s="1"/>
      <c r="E596" s="1" t="s">
        <v>338</v>
      </c>
      <c r="F596" s="16">
        <v>2.5474999999999999</v>
      </c>
      <c r="G596" s="16"/>
      <c r="H596" s="16"/>
      <c r="J596" s="17">
        <v>17.7</v>
      </c>
      <c r="K596" s="161">
        <f t="shared" si="18"/>
        <v>1.77E-2</v>
      </c>
      <c r="L596" s="162">
        <f t="shared" si="19"/>
        <v>6.9479882237487734E-3</v>
      </c>
      <c r="M596" s="171">
        <v>0.69479882237487733</v>
      </c>
      <c r="N596" s="17">
        <v>3</v>
      </c>
      <c r="O596" s="307">
        <v>10</v>
      </c>
      <c r="P596" s="307" t="s">
        <v>1260</v>
      </c>
      <c r="Q596" s="340" t="s">
        <v>347</v>
      </c>
      <c r="R596" s="340">
        <v>23.638719999999999</v>
      </c>
      <c r="S596" s="340">
        <v>-166.18002999999999</v>
      </c>
      <c r="T596" s="340" t="s">
        <v>421</v>
      </c>
      <c r="U596" s="4">
        <v>43672</v>
      </c>
      <c r="V596" s="1">
        <v>27.222200000000001</v>
      </c>
      <c r="W596" s="1" t="s">
        <v>1244</v>
      </c>
      <c r="X596" s="2" t="s">
        <v>1241</v>
      </c>
    </row>
    <row r="597" spans="1:25" ht="14.5" x14ac:dyDescent="0.35">
      <c r="A597" s="1" t="s">
        <v>1267</v>
      </c>
      <c r="B597" s="1" t="s">
        <v>19</v>
      </c>
      <c r="C597" s="1" t="s">
        <v>310</v>
      </c>
      <c r="D597" s="1"/>
      <c r="E597" s="1" t="s">
        <v>339</v>
      </c>
      <c r="F597" s="16">
        <v>3.0263</v>
      </c>
      <c r="G597" s="16"/>
      <c r="H597" s="16"/>
      <c r="I597" s="1"/>
      <c r="J597" s="17">
        <v>25.3</v>
      </c>
      <c r="K597" s="161">
        <f t="shared" si="18"/>
        <v>2.53E-2</v>
      </c>
      <c r="L597" s="162">
        <f t="shared" si="19"/>
        <v>8.3600436176188737E-3</v>
      </c>
      <c r="M597" s="171">
        <v>0.83600436176188742</v>
      </c>
      <c r="N597" s="17">
        <v>0.3</v>
      </c>
      <c r="O597" s="307">
        <v>68</v>
      </c>
      <c r="P597" s="307" t="s">
        <v>347</v>
      </c>
      <c r="Q597" s="340" t="s">
        <v>347</v>
      </c>
      <c r="R597" s="340">
        <v>23.629166000000001</v>
      </c>
      <c r="S597" s="340">
        <v>-166.19721999999999</v>
      </c>
      <c r="T597" s="340" t="s">
        <v>421</v>
      </c>
      <c r="U597" s="170">
        <v>43672</v>
      </c>
      <c r="V597" s="340"/>
      <c r="W597" s="1" t="s">
        <v>1265</v>
      </c>
      <c r="X597" s="2" t="s">
        <v>1241</v>
      </c>
    </row>
    <row r="598" spans="1:25" ht="14.5" x14ac:dyDescent="0.35">
      <c r="A598" s="1" t="s">
        <v>1268</v>
      </c>
      <c r="B598" s="1" t="s">
        <v>19</v>
      </c>
      <c r="C598" s="1" t="s">
        <v>310</v>
      </c>
      <c r="D598" s="1"/>
      <c r="E598" s="1" t="s">
        <v>339</v>
      </c>
      <c r="F598" s="16">
        <v>3.0266000000000002</v>
      </c>
      <c r="G598" s="16"/>
      <c r="H598" s="16"/>
      <c r="I598" s="1"/>
      <c r="J598" s="17">
        <v>30.3</v>
      </c>
      <c r="K598" s="161">
        <f t="shared" si="18"/>
        <v>3.0300000000000001E-2</v>
      </c>
      <c r="L598" s="162">
        <f t="shared" si="19"/>
        <v>1.0011233727615145E-2</v>
      </c>
      <c r="M598" s="171">
        <v>1.0011233727615145</v>
      </c>
      <c r="N598" s="17">
        <v>1.6</v>
      </c>
      <c r="O598" s="307">
        <v>68</v>
      </c>
      <c r="P598" s="307" t="s">
        <v>347</v>
      </c>
      <c r="Q598" s="340" t="s">
        <v>347</v>
      </c>
      <c r="R598" s="340">
        <v>23.629166000000001</v>
      </c>
      <c r="S598" s="340">
        <v>-166.19721999999999</v>
      </c>
      <c r="T598" s="340" t="s">
        <v>421</v>
      </c>
      <c r="U598" s="170">
        <v>43672</v>
      </c>
      <c r="V598" s="340"/>
      <c r="W598" s="1" t="s">
        <v>1265</v>
      </c>
      <c r="X598" s="2" t="s">
        <v>1241</v>
      </c>
    </row>
    <row r="599" spans="1:25" ht="14.5" x14ac:dyDescent="0.35">
      <c r="A599" s="1" t="s">
        <v>1269</v>
      </c>
      <c r="B599" s="1" t="s">
        <v>19</v>
      </c>
      <c r="C599" s="1" t="s">
        <v>310</v>
      </c>
      <c r="D599" s="1"/>
      <c r="E599" s="1" t="s">
        <v>339</v>
      </c>
      <c r="F599" s="16">
        <v>3.01</v>
      </c>
      <c r="G599" s="16"/>
      <c r="H599" s="16"/>
      <c r="I599" s="1"/>
      <c r="J599" s="17">
        <v>17.399999999999999</v>
      </c>
      <c r="K599" s="161">
        <f t="shared" si="18"/>
        <v>1.7399999999999999E-2</v>
      </c>
      <c r="L599" s="162">
        <f t="shared" si="19"/>
        <v>5.7807308970099667E-3</v>
      </c>
      <c r="M599" s="171">
        <v>0.57807308970099669</v>
      </c>
      <c r="N599" s="17">
        <v>0.8</v>
      </c>
      <c r="O599" s="307">
        <v>68</v>
      </c>
      <c r="P599" s="307" t="s">
        <v>347</v>
      </c>
      <c r="Q599" s="340" t="s">
        <v>347</v>
      </c>
      <c r="R599" s="340">
        <v>23.629166000000001</v>
      </c>
      <c r="S599" s="340">
        <v>-166.19721999999999</v>
      </c>
      <c r="T599" s="340" t="s">
        <v>421</v>
      </c>
      <c r="U599" s="170">
        <v>43672</v>
      </c>
      <c r="V599" s="340"/>
      <c r="W599" s="1" t="s">
        <v>1265</v>
      </c>
      <c r="X599" s="2" t="s">
        <v>1241</v>
      </c>
    </row>
    <row r="600" spans="1:25" ht="14.5" x14ac:dyDescent="0.35">
      <c r="A600" s="44" t="s">
        <v>1507</v>
      </c>
      <c r="B600" s="119" t="s">
        <v>1477</v>
      </c>
      <c r="C600" s="119"/>
      <c r="D600" s="119"/>
      <c r="E600" s="119" t="s">
        <v>339</v>
      </c>
      <c r="F600" s="322">
        <v>1.3340000000000001</v>
      </c>
      <c r="G600" s="322"/>
      <c r="H600" s="322"/>
      <c r="I600" s="119"/>
      <c r="J600" s="324">
        <v>4.4000000000000004</v>
      </c>
      <c r="K600" s="172">
        <f t="shared" si="18"/>
        <v>4.4000000000000003E-3</v>
      </c>
      <c r="L600" s="173">
        <f t="shared" si="19"/>
        <v>3.2983508245877061E-3</v>
      </c>
      <c r="M600" s="326">
        <v>3.2983508245877061E-3</v>
      </c>
      <c r="N600" s="323"/>
      <c r="O600" s="119">
        <v>68</v>
      </c>
      <c r="P600" s="124" t="s">
        <v>347</v>
      </c>
      <c r="Q600" s="119" t="s">
        <v>347</v>
      </c>
      <c r="R600" s="124">
        <v>23.629166000000001</v>
      </c>
      <c r="S600" s="124">
        <v>-166.19721999999999</v>
      </c>
      <c r="T600" s="119"/>
      <c r="U600" s="281">
        <v>43672</v>
      </c>
      <c r="V600" s="124"/>
      <c r="W600" s="119" t="s">
        <v>1265</v>
      </c>
      <c r="X600" s="118" t="s">
        <v>1241</v>
      </c>
    </row>
    <row r="601" spans="1:25" ht="14.5" x14ac:dyDescent="0.35">
      <c r="A601" s="1" t="s">
        <v>1271</v>
      </c>
      <c r="B601" s="1" t="s">
        <v>160</v>
      </c>
      <c r="C601" s="1" t="s">
        <v>310</v>
      </c>
      <c r="D601" s="1"/>
      <c r="E601" s="1" t="s">
        <v>339</v>
      </c>
      <c r="F601" s="16">
        <v>1.9719</v>
      </c>
      <c r="G601" s="16"/>
      <c r="H601" s="16"/>
      <c r="I601" s="1"/>
      <c r="J601" s="17">
        <v>24.7</v>
      </c>
      <c r="K601" s="161">
        <f t="shared" si="18"/>
        <v>2.47E-2</v>
      </c>
      <c r="L601" s="162">
        <f t="shared" si="19"/>
        <v>1.252599016177291E-2</v>
      </c>
      <c r="M601" s="171">
        <v>1.2525990161772911</v>
      </c>
      <c r="N601" s="17">
        <v>3.1</v>
      </c>
      <c r="O601" s="307">
        <v>68</v>
      </c>
      <c r="P601" s="307" t="s">
        <v>347</v>
      </c>
      <c r="Q601" s="340" t="s">
        <v>347</v>
      </c>
      <c r="R601" s="340">
        <v>23.629166000000001</v>
      </c>
      <c r="S601" s="340">
        <v>-166.19721999999999</v>
      </c>
      <c r="T601" s="340" t="s">
        <v>421</v>
      </c>
      <c r="U601" s="170">
        <v>43672</v>
      </c>
      <c r="V601" s="340"/>
      <c r="W601" s="1" t="s">
        <v>1265</v>
      </c>
      <c r="X601" s="2" t="s">
        <v>1241</v>
      </c>
    </row>
    <row r="602" spans="1:25" ht="14.5" x14ac:dyDescent="0.35">
      <c r="A602" s="1" t="s">
        <v>1272</v>
      </c>
      <c r="B602" s="1" t="s">
        <v>160</v>
      </c>
      <c r="C602" s="1" t="s">
        <v>310</v>
      </c>
      <c r="D602" s="1"/>
      <c r="E602" s="1" t="s">
        <v>339</v>
      </c>
      <c r="F602" s="16">
        <v>1.9945999999999999</v>
      </c>
      <c r="G602" s="16"/>
      <c r="H602" s="16"/>
      <c r="I602" s="1"/>
      <c r="J602" s="17">
        <v>19.5</v>
      </c>
      <c r="K602" s="161">
        <f t="shared" si="18"/>
        <v>1.95E-2</v>
      </c>
      <c r="L602" s="162">
        <f t="shared" si="19"/>
        <v>9.7763962699288082E-3</v>
      </c>
      <c r="M602" s="171">
        <v>0.97763962699288087</v>
      </c>
      <c r="N602" s="17">
        <v>3</v>
      </c>
      <c r="O602" s="307">
        <v>68</v>
      </c>
      <c r="P602" s="307" t="s">
        <v>347</v>
      </c>
      <c r="Q602" s="340" t="s">
        <v>347</v>
      </c>
      <c r="R602" s="340">
        <v>23.629166000000001</v>
      </c>
      <c r="S602" s="340">
        <v>-166.19721999999999</v>
      </c>
      <c r="T602" s="340" t="s">
        <v>421</v>
      </c>
      <c r="U602" s="170">
        <v>43672</v>
      </c>
      <c r="V602" s="340"/>
      <c r="W602" s="1" t="s">
        <v>1265</v>
      </c>
      <c r="X602" s="2" t="s">
        <v>1241</v>
      </c>
    </row>
    <row r="603" spans="1:25" ht="14.5" x14ac:dyDescent="0.35">
      <c r="A603" s="1" t="s">
        <v>1273</v>
      </c>
      <c r="B603" s="1" t="s">
        <v>160</v>
      </c>
      <c r="C603" s="1" t="s">
        <v>310</v>
      </c>
      <c r="D603" s="1"/>
      <c r="E603" s="1" t="s">
        <v>339</v>
      </c>
      <c r="F603" s="16">
        <v>1.0758000000000001</v>
      </c>
      <c r="G603" s="16"/>
      <c r="H603" s="16"/>
      <c r="I603" s="1"/>
      <c r="J603" s="17">
        <v>9.8000000000000007</v>
      </c>
      <c r="K603" s="161">
        <f t="shared" si="18"/>
        <v>9.8000000000000014E-3</v>
      </c>
      <c r="L603" s="162">
        <f t="shared" si="19"/>
        <v>9.1094999070459193E-3</v>
      </c>
      <c r="M603" s="171">
        <v>0.91094999070459193</v>
      </c>
      <c r="N603" s="17">
        <v>3.2</v>
      </c>
      <c r="O603" s="307">
        <v>68</v>
      </c>
      <c r="P603" s="307" t="s">
        <v>347</v>
      </c>
      <c r="Q603" s="340" t="s">
        <v>347</v>
      </c>
      <c r="R603" s="340">
        <v>23.629166000000001</v>
      </c>
      <c r="S603" s="340">
        <v>-166.19721999999999</v>
      </c>
      <c r="T603" s="340" t="s">
        <v>421</v>
      </c>
      <c r="U603" s="170">
        <v>43672</v>
      </c>
      <c r="V603" s="340"/>
      <c r="W603" s="1" t="s">
        <v>1265</v>
      </c>
      <c r="X603" s="2" t="s">
        <v>1241</v>
      </c>
    </row>
    <row r="604" spans="1:25" ht="14.5" x14ac:dyDescent="0.35">
      <c r="A604" s="1" t="s">
        <v>1277</v>
      </c>
      <c r="B604" s="1" t="s">
        <v>19</v>
      </c>
      <c r="C604" s="1" t="s">
        <v>1274</v>
      </c>
      <c r="D604" s="1"/>
      <c r="E604" s="1" t="s">
        <v>339</v>
      </c>
      <c r="F604" s="16">
        <v>3.0668000000000002</v>
      </c>
      <c r="G604" s="16"/>
      <c r="H604" s="16"/>
      <c r="I604" s="1"/>
      <c r="J604" s="17">
        <v>19.7</v>
      </c>
      <c r="K604" s="161">
        <f t="shared" si="18"/>
        <v>1.9699999999999999E-2</v>
      </c>
      <c r="L604" s="162">
        <f t="shared" si="19"/>
        <v>6.4236337550541275E-3</v>
      </c>
      <c r="M604" s="171">
        <v>0.64236337550541278</v>
      </c>
      <c r="N604" s="17">
        <v>2.4</v>
      </c>
      <c r="O604" s="307">
        <v>14</v>
      </c>
      <c r="P604" s="307" t="s">
        <v>1275</v>
      </c>
      <c r="Q604" s="340" t="s">
        <v>347</v>
      </c>
      <c r="R604" s="340">
        <v>23.678519999999999</v>
      </c>
      <c r="S604" s="340">
        <v>-166.1464</v>
      </c>
      <c r="T604" s="340" t="s">
        <v>421</v>
      </c>
      <c r="U604" s="170">
        <v>43673</v>
      </c>
      <c r="V604" s="1">
        <v>26.666</v>
      </c>
      <c r="W604" s="1" t="s">
        <v>1244</v>
      </c>
      <c r="X604" s="2" t="s">
        <v>1241</v>
      </c>
    </row>
    <row r="605" spans="1:25" ht="14.5" x14ac:dyDescent="0.35">
      <c r="A605" s="1" t="s">
        <v>1278</v>
      </c>
      <c r="B605" s="1" t="s">
        <v>19</v>
      </c>
      <c r="C605" s="1" t="s">
        <v>1274</v>
      </c>
      <c r="D605" s="1"/>
      <c r="E605" s="1" t="s">
        <v>339</v>
      </c>
      <c r="F605" s="16">
        <v>3.0125000000000002</v>
      </c>
      <c r="G605" s="16"/>
      <c r="H605" s="16"/>
      <c r="I605" s="1"/>
      <c r="J605" s="17">
        <v>23.4</v>
      </c>
      <c r="K605" s="161">
        <f t="shared" si="18"/>
        <v>2.3400000000000001E-2</v>
      </c>
      <c r="L605" s="162">
        <f t="shared" si="19"/>
        <v>7.7676348547717844E-3</v>
      </c>
      <c r="M605" s="171">
        <v>0.77676348547717844</v>
      </c>
      <c r="N605" s="17">
        <v>2.4</v>
      </c>
      <c r="O605" s="307">
        <v>14</v>
      </c>
      <c r="P605" s="307" t="s">
        <v>1275</v>
      </c>
      <c r="Q605" s="340" t="s">
        <v>347</v>
      </c>
      <c r="R605" s="340">
        <v>23.678519999999999</v>
      </c>
      <c r="S605" s="340">
        <v>-166.1464</v>
      </c>
      <c r="T605" s="340" t="s">
        <v>421</v>
      </c>
      <c r="U605" s="170">
        <v>43673</v>
      </c>
      <c r="V605" s="1">
        <v>26.666</v>
      </c>
      <c r="W605" s="1" t="s">
        <v>1244</v>
      </c>
      <c r="X605" s="2" t="s">
        <v>1241</v>
      </c>
    </row>
    <row r="606" spans="1:25" ht="14.5" x14ac:dyDescent="0.35">
      <c r="A606" s="1" t="s">
        <v>1279</v>
      </c>
      <c r="B606" s="1" t="s">
        <v>19</v>
      </c>
      <c r="C606" s="1" t="s">
        <v>1274</v>
      </c>
      <c r="D606" s="1"/>
      <c r="E606" s="1" t="s">
        <v>339</v>
      </c>
      <c r="F606" s="16">
        <v>3.0596000000000001</v>
      </c>
      <c r="G606" s="16"/>
      <c r="H606" s="16"/>
      <c r="I606" s="1"/>
      <c r="J606" s="17">
        <v>19.8</v>
      </c>
      <c r="K606" s="161">
        <f t="shared" si="18"/>
        <v>1.9800000000000002E-2</v>
      </c>
      <c r="L606" s="162">
        <f t="shared" si="19"/>
        <v>6.4714341744018826E-3</v>
      </c>
      <c r="M606" s="171">
        <v>0.64714341744018822</v>
      </c>
      <c r="N606" s="17">
        <v>2.7</v>
      </c>
      <c r="O606" s="307">
        <v>14</v>
      </c>
      <c r="P606" s="307" t="s">
        <v>1275</v>
      </c>
      <c r="Q606" s="340" t="s">
        <v>347</v>
      </c>
      <c r="R606" s="340">
        <v>23.678519999999999</v>
      </c>
      <c r="S606" s="340">
        <v>-166.1464</v>
      </c>
      <c r="T606" s="340" t="s">
        <v>421</v>
      </c>
      <c r="U606" s="170">
        <v>43673</v>
      </c>
      <c r="V606" s="1">
        <v>26.666</v>
      </c>
      <c r="W606" s="1" t="s">
        <v>1244</v>
      </c>
      <c r="X606" s="2" t="s">
        <v>1241</v>
      </c>
    </row>
    <row r="607" spans="1:25" ht="14.5" x14ac:dyDescent="0.35">
      <c r="A607" s="1" t="s">
        <v>1280</v>
      </c>
      <c r="B607" s="1" t="s">
        <v>19</v>
      </c>
      <c r="C607" s="1" t="s">
        <v>333</v>
      </c>
      <c r="D607" s="1"/>
      <c r="E607" s="1" t="s">
        <v>339</v>
      </c>
      <c r="F607" s="16">
        <v>3.0417000000000001</v>
      </c>
      <c r="G607" s="16"/>
      <c r="H607" s="16"/>
      <c r="I607" s="1"/>
      <c r="J607" s="17">
        <v>51.5</v>
      </c>
      <c r="K607" s="161">
        <f t="shared" si="18"/>
        <v>5.1500000000000004E-2</v>
      </c>
      <c r="L607" s="162">
        <f t="shared" si="19"/>
        <v>1.6931321300588487E-2</v>
      </c>
      <c r="M607" s="171">
        <v>1.6931321300588487</v>
      </c>
      <c r="N607" s="17">
        <v>2.2000000000000002</v>
      </c>
      <c r="O607" s="299">
        <v>14</v>
      </c>
      <c r="P607" s="307" t="s">
        <v>1275</v>
      </c>
      <c r="Q607" s="340" t="s">
        <v>347</v>
      </c>
      <c r="R607" s="340">
        <v>23.678519999999999</v>
      </c>
      <c r="S607" s="340">
        <v>-166.1464</v>
      </c>
      <c r="T607" s="340" t="s">
        <v>421</v>
      </c>
      <c r="U607" s="170">
        <v>43673</v>
      </c>
      <c r="V607" s="1">
        <v>26.666</v>
      </c>
      <c r="W607" s="1" t="s">
        <v>1244</v>
      </c>
      <c r="X607" s="2" t="s">
        <v>1241</v>
      </c>
    </row>
    <row r="608" spans="1:25" ht="14.5" x14ac:dyDescent="0.35">
      <c r="A608" s="1" t="s">
        <v>1281</v>
      </c>
      <c r="B608" s="1" t="s">
        <v>19</v>
      </c>
      <c r="C608" s="1" t="s">
        <v>333</v>
      </c>
      <c r="D608" s="1"/>
      <c r="E608" s="1" t="s">
        <v>339</v>
      </c>
      <c r="F608" s="16">
        <v>3.0352999999999999</v>
      </c>
      <c r="G608" s="16"/>
      <c r="H608" s="16"/>
      <c r="I608" s="1"/>
      <c r="J608" s="17">
        <v>70</v>
      </c>
      <c r="K608" s="161">
        <f t="shared" si="18"/>
        <v>7.0000000000000007E-2</v>
      </c>
      <c r="L608" s="162">
        <f t="shared" si="19"/>
        <v>2.3061970810134093E-2</v>
      </c>
      <c r="M608" s="171">
        <v>2.3061970810134094</v>
      </c>
      <c r="N608" s="17">
        <v>2.9</v>
      </c>
      <c r="O608" s="307">
        <v>14</v>
      </c>
      <c r="P608" s="307" t="s">
        <v>1275</v>
      </c>
      <c r="Q608" s="340" t="s">
        <v>347</v>
      </c>
      <c r="R608" s="340">
        <v>23.678519999999999</v>
      </c>
      <c r="S608" s="340">
        <v>-166.1464</v>
      </c>
      <c r="T608" s="340" t="s">
        <v>421</v>
      </c>
      <c r="U608" s="170">
        <v>43673</v>
      </c>
      <c r="V608" s="1">
        <v>26.666</v>
      </c>
      <c r="W608" s="1" t="s">
        <v>1244</v>
      </c>
      <c r="X608" s="2" t="s">
        <v>1241</v>
      </c>
    </row>
    <row r="609" spans="1:24" ht="14.5" x14ac:dyDescent="0.35">
      <c r="A609" s="1" t="s">
        <v>1282</v>
      </c>
      <c r="B609" s="1" t="s">
        <v>19</v>
      </c>
      <c r="C609" s="1" t="s">
        <v>333</v>
      </c>
      <c r="D609" s="1"/>
      <c r="E609" s="1" t="s">
        <v>339</v>
      </c>
      <c r="F609" s="16">
        <v>3.0247000000000002</v>
      </c>
      <c r="G609" s="16"/>
      <c r="H609" s="16"/>
      <c r="I609" s="1"/>
      <c r="J609" s="17">
        <v>55.7</v>
      </c>
      <c r="K609" s="161">
        <f t="shared" si="18"/>
        <v>5.5700000000000006E-2</v>
      </c>
      <c r="L609" s="162">
        <f t="shared" si="19"/>
        <v>1.8415049426389395E-2</v>
      </c>
      <c r="M609" s="171">
        <v>1.8415049426389396</v>
      </c>
      <c r="N609" s="17">
        <v>2.8</v>
      </c>
      <c r="O609" s="299">
        <v>14</v>
      </c>
      <c r="P609" s="3" t="s">
        <v>1275</v>
      </c>
      <c r="Q609" s="340" t="s">
        <v>347</v>
      </c>
      <c r="R609" s="340">
        <v>23.678519999999999</v>
      </c>
      <c r="S609" s="340">
        <v>-166.1464</v>
      </c>
      <c r="T609" s="340" t="s">
        <v>421</v>
      </c>
      <c r="U609" s="170">
        <v>43673</v>
      </c>
      <c r="V609" s="1">
        <v>26.666</v>
      </c>
      <c r="W609" s="1" t="s">
        <v>1244</v>
      </c>
      <c r="X609" s="2" t="s">
        <v>1241</v>
      </c>
    </row>
    <row r="610" spans="1:24" ht="14.5" x14ac:dyDescent="0.35">
      <c r="A610" s="1" t="s">
        <v>1417</v>
      </c>
      <c r="B610" s="1" t="s">
        <v>1409</v>
      </c>
      <c r="C610" s="1" t="s">
        <v>310</v>
      </c>
      <c r="D610" s="1"/>
      <c r="E610" s="1" t="s">
        <v>338</v>
      </c>
      <c r="F610" s="16">
        <v>2.5571000000000002</v>
      </c>
      <c r="G610" s="16"/>
      <c r="H610" s="16"/>
      <c r="J610" s="17">
        <v>33.1</v>
      </c>
      <c r="K610" s="161">
        <f t="shared" si="18"/>
        <v>3.3100000000000004E-2</v>
      </c>
      <c r="L610" s="162">
        <f t="shared" si="19"/>
        <v>1.2944351022642839E-2</v>
      </c>
      <c r="M610" s="171">
        <v>1.2944351022642839</v>
      </c>
      <c r="N610" s="17">
        <v>5</v>
      </c>
      <c r="O610" s="307">
        <v>7</v>
      </c>
      <c r="P610" s="3" t="s">
        <v>1415</v>
      </c>
      <c r="Q610" s="340" t="s">
        <v>347</v>
      </c>
      <c r="R610" s="340">
        <v>23.71236</v>
      </c>
      <c r="S610" s="340">
        <v>-166.15369999999999</v>
      </c>
      <c r="T610" s="340" t="s">
        <v>421</v>
      </c>
      <c r="U610" s="4">
        <v>43673</v>
      </c>
      <c r="V610" s="1">
        <v>27.222000000000001</v>
      </c>
      <c r="W610" s="1" t="s">
        <v>1244</v>
      </c>
      <c r="X610" s="2" t="s">
        <v>1241</v>
      </c>
    </row>
    <row r="611" spans="1:24" ht="14.5" x14ac:dyDescent="0.35">
      <c r="A611" s="1" t="s">
        <v>1418</v>
      </c>
      <c r="B611" s="1" t="s">
        <v>1409</v>
      </c>
      <c r="C611" s="1" t="s">
        <v>310</v>
      </c>
      <c r="D611" s="1"/>
      <c r="E611" s="1" t="s">
        <v>338</v>
      </c>
      <c r="F611" s="16">
        <v>2.5343</v>
      </c>
      <c r="G611" s="16"/>
      <c r="H611" s="16"/>
      <c r="J611" s="17">
        <v>31.6</v>
      </c>
      <c r="K611" s="161">
        <f t="shared" si="18"/>
        <v>3.1600000000000003E-2</v>
      </c>
      <c r="L611" s="162">
        <f t="shared" si="19"/>
        <v>1.2468926330742218E-2</v>
      </c>
      <c r="M611" s="171">
        <v>1.2468926330742218</v>
      </c>
      <c r="N611" s="17">
        <v>4.9000000000000004</v>
      </c>
      <c r="O611" s="299">
        <v>7</v>
      </c>
      <c r="P611" s="3" t="s">
        <v>1415</v>
      </c>
      <c r="Q611" s="340" t="s">
        <v>347</v>
      </c>
      <c r="R611" s="340">
        <v>23.71236</v>
      </c>
      <c r="S611" s="340">
        <v>-166.15369999999999</v>
      </c>
      <c r="T611" s="340" t="s">
        <v>421</v>
      </c>
      <c r="U611" s="4">
        <v>43673</v>
      </c>
      <c r="V611" s="1">
        <v>27.222000000000001</v>
      </c>
      <c r="W611" s="1" t="s">
        <v>1244</v>
      </c>
      <c r="X611" s="2" t="s">
        <v>1241</v>
      </c>
    </row>
    <row r="612" spans="1:24" ht="14.5" x14ac:dyDescent="0.35">
      <c r="A612" s="15" t="s">
        <v>17</v>
      </c>
      <c r="B612" s="24" t="s">
        <v>8</v>
      </c>
      <c r="C612" s="15" t="s">
        <v>291</v>
      </c>
      <c r="E612" s="15" t="s">
        <v>337</v>
      </c>
      <c r="F612" s="71">
        <v>3.5846</v>
      </c>
      <c r="G612" s="71"/>
      <c r="H612" s="71"/>
      <c r="I612" s="71"/>
      <c r="J612" s="135">
        <v>17.100000000000001</v>
      </c>
      <c r="K612" s="161">
        <f t="shared" si="18"/>
        <v>1.7100000000000001E-2</v>
      </c>
      <c r="L612" s="162">
        <f t="shared" si="19"/>
        <v>4.7704067399430899E-3</v>
      </c>
      <c r="M612" s="163">
        <v>0.47704067399430899</v>
      </c>
      <c r="N612" s="198">
        <v>0.8</v>
      </c>
      <c r="O612" s="136">
        <v>60.96</v>
      </c>
      <c r="P612" s="21" t="s">
        <v>346</v>
      </c>
      <c r="Q612" s="21" t="s">
        <v>346</v>
      </c>
      <c r="R612" s="41">
        <v>23.025347</v>
      </c>
      <c r="S612" s="42">
        <v>-161.936261</v>
      </c>
      <c r="T612" s="21" t="s">
        <v>421</v>
      </c>
      <c r="U612" s="43">
        <v>41158</v>
      </c>
      <c r="V612" s="139"/>
      <c r="W612" s="24" t="s">
        <v>370</v>
      </c>
      <c r="X612" s="15" t="s">
        <v>369</v>
      </c>
    </row>
    <row r="613" spans="1:24" ht="14.5" x14ac:dyDescent="0.35">
      <c r="A613" s="1" t="s">
        <v>1506</v>
      </c>
      <c r="B613" s="1" t="s">
        <v>7</v>
      </c>
      <c r="C613" s="1" t="s">
        <v>310</v>
      </c>
      <c r="D613" s="1"/>
      <c r="E613" s="1" t="s">
        <v>339</v>
      </c>
      <c r="F613" s="319">
        <v>1.3523000000000001</v>
      </c>
      <c r="G613" s="319"/>
      <c r="H613" s="319"/>
      <c r="I613" s="1"/>
      <c r="J613" s="320">
        <v>14.8</v>
      </c>
      <c r="K613" s="161">
        <f t="shared" si="18"/>
        <v>1.4800000000000001E-2</v>
      </c>
      <c r="L613" s="162">
        <f t="shared" si="19"/>
        <v>1.0944317089403239E-2</v>
      </c>
      <c r="M613" s="325">
        <v>1.0944317089403239E-2</v>
      </c>
      <c r="N613" s="320">
        <v>-0.3</v>
      </c>
      <c r="O613" s="1">
        <v>64</v>
      </c>
      <c r="P613" s="3" t="s">
        <v>347</v>
      </c>
      <c r="Q613" s="1" t="s">
        <v>347</v>
      </c>
      <c r="R613" s="340">
        <v>23.63833</v>
      </c>
      <c r="S613" s="340">
        <v>-166.21693999999999</v>
      </c>
      <c r="T613" s="1"/>
      <c r="U613" s="4">
        <v>43673</v>
      </c>
      <c r="V613" s="340"/>
      <c r="W613" s="1" t="s">
        <v>1284</v>
      </c>
      <c r="X613" s="2" t="s">
        <v>1241</v>
      </c>
    </row>
    <row r="614" spans="1:24" ht="14.5" x14ac:dyDescent="0.35">
      <c r="A614" s="1" t="s">
        <v>1452</v>
      </c>
      <c r="B614" s="1" t="s">
        <v>7</v>
      </c>
      <c r="C614" s="1" t="s">
        <v>310</v>
      </c>
      <c r="D614" s="1"/>
      <c r="E614" s="1" t="s">
        <v>339</v>
      </c>
      <c r="F614" s="16">
        <v>2.2928999999999999</v>
      </c>
      <c r="G614" s="16"/>
      <c r="H614" s="16"/>
      <c r="J614" s="17">
        <v>27.4</v>
      </c>
      <c r="K614" s="161">
        <f t="shared" si="18"/>
        <v>2.7400000000000001E-2</v>
      </c>
      <c r="L614" s="162">
        <f t="shared" si="19"/>
        <v>1.1949932400017446E-2</v>
      </c>
      <c r="M614" s="171">
        <v>1.1949932400017447</v>
      </c>
      <c r="N614" s="17">
        <v>2.5</v>
      </c>
      <c r="O614" s="340">
        <v>64</v>
      </c>
      <c r="P614" s="1"/>
      <c r="Q614" s="340" t="s">
        <v>347</v>
      </c>
      <c r="R614" s="340">
        <v>23.63833</v>
      </c>
      <c r="S614" s="340">
        <v>-166.21693999999999</v>
      </c>
      <c r="T614" s="340" t="s">
        <v>421</v>
      </c>
      <c r="U614" s="4">
        <v>43673</v>
      </c>
      <c r="V614" s="340"/>
      <c r="W614" s="1" t="s">
        <v>1284</v>
      </c>
      <c r="X614" s="2" t="s">
        <v>1241</v>
      </c>
    </row>
    <row r="615" spans="1:24" ht="14.5" x14ac:dyDescent="0.35">
      <c r="A615" s="1" t="s">
        <v>1453</v>
      </c>
      <c r="B615" s="1" t="s">
        <v>7</v>
      </c>
      <c r="C615" s="1" t="s">
        <v>310</v>
      </c>
      <c r="D615" s="1"/>
      <c r="E615" s="1" t="s">
        <v>339</v>
      </c>
      <c r="F615" s="16">
        <v>2.4864000000000002</v>
      </c>
      <c r="G615" s="16"/>
      <c r="H615" s="16"/>
      <c r="J615" s="17">
        <v>29.9</v>
      </c>
      <c r="K615" s="161">
        <f t="shared" si="18"/>
        <v>2.9899999999999999E-2</v>
      </c>
      <c r="L615" s="162">
        <f t="shared" si="19"/>
        <v>1.2025418275418275E-2</v>
      </c>
      <c r="M615" s="171">
        <v>1.2025418275418274</v>
      </c>
      <c r="N615" s="17">
        <v>0.3</v>
      </c>
      <c r="O615" s="338">
        <v>64</v>
      </c>
      <c r="P615" s="1"/>
      <c r="Q615" s="340" t="s">
        <v>347</v>
      </c>
      <c r="R615" s="340">
        <v>23.63833</v>
      </c>
      <c r="S615" s="340">
        <v>-166.21693999999999</v>
      </c>
      <c r="T615" s="340" t="s">
        <v>421</v>
      </c>
      <c r="U615" s="4">
        <v>43673</v>
      </c>
      <c r="V615" s="340"/>
      <c r="W615" s="1" t="s">
        <v>1284</v>
      </c>
      <c r="X615" s="2" t="s">
        <v>1241</v>
      </c>
    </row>
    <row r="616" spans="1:24" ht="14.5" x14ac:dyDescent="0.35">
      <c r="A616" s="1" t="s">
        <v>1283</v>
      </c>
      <c r="B616" s="1" t="s">
        <v>160</v>
      </c>
      <c r="C616" s="1" t="s">
        <v>310</v>
      </c>
      <c r="D616" s="1"/>
      <c r="E616" s="1" t="s">
        <v>339</v>
      </c>
      <c r="F616" s="16">
        <v>1.0098</v>
      </c>
      <c r="G616" s="16"/>
      <c r="H616" s="16"/>
      <c r="I616" s="1"/>
      <c r="J616" s="17">
        <v>11.4</v>
      </c>
      <c r="K616" s="161">
        <f t="shared" si="18"/>
        <v>1.14E-2</v>
      </c>
      <c r="L616" s="162">
        <f t="shared" si="19"/>
        <v>1.1289364230540701E-2</v>
      </c>
      <c r="M616" s="171">
        <v>1.1289364230540702</v>
      </c>
      <c r="N616" s="17">
        <v>2.5</v>
      </c>
      <c r="O616" s="338">
        <v>64</v>
      </c>
      <c r="P616" s="307" t="s">
        <v>347</v>
      </c>
      <c r="Q616" s="340" t="s">
        <v>347</v>
      </c>
      <c r="R616" s="340">
        <v>23.63833</v>
      </c>
      <c r="S616" s="340">
        <v>-166.21693999999999</v>
      </c>
      <c r="T616" s="340" t="s">
        <v>421</v>
      </c>
      <c r="U616" s="170">
        <v>43673</v>
      </c>
      <c r="V616" s="340"/>
      <c r="W616" s="1" t="s">
        <v>1284</v>
      </c>
      <c r="X616" s="2" t="s">
        <v>1241</v>
      </c>
    </row>
    <row r="617" spans="1:24" ht="14.5" x14ac:dyDescent="0.35">
      <c r="A617" s="1" t="s">
        <v>18</v>
      </c>
      <c r="B617" s="2" t="s">
        <v>19</v>
      </c>
      <c r="C617" s="1" t="s">
        <v>298</v>
      </c>
      <c r="E617" s="1" t="s">
        <v>339</v>
      </c>
      <c r="F617" s="16">
        <v>9.8587000000000007</v>
      </c>
      <c r="G617" s="16"/>
      <c r="H617" s="16"/>
      <c r="I617" s="16">
        <v>9.6498000000000008</v>
      </c>
      <c r="J617" s="17">
        <v>28.2</v>
      </c>
      <c r="K617" s="161">
        <f t="shared" si="18"/>
        <v>2.8199999999999999E-2</v>
      </c>
      <c r="L617" s="162">
        <f t="shared" si="19"/>
        <v>2.8604177021311124E-3</v>
      </c>
      <c r="M617" s="163">
        <v>0.28604177021311122</v>
      </c>
      <c r="N617" s="167">
        <v>2.8</v>
      </c>
      <c r="O617" s="18">
        <v>60.96</v>
      </c>
      <c r="P617" s="307" t="s">
        <v>346</v>
      </c>
      <c r="Q617" s="340" t="s">
        <v>346</v>
      </c>
      <c r="R617" s="168">
        <v>23.025347</v>
      </c>
      <c r="S617" s="169">
        <v>-161.936261</v>
      </c>
      <c r="T617" s="21" t="s">
        <v>421</v>
      </c>
      <c r="U617" s="170">
        <v>41158</v>
      </c>
      <c r="V617" s="22"/>
      <c r="W617" s="2" t="s">
        <v>370</v>
      </c>
      <c r="X617" s="1" t="s">
        <v>369</v>
      </c>
    </row>
    <row r="618" spans="1:24" ht="14.5" x14ac:dyDescent="0.35">
      <c r="A618" s="1" t="s">
        <v>1483</v>
      </c>
      <c r="B618" s="1" t="s">
        <v>1477</v>
      </c>
      <c r="C618" s="1"/>
      <c r="D618" s="1"/>
      <c r="E618" s="1" t="s">
        <v>339</v>
      </c>
      <c r="F618" s="16">
        <v>2.4935999999999998</v>
      </c>
      <c r="G618" s="16"/>
      <c r="H618" s="16"/>
      <c r="J618" s="17">
        <v>13.8</v>
      </c>
      <c r="K618" s="161">
        <f t="shared" si="18"/>
        <v>1.3800000000000002E-2</v>
      </c>
      <c r="L618" s="162">
        <f t="shared" si="19"/>
        <v>5.5341674687199244E-3</v>
      </c>
      <c r="M618" s="171">
        <v>0.55341674687199249</v>
      </c>
      <c r="N618" s="17">
        <v>4.8</v>
      </c>
      <c r="O618" s="307">
        <v>68</v>
      </c>
      <c r="P618" s="307" t="s">
        <v>347</v>
      </c>
      <c r="Q618" s="340" t="s">
        <v>347</v>
      </c>
      <c r="R618" s="340">
        <v>23.629166000000001</v>
      </c>
      <c r="S618" s="340">
        <v>-166.19721999999999</v>
      </c>
      <c r="T618" s="340"/>
      <c r="U618" s="4">
        <v>43672</v>
      </c>
      <c r="V618" s="340"/>
      <c r="W618" s="1" t="s">
        <v>1265</v>
      </c>
      <c r="X618" s="2" t="s">
        <v>1241</v>
      </c>
    </row>
    <row r="619" spans="1:24" ht="14.5" x14ac:dyDescent="0.35">
      <c r="A619" s="1" t="s">
        <v>1473</v>
      </c>
      <c r="B619" s="1" t="s">
        <v>1470</v>
      </c>
      <c r="C619" s="1" t="s">
        <v>310</v>
      </c>
      <c r="D619" s="1"/>
      <c r="E619" s="1" t="s">
        <v>337</v>
      </c>
      <c r="F619" s="16">
        <v>2.5350000000000001</v>
      </c>
      <c r="G619" s="16"/>
      <c r="H619" s="16"/>
      <c r="J619" s="17">
        <v>13.1</v>
      </c>
      <c r="K619" s="161">
        <f t="shared" si="18"/>
        <v>1.3100000000000001E-2</v>
      </c>
      <c r="L619" s="162">
        <f t="shared" si="19"/>
        <v>5.1676528599605524E-3</v>
      </c>
      <c r="M619" s="171">
        <v>0.5167652859960552</v>
      </c>
      <c r="N619" s="17">
        <v>5.2</v>
      </c>
      <c r="O619" s="307">
        <v>68</v>
      </c>
      <c r="P619" s="307" t="s">
        <v>347</v>
      </c>
      <c r="Q619" s="340" t="s">
        <v>347</v>
      </c>
      <c r="R619" s="340">
        <v>23.629166000000001</v>
      </c>
      <c r="S619" s="340">
        <v>-166.19721999999999</v>
      </c>
      <c r="T619" s="340"/>
      <c r="U619" s="4">
        <v>43672</v>
      </c>
      <c r="V619" s="340"/>
      <c r="W619" s="1" t="s">
        <v>1265</v>
      </c>
      <c r="X619" s="2" t="s">
        <v>1241</v>
      </c>
    </row>
    <row r="620" spans="1:24" ht="14.5" x14ac:dyDescent="0.35">
      <c r="A620" s="119" t="s">
        <v>1524</v>
      </c>
      <c r="B620" s="119" t="s">
        <v>1470</v>
      </c>
      <c r="C620" s="119" t="s">
        <v>310</v>
      </c>
      <c r="D620" s="119"/>
      <c r="E620" s="119" t="s">
        <v>337</v>
      </c>
      <c r="F620" s="322">
        <v>0.60599999999999998</v>
      </c>
      <c r="G620" s="322"/>
      <c r="H620" s="322"/>
      <c r="I620" s="119"/>
      <c r="J620" s="324">
        <v>3.3</v>
      </c>
      <c r="K620" s="172">
        <f t="shared" si="18"/>
        <v>3.3E-3</v>
      </c>
      <c r="L620" s="173">
        <f t="shared" si="19"/>
        <v>5.445544554455446E-3</v>
      </c>
      <c r="M620" s="326">
        <v>5.445544554455446E-3</v>
      </c>
      <c r="N620" s="323"/>
      <c r="O620" s="119">
        <v>68</v>
      </c>
      <c r="P620" s="124" t="s">
        <v>347</v>
      </c>
      <c r="Q620" s="119" t="s">
        <v>347</v>
      </c>
      <c r="R620" s="124">
        <v>23.629166000000001</v>
      </c>
      <c r="S620" s="124">
        <v>-166.19721999999999</v>
      </c>
      <c r="T620" s="119"/>
      <c r="U620" s="281">
        <v>43672</v>
      </c>
      <c r="V620" s="124"/>
      <c r="W620" s="119" t="s">
        <v>1265</v>
      </c>
      <c r="X620" s="118" t="s">
        <v>1241</v>
      </c>
    </row>
    <row r="621" spans="1:24" ht="14.5" x14ac:dyDescent="0.35">
      <c r="A621" s="119" t="s">
        <v>1525</v>
      </c>
      <c r="B621" s="119" t="s">
        <v>1470</v>
      </c>
      <c r="C621" s="119" t="s">
        <v>310</v>
      </c>
      <c r="D621" s="119"/>
      <c r="E621" s="119" t="s">
        <v>337</v>
      </c>
      <c r="F621" s="322">
        <v>0.39429999999999998</v>
      </c>
      <c r="G621" s="322"/>
      <c r="H621" s="322"/>
      <c r="I621" s="119"/>
      <c r="J621" s="324">
        <v>3.5</v>
      </c>
      <c r="K621" s="172">
        <f t="shared" si="18"/>
        <v>3.5000000000000001E-3</v>
      </c>
      <c r="L621" s="173">
        <f t="shared" si="19"/>
        <v>8.8764899822470211E-3</v>
      </c>
      <c r="M621" s="326">
        <v>8.8764899822470211E-3</v>
      </c>
      <c r="N621" s="323"/>
      <c r="O621" s="119">
        <v>68</v>
      </c>
      <c r="P621" s="124" t="s">
        <v>347</v>
      </c>
      <c r="Q621" s="119" t="s">
        <v>347</v>
      </c>
      <c r="R621" s="124">
        <v>23.629166000000001</v>
      </c>
      <c r="S621" s="124">
        <v>-166.19721999999999</v>
      </c>
      <c r="T621" s="119"/>
      <c r="U621" s="281">
        <v>43672</v>
      </c>
      <c r="V621" s="124"/>
      <c r="W621" s="119" t="s">
        <v>1265</v>
      </c>
      <c r="X621" s="118" t="s">
        <v>1241</v>
      </c>
    </row>
    <row r="622" spans="1:24" ht="14.5" x14ac:dyDescent="0.35">
      <c r="A622" s="1" t="s">
        <v>1289</v>
      </c>
      <c r="B622" s="1" t="s">
        <v>160</v>
      </c>
      <c r="C622" s="1" t="s">
        <v>310</v>
      </c>
      <c r="D622" s="1"/>
      <c r="E622" s="1" t="s">
        <v>339</v>
      </c>
      <c r="F622" s="16">
        <v>2.0402</v>
      </c>
      <c r="G622" s="16"/>
      <c r="H622" s="16"/>
      <c r="I622" s="1"/>
      <c r="J622" s="17">
        <v>32.299999999999997</v>
      </c>
      <c r="K622" s="161">
        <f t="shared" si="18"/>
        <v>3.2299999999999995E-2</v>
      </c>
      <c r="L622" s="162">
        <f t="shared" si="19"/>
        <v>1.5831781197921769E-2</v>
      </c>
      <c r="M622" s="171">
        <v>1.5831781197921768</v>
      </c>
      <c r="N622" s="17">
        <v>4.0999999999999996</v>
      </c>
      <c r="O622" s="340">
        <v>77</v>
      </c>
      <c r="P622" s="340" t="s">
        <v>1286</v>
      </c>
      <c r="Q622" s="340" t="s">
        <v>347</v>
      </c>
      <c r="R622" s="340">
        <v>23.636388</v>
      </c>
      <c r="S622" s="340">
        <v>-166.21444</v>
      </c>
      <c r="T622" s="340" t="s">
        <v>421</v>
      </c>
      <c r="U622" s="170">
        <v>43672</v>
      </c>
      <c r="V622" s="340"/>
      <c r="W622" s="1" t="s">
        <v>1287</v>
      </c>
      <c r="X622" s="2" t="s">
        <v>1241</v>
      </c>
    </row>
    <row r="623" spans="1:24" ht="14.5" x14ac:dyDescent="0.35">
      <c r="A623" s="1" t="s">
        <v>1290</v>
      </c>
      <c r="B623" s="1" t="s">
        <v>160</v>
      </c>
      <c r="C623" s="1" t="s">
        <v>310</v>
      </c>
      <c r="D623" s="1"/>
      <c r="E623" s="1" t="s">
        <v>339</v>
      </c>
      <c r="F623" s="16">
        <v>0.43469999999999998</v>
      </c>
      <c r="G623" s="16"/>
      <c r="H623" s="16"/>
      <c r="I623" s="1"/>
      <c r="J623" s="17">
        <v>7.3</v>
      </c>
      <c r="K623" s="161">
        <f t="shared" si="18"/>
        <v>7.3000000000000001E-3</v>
      </c>
      <c r="L623" s="162">
        <f t="shared" si="19"/>
        <v>1.6793190706234185E-2</v>
      </c>
      <c r="M623" s="171">
        <v>1.6793190706234185</v>
      </c>
      <c r="N623" s="17">
        <v>3.5</v>
      </c>
      <c r="O623" s="340">
        <v>77</v>
      </c>
      <c r="P623" s="340" t="s">
        <v>1286</v>
      </c>
      <c r="Q623" s="340" t="s">
        <v>347</v>
      </c>
      <c r="R623" s="340">
        <v>23.636388</v>
      </c>
      <c r="S623" s="340">
        <v>-166.21444</v>
      </c>
      <c r="T623" s="340" t="s">
        <v>421</v>
      </c>
      <c r="U623" s="170">
        <v>43672</v>
      </c>
      <c r="V623" s="340"/>
      <c r="W623" s="1" t="s">
        <v>1287</v>
      </c>
      <c r="X623" s="2" t="s">
        <v>1241</v>
      </c>
    </row>
    <row r="624" spans="1:24" ht="14.5" x14ac:dyDescent="0.35">
      <c r="A624" s="1" t="s">
        <v>1291</v>
      </c>
      <c r="B624" s="1" t="s">
        <v>160</v>
      </c>
      <c r="C624" s="1" t="s">
        <v>310</v>
      </c>
      <c r="D624" s="1"/>
      <c r="E624" s="1" t="s">
        <v>339</v>
      </c>
      <c r="F624" s="16">
        <v>1.4655</v>
      </c>
      <c r="G624" s="16"/>
      <c r="H624" s="16"/>
      <c r="I624" s="1"/>
      <c r="J624" s="17">
        <v>24.7</v>
      </c>
      <c r="K624" s="161">
        <f t="shared" si="18"/>
        <v>2.47E-2</v>
      </c>
      <c r="L624" s="162">
        <f t="shared" si="19"/>
        <v>1.6854315933128625E-2</v>
      </c>
      <c r="M624" s="171">
        <v>1.6854315933128625</v>
      </c>
      <c r="N624" s="17">
        <v>3.5</v>
      </c>
      <c r="O624" s="340">
        <v>77</v>
      </c>
      <c r="P624" s="340" t="s">
        <v>1286</v>
      </c>
      <c r="Q624" s="340" t="s">
        <v>347</v>
      </c>
      <c r="R624" s="340">
        <v>23.636388</v>
      </c>
      <c r="S624" s="340">
        <v>-166.21444</v>
      </c>
      <c r="T624" s="340" t="s">
        <v>421</v>
      </c>
      <c r="U624" s="170">
        <v>43672</v>
      </c>
      <c r="V624" s="340"/>
      <c r="W624" s="1" t="s">
        <v>1287</v>
      </c>
      <c r="X624" s="2" t="s">
        <v>1241</v>
      </c>
    </row>
    <row r="625" spans="1:24" ht="14.5" x14ac:dyDescent="0.35">
      <c r="A625" s="1" t="s">
        <v>21</v>
      </c>
      <c r="B625" s="2" t="s">
        <v>19</v>
      </c>
      <c r="C625" s="1" t="s">
        <v>299</v>
      </c>
      <c r="E625" s="1" t="s">
        <v>339</v>
      </c>
      <c r="F625" s="16">
        <v>10.412599999999999</v>
      </c>
      <c r="G625" s="16"/>
      <c r="H625" s="16"/>
      <c r="I625" s="16">
        <v>10.775399999999999</v>
      </c>
      <c r="J625" s="17">
        <v>19</v>
      </c>
      <c r="K625" s="161">
        <f t="shared" si="18"/>
        <v>1.9E-2</v>
      </c>
      <c r="L625" s="162">
        <f t="shared" si="19"/>
        <v>1.8247123677083534E-3</v>
      </c>
      <c r="M625" s="163">
        <v>0.18247123677083535</v>
      </c>
      <c r="N625" s="167">
        <v>2.1</v>
      </c>
      <c r="O625" s="18">
        <v>60.96</v>
      </c>
      <c r="P625" s="307" t="s">
        <v>347</v>
      </c>
      <c r="Q625" s="340" t="s">
        <v>347</v>
      </c>
      <c r="R625" s="168">
        <v>23.638466666666666</v>
      </c>
      <c r="S625" s="169">
        <v>-166.25138333333334</v>
      </c>
      <c r="T625" s="21" t="s">
        <v>421</v>
      </c>
      <c r="U625" s="170">
        <v>41160</v>
      </c>
      <c r="V625" s="22"/>
      <c r="W625" s="2" t="s">
        <v>370</v>
      </c>
      <c r="X625" s="1" t="s">
        <v>369</v>
      </c>
    </row>
    <row r="626" spans="1:24" ht="14.5" x14ac:dyDescent="0.35">
      <c r="A626" s="1" t="s">
        <v>1293</v>
      </c>
      <c r="B626" s="1" t="s">
        <v>160</v>
      </c>
      <c r="C626" s="1" t="s">
        <v>310</v>
      </c>
      <c r="D626" s="1"/>
      <c r="E626" s="1" t="s">
        <v>339</v>
      </c>
      <c r="F626" s="16">
        <v>0.37540000000000001</v>
      </c>
      <c r="G626" s="16"/>
      <c r="H626" s="16"/>
      <c r="I626" s="2"/>
      <c r="J626" s="17">
        <v>9.1999999999999993</v>
      </c>
      <c r="K626" s="161">
        <f t="shared" si="18"/>
        <v>9.1999999999999998E-3</v>
      </c>
      <c r="L626" s="162">
        <f t="shared" si="19"/>
        <v>2.4507192328183269E-2</v>
      </c>
      <c r="M626" s="171">
        <v>2.4507192328183267</v>
      </c>
      <c r="N626" s="17">
        <v>3.4</v>
      </c>
      <c r="O626" s="307">
        <v>77</v>
      </c>
      <c r="P626" s="307" t="s">
        <v>1286</v>
      </c>
      <c r="Q626" s="340" t="s">
        <v>347</v>
      </c>
      <c r="R626" s="340">
        <v>23.636388</v>
      </c>
      <c r="S626" s="340">
        <v>-166.21444</v>
      </c>
      <c r="T626" s="340" t="s">
        <v>421</v>
      </c>
      <c r="U626" s="170">
        <v>43672</v>
      </c>
      <c r="V626" s="340"/>
      <c r="W626" s="1" t="s">
        <v>1287</v>
      </c>
      <c r="X626" s="2" t="s">
        <v>1241</v>
      </c>
    </row>
    <row r="627" spans="1:24" ht="14.5" x14ac:dyDescent="0.35">
      <c r="A627" s="1" t="s">
        <v>1296</v>
      </c>
      <c r="B627" s="1" t="s">
        <v>1294</v>
      </c>
      <c r="C627" s="1" t="s">
        <v>310</v>
      </c>
      <c r="D627" s="1"/>
      <c r="E627" s="1" t="s">
        <v>338</v>
      </c>
      <c r="F627" s="16">
        <v>2.6560000000000001</v>
      </c>
      <c r="G627" s="16"/>
      <c r="H627" s="16"/>
      <c r="I627" s="2"/>
      <c r="J627" s="17">
        <v>31.6</v>
      </c>
      <c r="K627" s="161">
        <f t="shared" si="18"/>
        <v>3.1600000000000003E-2</v>
      </c>
      <c r="L627" s="162">
        <f t="shared" si="19"/>
        <v>1.1897590361445784E-2</v>
      </c>
      <c r="M627" s="171">
        <v>1.1897590361445785</v>
      </c>
      <c r="N627" s="17">
        <v>3.1</v>
      </c>
      <c r="O627" s="338">
        <v>77</v>
      </c>
      <c r="P627" s="338" t="s">
        <v>1286</v>
      </c>
      <c r="Q627" s="340" t="s">
        <v>347</v>
      </c>
      <c r="R627" s="340">
        <v>23.636388</v>
      </c>
      <c r="S627" s="340">
        <v>-166.21444</v>
      </c>
      <c r="T627" s="340" t="s">
        <v>421</v>
      </c>
      <c r="U627" s="170">
        <v>43673</v>
      </c>
      <c r="V627" s="340"/>
      <c r="W627" s="1" t="s">
        <v>1287</v>
      </c>
      <c r="X627" s="2" t="s">
        <v>1241</v>
      </c>
    </row>
    <row r="628" spans="1:24" ht="14.5" x14ac:dyDescent="0.35">
      <c r="A628" s="1" t="s">
        <v>22</v>
      </c>
      <c r="B628" s="1" t="s">
        <v>9</v>
      </c>
      <c r="C628" s="1" t="s">
        <v>1229</v>
      </c>
      <c r="E628" s="1" t="s">
        <v>338</v>
      </c>
      <c r="F628" s="16">
        <v>2.6257999999999999</v>
      </c>
      <c r="G628" s="16"/>
      <c r="H628" s="16"/>
      <c r="I628" s="16"/>
      <c r="J628" s="17">
        <v>92.5</v>
      </c>
      <c r="K628" s="161">
        <f t="shared" si="18"/>
        <v>9.2499999999999999E-2</v>
      </c>
      <c r="L628" s="162">
        <f t="shared" si="19"/>
        <v>3.5227359280981037E-2</v>
      </c>
      <c r="M628" s="163">
        <v>3.5227359280981037</v>
      </c>
      <c r="N628" s="167">
        <v>2.2000000000000002</v>
      </c>
      <c r="O628" s="18">
        <v>60.96</v>
      </c>
      <c r="P628" s="338" t="s">
        <v>347</v>
      </c>
      <c r="Q628" s="340" t="s">
        <v>347</v>
      </c>
      <c r="R628" s="168">
        <v>23.638466666666666</v>
      </c>
      <c r="S628" s="169">
        <v>-166.25138333333334</v>
      </c>
      <c r="T628" s="21" t="s">
        <v>421</v>
      </c>
      <c r="U628" s="170">
        <v>41160</v>
      </c>
      <c r="V628" s="22"/>
      <c r="W628" s="2" t="s">
        <v>370</v>
      </c>
      <c r="X628" s="1" t="s">
        <v>369</v>
      </c>
    </row>
    <row r="629" spans="1:24" ht="14.5" x14ac:dyDescent="0.35">
      <c r="A629" s="1" t="s">
        <v>1300</v>
      </c>
      <c r="B629" s="1" t="s">
        <v>5</v>
      </c>
      <c r="C629" s="1" t="s">
        <v>310</v>
      </c>
      <c r="D629" s="1"/>
      <c r="E629" s="1" t="s">
        <v>338</v>
      </c>
      <c r="F629" s="16">
        <v>2.5657999999999999</v>
      </c>
      <c r="G629" s="16"/>
      <c r="H629" s="16"/>
      <c r="I629" s="2"/>
      <c r="J629" s="17">
        <v>58.4</v>
      </c>
      <c r="K629" s="161">
        <f t="shared" si="18"/>
        <v>5.8400000000000001E-2</v>
      </c>
      <c r="L629" s="162">
        <f t="shared" si="19"/>
        <v>2.2760932262841999E-2</v>
      </c>
      <c r="M629" s="171">
        <v>2.2760932262841997</v>
      </c>
      <c r="N629" s="17">
        <v>3.2</v>
      </c>
      <c r="O629" s="338">
        <v>30</v>
      </c>
      <c r="P629" s="338" t="s">
        <v>1297</v>
      </c>
      <c r="Q629" s="340" t="s">
        <v>349</v>
      </c>
      <c r="R629" s="146">
        <v>26.11</v>
      </c>
      <c r="S629" s="340">
        <v>-173.85699</v>
      </c>
      <c r="T629" s="340" t="s">
        <v>421</v>
      </c>
      <c r="U629" s="170">
        <v>43675</v>
      </c>
      <c r="V629" s="340"/>
      <c r="W629" s="1" t="s">
        <v>1298</v>
      </c>
      <c r="X629" s="2" t="s">
        <v>1241</v>
      </c>
    </row>
    <row r="630" spans="1:24" ht="14.5" x14ac:dyDescent="0.35">
      <c r="A630" s="1" t="s">
        <v>1301</v>
      </c>
      <c r="B630" s="1" t="s">
        <v>5</v>
      </c>
      <c r="C630" s="1" t="s">
        <v>310</v>
      </c>
      <c r="D630" s="1"/>
      <c r="E630" s="1" t="s">
        <v>338</v>
      </c>
      <c r="F630" s="16">
        <v>2.6008</v>
      </c>
      <c r="G630" s="16"/>
      <c r="H630" s="16"/>
      <c r="I630" s="2"/>
      <c r="J630" s="17">
        <v>57.4</v>
      </c>
      <c r="K630" s="161">
        <f t="shared" si="18"/>
        <v>5.74E-2</v>
      </c>
      <c r="L630" s="162">
        <f t="shared" si="19"/>
        <v>2.2070132266994769E-2</v>
      </c>
      <c r="M630" s="171">
        <v>2.2070132266994769</v>
      </c>
      <c r="N630" s="17">
        <v>3.3</v>
      </c>
      <c r="O630" s="340">
        <v>30</v>
      </c>
      <c r="P630" s="340" t="s">
        <v>1297</v>
      </c>
      <c r="Q630" s="340" t="s">
        <v>349</v>
      </c>
      <c r="R630" s="146">
        <v>26.11</v>
      </c>
      <c r="S630" s="340">
        <v>-173.85699</v>
      </c>
      <c r="T630" s="340" t="s">
        <v>421</v>
      </c>
      <c r="U630" s="170">
        <v>43675</v>
      </c>
      <c r="V630" s="340"/>
      <c r="W630" s="1" t="s">
        <v>1298</v>
      </c>
      <c r="X630" s="2" t="s">
        <v>1241</v>
      </c>
    </row>
    <row r="631" spans="1:24" ht="14.5" x14ac:dyDescent="0.35">
      <c r="A631" s="1" t="s">
        <v>1302</v>
      </c>
      <c r="B631" s="1" t="s">
        <v>5</v>
      </c>
      <c r="C631" s="1" t="s">
        <v>310</v>
      </c>
      <c r="D631" s="1"/>
      <c r="E631" s="1" t="s">
        <v>338</v>
      </c>
      <c r="F631" s="16">
        <v>2.5225</v>
      </c>
      <c r="G631" s="16"/>
      <c r="H631" s="16"/>
      <c r="I631" s="2"/>
      <c r="J631" s="17">
        <v>53.9</v>
      </c>
      <c r="K631" s="161">
        <f t="shared" si="18"/>
        <v>5.3899999999999997E-2</v>
      </c>
      <c r="L631" s="162">
        <f t="shared" si="19"/>
        <v>2.1367690782953419E-2</v>
      </c>
      <c r="M631" s="171">
        <v>2.1367690782953419</v>
      </c>
      <c r="N631" s="17">
        <v>3.6</v>
      </c>
      <c r="O631" s="340">
        <v>30</v>
      </c>
      <c r="P631" s="340" t="s">
        <v>1297</v>
      </c>
      <c r="Q631" s="340" t="s">
        <v>349</v>
      </c>
      <c r="R631" s="146">
        <v>26.11</v>
      </c>
      <c r="S631" s="340">
        <v>-173.85699</v>
      </c>
      <c r="T631" s="340" t="s">
        <v>421</v>
      </c>
      <c r="U631" s="170">
        <v>43675</v>
      </c>
      <c r="V631" s="340"/>
      <c r="W631" s="1" t="s">
        <v>1298</v>
      </c>
      <c r="X631" s="2" t="s">
        <v>1241</v>
      </c>
    </row>
    <row r="632" spans="1:24" ht="14.5" x14ac:dyDescent="0.35">
      <c r="A632" s="1" t="s">
        <v>1305</v>
      </c>
      <c r="B632" s="1" t="s">
        <v>184</v>
      </c>
      <c r="C632" s="1" t="s">
        <v>1303</v>
      </c>
      <c r="D632" s="1"/>
      <c r="E632" s="1" t="s">
        <v>339</v>
      </c>
      <c r="F632" s="16">
        <v>1.0544</v>
      </c>
      <c r="G632" s="16"/>
      <c r="H632" s="16"/>
      <c r="I632" s="2"/>
      <c r="J632" s="17">
        <v>18.8</v>
      </c>
      <c r="K632" s="161">
        <f t="shared" si="18"/>
        <v>1.8800000000000001E-2</v>
      </c>
      <c r="L632" s="162">
        <f t="shared" si="19"/>
        <v>1.7830045523520487E-2</v>
      </c>
      <c r="M632" s="171">
        <v>1.7830045523520486</v>
      </c>
      <c r="N632" s="17">
        <v>3.9</v>
      </c>
      <c r="O632" s="340">
        <v>30</v>
      </c>
      <c r="P632" s="340" t="s">
        <v>1297</v>
      </c>
      <c r="Q632" s="340" t="s">
        <v>349</v>
      </c>
      <c r="R632" s="340">
        <v>26.109500000000001</v>
      </c>
      <c r="S632" s="340">
        <v>-173.93401</v>
      </c>
      <c r="T632" s="340" t="s">
        <v>421</v>
      </c>
      <c r="U632" s="170">
        <v>43675</v>
      </c>
      <c r="V632" s="340"/>
      <c r="W632" s="1" t="s">
        <v>1287</v>
      </c>
      <c r="X632" s="2" t="s">
        <v>1241</v>
      </c>
    </row>
    <row r="633" spans="1:24" ht="14.5" x14ac:dyDescent="0.35">
      <c r="A633" s="1" t="s">
        <v>1306</v>
      </c>
      <c r="B633" s="1" t="s">
        <v>184</v>
      </c>
      <c r="C633" s="1" t="s">
        <v>1303</v>
      </c>
      <c r="D633" s="1"/>
      <c r="E633" s="1" t="s">
        <v>339</v>
      </c>
      <c r="F633" s="16">
        <v>0.50619999999999998</v>
      </c>
      <c r="G633" s="16"/>
      <c r="H633" s="16"/>
      <c r="I633" s="2"/>
      <c r="J633" s="17">
        <v>9</v>
      </c>
      <c r="K633" s="161">
        <f t="shared" si="18"/>
        <v>9.0000000000000011E-3</v>
      </c>
      <c r="L633" s="162">
        <f t="shared" si="19"/>
        <v>1.7779533781114187E-2</v>
      </c>
      <c r="M633" s="171">
        <v>1.7779533781114187</v>
      </c>
      <c r="N633" s="17">
        <v>3.4</v>
      </c>
      <c r="O633" s="340">
        <v>30</v>
      </c>
      <c r="P633" s="340" t="s">
        <v>1297</v>
      </c>
      <c r="Q633" s="340" t="s">
        <v>349</v>
      </c>
      <c r="R633" s="340">
        <v>26.109500000000001</v>
      </c>
      <c r="S633" s="340">
        <v>-173.93401</v>
      </c>
      <c r="T633" s="340" t="s">
        <v>421</v>
      </c>
      <c r="U633" s="170">
        <v>43675</v>
      </c>
      <c r="V633" s="340"/>
      <c r="W633" s="1" t="s">
        <v>1287</v>
      </c>
      <c r="X633" s="2" t="s">
        <v>1241</v>
      </c>
    </row>
    <row r="634" spans="1:24" ht="14.5" x14ac:dyDescent="0.35">
      <c r="A634" s="1" t="s">
        <v>1307</v>
      </c>
      <c r="B634" s="1" t="s">
        <v>184</v>
      </c>
      <c r="C634" s="1" t="s">
        <v>1303</v>
      </c>
      <c r="D634" s="1"/>
      <c r="E634" s="1" t="s">
        <v>339</v>
      </c>
      <c r="F634" s="16">
        <v>1.5026999999999999</v>
      </c>
      <c r="G634" s="16"/>
      <c r="H634" s="16"/>
      <c r="I634" s="2"/>
      <c r="J634" s="17">
        <v>25.7</v>
      </c>
      <c r="K634" s="161">
        <f t="shared" si="18"/>
        <v>2.5700000000000001E-2</v>
      </c>
      <c r="L634" s="162">
        <f t="shared" si="19"/>
        <v>1.7102548745591271E-2</v>
      </c>
      <c r="M634" s="171">
        <v>1.7102548745591271</v>
      </c>
      <c r="N634" s="17">
        <v>3.6</v>
      </c>
      <c r="O634" s="340">
        <v>30</v>
      </c>
      <c r="P634" s="157" t="s">
        <v>1297</v>
      </c>
      <c r="Q634" s="340" t="s">
        <v>349</v>
      </c>
      <c r="R634" s="340">
        <v>26.109500000000001</v>
      </c>
      <c r="S634" s="340">
        <v>-173.93401</v>
      </c>
      <c r="T634" s="340" t="s">
        <v>421</v>
      </c>
      <c r="U634" s="170">
        <v>43675</v>
      </c>
      <c r="V634" s="340"/>
      <c r="W634" s="1" t="s">
        <v>1287</v>
      </c>
      <c r="X634" s="2" t="s">
        <v>1241</v>
      </c>
    </row>
    <row r="635" spans="1:24" ht="14.5" x14ac:dyDescent="0.35">
      <c r="A635" s="1" t="s">
        <v>24</v>
      </c>
      <c r="B635" s="2" t="s">
        <v>25</v>
      </c>
      <c r="C635" s="1"/>
      <c r="E635" s="1" t="s">
        <v>338</v>
      </c>
      <c r="F635" s="16">
        <v>8.5162999999999993</v>
      </c>
      <c r="G635" s="16"/>
      <c r="H635" s="16"/>
      <c r="I635" s="16">
        <v>7.8539000000000003</v>
      </c>
      <c r="J635" s="17">
        <v>35.299999999999997</v>
      </c>
      <c r="K635" s="161">
        <f t="shared" si="18"/>
        <v>3.5299999999999998E-2</v>
      </c>
      <c r="L635" s="162">
        <f t="shared" si="19"/>
        <v>4.1449925437102965E-3</v>
      </c>
      <c r="M635" s="163">
        <v>0.41449925437102964</v>
      </c>
      <c r="N635" s="167">
        <v>0.4</v>
      </c>
      <c r="O635" s="18">
        <v>60.96</v>
      </c>
      <c r="P635" s="307" t="s">
        <v>347</v>
      </c>
      <c r="Q635" s="340" t="s">
        <v>347</v>
      </c>
      <c r="R635" s="168">
        <v>23.638466666666666</v>
      </c>
      <c r="S635" s="169">
        <v>-166.25138333333334</v>
      </c>
      <c r="T635" s="21" t="s">
        <v>421</v>
      </c>
      <c r="U635" s="170">
        <v>41160</v>
      </c>
      <c r="V635" s="22"/>
      <c r="W635" s="2" t="s">
        <v>370</v>
      </c>
      <c r="X635" s="1" t="s">
        <v>369</v>
      </c>
    </row>
    <row r="636" spans="1:24" ht="14.5" x14ac:dyDescent="0.35">
      <c r="A636" s="119" t="s">
        <v>26</v>
      </c>
      <c r="B636" s="118" t="s">
        <v>27</v>
      </c>
      <c r="C636" s="119"/>
      <c r="D636" s="44"/>
      <c r="E636" s="119" t="s">
        <v>339</v>
      </c>
      <c r="F636" s="176">
        <v>1.9242999999999999</v>
      </c>
      <c r="G636" s="176"/>
      <c r="H636" s="176"/>
      <c r="I636" s="176"/>
      <c r="J636" s="177">
        <v>36.6</v>
      </c>
      <c r="K636" s="172">
        <f t="shared" si="18"/>
        <v>3.6600000000000001E-2</v>
      </c>
      <c r="L636" s="173">
        <f t="shared" si="19"/>
        <v>1.9019903341474822E-2</v>
      </c>
      <c r="M636" s="174">
        <v>1.9019903341474822</v>
      </c>
      <c r="N636" s="178">
        <v>2.5</v>
      </c>
      <c r="O636" s="123">
        <v>60.96</v>
      </c>
      <c r="P636" s="124" t="s">
        <v>347</v>
      </c>
      <c r="Q636" s="124" t="s">
        <v>347</v>
      </c>
      <c r="R636" s="179">
        <v>23.638466666666666</v>
      </c>
      <c r="S636" s="179">
        <v>-166.25138333333334</v>
      </c>
      <c r="T636" s="45" t="s">
        <v>421</v>
      </c>
      <c r="U636" s="133">
        <v>41160</v>
      </c>
      <c r="V636" s="126"/>
      <c r="W636" s="118" t="s">
        <v>370</v>
      </c>
      <c r="X636" s="119" t="s">
        <v>369</v>
      </c>
    </row>
    <row r="637" spans="1:24" ht="14.5" x14ac:dyDescent="0.35">
      <c r="A637" s="1" t="s">
        <v>1310</v>
      </c>
      <c r="B637" s="1" t="s">
        <v>19</v>
      </c>
      <c r="C637" s="1" t="s">
        <v>310</v>
      </c>
      <c r="D637" s="1"/>
      <c r="E637" s="1" t="s">
        <v>339</v>
      </c>
      <c r="F637" s="16">
        <v>3.0668000000000002</v>
      </c>
      <c r="G637" s="16"/>
      <c r="H637" s="16"/>
      <c r="I637" s="2"/>
      <c r="J637" s="17">
        <v>20.8</v>
      </c>
      <c r="K637" s="161">
        <f t="shared" si="18"/>
        <v>2.0800000000000003E-2</v>
      </c>
      <c r="L637" s="162">
        <f t="shared" si="19"/>
        <v>6.7823138124429375E-3</v>
      </c>
      <c r="M637" s="171">
        <v>0.67823138124429372</v>
      </c>
      <c r="N637" s="17">
        <v>5.7</v>
      </c>
      <c r="O637" s="340">
        <v>5</v>
      </c>
      <c r="P637" s="338" t="s">
        <v>1308</v>
      </c>
      <c r="Q637" s="340" t="s">
        <v>349</v>
      </c>
      <c r="R637" s="340">
        <v>26.06382</v>
      </c>
      <c r="S637" s="340">
        <v>-173.95928000000001</v>
      </c>
      <c r="T637" s="340" t="s">
        <v>421</v>
      </c>
      <c r="U637" s="170">
        <v>43675</v>
      </c>
      <c r="V637" s="340"/>
      <c r="W637" s="1" t="s">
        <v>1244</v>
      </c>
      <c r="X637" s="2" t="s">
        <v>1241</v>
      </c>
    </row>
    <row r="638" spans="1:24" ht="14.5" x14ac:dyDescent="0.35">
      <c r="A638" s="1" t="s">
        <v>1311</v>
      </c>
      <c r="B638" s="1" t="s">
        <v>19</v>
      </c>
      <c r="C638" s="1" t="s">
        <v>310</v>
      </c>
      <c r="D638" s="1"/>
      <c r="E638" s="1" t="s">
        <v>339</v>
      </c>
      <c r="F638" s="16">
        <v>2.9887999999999999</v>
      </c>
      <c r="G638" s="16"/>
      <c r="H638" s="16"/>
      <c r="I638" s="2"/>
      <c r="J638" s="17">
        <v>11.3</v>
      </c>
      <c r="K638" s="161">
        <f t="shared" si="18"/>
        <v>1.1300000000000001E-2</v>
      </c>
      <c r="L638" s="162">
        <f t="shared" si="19"/>
        <v>3.7807815845824415E-3</v>
      </c>
      <c r="M638" s="171">
        <v>0.37807815845824416</v>
      </c>
      <c r="N638" s="17">
        <v>6.2</v>
      </c>
      <c r="O638" s="340">
        <v>5</v>
      </c>
      <c r="P638" s="338" t="s">
        <v>1308</v>
      </c>
      <c r="Q638" s="340" t="s">
        <v>349</v>
      </c>
      <c r="R638" s="340">
        <v>26.06382</v>
      </c>
      <c r="S638" s="340">
        <v>-173.95928000000001</v>
      </c>
      <c r="T638" s="340" t="s">
        <v>421</v>
      </c>
      <c r="U638" s="170">
        <v>43675</v>
      </c>
      <c r="V638" s="340"/>
      <c r="W638" s="1" t="s">
        <v>1244</v>
      </c>
      <c r="X638" s="2" t="s">
        <v>1241</v>
      </c>
    </row>
    <row r="639" spans="1:24" ht="14.5" x14ac:dyDescent="0.35">
      <c r="A639" s="1" t="s">
        <v>1312</v>
      </c>
      <c r="B639" s="1" t="s">
        <v>19</v>
      </c>
      <c r="C639" s="1" t="s">
        <v>310</v>
      </c>
      <c r="D639" s="1"/>
      <c r="E639" s="1" t="s">
        <v>339</v>
      </c>
      <c r="F639" s="16">
        <v>2.9885000000000002</v>
      </c>
      <c r="G639" s="16"/>
      <c r="H639" s="16"/>
      <c r="I639" s="2"/>
      <c r="J639" s="17">
        <v>16.2</v>
      </c>
      <c r="K639" s="161">
        <f t="shared" si="18"/>
        <v>1.6199999999999999E-2</v>
      </c>
      <c r="L639" s="162">
        <f t="shared" si="19"/>
        <v>5.4207796553454902E-3</v>
      </c>
      <c r="M639" s="171">
        <v>0.54207796553454901</v>
      </c>
      <c r="N639" s="17">
        <v>5.9</v>
      </c>
      <c r="O639" s="340">
        <v>5</v>
      </c>
      <c r="P639" s="340" t="s">
        <v>1308</v>
      </c>
      <c r="Q639" s="340" t="s">
        <v>349</v>
      </c>
      <c r="R639" s="340">
        <v>26.06382</v>
      </c>
      <c r="S639" s="340">
        <v>-173.95928000000001</v>
      </c>
      <c r="T639" s="340" t="s">
        <v>421</v>
      </c>
      <c r="U639" s="170">
        <v>43675</v>
      </c>
      <c r="V639" s="340"/>
      <c r="W639" s="1" t="s">
        <v>1244</v>
      </c>
      <c r="X639" s="2" t="s">
        <v>1241</v>
      </c>
    </row>
    <row r="640" spans="1:24" ht="14.5" x14ac:dyDescent="0.35">
      <c r="A640" s="1" t="s">
        <v>1314</v>
      </c>
      <c r="B640" s="1" t="s">
        <v>71</v>
      </c>
      <c r="C640" s="1" t="s">
        <v>310</v>
      </c>
      <c r="D640" s="1"/>
      <c r="E640" s="1" t="s">
        <v>338</v>
      </c>
      <c r="F640" s="16">
        <v>0.18820000000000001</v>
      </c>
      <c r="G640" s="16"/>
      <c r="H640" s="16"/>
      <c r="I640" s="2"/>
      <c r="J640" s="17">
        <v>6.4</v>
      </c>
      <c r="K640" s="161">
        <f t="shared" si="18"/>
        <v>6.4000000000000003E-3</v>
      </c>
      <c r="L640" s="162">
        <f t="shared" si="19"/>
        <v>3.4006376195536661E-2</v>
      </c>
      <c r="M640" s="171">
        <v>3.4006376195536663</v>
      </c>
      <c r="N640" s="17">
        <v>7.1</v>
      </c>
      <c r="O640" s="340">
        <v>5</v>
      </c>
      <c r="P640" s="340" t="s">
        <v>1308</v>
      </c>
      <c r="Q640" s="340" t="s">
        <v>349</v>
      </c>
      <c r="R640" s="340">
        <v>26.06382</v>
      </c>
      <c r="S640" s="340">
        <v>-173.95928000000001</v>
      </c>
      <c r="T640" s="340" t="s">
        <v>421</v>
      </c>
      <c r="U640" s="170">
        <v>43675</v>
      </c>
      <c r="V640" s="340"/>
      <c r="W640" s="1" t="s">
        <v>1244</v>
      </c>
      <c r="X640" s="2" t="s">
        <v>1241</v>
      </c>
    </row>
    <row r="641" spans="1:24" ht="14.5" x14ac:dyDescent="0.35">
      <c r="A641" s="1" t="s">
        <v>1315</v>
      </c>
      <c r="B641" s="1" t="s">
        <v>71</v>
      </c>
      <c r="C641" s="1" t="s">
        <v>310</v>
      </c>
      <c r="D641" s="1"/>
      <c r="E641" s="1" t="s">
        <v>338</v>
      </c>
      <c r="F641" s="16">
        <v>2.1187999999999998</v>
      </c>
      <c r="G641" s="16"/>
      <c r="H641" s="16"/>
      <c r="I641" s="2"/>
      <c r="J641" s="17">
        <v>71.900000000000006</v>
      </c>
      <c r="K641" s="161">
        <f t="shared" si="18"/>
        <v>7.1900000000000006E-2</v>
      </c>
      <c r="L641" s="162">
        <f t="shared" si="19"/>
        <v>3.3934302435340763E-2</v>
      </c>
      <c r="M641" s="171">
        <v>3.3934302435340764</v>
      </c>
      <c r="N641" s="17">
        <v>5.7</v>
      </c>
      <c r="O641" s="340">
        <v>5</v>
      </c>
      <c r="P641" s="340" t="s">
        <v>1308</v>
      </c>
      <c r="Q641" s="340" t="s">
        <v>349</v>
      </c>
      <c r="R641" s="340">
        <v>26.06382</v>
      </c>
      <c r="S641" s="340">
        <v>-173.95928000000001</v>
      </c>
      <c r="T641" s="340" t="s">
        <v>421</v>
      </c>
      <c r="U641" s="170">
        <v>43675</v>
      </c>
      <c r="V641" s="340"/>
      <c r="W641" s="1" t="s">
        <v>1244</v>
      </c>
      <c r="X641" s="2" t="s">
        <v>1241</v>
      </c>
    </row>
    <row r="642" spans="1:24" ht="14.5" x14ac:dyDescent="0.35">
      <c r="A642" s="1" t="s">
        <v>28</v>
      </c>
      <c r="B642" s="1" t="s">
        <v>9</v>
      </c>
      <c r="C642" s="1" t="s">
        <v>1229</v>
      </c>
      <c r="E642" s="1" t="s">
        <v>338</v>
      </c>
      <c r="F642" s="16">
        <v>2.3115999999999999</v>
      </c>
      <c r="G642" s="16"/>
      <c r="H642" s="16"/>
      <c r="I642" s="16"/>
      <c r="J642" s="17">
        <v>80.400000000000006</v>
      </c>
      <c r="K642" s="161">
        <f t="shared" ref="K642:K705" si="20">J642*0.001</f>
        <v>8.0400000000000013E-2</v>
      </c>
      <c r="L642" s="162">
        <f t="shared" ref="L642:L705" si="21">K642/F642</f>
        <v>3.4781103997231361E-2</v>
      </c>
      <c r="M642" s="163">
        <v>3.478110399723136</v>
      </c>
      <c r="N642" s="167">
        <v>2.6</v>
      </c>
      <c r="O642" s="18">
        <v>62.484000000000002</v>
      </c>
      <c r="P642" s="340" t="s">
        <v>347</v>
      </c>
      <c r="Q642" s="340" t="s">
        <v>347</v>
      </c>
      <c r="R642" s="168">
        <v>23.639800000000001</v>
      </c>
      <c r="S642" s="169">
        <v>-166.25454999999999</v>
      </c>
      <c r="T642" s="21" t="s">
        <v>421</v>
      </c>
      <c r="U642" s="170">
        <v>41160</v>
      </c>
      <c r="V642" s="22"/>
      <c r="W642" s="2" t="s">
        <v>370</v>
      </c>
      <c r="X642" s="1" t="s">
        <v>369</v>
      </c>
    </row>
    <row r="643" spans="1:24" ht="14.5" x14ac:dyDescent="0.35">
      <c r="A643" s="1" t="s">
        <v>29</v>
      </c>
      <c r="B643" s="2" t="s">
        <v>6</v>
      </c>
      <c r="C643" s="2" t="s">
        <v>300</v>
      </c>
      <c r="E643" s="1" t="s">
        <v>339</v>
      </c>
      <c r="F643" s="16">
        <v>5.327</v>
      </c>
      <c r="G643" s="16"/>
      <c r="H643" s="16"/>
      <c r="I643" s="16"/>
      <c r="J643" s="17">
        <v>32.299999999999997</v>
      </c>
      <c r="K643" s="161">
        <f t="shared" si="20"/>
        <v>3.2299999999999995E-2</v>
      </c>
      <c r="L643" s="162">
        <f t="shared" si="21"/>
        <v>6.0634503472874026E-3</v>
      </c>
      <c r="M643" s="163">
        <v>0.60634503472874024</v>
      </c>
      <c r="N643" s="167">
        <v>2.9</v>
      </c>
      <c r="O643" s="18">
        <v>62.484000000000002</v>
      </c>
      <c r="P643" s="340" t="s">
        <v>347</v>
      </c>
      <c r="Q643" s="340" t="s">
        <v>347</v>
      </c>
      <c r="R643" s="168">
        <v>23.639800000000001</v>
      </c>
      <c r="S643" s="169">
        <v>-166.25454999999999</v>
      </c>
      <c r="T643" s="21" t="s">
        <v>421</v>
      </c>
      <c r="U643" s="170">
        <v>41160</v>
      </c>
      <c r="V643" s="22"/>
      <c r="W643" s="2" t="s">
        <v>370</v>
      </c>
      <c r="X643" s="1" t="s">
        <v>369</v>
      </c>
    </row>
    <row r="644" spans="1:24" ht="14.5" x14ac:dyDescent="0.35">
      <c r="A644" s="1" t="s">
        <v>1436</v>
      </c>
      <c r="B644" s="1" t="s">
        <v>1424</v>
      </c>
      <c r="C644" s="1" t="s">
        <v>310</v>
      </c>
      <c r="D644" s="1"/>
      <c r="E644" s="1" t="s">
        <v>338</v>
      </c>
      <c r="F644" s="16">
        <v>2.5053000000000001</v>
      </c>
      <c r="G644" s="16"/>
      <c r="H644" s="16"/>
      <c r="J644" s="17">
        <v>9.5</v>
      </c>
      <c r="K644" s="161">
        <f t="shared" si="20"/>
        <v>9.4999999999999998E-3</v>
      </c>
      <c r="L644" s="162">
        <f t="shared" si="21"/>
        <v>3.7919610425897095E-3</v>
      </c>
      <c r="M644" s="171">
        <v>0.37919610425897093</v>
      </c>
      <c r="N644" s="17">
        <v>3</v>
      </c>
      <c r="O644" s="340">
        <v>11</v>
      </c>
      <c r="P644" s="340" t="s">
        <v>1316</v>
      </c>
      <c r="Q644" s="340" t="s">
        <v>349</v>
      </c>
      <c r="R644" s="340">
        <v>26.004280000000001</v>
      </c>
      <c r="S644" s="340">
        <v>-173.99403000000001</v>
      </c>
      <c r="T644" s="340" t="s">
        <v>421</v>
      </c>
      <c r="U644" s="4">
        <v>43676</v>
      </c>
      <c r="V644" s="1">
        <v>27.222200000000001</v>
      </c>
      <c r="W644" s="2" t="s">
        <v>1241</v>
      </c>
      <c r="X644" s="1" t="s">
        <v>1241</v>
      </c>
    </row>
    <row r="645" spans="1:24" ht="14.5" x14ac:dyDescent="0.35">
      <c r="A645" s="1" t="s">
        <v>1437</v>
      </c>
      <c r="B645" s="1" t="s">
        <v>1424</v>
      </c>
      <c r="C645" s="1" t="s">
        <v>310</v>
      </c>
      <c r="D645" s="1"/>
      <c r="E645" s="1" t="s">
        <v>338</v>
      </c>
      <c r="F645" s="319">
        <v>5.1574999999999998</v>
      </c>
      <c r="G645" s="319"/>
      <c r="H645" s="319"/>
      <c r="I645" s="1"/>
      <c r="J645" s="320">
        <v>12.8</v>
      </c>
      <c r="K645" s="161">
        <f t="shared" si="20"/>
        <v>1.2800000000000001E-2</v>
      </c>
      <c r="L645" s="162">
        <f t="shared" si="21"/>
        <v>2.4818225884634029E-3</v>
      </c>
      <c r="M645" s="325">
        <v>2.4818225884634029E-3</v>
      </c>
      <c r="N645" s="320">
        <v>3.4</v>
      </c>
      <c r="O645" s="1">
        <v>11</v>
      </c>
      <c r="P645" s="340" t="s">
        <v>1316</v>
      </c>
      <c r="Q645" s="1" t="s">
        <v>349</v>
      </c>
      <c r="R645" s="340">
        <v>26.004280000000001</v>
      </c>
      <c r="S645" s="340">
        <v>-173.99403000000001</v>
      </c>
      <c r="T645" s="1"/>
      <c r="U645" s="4">
        <v>43676</v>
      </c>
      <c r="V645" s="1">
        <v>27.222200000000001</v>
      </c>
      <c r="W645" s="1" t="s">
        <v>1241</v>
      </c>
      <c r="X645" s="2" t="s">
        <v>1241</v>
      </c>
    </row>
    <row r="646" spans="1:24" ht="14.5" x14ac:dyDescent="0.35">
      <c r="A646" s="1" t="s">
        <v>1438</v>
      </c>
      <c r="B646" s="1" t="s">
        <v>1424</v>
      </c>
      <c r="C646" s="1" t="s">
        <v>310</v>
      </c>
      <c r="D646" s="1"/>
      <c r="E646" s="1" t="s">
        <v>338</v>
      </c>
      <c r="F646" s="16">
        <v>2.5436000000000001</v>
      </c>
      <c r="G646" s="16"/>
      <c r="H646" s="16"/>
      <c r="J646" s="17">
        <v>9.5</v>
      </c>
      <c r="K646" s="161">
        <f t="shared" si="20"/>
        <v>9.4999999999999998E-3</v>
      </c>
      <c r="L646" s="162">
        <f t="shared" si="21"/>
        <v>3.7348639723226921E-3</v>
      </c>
      <c r="M646" s="171">
        <v>0.37348639723226923</v>
      </c>
      <c r="N646" s="17">
        <v>3.1</v>
      </c>
      <c r="O646" s="300">
        <v>11</v>
      </c>
      <c r="P646" s="307" t="s">
        <v>1316</v>
      </c>
      <c r="Q646" s="340" t="s">
        <v>349</v>
      </c>
      <c r="R646" s="340">
        <v>26.004280000000001</v>
      </c>
      <c r="S646" s="340">
        <v>-173.99403000000001</v>
      </c>
      <c r="T646" s="340" t="s">
        <v>421</v>
      </c>
      <c r="U646" s="4">
        <v>43676</v>
      </c>
      <c r="V646" s="1">
        <v>27.222200000000001</v>
      </c>
      <c r="W646" s="2" t="s">
        <v>1241</v>
      </c>
      <c r="X646" s="1" t="s">
        <v>1241</v>
      </c>
    </row>
    <row r="647" spans="1:24" ht="14.5" x14ac:dyDescent="0.35">
      <c r="A647" s="119" t="s">
        <v>31</v>
      </c>
      <c r="B647" s="118" t="s">
        <v>15</v>
      </c>
      <c r="C647" s="119" t="s">
        <v>301</v>
      </c>
      <c r="D647" s="44"/>
      <c r="E647" s="119" t="s">
        <v>337</v>
      </c>
      <c r="F647" s="176">
        <v>2.2669999999999999</v>
      </c>
      <c r="G647" s="176"/>
      <c r="H647" s="176"/>
      <c r="I647" s="176"/>
      <c r="J647" s="177">
        <v>15.2</v>
      </c>
      <c r="K647" s="172">
        <f t="shared" si="20"/>
        <v>1.52E-2</v>
      </c>
      <c r="L647" s="173">
        <f t="shared" si="21"/>
        <v>6.7048963387737097E-3</v>
      </c>
      <c r="M647" s="174">
        <v>0.67048963387737093</v>
      </c>
      <c r="N647" s="178">
        <v>2.6</v>
      </c>
      <c r="O647" s="123">
        <v>67.055999999999997</v>
      </c>
      <c r="P647" s="124" t="s">
        <v>348</v>
      </c>
      <c r="Q647" s="124" t="s">
        <v>348</v>
      </c>
      <c r="R647" s="179">
        <v>25.355647000000001</v>
      </c>
      <c r="S647" s="179">
        <v>-170.81003699999999</v>
      </c>
      <c r="T647" s="45" t="s">
        <v>421</v>
      </c>
      <c r="U647" s="133">
        <v>41162</v>
      </c>
      <c r="V647" s="126"/>
      <c r="W647" s="118" t="s">
        <v>370</v>
      </c>
      <c r="X647" s="119" t="s">
        <v>369</v>
      </c>
    </row>
    <row r="648" spans="1:24" ht="14.5" x14ac:dyDescent="0.35">
      <c r="A648" s="1" t="s">
        <v>1455</v>
      </c>
      <c r="B648" s="1" t="s">
        <v>7</v>
      </c>
      <c r="C648" s="1" t="s">
        <v>303</v>
      </c>
      <c r="D648" s="1"/>
      <c r="E648" s="1" t="s">
        <v>339</v>
      </c>
      <c r="F648" s="16">
        <v>2.5695999999999999</v>
      </c>
      <c r="G648" s="16"/>
      <c r="H648" s="16"/>
      <c r="J648" s="17">
        <v>25.5</v>
      </c>
      <c r="K648" s="161">
        <f t="shared" si="20"/>
        <v>2.5500000000000002E-2</v>
      </c>
      <c r="L648" s="162">
        <f t="shared" si="21"/>
        <v>9.9237235367372369E-3</v>
      </c>
      <c r="M648" s="171">
        <v>0.99237235367372367</v>
      </c>
      <c r="N648" s="17">
        <v>3</v>
      </c>
      <c r="O648" s="300">
        <v>11</v>
      </c>
      <c r="P648" s="307" t="s">
        <v>1316</v>
      </c>
      <c r="Q648" s="340" t="s">
        <v>349</v>
      </c>
      <c r="R648" s="340">
        <v>26.004280000000001</v>
      </c>
      <c r="S648" s="340">
        <v>-173.99403000000001</v>
      </c>
      <c r="T648" s="340" t="s">
        <v>421</v>
      </c>
      <c r="U648" s="4">
        <v>43676</v>
      </c>
      <c r="V648" s="1">
        <v>27.222200000000001</v>
      </c>
      <c r="W648" s="1" t="s">
        <v>1241</v>
      </c>
      <c r="X648" s="2" t="s">
        <v>1241</v>
      </c>
    </row>
    <row r="649" spans="1:24" ht="14.5" x14ac:dyDescent="0.35">
      <c r="A649" s="1" t="s">
        <v>1456</v>
      </c>
      <c r="B649" s="1" t="s">
        <v>7</v>
      </c>
      <c r="C649" s="1" t="s">
        <v>303</v>
      </c>
      <c r="D649" s="1"/>
      <c r="E649" s="1" t="s">
        <v>339</v>
      </c>
      <c r="F649" s="16">
        <v>2.496</v>
      </c>
      <c r="G649" s="16"/>
      <c r="H649" s="16"/>
      <c r="J649" s="17">
        <v>27</v>
      </c>
      <c r="K649" s="161">
        <f t="shared" si="20"/>
        <v>2.7E-2</v>
      </c>
      <c r="L649" s="162">
        <f t="shared" si="21"/>
        <v>1.0817307692307692E-2</v>
      </c>
      <c r="M649" s="171">
        <v>1.0817307692307692</v>
      </c>
      <c r="N649" s="17">
        <v>2</v>
      </c>
      <c r="O649" s="338">
        <v>11</v>
      </c>
      <c r="P649" s="338" t="s">
        <v>1316</v>
      </c>
      <c r="Q649" s="340" t="s">
        <v>349</v>
      </c>
      <c r="R649" s="340">
        <v>26.004280000000001</v>
      </c>
      <c r="S649" s="340">
        <v>-173.99403000000001</v>
      </c>
      <c r="T649" s="340" t="s">
        <v>421</v>
      </c>
      <c r="U649" s="4">
        <v>43676</v>
      </c>
      <c r="V649" s="1">
        <v>27.222200000000001</v>
      </c>
      <c r="W649" s="1" t="s">
        <v>1241</v>
      </c>
      <c r="X649" s="2" t="s">
        <v>1241</v>
      </c>
    </row>
    <row r="650" spans="1:24" ht="14.5" x14ac:dyDescent="0.35">
      <c r="A650" s="1" t="s">
        <v>1457</v>
      </c>
      <c r="B650" s="1" t="s">
        <v>7</v>
      </c>
      <c r="C650" s="1" t="s">
        <v>303</v>
      </c>
      <c r="D650" s="1"/>
      <c r="E650" s="1" t="s">
        <v>339</v>
      </c>
      <c r="F650" s="16">
        <v>2.4963000000000002</v>
      </c>
      <c r="G650" s="16"/>
      <c r="H650" s="16"/>
      <c r="J650" s="17">
        <v>25.1</v>
      </c>
      <c r="K650" s="161">
        <f t="shared" si="20"/>
        <v>2.5100000000000001E-2</v>
      </c>
      <c r="L650" s="162">
        <f t="shared" si="21"/>
        <v>1.0054881224211833E-2</v>
      </c>
      <c r="M650" s="171">
        <v>1.0054881224211834</v>
      </c>
      <c r="N650" s="17">
        <v>2.8</v>
      </c>
      <c r="O650" s="307">
        <v>11</v>
      </c>
      <c r="P650" s="307" t="s">
        <v>1316</v>
      </c>
      <c r="Q650" s="340" t="s">
        <v>349</v>
      </c>
      <c r="R650" s="340">
        <v>26.004280000000001</v>
      </c>
      <c r="S650" s="340">
        <v>-173.99403000000001</v>
      </c>
      <c r="T650" s="340" t="s">
        <v>421</v>
      </c>
      <c r="U650" s="4">
        <v>43676</v>
      </c>
      <c r="V650" s="1">
        <v>27.222200000000001</v>
      </c>
      <c r="W650" s="1" t="s">
        <v>1241</v>
      </c>
      <c r="X650" s="2" t="s">
        <v>1241</v>
      </c>
    </row>
    <row r="651" spans="1:24" ht="14.5" x14ac:dyDescent="0.35">
      <c r="A651" s="1" t="s">
        <v>1318</v>
      </c>
      <c r="B651" s="1" t="s">
        <v>19</v>
      </c>
      <c r="C651" s="1" t="s">
        <v>310</v>
      </c>
      <c r="D651" s="1"/>
      <c r="E651" s="1" t="s">
        <v>339</v>
      </c>
      <c r="F651" s="16">
        <v>2.9918999999999998</v>
      </c>
      <c r="G651" s="16"/>
      <c r="H651" s="16"/>
      <c r="I651" s="2"/>
      <c r="J651" s="17">
        <v>16.8</v>
      </c>
      <c r="K651" s="161">
        <f t="shared" si="20"/>
        <v>1.6800000000000002E-2</v>
      </c>
      <c r="L651" s="162">
        <f t="shared" si="21"/>
        <v>5.6151609345232141E-3</v>
      </c>
      <c r="M651" s="171">
        <v>0.56151609345232145</v>
      </c>
      <c r="N651" s="17">
        <v>2.6</v>
      </c>
      <c r="O651" s="340">
        <v>11</v>
      </c>
      <c r="P651" s="340" t="s">
        <v>1316</v>
      </c>
      <c r="Q651" s="340" t="s">
        <v>349</v>
      </c>
      <c r="R651" s="340">
        <v>26.004280000000001</v>
      </c>
      <c r="S651" s="340">
        <v>-173.99403000000001</v>
      </c>
      <c r="T651" s="340" t="s">
        <v>421</v>
      </c>
      <c r="U651" s="170">
        <v>43676</v>
      </c>
      <c r="V651" s="1">
        <v>27.222200000000001</v>
      </c>
      <c r="W651" s="1" t="s">
        <v>1241</v>
      </c>
      <c r="X651" s="2" t="s">
        <v>1241</v>
      </c>
    </row>
    <row r="652" spans="1:24" s="44" customFormat="1" ht="14.5" x14ac:dyDescent="0.35">
      <c r="A652" s="1" t="s">
        <v>1319</v>
      </c>
      <c r="B652" s="1" t="s">
        <v>19</v>
      </c>
      <c r="C652" s="1" t="s">
        <v>310</v>
      </c>
      <c r="D652" s="1"/>
      <c r="E652" s="1" t="s">
        <v>339</v>
      </c>
      <c r="F652" s="16">
        <v>3.0518000000000001</v>
      </c>
      <c r="G652" s="16"/>
      <c r="H652" s="16"/>
      <c r="I652" s="2"/>
      <c r="J652" s="17">
        <v>27.8</v>
      </c>
      <c r="K652" s="161">
        <f t="shared" si="20"/>
        <v>2.7800000000000002E-2</v>
      </c>
      <c r="L652" s="162">
        <f t="shared" si="21"/>
        <v>9.1093780719575333E-3</v>
      </c>
      <c r="M652" s="171">
        <v>0.91093780719575335</v>
      </c>
      <c r="N652" s="17">
        <v>2.2999999999999998</v>
      </c>
      <c r="O652" s="307">
        <v>11</v>
      </c>
      <c r="P652" s="307" t="s">
        <v>1316</v>
      </c>
      <c r="Q652" s="340" t="s">
        <v>349</v>
      </c>
      <c r="R652" s="340">
        <v>26.004280000000001</v>
      </c>
      <c r="S652" s="340">
        <v>-173.99403000000001</v>
      </c>
      <c r="T652" s="340" t="s">
        <v>421</v>
      </c>
      <c r="U652" s="170">
        <v>43676</v>
      </c>
      <c r="V652" s="1">
        <v>27.222200000000001</v>
      </c>
      <c r="W652" s="1" t="s">
        <v>1241</v>
      </c>
      <c r="X652" s="2" t="s">
        <v>1241</v>
      </c>
    </row>
    <row r="653" spans="1:24" ht="14.5" x14ac:dyDescent="0.35">
      <c r="A653" s="1" t="s">
        <v>1320</v>
      </c>
      <c r="B653" s="1" t="s">
        <v>19</v>
      </c>
      <c r="C653" s="1" t="s">
        <v>310</v>
      </c>
      <c r="D653" s="1"/>
      <c r="E653" s="1" t="s">
        <v>339</v>
      </c>
      <c r="F653" s="16">
        <v>3.0731000000000002</v>
      </c>
      <c r="G653" s="16"/>
      <c r="H653" s="16"/>
      <c r="I653" s="2"/>
      <c r="J653" s="17">
        <v>25.7</v>
      </c>
      <c r="K653" s="161">
        <f t="shared" si="20"/>
        <v>2.5700000000000001E-2</v>
      </c>
      <c r="L653" s="162">
        <f t="shared" si="21"/>
        <v>8.3628908919332265E-3</v>
      </c>
      <c r="M653" s="171">
        <v>0.83628908919332268</v>
      </c>
      <c r="N653" s="17">
        <v>1.9</v>
      </c>
      <c r="O653" s="340">
        <v>11</v>
      </c>
      <c r="P653" s="340" t="s">
        <v>1316</v>
      </c>
      <c r="Q653" s="340" t="s">
        <v>349</v>
      </c>
      <c r="R653" s="340">
        <v>26.004280000000001</v>
      </c>
      <c r="S653" s="340">
        <v>-173.99403000000001</v>
      </c>
      <c r="T653" s="340" t="s">
        <v>421</v>
      </c>
      <c r="U653" s="170">
        <v>43676</v>
      </c>
      <c r="V653" s="1">
        <v>27.222200000000001</v>
      </c>
      <c r="W653" s="1" t="s">
        <v>1241</v>
      </c>
      <c r="X653" s="2" t="s">
        <v>1241</v>
      </c>
    </row>
    <row r="654" spans="1:24" ht="14.5" x14ac:dyDescent="0.35">
      <c r="A654" s="1" t="s">
        <v>1485</v>
      </c>
      <c r="B654" s="1" t="s">
        <v>1477</v>
      </c>
      <c r="C654" s="1"/>
      <c r="D654" s="1"/>
      <c r="E654" s="1" t="s">
        <v>339</v>
      </c>
      <c r="F654" s="16">
        <v>2.5668000000000002</v>
      </c>
      <c r="G654" s="16"/>
      <c r="H654" s="16"/>
      <c r="J654" s="17">
        <v>14.5</v>
      </c>
      <c r="K654" s="161">
        <f t="shared" si="20"/>
        <v>1.4500000000000001E-2</v>
      </c>
      <c r="L654" s="162">
        <f t="shared" si="21"/>
        <v>5.6490571918341899E-3</v>
      </c>
      <c r="M654" s="171">
        <v>0.56490571918341903</v>
      </c>
      <c r="N654" s="17">
        <v>5.5</v>
      </c>
      <c r="O654" s="338">
        <v>98</v>
      </c>
      <c r="P654" s="338" t="s">
        <v>349</v>
      </c>
      <c r="Q654" s="340" t="s">
        <v>349</v>
      </c>
      <c r="R654" s="340">
        <v>26.083629999999999</v>
      </c>
      <c r="S654" s="340">
        <v>-174.16647</v>
      </c>
      <c r="T654" s="340"/>
      <c r="U654" s="4">
        <v>43676</v>
      </c>
      <c r="V654" s="1">
        <v>26.111000000000001</v>
      </c>
      <c r="W654" s="1" t="s">
        <v>1287</v>
      </c>
      <c r="X654" s="2" t="s">
        <v>1241</v>
      </c>
    </row>
    <row r="655" spans="1:24" ht="14.5" x14ac:dyDescent="0.35">
      <c r="A655" s="1" t="s">
        <v>1486</v>
      </c>
      <c r="B655" s="1" t="s">
        <v>1477</v>
      </c>
      <c r="C655" s="1"/>
      <c r="D655" s="1"/>
      <c r="E655" s="1" t="s">
        <v>339</v>
      </c>
      <c r="F655" s="16">
        <v>2.3773</v>
      </c>
      <c r="G655" s="16"/>
      <c r="H655" s="16"/>
      <c r="J655" s="17">
        <v>14.1</v>
      </c>
      <c r="K655" s="161">
        <f t="shared" si="20"/>
        <v>1.41E-2</v>
      </c>
      <c r="L655" s="162">
        <f t="shared" si="21"/>
        <v>5.9310983047995624E-3</v>
      </c>
      <c r="M655" s="171">
        <v>0.59310983047995625</v>
      </c>
      <c r="N655" s="17">
        <v>5.6</v>
      </c>
      <c r="O655" s="338">
        <v>98</v>
      </c>
      <c r="P655" s="307" t="s">
        <v>349</v>
      </c>
      <c r="Q655" s="340" t="s">
        <v>349</v>
      </c>
      <c r="R655" s="340">
        <v>26.083629999999999</v>
      </c>
      <c r="S655" s="340">
        <v>-174.16647</v>
      </c>
      <c r="T655" s="340"/>
      <c r="U655" s="4">
        <v>43676</v>
      </c>
      <c r="V655" s="1">
        <v>26.111000000000001</v>
      </c>
      <c r="W655" s="1" t="s">
        <v>1287</v>
      </c>
      <c r="X655" s="2" t="s">
        <v>1241</v>
      </c>
    </row>
    <row r="656" spans="1:24" ht="14.5" x14ac:dyDescent="0.35">
      <c r="A656" s="1" t="s">
        <v>1487</v>
      </c>
      <c r="B656" s="1" t="s">
        <v>1477</v>
      </c>
      <c r="C656" s="1"/>
      <c r="D656" s="1"/>
      <c r="E656" s="1" t="s">
        <v>339</v>
      </c>
      <c r="F656" s="16">
        <v>2.4952000000000001</v>
      </c>
      <c r="G656" s="16"/>
      <c r="H656" s="16"/>
      <c r="J656" s="17">
        <v>12</v>
      </c>
      <c r="K656" s="161">
        <f t="shared" si="20"/>
        <v>1.2E-2</v>
      </c>
      <c r="L656" s="162">
        <f t="shared" si="21"/>
        <v>4.8092337287592175E-3</v>
      </c>
      <c r="M656" s="171">
        <v>0.48092337287592174</v>
      </c>
      <c r="N656" s="17">
        <v>6.8</v>
      </c>
      <c r="O656" s="338">
        <v>98</v>
      </c>
      <c r="P656" s="307" t="s">
        <v>349</v>
      </c>
      <c r="Q656" s="340" t="s">
        <v>349</v>
      </c>
      <c r="R656" s="340">
        <v>26.083629999999999</v>
      </c>
      <c r="S656" s="340">
        <v>-174.16647</v>
      </c>
      <c r="T656" s="340"/>
      <c r="U656" s="4">
        <v>43676</v>
      </c>
      <c r="V656" s="1">
        <v>26.111000000000001</v>
      </c>
      <c r="W656" s="1" t="s">
        <v>1287</v>
      </c>
      <c r="X656" s="2" t="s">
        <v>1241</v>
      </c>
    </row>
    <row r="657" spans="1:24" ht="14.5" x14ac:dyDescent="0.35">
      <c r="A657" s="1" t="s">
        <v>1322</v>
      </c>
      <c r="B657" s="1" t="s">
        <v>160</v>
      </c>
      <c r="C657" s="1" t="s">
        <v>310</v>
      </c>
      <c r="D657" s="1"/>
      <c r="E657" s="1" t="s">
        <v>339</v>
      </c>
      <c r="F657" s="16">
        <v>2.1305000000000001</v>
      </c>
      <c r="G657" s="16"/>
      <c r="H657" s="16"/>
      <c r="I657" s="2"/>
      <c r="J657" s="17">
        <v>35.200000000000003</v>
      </c>
      <c r="K657" s="161">
        <f t="shared" si="20"/>
        <v>3.5200000000000002E-2</v>
      </c>
      <c r="L657" s="162">
        <f t="shared" si="21"/>
        <v>1.652194320582023E-2</v>
      </c>
      <c r="M657" s="171">
        <v>1.6521943205820229</v>
      </c>
      <c r="N657" s="17">
        <v>4</v>
      </c>
      <c r="O657" s="338">
        <v>98</v>
      </c>
      <c r="P657" s="338" t="s">
        <v>349</v>
      </c>
      <c r="Q657" s="340" t="s">
        <v>349</v>
      </c>
      <c r="R657" s="340">
        <v>26.083629999999999</v>
      </c>
      <c r="S657" s="340">
        <v>-174.16647</v>
      </c>
      <c r="T657" s="340" t="s">
        <v>421</v>
      </c>
      <c r="U657" s="170">
        <v>43676</v>
      </c>
      <c r="V657" s="1">
        <v>26.111000000000001</v>
      </c>
      <c r="W657" s="1" t="s">
        <v>1287</v>
      </c>
      <c r="X657" s="2" t="s">
        <v>1241</v>
      </c>
    </row>
    <row r="658" spans="1:24" ht="14.5" x14ac:dyDescent="0.35">
      <c r="A658" s="1" t="s">
        <v>1323</v>
      </c>
      <c r="B658" s="1" t="s">
        <v>160</v>
      </c>
      <c r="C658" s="1" t="s">
        <v>310</v>
      </c>
      <c r="D658" s="1"/>
      <c r="E658" s="1" t="s">
        <v>339</v>
      </c>
      <c r="F658" s="16">
        <v>2.0545</v>
      </c>
      <c r="G658" s="16"/>
      <c r="H658" s="16"/>
      <c r="I658" s="2"/>
      <c r="J658" s="17">
        <v>35.799999999999997</v>
      </c>
      <c r="K658" s="161">
        <f t="shared" si="20"/>
        <v>3.5799999999999998E-2</v>
      </c>
      <c r="L658" s="162">
        <f t="shared" si="21"/>
        <v>1.7425164273545873E-2</v>
      </c>
      <c r="M658" s="171">
        <v>1.7425164273545874</v>
      </c>
      <c r="N658" s="17">
        <v>4.3</v>
      </c>
      <c r="O658" s="340">
        <v>98</v>
      </c>
      <c r="P658" s="340" t="s">
        <v>349</v>
      </c>
      <c r="Q658" s="340" t="s">
        <v>349</v>
      </c>
      <c r="R658" s="340">
        <v>26.083629999999999</v>
      </c>
      <c r="S658" s="340">
        <v>-174.16647</v>
      </c>
      <c r="T658" s="340" t="s">
        <v>421</v>
      </c>
      <c r="U658" s="170">
        <v>43676</v>
      </c>
      <c r="V658" s="1">
        <v>26.111000000000001</v>
      </c>
      <c r="W658" s="1" t="s">
        <v>1287</v>
      </c>
      <c r="X658" s="2" t="s">
        <v>1241</v>
      </c>
    </row>
    <row r="659" spans="1:24" ht="14.5" x14ac:dyDescent="0.35">
      <c r="A659" s="1" t="s">
        <v>1324</v>
      </c>
      <c r="B659" s="1" t="s">
        <v>160</v>
      </c>
      <c r="C659" s="1" t="s">
        <v>310</v>
      </c>
      <c r="D659" s="1"/>
      <c r="E659" s="1" t="s">
        <v>339</v>
      </c>
      <c r="F659" s="16">
        <v>1.9857</v>
      </c>
      <c r="G659" s="16"/>
      <c r="H659" s="16"/>
      <c r="I659" s="2"/>
      <c r="J659" s="17">
        <v>31.1</v>
      </c>
      <c r="K659" s="161">
        <f t="shared" si="20"/>
        <v>3.1100000000000003E-2</v>
      </c>
      <c r="L659" s="162">
        <f t="shared" si="21"/>
        <v>1.5661983179735106E-2</v>
      </c>
      <c r="M659" s="171">
        <v>1.5661983179735106</v>
      </c>
      <c r="N659" s="17">
        <v>4.3</v>
      </c>
      <c r="O659" s="340">
        <v>98</v>
      </c>
      <c r="P659" s="338" t="s">
        <v>349</v>
      </c>
      <c r="Q659" s="340" t="s">
        <v>349</v>
      </c>
      <c r="R659" s="340">
        <v>26.083629999999999</v>
      </c>
      <c r="S659" s="340">
        <v>-174.16647</v>
      </c>
      <c r="T659" s="340" t="s">
        <v>421</v>
      </c>
      <c r="U659" s="170">
        <v>43676</v>
      </c>
      <c r="V659" s="1">
        <v>26.111000000000001</v>
      </c>
      <c r="W659" s="1" t="s">
        <v>1287</v>
      </c>
      <c r="X659" s="2" t="s">
        <v>1241</v>
      </c>
    </row>
    <row r="660" spans="1:24" ht="14.5" x14ac:dyDescent="0.35">
      <c r="A660" s="2" t="s">
        <v>33</v>
      </c>
      <c r="B660" s="2" t="s">
        <v>6</v>
      </c>
      <c r="C660" s="2" t="s">
        <v>300</v>
      </c>
      <c r="E660" s="2" t="s">
        <v>339</v>
      </c>
      <c r="F660" s="16">
        <v>2.6905000000000001</v>
      </c>
      <c r="G660" s="16"/>
      <c r="H660" s="16"/>
      <c r="I660" s="16"/>
      <c r="J660" s="17">
        <v>13.6</v>
      </c>
      <c r="K660" s="161">
        <f t="shared" si="20"/>
        <v>1.3599999999999999E-2</v>
      </c>
      <c r="L660" s="162">
        <f t="shared" si="21"/>
        <v>5.0548225236944798E-3</v>
      </c>
      <c r="M660" s="163">
        <v>0.50548225236944799</v>
      </c>
      <c r="N660" s="167">
        <v>3</v>
      </c>
      <c r="O660" s="18">
        <v>57.912000000000006</v>
      </c>
      <c r="P660" s="338" t="s">
        <v>1210</v>
      </c>
      <c r="Q660" s="340" t="s">
        <v>1210</v>
      </c>
      <c r="R660" s="168">
        <v>27.786133333333332</v>
      </c>
      <c r="S660" s="169">
        <v>-175.75016666666667</v>
      </c>
      <c r="T660" s="21" t="s">
        <v>421</v>
      </c>
      <c r="U660" s="170">
        <v>41165</v>
      </c>
      <c r="V660" s="22"/>
      <c r="W660" s="2" t="s">
        <v>370</v>
      </c>
      <c r="X660" s="1" t="s">
        <v>369</v>
      </c>
    </row>
    <row r="661" spans="1:24" ht="14.5" x14ac:dyDescent="0.35">
      <c r="A661" s="2" t="s">
        <v>34</v>
      </c>
      <c r="B661" s="2" t="s">
        <v>14</v>
      </c>
      <c r="C661" s="2" t="s">
        <v>287</v>
      </c>
      <c r="E661" s="2" t="s">
        <v>338</v>
      </c>
      <c r="F661" s="16">
        <v>10.3423</v>
      </c>
      <c r="G661" s="16"/>
      <c r="H661" s="16"/>
      <c r="I661" s="16">
        <v>10.7974</v>
      </c>
      <c r="J661" s="17">
        <v>66.3</v>
      </c>
      <c r="K661" s="161">
        <f t="shared" si="20"/>
        <v>6.6299999999999998E-2</v>
      </c>
      <c r="L661" s="162">
        <f t="shared" si="21"/>
        <v>6.4105663150363073E-3</v>
      </c>
      <c r="M661" s="163">
        <v>0.64105663150363068</v>
      </c>
      <c r="N661" s="167">
        <v>2.8</v>
      </c>
      <c r="O661" s="18">
        <v>57.912000000000006</v>
      </c>
      <c r="P661" s="340" t="s">
        <v>1210</v>
      </c>
      <c r="Q661" s="340" t="s">
        <v>1210</v>
      </c>
      <c r="R661" s="168">
        <v>27.786133333333332</v>
      </c>
      <c r="S661" s="169">
        <v>-175.75016666666667</v>
      </c>
      <c r="T661" s="21" t="s">
        <v>421</v>
      </c>
      <c r="U661" s="170">
        <v>41165</v>
      </c>
      <c r="V661" s="22"/>
      <c r="W661" s="2" t="s">
        <v>370</v>
      </c>
      <c r="X661" s="1" t="s">
        <v>369</v>
      </c>
    </row>
    <row r="662" spans="1:24" ht="14.5" x14ac:dyDescent="0.35">
      <c r="A662" s="2" t="s">
        <v>35</v>
      </c>
      <c r="B662" s="2" t="s">
        <v>5</v>
      </c>
      <c r="C662" s="2" t="s">
        <v>287</v>
      </c>
      <c r="E662" s="2" t="s">
        <v>338</v>
      </c>
      <c r="F662" s="16">
        <v>2.2355999999999998</v>
      </c>
      <c r="G662" s="16"/>
      <c r="H662" s="16"/>
      <c r="I662" s="16"/>
      <c r="J662" s="17">
        <v>79.900000000000006</v>
      </c>
      <c r="K662" s="161">
        <f t="shared" si="20"/>
        <v>7.9900000000000013E-2</v>
      </c>
      <c r="L662" s="162">
        <f t="shared" si="21"/>
        <v>3.5739846126319565E-2</v>
      </c>
      <c r="M662" s="163">
        <v>3.5739846126319565</v>
      </c>
      <c r="N662" s="167">
        <v>3.9</v>
      </c>
      <c r="O662" s="18">
        <v>57.912000000000006</v>
      </c>
      <c r="P662" s="340" t="s">
        <v>1210</v>
      </c>
      <c r="Q662" s="340" t="s">
        <v>1210</v>
      </c>
      <c r="R662" s="168">
        <v>27.786133333333332</v>
      </c>
      <c r="S662" s="169">
        <v>-175.75016666666667</v>
      </c>
      <c r="T662" s="21" t="s">
        <v>421</v>
      </c>
      <c r="U662" s="170">
        <v>41165</v>
      </c>
      <c r="V662" s="22"/>
      <c r="W662" s="2" t="s">
        <v>370</v>
      </c>
      <c r="X662" s="1" t="s">
        <v>369</v>
      </c>
    </row>
    <row r="663" spans="1:24" ht="14.5" x14ac:dyDescent="0.35">
      <c r="A663" s="2" t="s">
        <v>36</v>
      </c>
      <c r="B663" s="2" t="s">
        <v>7</v>
      </c>
      <c r="C663" s="2" t="s">
        <v>303</v>
      </c>
      <c r="E663" s="2" t="s">
        <v>339</v>
      </c>
      <c r="F663" s="16">
        <v>2.7753999999999999</v>
      </c>
      <c r="G663" s="16"/>
      <c r="H663" s="16"/>
      <c r="I663" s="16"/>
      <c r="J663" s="17">
        <v>31.1</v>
      </c>
      <c r="K663" s="161">
        <f t="shared" si="20"/>
        <v>3.1100000000000003E-2</v>
      </c>
      <c r="L663" s="162">
        <f t="shared" si="21"/>
        <v>1.1205591986740652E-2</v>
      </c>
      <c r="M663" s="163">
        <v>1.1205591986740653</v>
      </c>
      <c r="N663" s="167">
        <v>2.7</v>
      </c>
      <c r="O663" s="18">
        <v>57.912000000000006</v>
      </c>
      <c r="P663" s="338" t="s">
        <v>1210</v>
      </c>
      <c r="Q663" s="338" t="s">
        <v>1210</v>
      </c>
      <c r="R663" s="168">
        <v>27.786133333333332</v>
      </c>
      <c r="S663" s="169">
        <v>-175.75016666666667</v>
      </c>
      <c r="T663" s="21" t="s">
        <v>421</v>
      </c>
      <c r="U663" s="170">
        <v>41165</v>
      </c>
      <c r="V663" s="22"/>
      <c r="W663" s="2" t="s">
        <v>370</v>
      </c>
      <c r="X663" s="1" t="s">
        <v>369</v>
      </c>
    </row>
    <row r="664" spans="1:24" ht="14.5" x14ac:dyDescent="0.35">
      <c r="A664" s="2" t="s">
        <v>37</v>
      </c>
      <c r="B664" s="2" t="s">
        <v>38</v>
      </c>
      <c r="C664" s="2" t="s">
        <v>304</v>
      </c>
      <c r="E664" s="2" t="s">
        <v>338</v>
      </c>
      <c r="F664" s="16">
        <v>2.7441</v>
      </c>
      <c r="G664" s="16"/>
      <c r="H664" s="16"/>
      <c r="I664" s="16"/>
      <c r="J664" s="17">
        <v>51.7</v>
      </c>
      <c r="K664" s="161">
        <f t="shared" si="20"/>
        <v>5.1700000000000003E-2</v>
      </c>
      <c r="L664" s="162">
        <f t="shared" si="21"/>
        <v>1.8840421267446523E-2</v>
      </c>
      <c r="M664" s="163">
        <v>1.8840421267446523</v>
      </c>
      <c r="N664" s="167">
        <v>3.2</v>
      </c>
      <c r="O664" s="18">
        <v>57.912000000000006</v>
      </c>
      <c r="P664" s="340" t="s">
        <v>1210</v>
      </c>
      <c r="Q664" s="340" t="s">
        <v>1210</v>
      </c>
      <c r="R664" s="168">
        <v>27.786133333333332</v>
      </c>
      <c r="S664" s="169">
        <v>-175.75016666666667</v>
      </c>
      <c r="T664" s="21" t="s">
        <v>421</v>
      </c>
      <c r="U664" s="170">
        <v>41165</v>
      </c>
      <c r="V664" s="22"/>
      <c r="W664" s="2" t="s">
        <v>370</v>
      </c>
      <c r="X664" s="1" t="s">
        <v>369</v>
      </c>
    </row>
    <row r="665" spans="1:24" ht="14.5" x14ac:dyDescent="0.35">
      <c r="A665" s="1" t="s">
        <v>1420</v>
      </c>
      <c r="B665" s="1" t="s">
        <v>1409</v>
      </c>
      <c r="C665" s="1" t="s">
        <v>310</v>
      </c>
      <c r="D665" s="1"/>
      <c r="E665" s="1" t="s">
        <v>338</v>
      </c>
      <c r="F665" s="16">
        <v>2.5004</v>
      </c>
      <c r="G665" s="16"/>
      <c r="H665" s="16"/>
      <c r="J665" s="17">
        <v>46.4</v>
      </c>
      <c r="K665" s="161">
        <f t="shared" si="20"/>
        <v>4.6399999999999997E-2</v>
      </c>
      <c r="L665" s="162">
        <f t="shared" si="21"/>
        <v>1.8557030875059988E-2</v>
      </c>
      <c r="M665" s="171">
        <v>1.8557030875059988</v>
      </c>
      <c r="N665" s="17">
        <v>4.2</v>
      </c>
      <c r="O665" s="340">
        <v>2</v>
      </c>
      <c r="P665" s="340" t="s">
        <v>1419</v>
      </c>
      <c r="Q665" s="340" t="s">
        <v>1210</v>
      </c>
      <c r="R665" s="340">
        <v>27.957799999999999</v>
      </c>
      <c r="S665" s="340">
        <v>-175.80207999999999</v>
      </c>
      <c r="T665" s="340" t="s">
        <v>421</v>
      </c>
      <c r="U665" s="4">
        <v>43677</v>
      </c>
      <c r="V665" s="1">
        <v>26.111000000000001</v>
      </c>
      <c r="W665" s="1" t="s">
        <v>1244</v>
      </c>
      <c r="X665" s="2" t="s">
        <v>1241</v>
      </c>
    </row>
    <row r="666" spans="1:24" ht="14.5" x14ac:dyDescent="0.35">
      <c r="A666" s="1" t="s">
        <v>1421</v>
      </c>
      <c r="B666" s="1" t="s">
        <v>1409</v>
      </c>
      <c r="C666" s="1" t="s">
        <v>310</v>
      </c>
      <c r="D666" s="1"/>
      <c r="E666" s="1" t="s">
        <v>338</v>
      </c>
      <c r="F666" s="16">
        <v>2.5148000000000001</v>
      </c>
      <c r="G666" s="16"/>
      <c r="H666" s="16"/>
      <c r="J666" s="17">
        <v>48.5</v>
      </c>
      <c r="K666" s="161">
        <f t="shared" si="20"/>
        <v>4.8500000000000001E-2</v>
      </c>
      <c r="L666" s="162">
        <f t="shared" si="21"/>
        <v>1.9285827898838873E-2</v>
      </c>
      <c r="M666" s="171">
        <v>1.9285827898838874</v>
      </c>
      <c r="N666" s="17">
        <v>4.0999999999999996</v>
      </c>
      <c r="O666" s="340">
        <v>2</v>
      </c>
      <c r="P666" s="157" t="s">
        <v>1419</v>
      </c>
      <c r="Q666" s="340" t="s">
        <v>1210</v>
      </c>
      <c r="R666" s="307">
        <v>27.957799999999999</v>
      </c>
      <c r="S666" s="307">
        <v>-175.80207999999999</v>
      </c>
      <c r="T666" s="340" t="s">
        <v>421</v>
      </c>
      <c r="U666" s="4">
        <v>43677</v>
      </c>
      <c r="V666" s="1">
        <v>26.111000000000001</v>
      </c>
      <c r="W666" s="1" t="s">
        <v>1244</v>
      </c>
      <c r="X666" s="2" t="s">
        <v>1241</v>
      </c>
    </row>
    <row r="667" spans="1:24" ht="14.5" x14ac:dyDescent="0.35">
      <c r="A667" s="1" t="s">
        <v>1422</v>
      </c>
      <c r="B667" s="1" t="s">
        <v>1409</v>
      </c>
      <c r="C667" s="1" t="s">
        <v>310</v>
      </c>
      <c r="D667" s="1"/>
      <c r="E667" s="1" t="s">
        <v>338</v>
      </c>
      <c r="F667" s="16">
        <v>2.5493000000000001</v>
      </c>
      <c r="G667" s="16"/>
      <c r="H667" s="16"/>
      <c r="J667" s="17">
        <v>50.4</v>
      </c>
      <c r="K667" s="161">
        <f t="shared" si="20"/>
        <v>5.04E-2</v>
      </c>
      <c r="L667" s="162">
        <f t="shared" si="21"/>
        <v>1.9770132977680148E-2</v>
      </c>
      <c r="M667" s="171">
        <v>1.9770132977680148</v>
      </c>
      <c r="N667" s="17">
        <v>4.2</v>
      </c>
      <c r="O667" s="299">
        <v>2</v>
      </c>
      <c r="P667" s="157" t="s">
        <v>1419</v>
      </c>
      <c r="Q667" s="307" t="s">
        <v>1210</v>
      </c>
      <c r="R667" s="307">
        <v>27.957799999999999</v>
      </c>
      <c r="S667" s="307">
        <v>-175.80207999999999</v>
      </c>
      <c r="T667" s="307" t="s">
        <v>421</v>
      </c>
      <c r="U667" s="4">
        <v>43677</v>
      </c>
      <c r="V667" s="1">
        <v>26.111000000000001</v>
      </c>
      <c r="W667" s="1" t="s">
        <v>1244</v>
      </c>
      <c r="X667" s="2" t="s">
        <v>1241</v>
      </c>
    </row>
    <row r="668" spans="1:24" ht="14.5" x14ac:dyDescent="0.35">
      <c r="A668" s="2" t="s">
        <v>39</v>
      </c>
      <c r="B668" s="2" t="s">
        <v>32</v>
      </c>
      <c r="C668" s="2" t="s">
        <v>302</v>
      </c>
      <c r="E668" s="2" t="s">
        <v>337</v>
      </c>
      <c r="F668" s="16">
        <v>5.5589000000000004</v>
      </c>
      <c r="G668" s="16"/>
      <c r="H668" s="16"/>
      <c r="I668" s="16">
        <v>6.1963999999999997</v>
      </c>
      <c r="J668" s="17">
        <v>31.2</v>
      </c>
      <c r="K668" s="161">
        <f t="shared" si="20"/>
        <v>3.1199999999999999E-2</v>
      </c>
      <c r="L668" s="162">
        <f t="shared" si="21"/>
        <v>5.6126212020363737E-3</v>
      </c>
      <c r="M668" s="163">
        <v>0.56126212020363742</v>
      </c>
      <c r="N668" s="167">
        <v>2.7</v>
      </c>
      <c r="O668" s="18">
        <v>57.912000000000006</v>
      </c>
      <c r="P668" s="157" t="s">
        <v>1210</v>
      </c>
      <c r="Q668" s="307" t="s">
        <v>1210</v>
      </c>
      <c r="R668" s="168">
        <v>27.786133333333332</v>
      </c>
      <c r="S668" s="169">
        <v>-175.75016666666667</v>
      </c>
      <c r="T668" s="21" t="s">
        <v>421</v>
      </c>
      <c r="U668" s="170">
        <v>41165</v>
      </c>
      <c r="V668" s="22"/>
      <c r="W668" s="2" t="s">
        <v>370</v>
      </c>
      <c r="X668" s="1" t="s">
        <v>369</v>
      </c>
    </row>
    <row r="669" spans="1:24" ht="14.5" x14ac:dyDescent="0.35">
      <c r="A669" s="1" t="s">
        <v>1527</v>
      </c>
      <c r="B669" s="1" t="s">
        <v>1477</v>
      </c>
      <c r="C669" s="1"/>
      <c r="D669" s="1"/>
      <c r="E669" s="1" t="s">
        <v>339</v>
      </c>
      <c r="F669" s="319">
        <v>1.6055999999999999</v>
      </c>
      <c r="G669" s="319"/>
      <c r="H669" s="319"/>
      <c r="I669" s="1"/>
      <c r="J669" s="320">
        <v>30.4</v>
      </c>
      <c r="K669" s="161">
        <f t="shared" si="20"/>
        <v>3.04E-2</v>
      </c>
      <c r="L669" s="162">
        <f t="shared" si="21"/>
        <v>1.8933731938216243E-2</v>
      </c>
      <c r="M669" s="325">
        <v>1.8933731938216243E-2</v>
      </c>
      <c r="N669" s="320">
        <v>4.9000000000000004</v>
      </c>
      <c r="O669" s="1">
        <v>91</v>
      </c>
      <c r="P669" s="157" t="s">
        <v>1210</v>
      </c>
      <c r="Q669" s="1" t="s">
        <v>1210</v>
      </c>
      <c r="R669" s="307">
        <v>27.924700000000001</v>
      </c>
      <c r="S669" s="307">
        <v>-175.90665999999999</v>
      </c>
      <c r="T669" s="1"/>
      <c r="U669" s="4">
        <v>43677</v>
      </c>
      <c r="V669" s="307"/>
      <c r="W669" s="1" t="s">
        <v>1287</v>
      </c>
      <c r="X669" s="2" t="s">
        <v>1241</v>
      </c>
    </row>
    <row r="670" spans="1:24" ht="14.5" x14ac:dyDescent="0.35">
      <c r="A670" s="1" t="s">
        <v>1528</v>
      </c>
      <c r="B670" s="1" t="s">
        <v>1477</v>
      </c>
      <c r="C670" s="1"/>
      <c r="D670" s="1"/>
      <c r="E670" s="1" t="s">
        <v>339</v>
      </c>
      <c r="F670" s="319">
        <v>0.37690000000000001</v>
      </c>
      <c r="G670" s="319"/>
      <c r="H670" s="319"/>
      <c r="I670" s="1"/>
      <c r="J670" s="320">
        <v>9.1999999999999993</v>
      </c>
      <c r="K670" s="161">
        <f t="shared" si="20"/>
        <v>9.1999999999999998E-3</v>
      </c>
      <c r="L670" s="162">
        <f t="shared" si="21"/>
        <v>2.4409657734146988E-2</v>
      </c>
      <c r="M670" s="325">
        <v>2.4409657734146988E-2</v>
      </c>
      <c r="N670" s="320">
        <v>3.7</v>
      </c>
      <c r="O670" s="1">
        <v>91</v>
      </c>
      <c r="P670" s="157" t="s">
        <v>1210</v>
      </c>
      <c r="Q670" s="1" t="s">
        <v>1210</v>
      </c>
      <c r="R670" s="307">
        <v>27.924700000000001</v>
      </c>
      <c r="S670" s="307">
        <v>-175.90665999999999</v>
      </c>
      <c r="T670" s="1"/>
      <c r="U670" s="4">
        <v>43677</v>
      </c>
      <c r="V670" s="340"/>
      <c r="W670" s="1" t="s">
        <v>1287</v>
      </c>
      <c r="X670" s="2" t="s">
        <v>1241</v>
      </c>
    </row>
    <row r="671" spans="1:24" ht="14.5" x14ac:dyDescent="0.35">
      <c r="A671" s="119" t="s">
        <v>1529</v>
      </c>
      <c r="B671" s="119" t="s">
        <v>1477</v>
      </c>
      <c r="C671" s="119"/>
      <c r="D671" s="119"/>
      <c r="E671" s="119" t="s">
        <v>339</v>
      </c>
      <c r="F671" s="322">
        <v>0.13370000000000001</v>
      </c>
      <c r="G671" s="322"/>
      <c r="H671" s="322"/>
      <c r="I671" s="119"/>
      <c r="J671" s="324">
        <v>2</v>
      </c>
      <c r="K671" s="172">
        <f t="shared" si="20"/>
        <v>2E-3</v>
      </c>
      <c r="L671" s="173">
        <f t="shared" si="21"/>
        <v>1.4958863126402393E-2</v>
      </c>
      <c r="M671" s="326">
        <v>1.4958863126402393E-2</v>
      </c>
      <c r="N671" s="323"/>
      <c r="O671" s="119">
        <v>91</v>
      </c>
      <c r="P671" s="124" t="s">
        <v>1210</v>
      </c>
      <c r="Q671" s="119" t="s">
        <v>1210</v>
      </c>
      <c r="R671" s="124">
        <v>27.924700000000001</v>
      </c>
      <c r="S671" s="124">
        <v>-175.90665999999999</v>
      </c>
      <c r="T671" s="119"/>
      <c r="U671" s="281">
        <v>43677</v>
      </c>
      <c r="V671" s="124"/>
      <c r="W671" s="119" t="s">
        <v>1287</v>
      </c>
      <c r="X671" s="118" t="s">
        <v>1241</v>
      </c>
    </row>
    <row r="672" spans="1:24" ht="14.5" x14ac:dyDescent="0.35">
      <c r="A672" s="2" t="s">
        <v>40</v>
      </c>
      <c r="B672" s="2" t="s">
        <v>32</v>
      </c>
      <c r="C672" s="2" t="s">
        <v>287</v>
      </c>
      <c r="E672" s="2" t="s">
        <v>337</v>
      </c>
      <c r="F672" s="16">
        <v>6.5856000000000003</v>
      </c>
      <c r="G672" s="16"/>
      <c r="H672" s="16"/>
      <c r="I672" s="16">
        <v>4.0244</v>
      </c>
      <c r="J672" s="17">
        <v>37.1</v>
      </c>
      <c r="K672" s="161">
        <f t="shared" si="20"/>
        <v>3.7100000000000001E-2</v>
      </c>
      <c r="L672" s="162">
        <f t="shared" si="21"/>
        <v>5.6335034013605444E-3</v>
      </c>
      <c r="M672" s="163">
        <v>0.56335034013605445</v>
      </c>
      <c r="N672" s="167">
        <v>3.8</v>
      </c>
      <c r="O672" s="18">
        <v>57.912000000000006</v>
      </c>
      <c r="P672" s="157" t="s">
        <v>1210</v>
      </c>
      <c r="Q672" s="307" t="s">
        <v>1210</v>
      </c>
      <c r="R672" s="168">
        <v>27.786133333333332</v>
      </c>
      <c r="S672" s="169">
        <v>-175.75016666666667</v>
      </c>
      <c r="T672" s="21" t="s">
        <v>421</v>
      </c>
      <c r="U672" s="170">
        <v>41165</v>
      </c>
      <c r="V672" s="22"/>
      <c r="W672" s="2" t="s">
        <v>370</v>
      </c>
      <c r="X672" s="1" t="s">
        <v>369</v>
      </c>
    </row>
    <row r="673" spans="1:24" ht="14.5" x14ac:dyDescent="0.35">
      <c r="A673" s="1" t="s">
        <v>1326</v>
      </c>
      <c r="B673" s="1" t="s">
        <v>160</v>
      </c>
      <c r="C673" s="1"/>
      <c r="D673" s="1"/>
      <c r="E673" s="1" t="s">
        <v>339</v>
      </c>
      <c r="F673" s="16">
        <v>2.0470000000000002</v>
      </c>
      <c r="G673" s="16"/>
      <c r="H673" s="16"/>
      <c r="I673" s="2"/>
      <c r="J673" s="17">
        <v>30.4</v>
      </c>
      <c r="K673" s="161">
        <f t="shared" si="20"/>
        <v>3.04E-2</v>
      </c>
      <c r="L673" s="162">
        <f t="shared" si="21"/>
        <v>1.4851001465559354E-2</v>
      </c>
      <c r="M673" s="171">
        <v>1.4851001465559355</v>
      </c>
      <c r="N673" s="17">
        <v>4.5999999999999996</v>
      </c>
      <c r="O673" s="299">
        <v>98</v>
      </c>
      <c r="P673" s="157" t="s">
        <v>349</v>
      </c>
      <c r="Q673" s="307" t="s">
        <v>349</v>
      </c>
      <c r="R673" s="307">
        <v>26.083629999999999</v>
      </c>
      <c r="S673" s="307">
        <v>-174.16647</v>
      </c>
      <c r="T673" s="307" t="s">
        <v>421</v>
      </c>
      <c r="U673" s="170">
        <v>43676</v>
      </c>
      <c r="V673" s="340"/>
      <c r="W673" s="1" t="s">
        <v>376</v>
      </c>
      <c r="X673" s="2" t="s">
        <v>1241</v>
      </c>
    </row>
    <row r="674" spans="1:24" ht="14.5" x14ac:dyDescent="0.35">
      <c r="A674" s="1" t="s">
        <v>1327</v>
      </c>
      <c r="B674" s="1" t="s">
        <v>160</v>
      </c>
      <c r="C674" s="1"/>
      <c r="D674" s="1"/>
      <c r="E674" s="1" t="s">
        <v>339</v>
      </c>
      <c r="F674" s="16">
        <v>2.0375999999999999</v>
      </c>
      <c r="G674" s="16"/>
      <c r="H674" s="16"/>
      <c r="I674" s="2"/>
      <c r="J674" s="17">
        <v>32.5</v>
      </c>
      <c r="K674" s="161">
        <f t="shared" si="20"/>
        <v>3.2500000000000001E-2</v>
      </c>
      <c r="L674" s="162">
        <f t="shared" si="21"/>
        <v>1.5950137416568512E-2</v>
      </c>
      <c r="M674" s="171">
        <v>1.5950137416568513</v>
      </c>
      <c r="N674" s="17">
        <v>4.4000000000000004</v>
      </c>
      <c r="O674" s="299">
        <v>98</v>
      </c>
      <c r="P674" s="157" t="s">
        <v>349</v>
      </c>
      <c r="Q674" s="307" t="s">
        <v>349</v>
      </c>
      <c r="R674" s="307">
        <v>26.083629999999999</v>
      </c>
      <c r="S674" s="307">
        <v>-174.16647</v>
      </c>
      <c r="T674" s="307" t="s">
        <v>421</v>
      </c>
      <c r="U674" s="170">
        <v>43676</v>
      </c>
      <c r="V674" s="340"/>
      <c r="W674" s="1" t="s">
        <v>376</v>
      </c>
      <c r="X674" s="2" t="s">
        <v>1241</v>
      </c>
    </row>
    <row r="675" spans="1:24" ht="14.5" x14ac:dyDescent="0.35">
      <c r="A675" s="1" t="s">
        <v>1328</v>
      </c>
      <c r="B675" s="1" t="s">
        <v>160</v>
      </c>
      <c r="C675" s="1"/>
      <c r="D675" s="1"/>
      <c r="E675" s="1" t="s">
        <v>339</v>
      </c>
      <c r="F675" s="16">
        <v>2.0577999999999999</v>
      </c>
      <c r="G675" s="16"/>
      <c r="H675" s="16"/>
      <c r="I675" s="2"/>
      <c r="J675" s="17">
        <v>28.7</v>
      </c>
      <c r="K675" s="161">
        <f t="shared" si="20"/>
        <v>2.87E-2</v>
      </c>
      <c r="L675" s="162">
        <f t="shared" si="21"/>
        <v>1.3946933618427448E-2</v>
      </c>
      <c r="M675" s="171">
        <v>1.3946933618427448</v>
      </c>
      <c r="N675" s="17">
        <v>4.5999999999999996</v>
      </c>
      <c r="O675" s="307">
        <v>98</v>
      </c>
      <c r="P675" s="157" t="s">
        <v>349</v>
      </c>
      <c r="Q675" s="307" t="s">
        <v>349</v>
      </c>
      <c r="R675" s="307">
        <v>26.083629999999999</v>
      </c>
      <c r="S675" s="307">
        <v>-174.16647</v>
      </c>
      <c r="T675" s="307" t="s">
        <v>421</v>
      </c>
      <c r="U675" s="170">
        <v>43676</v>
      </c>
      <c r="V675" s="340"/>
      <c r="W675" s="1" t="s">
        <v>376</v>
      </c>
      <c r="X675" s="2" t="s">
        <v>1241</v>
      </c>
    </row>
    <row r="676" spans="1:24" ht="14.5" x14ac:dyDescent="0.35">
      <c r="A676" s="2" t="s">
        <v>41</v>
      </c>
      <c r="B676" s="2" t="s">
        <v>19</v>
      </c>
      <c r="C676" s="2" t="s">
        <v>299</v>
      </c>
      <c r="E676" s="2" t="s">
        <v>339</v>
      </c>
      <c r="F676" s="16">
        <v>9.6387999999999998</v>
      </c>
      <c r="G676" s="16"/>
      <c r="H676" s="16"/>
      <c r="I676" s="16">
        <v>10.9206</v>
      </c>
      <c r="J676" s="17">
        <v>22</v>
      </c>
      <c r="K676" s="161">
        <f t="shared" si="20"/>
        <v>2.1999999999999999E-2</v>
      </c>
      <c r="L676" s="162">
        <f t="shared" si="21"/>
        <v>2.2824417977341579E-3</v>
      </c>
      <c r="M676" s="163">
        <v>0.2282441797734158</v>
      </c>
      <c r="N676" s="167">
        <v>1.9</v>
      </c>
      <c r="O676" s="18">
        <v>57.912000000000006</v>
      </c>
      <c r="P676" s="157" t="s">
        <v>1210</v>
      </c>
      <c r="Q676" s="307" t="s">
        <v>1210</v>
      </c>
      <c r="R676" s="168">
        <v>27.786133333333332</v>
      </c>
      <c r="S676" s="169">
        <v>-175.75016666666667</v>
      </c>
      <c r="T676" s="21" t="s">
        <v>421</v>
      </c>
      <c r="U676" s="170">
        <v>41165</v>
      </c>
      <c r="V676" s="22"/>
      <c r="W676" s="2" t="s">
        <v>370</v>
      </c>
      <c r="X676" s="1" t="s">
        <v>369</v>
      </c>
    </row>
    <row r="677" spans="1:24" ht="14.5" x14ac:dyDescent="0.35">
      <c r="A677" s="1" t="s">
        <v>1330</v>
      </c>
      <c r="B677" s="1" t="s">
        <v>19</v>
      </c>
      <c r="C677" s="1" t="s">
        <v>305</v>
      </c>
      <c r="D677" s="1"/>
      <c r="E677" s="1" t="s">
        <v>339</v>
      </c>
      <c r="F677" s="16">
        <v>3.0005000000000002</v>
      </c>
      <c r="G677" s="16"/>
      <c r="H677" s="16"/>
      <c r="I677" s="2"/>
      <c r="J677" s="17">
        <v>51.8</v>
      </c>
      <c r="K677" s="161">
        <f t="shared" si="20"/>
        <v>5.1799999999999999E-2</v>
      </c>
      <c r="L677" s="162">
        <f t="shared" si="21"/>
        <v>1.7263789368438594E-2</v>
      </c>
      <c r="M677" s="171">
        <v>1.7263789368438593</v>
      </c>
      <c r="N677" s="17">
        <v>2.7</v>
      </c>
      <c r="O677" s="307">
        <v>55</v>
      </c>
      <c r="P677" s="3" t="s">
        <v>349</v>
      </c>
      <c r="Q677" s="307" t="s">
        <v>349</v>
      </c>
      <c r="R677" s="307">
        <v>26.025276999999999</v>
      </c>
      <c r="S677" s="307">
        <v>-174.15693999999999</v>
      </c>
      <c r="T677" s="307" t="s">
        <v>421</v>
      </c>
      <c r="U677" s="170">
        <v>43676</v>
      </c>
      <c r="V677" s="340"/>
      <c r="W677" s="1" t="s">
        <v>378</v>
      </c>
      <c r="X677" s="2" t="s">
        <v>1241</v>
      </c>
    </row>
    <row r="678" spans="1:24" ht="14.5" x14ac:dyDescent="0.35">
      <c r="A678" s="1" t="s">
        <v>1331</v>
      </c>
      <c r="B678" s="1" t="s">
        <v>19</v>
      </c>
      <c r="C678" s="1" t="s">
        <v>305</v>
      </c>
      <c r="D678" s="1"/>
      <c r="E678" s="1" t="s">
        <v>339</v>
      </c>
      <c r="F678" s="16">
        <v>2.9910000000000001</v>
      </c>
      <c r="G678" s="16"/>
      <c r="H678" s="16"/>
      <c r="I678" s="2"/>
      <c r="J678" s="17">
        <v>41.9</v>
      </c>
      <c r="K678" s="161">
        <f t="shared" si="20"/>
        <v>4.19E-2</v>
      </c>
      <c r="L678" s="162">
        <f t="shared" si="21"/>
        <v>1.4008692744901369E-2</v>
      </c>
      <c r="M678" s="171">
        <v>1.400869274490137</v>
      </c>
      <c r="N678" s="17">
        <v>2.2999999999999998</v>
      </c>
      <c r="O678" s="307">
        <v>55</v>
      </c>
      <c r="P678" s="3" t="s">
        <v>349</v>
      </c>
      <c r="Q678" s="307" t="s">
        <v>349</v>
      </c>
      <c r="R678" s="307">
        <v>26.025276999999999</v>
      </c>
      <c r="S678" s="307">
        <v>-174.15693999999999</v>
      </c>
      <c r="T678" s="307" t="s">
        <v>421</v>
      </c>
      <c r="U678" s="170">
        <v>43676</v>
      </c>
      <c r="V678" s="340"/>
      <c r="W678" s="1" t="s">
        <v>378</v>
      </c>
      <c r="X678" s="2" t="s">
        <v>1241</v>
      </c>
    </row>
    <row r="679" spans="1:24" ht="14.5" x14ac:dyDescent="0.35">
      <c r="A679" s="1" t="s">
        <v>1332</v>
      </c>
      <c r="B679" s="1" t="s">
        <v>19</v>
      </c>
      <c r="C679" s="1" t="s">
        <v>305</v>
      </c>
      <c r="D679" s="1"/>
      <c r="E679" s="1" t="s">
        <v>339</v>
      </c>
      <c r="F679" s="16">
        <v>2.9803000000000002</v>
      </c>
      <c r="G679" s="16"/>
      <c r="H679" s="16"/>
      <c r="I679" s="2"/>
      <c r="J679" s="17">
        <v>54.5</v>
      </c>
      <c r="K679" s="161">
        <f t="shared" si="20"/>
        <v>5.45E-2</v>
      </c>
      <c r="L679" s="162">
        <f t="shared" si="21"/>
        <v>1.828674965607489E-2</v>
      </c>
      <c r="M679" s="171">
        <v>1.828674965607489</v>
      </c>
      <c r="N679" s="17">
        <v>2.5</v>
      </c>
      <c r="O679" s="307">
        <v>55</v>
      </c>
      <c r="P679" s="3" t="s">
        <v>349</v>
      </c>
      <c r="Q679" s="307" t="s">
        <v>349</v>
      </c>
      <c r="R679" s="307">
        <v>26.025276999999999</v>
      </c>
      <c r="S679" s="307">
        <v>-174.15693999999999</v>
      </c>
      <c r="T679" s="307" t="s">
        <v>421</v>
      </c>
      <c r="U679" s="170">
        <v>43676</v>
      </c>
      <c r="V679" s="340"/>
      <c r="W679" s="1" t="s">
        <v>378</v>
      </c>
      <c r="X679" s="2" t="s">
        <v>1241</v>
      </c>
    </row>
    <row r="680" spans="1:24" ht="14.5" x14ac:dyDescent="0.35">
      <c r="A680" s="1" t="s">
        <v>1459</v>
      </c>
      <c r="B680" s="1" t="s">
        <v>7</v>
      </c>
      <c r="C680" s="1" t="s">
        <v>303</v>
      </c>
      <c r="D680" s="1"/>
      <c r="E680" s="1" t="s">
        <v>339</v>
      </c>
      <c r="F680" s="16">
        <v>2.5344000000000002</v>
      </c>
      <c r="G680" s="16"/>
      <c r="H680" s="16"/>
      <c r="J680" s="17">
        <v>27.6</v>
      </c>
      <c r="K680" s="161">
        <f t="shared" si="20"/>
        <v>2.7600000000000003E-2</v>
      </c>
      <c r="L680" s="162">
        <f t="shared" si="21"/>
        <v>1.0890151515151516E-2</v>
      </c>
      <c r="M680" s="171">
        <v>1.0890151515151516</v>
      </c>
      <c r="N680" s="17">
        <v>1.8</v>
      </c>
      <c r="O680" s="307">
        <v>55</v>
      </c>
      <c r="P680" s="3" t="s">
        <v>349</v>
      </c>
      <c r="Q680" s="307" t="s">
        <v>349</v>
      </c>
      <c r="R680" s="307">
        <v>26.025276999999999</v>
      </c>
      <c r="S680" s="307">
        <v>-174.15693999999999</v>
      </c>
      <c r="T680" s="307" t="s">
        <v>421</v>
      </c>
      <c r="U680" s="4">
        <v>43676</v>
      </c>
      <c r="V680" s="340"/>
      <c r="W680" s="1" t="s">
        <v>378</v>
      </c>
      <c r="X680" s="2" t="s">
        <v>1241</v>
      </c>
    </row>
    <row r="681" spans="1:24" ht="14.5" x14ac:dyDescent="0.35">
      <c r="A681" s="1" t="s">
        <v>1460</v>
      </c>
      <c r="B681" s="1" t="s">
        <v>7</v>
      </c>
      <c r="C681" s="1" t="s">
        <v>303</v>
      </c>
      <c r="D681" s="1"/>
      <c r="E681" s="1" t="s">
        <v>339</v>
      </c>
      <c r="F681" s="16">
        <v>2.5655999999999999</v>
      </c>
      <c r="G681" s="16"/>
      <c r="H681" s="16"/>
      <c r="J681" s="17">
        <v>27.7</v>
      </c>
      <c r="K681" s="161">
        <f t="shared" si="20"/>
        <v>2.7699999999999999E-2</v>
      </c>
      <c r="L681" s="162">
        <f t="shared" si="21"/>
        <v>1.0796694730277518E-2</v>
      </c>
      <c r="M681" s="171">
        <v>1.0796694730277518</v>
      </c>
      <c r="N681" s="17">
        <v>5.2</v>
      </c>
      <c r="O681" s="307">
        <v>55</v>
      </c>
      <c r="P681" s="307" t="s">
        <v>349</v>
      </c>
      <c r="Q681" s="307" t="s">
        <v>349</v>
      </c>
      <c r="R681" s="307">
        <v>26.025276999999999</v>
      </c>
      <c r="S681" s="307">
        <v>-174.15693999999999</v>
      </c>
      <c r="T681" s="307" t="s">
        <v>421</v>
      </c>
      <c r="U681" s="4">
        <v>43676</v>
      </c>
      <c r="V681" s="340"/>
      <c r="W681" s="1" t="s">
        <v>378</v>
      </c>
      <c r="X681" s="2" t="s">
        <v>1241</v>
      </c>
    </row>
    <row r="682" spans="1:24" ht="14.5" x14ac:dyDescent="0.35">
      <c r="A682" s="1" t="s">
        <v>1461</v>
      </c>
      <c r="B682" s="1" t="s">
        <v>7</v>
      </c>
      <c r="C682" s="1" t="s">
        <v>303</v>
      </c>
      <c r="D682" s="1"/>
      <c r="E682" s="1" t="s">
        <v>339</v>
      </c>
      <c r="F682" s="16">
        <v>2.5445000000000002</v>
      </c>
      <c r="G682" s="16"/>
      <c r="H682" s="16"/>
      <c r="J682" s="17">
        <v>27.2</v>
      </c>
      <c r="K682" s="161">
        <f t="shared" si="20"/>
        <v>2.7199999999999998E-2</v>
      </c>
      <c r="L682" s="162">
        <f t="shared" si="21"/>
        <v>1.0689722931813715E-2</v>
      </c>
      <c r="M682" s="171">
        <v>1.0689722931813714</v>
      </c>
      <c r="N682" s="17">
        <v>2.4</v>
      </c>
      <c r="O682" s="338">
        <v>55</v>
      </c>
      <c r="P682" s="338" t="s">
        <v>349</v>
      </c>
      <c r="Q682" s="338" t="s">
        <v>349</v>
      </c>
      <c r="R682" s="338">
        <v>26.025276999999999</v>
      </c>
      <c r="S682" s="338">
        <v>-174.15693999999999</v>
      </c>
      <c r="T682" s="338" t="s">
        <v>421</v>
      </c>
      <c r="U682" s="4">
        <v>43676</v>
      </c>
      <c r="V682" s="340"/>
      <c r="W682" s="1" t="s">
        <v>378</v>
      </c>
      <c r="X682" s="2" t="s">
        <v>1241</v>
      </c>
    </row>
    <row r="683" spans="1:24" ht="14.5" x14ac:dyDescent="0.35">
      <c r="A683" s="2" t="s">
        <v>42</v>
      </c>
      <c r="B683" s="2" t="s">
        <v>19</v>
      </c>
      <c r="C683" s="2" t="s">
        <v>305</v>
      </c>
      <c r="E683" s="2" t="s">
        <v>339</v>
      </c>
      <c r="F683" s="16">
        <v>2.0659999999999998</v>
      </c>
      <c r="G683" s="16"/>
      <c r="H683" s="16"/>
      <c r="I683" s="16">
        <v>11.2311</v>
      </c>
      <c r="J683" s="17">
        <v>39.799999999999997</v>
      </c>
      <c r="K683" s="161">
        <f t="shared" si="20"/>
        <v>3.9799999999999995E-2</v>
      </c>
      <c r="L683" s="162">
        <f t="shared" si="21"/>
        <v>1.9264278799612778E-2</v>
      </c>
      <c r="M683" s="207">
        <v>1.9264278799612777</v>
      </c>
      <c r="N683" s="167">
        <v>2.8</v>
      </c>
      <c r="O683" s="18">
        <v>56.388000000000005</v>
      </c>
      <c r="P683" s="338" t="s">
        <v>1210</v>
      </c>
      <c r="Q683" s="338" t="s">
        <v>1210</v>
      </c>
      <c r="R683" s="168">
        <v>27.760166666666667</v>
      </c>
      <c r="S683" s="169">
        <v>-175.97946666666667</v>
      </c>
      <c r="T683" s="21" t="s">
        <v>421</v>
      </c>
      <c r="U683" s="170">
        <v>41166</v>
      </c>
      <c r="V683" s="22"/>
      <c r="W683" s="2" t="s">
        <v>370</v>
      </c>
      <c r="X683" s="1" t="s">
        <v>369</v>
      </c>
    </row>
    <row r="684" spans="1:24" ht="14.5" x14ac:dyDescent="0.35">
      <c r="A684" s="2" t="s">
        <v>43</v>
      </c>
      <c r="B684" s="2" t="s">
        <v>6</v>
      </c>
      <c r="C684" s="2" t="s">
        <v>289</v>
      </c>
      <c r="E684" s="2" t="s">
        <v>339</v>
      </c>
      <c r="F684" s="16">
        <v>2.2959999999999998</v>
      </c>
      <c r="G684" s="16"/>
      <c r="H684" s="16"/>
      <c r="I684" s="16"/>
      <c r="J684" s="17">
        <v>27.1</v>
      </c>
      <c r="K684" s="161">
        <f t="shared" si="20"/>
        <v>2.7100000000000003E-2</v>
      </c>
      <c r="L684" s="162">
        <f t="shared" si="21"/>
        <v>1.1803135888501744E-2</v>
      </c>
      <c r="M684" s="163">
        <v>1.1803135888501743</v>
      </c>
      <c r="N684" s="167">
        <v>4.5</v>
      </c>
      <c r="O684" s="18">
        <v>56.388000000000005</v>
      </c>
      <c r="P684" s="3" t="s">
        <v>1210</v>
      </c>
      <c r="Q684" s="340" t="s">
        <v>1210</v>
      </c>
      <c r="R684" s="168">
        <v>27.760166666666667</v>
      </c>
      <c r="S684" s="169">
        <v>-175.97946666666667</v>
      </c>
      <c r="T684" s="21" t="s">
        <v>421</v>
      </c>
      <c r="U684" s="170">
        <v>41166</v>
      </c>
      <c r="V684" s="22"/>
      <c r="W684" s="2" t="s">
        <v>370</v>
      </c>
      <c r="X684" s="1" t="s">
        <v>369</v>
      </c>
    </row>
    <row r="685" spans="1:24" ht="14.5" x14ac:dyDescent="0.35">
      <c r="A685" s="2" t="s">
        <v>45</v>
      </c>
      <c r="B685" s="2" t="s">
        <v>6</v>
      </c>
      <c r="C685" s="2" t="s">
        <v>300</v>
      </c>
      <c r="E685" s="2" t="s">
        <v>339</v>
      </c>
      <c r="F685" s="16">
        <v>5.4229000000000003</v>
      </c>
      <c r="G685" s="16"/>
      <c r="H685" s="16"/>
      <c r="I685" s="16"/>
      <c r="J685" s="17">
        <v>32.799999999999997</v>
      </c>
      <c r="K685" s="161">
        <f t="shared" si="20"/>
        <v>3.2799999999999996E-2</v>
      </c>
      <c r="L685" s="162">
        <f t="shared" si="21"/>
        <v>6.0484242748344973E-3</v>
      </c>
      <c r="M685" s="163">
        <v>0.60484242748344974</v>
      </c>
      <c r="N685" s="167">
        <v>4.4000000000000004</v>
      </c>
      <c r="O685" s="18">
        <v>56.388000000000005</v>
      </c>
      <c r="P685" s="3" t="s">
        <v>1210</v>
      </c>
      <c r="Q685" s="338" t="s">
        <v>1210</v>
      </c>
      <c r="R685" s="168">
        <v>27.760166666666667</v>
      </c>
      <c r="S685" s="169">
        <v>-175.97946666666667</v>
      </c>
      <c r="T685" s="21" t="s">
        <v>421</v>
      </c>
      <c r="U685" s="170">
        <v>41166</v>
      </c>
      <c r="V685" s="22"/>
      <c r="W685" s="2" t="s">
        <v>370</v>
      </c>
      <c r="X685" s="1" t="s">
        <v>369</v>
      </c>
    </row>
    <row r="686" spans="1:24" ht="14.5" x14ac:dyDescent="0.35">
      <c r="A686" s="1" t="s">
        <v>1336</v>
      </c>
      <c r="B686" s="1" t="s">
        <v>19</v>
      </c>
      <c r="C686" s="1" t="s">
        <v>310</v>
      </c>
      <c r="D686" s="1"/>
      <c r="E686" s="1" t="s">
        <v>339</v>
      </c>
      <c r="F686" s="16">
        <v>3.0049000000000001</v>
      </c>
      <c r="G686" s="16"/>
      <c r="H686" s="16"/>
      <c r="I686" s="2"/>
      <c r="J686" s="17">
        <v>25.7</v>
      </c>
      <c r="K686" s="161">
        <f t="shared" si="20"/>
        <v>2.5700000000000001E-2</v>
      </c>
      <c r="L686" s="162">
        <f t="shared" si="21"/>
        <v>8.552697261140137E-3</v>
      </c>
      <c r="M686" s="171">
        <v>0.85526972611401375</v>
      </c>
      <c r="N686" s="17">
        <v>3.7</v>
      </c>
      <c r="O686" s="340">
        <v>12</v>
      </c>
      <c r="P686" s="340" t="s">
        <v>1333</v>
      </c>
      <c r="Q686" s="340" t="s">
        <v>1210</v>
      </c>
      <c r="R686" s="340">
        <v>27.789919999999999</v>
      </c>
      <c r="S686" s="340">
        <v>-175.99815000000001</v>
      </c>
      <c r="T686" s="340" t="s">
        <v>421</v>
      </c>
      <c r="U686" s="170">
        <v>43678</v>
      </c>
      <c r="V686" s="340"/>
      <c r="W686" s="2" t="s">
        <v>1241</v>
      </c>
      <c r="X686" s="1" t="s">
        <v>1334</v>
      </c>
    </row>
    <row r="687" spans="1:24" ht="14.5" x14ac:dyDescent="0.35">
      <c r="A687" s="1" t="s">
        <v>1337</v>
      </c>
      <c r="B687" s="1" t="s">
        <v>19</v>
      </c>
      <c r="C687" s="1" t="s">
        <v>310</v>
      </c>
      <c r="D687" s="1"/>
      <c r="E687" s="1" t="s">
        <v>339</v>
      </c>
      <c r="F687" s="16">
        <v>3.0514000000000001</v>
      </c>
      <c r="G687" s="16"/>
      <c r="H687" s="16"/>
      <c r="I687" s="2"/>
      <c r="J687" s="17">
        <v>29.3</v>
      </c>
      <c r="K687" s="161">
        <f t="shared" si="20"/>
        <v>2.93E-2</v>
      </c>
      <c r="L687" s="162">
        <f t="shared" si="21"/>
        <v>9.6021498328636035E-3</v>
      </c>
      <c r="M687" s="171">
        <v>0.96021498328636035</v>
      </c>
      <c r="N687" s="17">
        <v>2.5</v>
      </c>
      <c r="O687" s="340">
        <v>12</v>
      </c>
      <c r="P687" s="3" t="s">
        <v>1333</v>
      </c>
      <c r="Q687" s="338" t="s">
        <v>1210</v>
      </c>
      <c r="R687" s="340">
        <v>27.789919999999999</v>
      </c>
      <c r="S687" s="340">
        <v>-175.99815000000001</v>
      </c>
      <c r="T687" s="340" t="s">
        <v>421</v>
      </c>
      <c r="U687" s="170">
        <v>43678</v>
      </c>
      <c r="V687" s="340"/>
      <c r="W687" s="2" t="s">
        <v>1241</v>
      </c>
      <c r="X687" s="1" t="s">
        <v>1334</v>
      </c>
    </row>
    <row r="688" spans="1:24" ht="14.5" x14ac:dyDescent="0.35">
      <c r="A688" s="1" t="s">
        <v>1338</v>
      </c>
      <c r="B688" s="1" t="s">
        <v>19</v>
      </c>
      <c r="C688" s="1" t="s">
        <v>310</v>
      </c>
      <c r="D688" s="1"/>
      <c r="E688" s="1" t="s">
        <v>339</v>
      </c>
      <c r="F688" s="16">
        <v>3.0308000000000002</v>
      </c>
      <c r="G688" s="16"/>
      <c r="H688" s="16"/>
      <c r="I688" s="2"/>
      <c r="J688" s="17">
        <v>22.9</v>
      </c>
      <c r="K688" s="161">
        <f t="shared" si="20"/>
        <v>2.29E-2</v>
      </c>
      <c r="L688" s="162">
        <f t="shared" si="21"/>
        <v>7.5557608552197439E-3</v>
      </c>
      <c r="M688" s="171">
        <v>0.75557608552197442</v>
      </c>
      <c r="N688" s="17">
        <v>4.8</v>
      </c>
      <c r="O688" s="340">
        <v>12</v>
      </c>
      <c r="P688" s="338" t="s">
        <v>1333</v>
      </c>
      <c r="Q688" s="338" t="s">
        <v>1210</v>
      </c>
      <c r="R688" s="340">
        <v>27.789919999999999</v>
      </c>
      <c r="S688" s="340">
        <v>-175.99815000000001</v>
      </c>
      <c r="T688" s="340" t="s">
        <v>421</v>
      </c>
      <c r="U688" s="170">
        <v>43678</v>
      </c>
      <c r="V688" s="340"/>
      <c r="W688" s="2" t="s">
        <v>1241</v>
      </c>
      <c r="X688" s="1" t="s">
        <v>1334</v>
      </c>
    </row>
    <row r="689" spans="1:24" ht="14.5" x14ac:dyDescent="0.35">
      <c r="A689" s="2" t="s">
        <v>46</v>
      </c>
      <c r="B689" s="2" t="s">
        <v>47</v>
      </c>
      <c r="C689" s="2" t="s">
        <v>306</v>
      </c>
      <c r="E689" s="2" t="s">
        <v>339</v>
      </c>
      <c r="F689" s="16">
        <v>2.3460999999999999</v>
      </c>
      <c r="G689" s="16"/>
      <c r="H689" s="16"/>
      <c r="I689" s="16"/>
      <c r="J689" s="17">
        <v>21.2</v>
      </c>
      <c r="K689" s="161">
        <f t="shared" si="20"/>
        <v>2.12E-2</v>
      </c>
      <c r="L689" s="162">
        <f t="shared" si="21"/>
        <v>9.0362729636417893E-3</v>
      </c>
      <c r="M689" s="163">
        <v>0.90362729636417893</v>
      </c>
      <c r="N689" s="167">
        <v>0.3</v>
      </c>
      <c r="O689" s="18">
        <v>56.388000000000005</v>
      </c>
      <c r="P689" s="3" t="s">
        <v>1210</v>
      </c>
      <c r="Q689" s="340" t="s">
        <v>1210</v>
      </c>
      <c r="R689" s="168">
        <v>27.760166666666667</v>
      </c>
      <c r="S689" s="169">
        <v>-175.97946666666667</v>
      </c>
      <c r="T689" s="21" t="s">
        <v>421</v>
      </c>
      <c r="U689" s="170">
        <v>41166</v>
      </c>
      <c r="V689" s="22"/>
      <c r="W689" s="2" t="s">
        <v>370</v>
      </c>
      <c r="X689" s="1" t="s">
        <v>369</v>
      </c>
    </row>
    <row r="690" spans="1:24" ht="14.5" x14ac:dyDescent="0.35">
      <c r="A690" s="2" t="s">
        <v>48</v>
      </c>
      <c r="B690" s="1" t="s">
        <v>185</v>
      </c>
      <c r="C690" s="2" t="s">
        <v>307</v>
      </c>
      <c r="E690" s="2" t="s">
        <v>339</v>
      </c>
      <c r="F690" s="16">
        <v>2.6555</v>
      </c>
      <c r="G690" s="16"/>
      <c r="H690" s="16"/>
      <c r="I690" s="16"/>
      <c r="J690" s="17">
        <v>33.700000000000003</v>
      </c>
      <c r="K690" s="161">
        <f t="shared" si="20"/>
        <v>3.3700000000000001E-2</v>
      </c>
      <c r="L690" s="162">
        <f t="shared" si="21"/>
        <v>1.2690642063641499E-2</v>
      </c>
      <c r="M690" s="163">
        <v>1.26906420636415</v>
      </c>
      <c r="N690" s="167">
        <v>4.9000000000000004</v>
      </c>
      <c r="O690" s="18">
        <v>54.864000000000004</v>
      </c>
      <c r="P690" s="300" t="s">
        <v>345</v>
      </c>
      <c r="Q690" s="340" t="s">
        <v>345</v>
      </c>
      <c r="R690" s="168">
        <v>28.698350000000001</v>
      </c>
      <c r="S690" s="169">
        <v>-177.43491666666668</v>
      </c>
      <c r="T690" s="21" t="s">
        <v>421</v>
      </c>
      <c r="U690" s="170">
        <v>41168</v>
      </c>
      <c r="V690" s="22"/>
      <c r="W690" s="2" t="s">
        <v>371</v>
      </c>
      <c r="X690" s="1" t="s">
        <v>369</v>
      </c>
    </row>
    <row r="691" spans="1:24" ht="14.5" x14ac:dyDescent="0.35">
      <c r="A691" s="2" t="s">
        <v>49</v>
      </c>
      <c r="B691" s="2" t="s">
        <v>32</v>
      </c>
      <c r="C691" s="2" t="s">
        <v>289</v>
      </c>
      <c r="E691" s="2" t="s">
        <v>337</v>
      </c>
      <c r="F691" s="16">
        <v>5.4551999999999996</v>
      </c>
      <c r="G691" s="16"/>
      <c r="H691" s="16"/>
      <c r="I691" s="16">
        <v>5.6820000000000004</v>
      </c>
      <c r="J691" s="17">
        <v>56.1</v>
      </c>
      <c r="K691" s="161">
        <f t="shared" si="20"/>
        <v>5.6100000000000004E-2</v>
      </c>
      <c r="L691" s="162">
        <f t="shared" si="21"/>
        <v>1.0283765948086231E-2</v>
      </c>
      <c r="M691" s="163">
        <v>1.0283765948086232</v>
      </c>
      <c r="N691" s="167">
        <v>3.9</v>
      </c>
      <c r="O691" s="18">
        <v>54.864000000000004</v>
      </c>
      <c r="P691" s="338" t="s">
        <v>345</v>
      </c>
      <c r="Q691" s="340" t="s">
        <v>345</v>
      </c>
      <c r="R691" s="168">
        <v>28.698350000000001</v>
      </c>
      <c r="S691" s="169">
        <v>-177.43491666666668</v>
      </c>
      <c r="T691" s="21" t="s">
        <v>421</v>
      </c>
      <c r="U691" s="170">
        <v>41168</v>
      </c>
      <c r="V691" s="22"/>
      <c r="W691" s="2" t="s">
        <v>371</v>
      </c>
      <c r="X691" s="1" t="s">
        <v>369</v>
      </c>
    </row>
    <row r="692" spans="1:24" ht="14.5" x14ac:dyDescent="0.35">
      <c r="A692" s="2" t="s">
        <v>50</v>
      </c>
      <c r="B692" s="2" t="s">
        <v>7</v>
      </c>
      <c r="C692" s="2" t="s">
        <v>303</v>
      </c>
      <c r="E692" s="2" t="s">
        <v>339</v>
      </c>
      <c r="F692" s="16">
        <v>2.1673</v>
      </c>
      <c r="G692" s="16"/>
      <c r="H692" s="16"/>
      <c r="I692" s="16"/>
      <c r="J692" s="17">
        <v>31.2</v>
      </c>
      <c r="K692" s="161">
        <f t="shared" si="20"/>
        <v>3.1199999999999999E-2</v>
      </c>
      <c r="L692" s="162">
        <f t="shared" si="21"/>
        <v>1.4395791999261753E-2</v>
      </c>
      <c r="M692" s="163">
        <v>1.4395791999261753</v>
      </c>
      <c r="N692" s="167">
        <v>2.4</v>
      </c>
      <c r="O692" s="18">
        <v>54.864000000000004</v>
      </c>
      <c r="P692" s="338" t="s">
        <v>345</v>
      </c>
      <c r="Q692" s="307" t="s">
        <v>345</v>
      </c>
      <c r="R692" s="168">
        <v>28.698350000000001</v>
      </c>
      <c r="S692" s="169">
        <v>-177.43491666666668</v>
      </c>
      <c r="T692" s="21" t="s">
        <v>421</v>
      </c>
      <c r="U692" s="170">
        <v>41168</v>
      </c>
      <c r="V692" s="22"/>
      <c r="W692" s="2" t="s">
        <v>371</v>
      </c>
      <c r="X692" s="1" t="s">
        <v>369</v>
      </c>
    </row>
    <row r="693" spans="1:24" ht="14.5" x14ac:dyDescent="0.35">
      <c r="A693" s="2" t="s">
        <v>51</v>
      </c>
      <c r="B693" s="2" t="s">
        <v>52</v>
      </c>
      <c r="C693" s="2" t="s">
        <v>308</v>
      </c>
      <c r="E693" s="2" t="s">
        <v>338</v>
      </c>
      <c r="F693" s="16">
        <v>1.9904999999999999</v>
      </c>
      <c r="G693" s="16"/>
      <c r="H693" s="16"/>
      <c r="I693" s="16"/>
      <c r="J693" s="17">
        <v>33.9</v>
      </c>
      <c r="K693" s="161">
        <f t="shared" si="20"/>
        <v>3.39E-2</v>
      </c>
      <c r="L693" s="162">
        <f t="shared" si="21"/>
        <v>1.7030896759608141E-2</v>
      </c>
      <c r="M693" s="163">
        <v>1.7030896759608141</v>
      </c>
      <c r="N693" s="167">
        <v>2.5</v>
      </c>
      <c r="O693" s="18">
        <v>54.864000000000004</v>
      </c>
      <c r="P693" s="338" t="s">
        <v>345</v>
      </c>
      <c r="Q693" s="307" t="s">
        <v>345</v>
      </c>
      <c r="R693" s="168">
        <v>28.698350000000001</v>
      </c>
      <c r="S693" s="169">
        <v>-177.43491666666668</v>
      </c>
      <c r="T693" s="21" t="s">
        <v>421</v>
      </c>
      <c r="U693" s="170">
        <v>41168</v>
      </c>
      <c r="V693" s="22"/>
      <c r="W693" s="2" t="s">
        <v>371</v>
      </c>
      <c r="X693" s="1" t="s">
        <v>369</v>
      </c>
    </row>
    <row r="694" spans="1:24" ht="14.5" x14ac:dyDescent="0.35">
      <c r="A694" s="2" t="s">
        <v>53</v>
      </c>
      <c r="B694" s="2" t="s">
        <v>1219</v>
      </c>
      <c r="C694" s="2" t="s">
        <v>310</v>
      </c>
      <c r="E694" s="2" t="s">
        <v>342</v>
      </c>
      <c r="F694" s="16">
        <v>2.0933000000000002</v>
      </c>
      <c r="G694" s="16"/>
      <c r="H694" s="16"/>
      <c r="I694" s="16"/>
      <c r="J694" s="17">
        <v>33.4</v>
      </c>
      <c r="K694" s="161">
        <f t="shared" si="20"/>
        <v>3.3399999999999999E-2</v>
      </c>
      <c r="L694" s="162">
        <f t="shared" si="21"/>
        <v>1.5955668083886685E-2</v>
      </c>
      <c r="M694" s="163">
        <v>1.5955668083886685</v>
      </c>
      <c r="N694" s="167">
        <v>3.5</v>
      </c>
      <c r="O694" s="18">
        <v>35.052</v>
      </c>
      <c r="P694" s="3" t="s">
        <v>345</v>
      </c>
      <c r="Q694" s="307" t="s">
        <v>345</v>
      </c>
      <c r="R694" s="168">
        <v>28.192350000000001</v>
      </c>
      <c r="S694" s="169">
        <v>-177.37843333333333</v>
      </c>
      <c r="T694" s="21" t="s">
        <v>421</v>
      </c>
      <c r="U694" s="170">
        <v>41169</v>
      </c>
      <c r="V694" s="22"/>
      <c r="W694" s="2" t="s">
        <v>370</v>
      </c>
      <c r="X694" s="1" t="s">
        <v>369</v>
      </c>
    </row>
    <row r="695" spans="1:24" ht="14.5" x14ac:dyDescent="0.35">
      <c r="A695" s="119" t="s">
        <v>1408</v>
      </c>
      <c r="B695" s="119" t="s">
        <v>1404</v>
      </c>
      <c r="C695" s="119"/>
      <c r="D695" s="119"/>
      <c r="E695" s="119" t="s">
        <v>338</v>
      </c>
      <c r="F695" s="176">
        <v>2.1701000000000001</v>
      </c>
      <c r="G695" s="176"/>
      <c r="H695" s="176"/>
      <c r="I695" s="44"/>
      <c r="J695" s="177">
        <v>45.9</v>
      </c>
      <c r="K695" s="172">
        <f t="shared" si="20"/>
        <v>4.5899999999999996E-2</v>
      </c>
      <c r="L695" s="173">
        <f t="shared" si="21"/>
        <v>2.1151099027694572E-2</v>
      </c>
      <c r="M695" s="280">
        <v>2.1151099027694573</v>
      </c>
      <c r="N695" s="177">
        <v>2.8</v>
      </c>
      <c r="O695" s="124">
        <v>8</v>
      </c>
      <c r="P695" s="124" t="s">
        <v>1405</v>
      </c>
      <c r="Q695" s="124" t="s">
        <v>1210</v>
      </c>
      <c r="R695" s="124">
        <v>27.910620000000002</v>
      </c>
      <c r="S695" s="124">
        <v>-175.90483</v>
      </c>
      <c r="T695" s="124" t="s">
        <v>421</v>
      </c>
      <c r="U695" s="281">
        <v>43681</v>
      </c>
      <c r="V695" s="124"/>
      <c r="W695" s="119" t="s">
        <v>1406</v>
      </c>
      <c r="X695" s="118" t="s">
        <v>1334</v>
      </c>
    </row>
    <row r="696" spans="1:24" ht="14.5" x14ac:dyDescent="0.35">
      <c r="A696" s="1" t="s">
        <v>1530</v>
      </c>
      <c r="B696" s="1" t="s">
        <v>1404</v>
      </c>
      <c r="C696" s="1"/>
      <c r="D696" s="1"/>
      <c r="E696" s="1" t="s">
        <v>338</v>
      </c>
      <c r="F696" s="319">
        <v>0.68420000000000003</v>
      </c>
      <c r="G696" s="319"/>
      <c r="H696" s="319"/>
      <c r="I696" s="1"/>
      <c r="J696" s="320">
        <v>12.1</v>
      </c>
      <c r="K696" s="161">
        <f t="shared" si="20"/>
        <v>1.21E-2</v>
      </c>
      <c r="L696" s="162">
        <f t="shared" si="21"/>
        <v>1.7684887459807074E-2</v>
      </c>
      <c r="M696" s="325">
        <v>1.7684887459807074E-2</v>
      </c>
      <c r="N696" s="320">
        <v>3.1</v>
      </c>
      <c r="O696" s="1">
        <v>8</v>
      </c>
      <c r="P696" s="338" t="s">
        <v>1405</v>
      </c>
      <c r="Q696" s="1" t="s">
        <v>1210</v>
      </c>
      <c r="R696" s="307">
        <v>27.910620000000002</v>
      </c>
      <c r="S696" s="307">
        <v>-175.90483</v>
      </c>
      <c r="T696" s="1"/>
      <c r="U696" s="4">
        <v>43681</v>
      </c>
      <c r="V696" s="338"/>
      <c r="W696" s="1" t="s">
        <v>1406</v>
      </c>
      <c r="X696" s="2" t="s">
        <v>1334</v>
      </c>
    </row>
    <row r="697" spans="1:24" ht="14.5" x14ac:dyDescent="0.35">
      <c r="A697" s="2" t="s">
        <v>54</v>
      </c>
      <c r="B697" s="2" t="s">
        <v>52</v>
      </c>
      <c r="C697" s="2" t="s">
        <v>308</v>
      </c>
      <c r="E697" s="2" t="s">
        <v>338</v>
      </c>
      <c r="F697" s="16">
        <v>2.9131999999999998</v>
      </c>
      <c r="G697" s="16"/>
      <c r="H697" s="16"/>
      <c r="I697" s="16"/>
      <c r="J697" s="17">
        <v>66.3</v>
      </c>
      <c r="K697" s="161">
        <f t="shared" si="20"/>
        <v>6.6299999999999998E-2</v>
      </c>
      <c r="L697" s="162">
        <f t="shared" si="21"/>
        <v>2.2758478648908419E-2</v>
      </c>
      <c r="M697" s="163">
        <v>2.2758478648908418</v>
      </c>
      <c r="N697" s="167">
        <v>0.7</v>
      </c>
      <c r="O697" s="18">
        <v>35.052</v>
      </c>
      <c r="P697" s="300" t="s">
        <v>345</v>
      </c>
      <c r="Q697" s="307" t="s">
        <v>345</v>
      </c>
      <c r="R697" s="168">
        <v>28.192350000000001</v>
      </c>
      <c r="S697" s="169">
        <v>-177.37843333333333</v>
      </c>
      <c r="T697" s="21" t="s">
        <v>421</v>
      </c>
      <c r="U697" s="170">
        <v>41169</v>
      </c>
      <c r="V697" s="22"/>
      <c r="W697" s="2" t="s">
        <v>370</v>
      </c>
      <c r="X697" s="1" t="s">
        <v>369</v>
      </c>
    </row>
    <row r="698" spans="1:24" ht="14.5" x14ac:dyDescent="0.35">
      <c r="A698" s="1" t="s">
        <v>1339</v>
      </c>
      <c r="B698" s="1" t="s">
        <v>6</v>
      </c>
      <c r="C698" s="1" t="s">
        <v>310</v>
      </c>
      <c r="D698" s="1"/>
      <c r="E698" s="1" t="s">
        <v>339</v>
      </c>
      <c r="F698" s="16">
        <v>2.5337000000000001</v>
      </c>
      <c r="G698" s="16"/>
      <c r="H698" s="16"/>
      <c r="I698" s="1"/>
      <c r="J698" s="17">
        <v>21.4</v>
      </c>
      <c r="K698" s="161">
        <f t="shared" si="20"/>
        <v>2.1399999999999999E-2</v>
      </c>
      <c r="L698" s="162">
        <f t="shared" si="21"/>
        <v>8.4461459525594969E-3</v>
      </c>
      <c r="M698" s="171">
        <v>0.84461459525594973</v>
      </c>
      <c r="N698" s="17">
        <v>4.3</v>
      </c>
      <c r="O698" s="338">
        <v>52</v>
      </c>
      <c r="P698" s="338" t="s">
        <v>1210</v>
      </c>
      <c r="Q698" s="338" t="s">
        <v>1210</v>
      </c>
      <c r="R698" s="338">
        <v>27.909610000000001</v>
      </c>
      <c r="S698" s="338">
        <v>-175.92321999999999</v>
      </c>
      <c r="T698" s="338" t="s">
        <v>421</v>
      </c>
      <c r="U698" s="170">
        <v>43681</v>
      </c>
      <c r="V698" s="338"/>
      <c r="W698" s="1" t="s">
        <v>376</v>
      </c>
      <c r="X698" s="2" t="s">
        <v>1334</v>
      </c>
    </row>
    <row r="699" spans="1:24" ht="14.5" x14ac:dyDescent="0.35">
      <c r="A699" s="1" t="s">
        <v>1340</v>
      </c>
      <c r="B699" s="1" t="s">
        <v>6</v>
      </c>
      <c r="C699" s="1" t="s">
        <v>310</v>
      </c>
      <c r="D699" s="1"/>
      <c r="E699" s="1" t="s">
        <v>339</v>
      </c>
      <c r="F699" s="16">
        <v>2.5228000000000002</v>
      </c>
      <c r="G699" s="16"/>
      <c r="H699" s="16"/>
      <c r="I699" s="1"/>
      <c r="J699" s="17">
        <v>22.9</v>
      </c>
      <c r="K699" s="161">
        <f t="shared" si="20"/>
        <v>2.29E-2</v>
      </c>
      <c r="L699" s="162">
        <f t="shared" si="21"/>
        <v>9.0772157919771675E-3</v>
      </c>
      <c r="M699" s="171">
        <v>0.90772157919771679</v>
      </c>
      <c r="N699" s="17">
        <v>4.3</v>
      </c>
      <c r="O699" s="340">
        <v>52</v>
      </c>
      <c r="P699" s="340" t="s">
        <v>1210</v>
      </c>
      <c r="Q699" s="340" t="s">
        <v>1210</v>
      </c>
      <c r="R699" s="340">
        <v>27.909610000000001</v>
      </c>
      <c r="S699" s="340">
        <v>-175.92321999999999</v>
      </c>
      <c r="T699" s="340" t="s">
        <v>421</v>
      </c>
      <c r="U699" s="170">
        <v>43681</v>
      </c>
      <c r="V699" s="340"/>
      <c r="W699" s="1" t="s">
        <v>376</v>
      </c>
      <c r="X699" s="2" t="s">
        <v>1334</v>
      </c>
    </row>
    <row r="700" spans="1:24" ht="14.5" x14ac:dyDescent="0.35">
      <c r="A700" s="1" t="s">
        <v>1341</v>
      </c>
      <c r="B700" s="1" t="s">
        <v>6</v>
      </c>
      <c r="C700" s="1" t="s">
        <v>310</v>
      </c>
      <c r="D700" s="1"/>
      <c r="E700" s="1" t="s">
        <v>339</v>
      </c>
      <c r="F700" s="16">
        <v>2.5653000000000001</v>
      </c>
      <c r="G700" s="16"/>
      <c r="H700" s="16"/>
      <c r="I700" s="1"/>
      <c r="J700" s="17">
        <v>26.7</v>
      </c>
      <c r="K700" s="161">
        <f t="shared" si="20"/>
        <v>2.6700000000000002E-2</v>
      </c>
      <c r="L700" s="162">
        <f t="shared" si="21"/>
        <v>1.0408139398900713E-2</v>
      </c>
      <c r="M700" s="171">
        <v>1.0408139398900713</v>
      </c>
      <c r="N700" s="17">
        <v>4.5</v>
      </c>
      <c r="O700" s="340">
        <v>52</v>
      </c>
      <c r="P700" s="340" t="s">
        <v>1210</v>
      </c>
      <c r="Q700" s="340" t="s">
        <v>1210</v>
      </c>
      <c r="R700" s="340">
        <v>27.909610000000001</v>
      </c>
      <c r="S700" s="340">
        <v>-175.92321999999999</v>
      </c>
      <c r="T700" s="340" t="s">
        <v>421</v>
      </c>
      <c r="U700" s="170">
        <v>43681</v>
      </c>
      <c r="V700" s="340"/>
      <c r="W700" s="1" t="s">
        <v>376</v>
      </c>
      <c r="X700" s="2" t="s">
        <v>1334</v>
      </c>
    </row>
    <row r="701" spans="1:24" ht="14.5" x14ac:dyDescent="0.35">
      <c r="A701" s="119" t="s">
        <v>1533</v>
      </c>
      <c r="B701" s="119" t="s">
        <v>4</v>
      </c>
      <c r="C701" s="119" t="s">
        <v>1467</v>
      </c>
      <c r="D701" s="119"/>
      <c r="E701" s="119" t="s">
        <v>337</v>
      </c>
      <c r="F701" s="322">
        <v>0.73839999999999995</v>
      </c>
      <c r="G701" s="322"/>
      <c r="H701" s="322"/>
      <c r="I701" s="119"/>
      <c r="J701" s="324">
        <v>8</v>
      </c>
      <c r="K701" s="172">
        <f t="shared" si="20"/>
        <v>8.0000000000000002E-3</v>
      </c>
      <c r="L701" s="173">
        <f t="shared" si="21"/>
        <v>1.0834236186348864E-2</v>
      </c>
      <c r="M701" s="326">
        <v>1.0834236186348864E-2</v>
      </c>
      <c r="N701" s="323"/>
      <c r="O701" s="119">
        <v>85</v>
      </c>
      <c r="P701" s="124" t="s">
        <v>1210</v>
      </c>
      <c r="Q701" s="119" t="s">
        <v>1210</v>
      </c>
      <c r="R701" s="124">
        <v>27.766570000000002</v>
      </c>
      <c r="S701" s="124">
        <v>-175.78357</v>
      </c>
      <c r="T701" s="119"/>
      <c r="U701" s="281">
        <v>43682</v>
      </c>
      <c r="V701" s="124"/>
      <c r="W701" s="119" t="s">
        <v>1287</v>
      </c>
      <c r="X701" s="118" t="s">
        <v>1334</v>
      </c>
    </row>
    <row r="702" spans="1:24" ht="14.5" x14ac:dyDescent="0.35">
      <c r="A702" s="119" t="s">
        <v>1534</v>
      </c>
      <c r="B702" s="119" t="s">
        <v>4</v>
      </c>
      <c r="C702" s="119" t="s">
        <v>1467</v>
      </c>
      <c r="D702" s="119"/>
      <c r="E702" s="119" t="s">
        <v>337</v>
      </c>
      <c r="F702" s="322">
        <v>0.39810000000000001</v>
      </c>
      <c r="G702" s="322"/>
      <c r="H702" s="322"/>
      <c r="I702" s="119"/>
      <c r="J702" s="324">
        <v>4.0999999999999996</v>
      </c>
      <c r="K702" s="172">
        <f t="shared" si="20"/>
        <v>4.0999999999999995E-3</v>
      </c>
      <c r="L702" s="173">
        <f t="shared" si="21"/>
        <v>1.0298919869379551E-2</v>
      </c>
      <c r="M702" s="326">
        <v>1.0298919869379551E-2</v>
      </c>
      <c r="N702" s="323"/>
      <c r="O702" s="119">
        <v>85</v>
      </c>
      <c r="P702" s="124" t="s">
        <v>1210</v>
      </c>
      <c r="Q702" s="119" t="s">
        <v>1210</v>
      </c>
      <c r="R702" s="124">
        <v>27.766570000000002</v>
      </c>
      <c r="S702" s="124">
        <v>-175.78357</v>
      </c>
      <c r="T702" s="119"/>
      <c r="U702" s="281">
        <v>43682</v>
      </c>
      <c r="V702" s="124"/>
      <c r="W702" s="119" t="s">
        <v>1287</v>
      </c>
      <c r="X702" s="118" t="s">
        <v>1334</v>
      </c>
    </row>
    <row r="703" spans="1:24" ht="14.5" x14ac:dyDescent="0.35">
      <c r="A703" s="119" t="s">
        <v>1535</v>
      </c>
      <c r="B703" s="119" t="s">
        <v>4</v>
      </c>
      <c r="C703" s="119" t="s">
        <v>1467</v>
      </c>
      <c r="D703" s="119"/>
      <c r="E703" s="119" t="s">
        <v>337</v>
      </c>
      <c r="F703" s="322">
        <v>0.35289999999999999</v>
      </c>
      <c r="G703" s="322"/>
      <c r="H703" s="322"/>
      <c r="I703" s="119"/>
      <c r="J703" s="324">
        <v>3.7</v>
      </c>
      <c r="K703" s="172">
        <f t="shared" si="20"/>
        <v>3.7000000000000002E-3</v>
      </c>
      <c r="L703" s="173">
        <f t="shared" si="21"/>
        <v>1.0484556531595354E-2</v>
      </c>
      <c r="M703" s="326">
        <v>1.0484556531595354E-2</v>
      </c>
      <c r="N703" s="323"/>
      <c r="O703" s="119">
        <v>85</v>
      </c>
      <c r="P703" s="124" t="s">
        <v>1210</v>
      </c>
      <c r="Q703" s="119" t="s">
        <v>1210</v>
      </c>
      <c r="R703" s="124">
        <v>27.766570000000002</v>
      </c>
      <c r="S703" s="124">
        <v>-175.78357</v>
      </c>
      <c r="T703" s="119"/>
      <c r="U703" s="281">
        <v>43682</v>
      </c>
      <c r="V703" s="124"/>
      <c r="W703" s="119" t="s">
        <v>1287</v>
      </c>
      <c r="X703" s="118" t="s">
        <v>1334</v>
      </c>
    </row>
    <row r="704" spans="1:24" ht="14.5" x14ac:dyDescent="0.35">
      <c r="A704" s="1" t="s">
        <v>1469</v>
      </c>
      <c r="B704" s="1" t="s">
        <v>4</v>
      </c>
      <c r="C704" s="1" t="s">
        <v>1467</v>
      </c>
      <c r="D704" s="1"/>
      <c r="E704" s="1" t="s">
        <v>337</v>
      </c>
      <c r="F704" s="16">
        <v>2.1861999999999999</v>
      </c>
      <c r="G704" s="16"/>
      <c r="H704" s="16"/>
      <c r="J704" s="17">
        <v>21.5</v>
      </c>
      <c r="K704" s="161">
        <f t="shared" si="20"/>
        <v>2.1500000000000002E-2</v>
      </c>
      <c r="L704" s="162">
        <f t="shared" si="21"/>
        <v>9.8344158814381126E-3</v>
      </c>
      <c r="M704" s="171">
        <v>0.98344158814381122</v>
      </c>
      <c r="N704" s="17">
        <v>3.4</v>
      </c>
      <c r="O704" s="340">
        <v>85</v>
      </c>
      <c r="P704" s="307" t="s">
        <v>1210</v>
      </c>
      <c r="Q704" s="340" t="s">
        <v>1210</v>
      </c>
      <c r="R704" s="307">
        <v>27.766570000000002</v>
      </c>
      <c r="S704" s="307">
        <v>-175.78357</v>
      </c>
      <c r="T704" s="340"/>
      <c r="U704" s="4">
        <v>43682</v>
      </c>
      <c r="V704" s="307"/>
      <c r="W704" s="1" t="s">
        <v>1287</v>
      </c>
      <c r="X704" s="2" t="s">
        <v>1334</v>
      </c>
    </row>
    <row r="705" spans="1:24" ht="14.5" x14ac:dyDescent="0.35">
      <c r="A705" s="2" t="s">
        <v>55</v>
      </c>
      <c r="B705" s="2" t="s">
        <v>56</v>
      </c>
      <c r="C705" s="2" t="s">
        <v>309</v>
      </c>
      <c r="E705" s="2" t="s">
        <v>338</v>
      </c>
      <c r="F705" s="16">
        <v>1.9674</v>
      </c>
      <c r="G705" s="16"/>
      <c r="H705" s="16"/>
      <c r="I705" s="16"/>
      <c r="J705" s="17">
        <v>76.5</v>
      </c>
      <c r="K705" s="161">
        <f t="shared" si="20"/>
        <v>7.6499999999999999E-2</v>
      </c>
      <c r="L705" s="162">
        <f t="shared" si="21"/>
        <v>3.8883806038426345E-2</v>
      </c>
      <c r="M705" s="163">
        <v>3.8883806038426347</v>
      </c>
      <c r="N705" s="167">
        <v>0.9</v>
      </c>
      <c r="O705" s="18">
        <v>64.00800000000001</v>
      </c>
      <c r="P705" s="340" t="s">
        <v>1210</v>
      </c>
      <c r="Q705" s="307" t="s">
        <v>1210</v>
      </c>
      <c r="R705" s="168">
        <v>27.761733333333332</v>
      </c>
      <c r="S705" s="168">
        <v>-175.85003333333333</v>
      </c>
      <c r="T705" s="21" t="s">
        <v>421</v>
      </c>
      <c r="U705" s="170">
        <v>41170</v>
      </c>
      <c r="V705" s="22"/>
      <c r="W705" s="2" t="s">
        <v>370</v>
      </c>
      <c r="X705" s="1" t="s">
        <v>369</v>
      </c>
    </row>
    <row r="706" spans="1:24" ht="14.5" x14ac:dyDescent="0.35">
      <c r="A706" s="1" t="s">
        <v>1463</v>
      </c>
      <c r="B706" s="1" t="s">
        <v>7</v>
      </c>
      <c r="C706" s="1" t="s">
        <v>303</v>
      </c>
      <c r="D706" s="1"/>
      <c r="E706" s="1" t="s">
        <v>339</v>
      </c>
      <c r="F706" s="16">
        <v>2.5074999999999998</v>
      </c>
      <c r="G706" s="16"/>
      <c r="H706" s="16"/>
      <c r="J706" s="17">
        <v>22.4</v>
      </c>
      <c r="K706" s="161">
        <f t="shared" ref="K706:K769" si="22">J706*0.001</f>
        <v>2.24E-2</v>
      </c>
      <c r="L706" s="162">
        <f t="shared" ref="L706:L769" si="23">K706/F706</f>
        <v>8.9332003988035896E-3</v>
      </c>
      <c r="M706" s="171">
        <v>0.89332003988035891</v>
      </c>
      <c r="N706" s="17">
        <v>1.2</v>
      </c>
      <c r="O706" s="307">
        <v>15</v>
      </c>
      <c r="P706" s="340" t="s">
        <v>1462</v>
      </c>
      <c r="Q706" s="307" t="s">
        <v>1210</v>
      </c>
      <c r="R706" s="307">
        <v>27.910520000000002</v>
      </c>
      <c r="S706" s="307">
        <v>-175.90467000000001</v>
      </c>
      <c r="T706" s="307" t="s">
        <v>421</v>
      </c>
      <c r="U706" s="4">
        <v>43682</v>
      </c>
      <c r="V706" s="307"/>
      <c r="W706" s="2" t="s">
        <v>1241</v>
      </c>
      <c r="X706" s="1" t="s">
        <v>1241</v>
      </c>
    </row>
    <row r="707" spans="1:24" ht="14.5" x14ac:dyDescent="0.35">
      <c r="A707" s="1" t="s">
        <v>1464</v>
      </c>
      <c r="B707" s="1" t="s">
        <v>7</v>
      </c>
      <c r="C707" s="1" t="s">
        <v>303</v>
      </c>
      <c r="D707" s="1"/>
      <c r="E707" s="1" t="s">
        <v>339</v>
      </c>
      <c r="F707" s="16">
        <v>2.5274000000000001</v>
      </c>
      <c r="G707" s="16"/>
      <c r="H707" s="16"/>
      <c r="J707" s="17">
        <v>23.8</v>
      </c>
      <c r="K707" s="161">
        <f t="shared" si="22"/>
        <v>2.3800000000000002E-2</v>
      </c>
      <c r="L707" s="162">
        <f t="shared" si="23"/>
        <v>9.4167919601171168E-3</v>
      </c>
      <c r="M707" s="171">
        <v>0.94167919601171168</v>
      </c>
      <c r="N707" s="17">
        <v>1.2</v>
      </c>
      <c r="O707" s="307">
        <v>15</v>
      </c>
      <c r="P707" s="307" t="s">
        <v>1462</v>
      </c>
      <c r="Q707" s="307" t="s">
        <v>1210</v>
      </c>
      <c r="R707" s="307">
        <v>27.910520000000002</v>
      </c>
      <c r="S707" s="307">
        <v>-175.90467000000001</v>
      </c>
      <c r="T707" s="307" t="s">
        <v>421</v>
      </c>
      <c r="U707" s="4">
        <v>43682</v>
      </c>
      <c r="V707" s="340"/>
      <c r="W707" s="2" t="s">
        <v>1241</v>
      </c>
      <c r="X707" s="1" t="s">
        <v>1241</v>
      </c>
    </row>
    <row r="708" spans="1:24" ht="14.5" x14ac:dyDescent="0.35">
      <c r="A708" s="1" t="s">
        <v>1465</v>
      </c>
      <c r="B708" s="1" t="s">
        <v>7</v>
      </c>
      <c r="C708" s="1" t="s">
        <v>303</v>
      </c>
      <c r="D708" s="1"/>
      <c r="E708" s="1" t="s">
        <v>339</v>
      </c>
      <c r="F708" s="16">
        <v>2.5552000000000001</v>
      </c>
      <c r="G708" s="16"/>
      <c r="H708" s="16"/>
      <c r="J708" s="17">
        <v>22.1</v>
      </c>
      <c r="K708" s="161">
        <f t="shared" si="22"/>
        <v>2.2100000000000002E-2</v>
      </c>
      <c r="L708" s="162">
        <f t="shared" si="23"/>
        <v>8.6490294301815908E-3</v>
      </c>
      <c r="M708" s="171">
        <v>0.86490294301815906</v>
      </c>
      <c r="N708" s="17">
        <v>1.4</v>
      </c>
      <c r="O708" s="307">
        <v>15</v>
      </c>
      <c r="P708" s="307" t="s">
        <v>1462</v>
      </c>
      <c r="Q708" s="307" t="s">
        <v>1210</v>
      </c>
      <c r="R708" s="307">
        <v>27.910520000000002</v>
      </c>
      <c r="S708" s="307">
        <v>-175.90467000000001</v>
      </c>
      <c r="T708" s="307" t="s">
        <v>421</v>
      </c>
      <c r="U708" s="4">
        <v>43682</v>
      </c>
      <c r="V708" s="340"/>
      <c r="W708" s="2" t="s">
        <v>1241</v>
      </c>
      <c r="X708" s="1" t="s">
        <v>1241</v>
      </c>
    </row>
    <row r="709" spans="1:24" ht="14.5" x14ac:dyDescent="0.35">
      <c r="A709" s="1" t="s">
        <v>1346</v>
      </c>
      <c r="B709" s="1" t="s">
        <v>1342</v>
      </c>
      <c r="C709" s="1" t="s">
        <v>1197</v>
      </c>
      <c r="D709" s="1"/>
      <c r="E709" s="1" t="s">
        <v>337</v>
      </c>
      <c r="F709" s="16">
        <v>2.5859000000000001</v>
      </c>
      <c r="G709" s="16"/>
      <c r="H709" s="16"/>
      <c r="I709" s="1"/>
      <c r="J709" s="17">
        <v>21.6</v>
      </c>
      <c r="K709" s="161">
        <f t="shared" si="22"/>
        <v>2.1600000000000001E-2</v>
      </c>
      <c r="L709" s="162">
        <f t="shared" si="23"/>
        <v>8.3529912216249655E-3</v>
      </c>
      <c r="M709" s="171">
        <v>0.83529912216249658</v>
      </c>
      <c r="N709" s="17">
        <v>4.3</v>
      </c>
      <c r="O709" s="338">
        <v>3</v>
      </c>
      <c r="P709" s="307" t="s">
        <v>1343</v>
      </c>
      <c r="Q709" s="307" t="s">
        <v>1210</v>
      </c>
      <c r="R709" s="338">
        <v>27.858830000000001</v>
      </c>
      <c r="S709" s="338">
        <v>-175.77913000000001</v>
      </c>
      <c r="T709" s="338" t="s">
        <v>421</v>
      </c>
      <c r="U709" s="170">
        <v>43682</v>
      </c>
      <c r="V709" s="340"/>
      <c r="W709" s="1" t="s">
        <v>1241</v>
      </c>
      <c r="X709" s="2" t="s">
        <v>1241</v>
      </c>
    </row>
    <row r="710" spans="1:24" ht="14.5" x14ac:dyDescent="0.35">
      <c r="A710" s="1" t="s">
        <v>1347</v>
      </c>
      <c r="B710" s="1" t="s">
        <v>1342</v>
      </c>
      <c r="C710" s="1" t="s">
        <v>1197</v>
      </c>
      <c r="D710" s="1"/>
      <c r="E710" s="1" t="s">
        <v>337</v>
      </c>
      <c r="F710" s="16">
        <v>2.5798000000000001</v>
      </c>
      <c r="G710" s="16"/>
      <c r="H710" s="16"/>
      <c r="I710" s="1"/>
      <c r="J710" s="17">
        <v>19.7</v>
      </c>
      <c r="K710" s="161">
        <f t="shared" si="22"/>
        <v>1.9699999999999999E-2</v>
      </c>
      <c r="L710" s="162">
        <f t="shared" si="23"/>
        <v>7.6362508721606317E-3</v>
      </c>
      <c r="M710" s="171">
        <v>0.76362508721606315</v>
      </c>
      <c r="N710" s="17">
        <v>3.2</v>
      </c>
      <c r="O710" s="340">
        <v>3</v>
      </c>
      <c r="P710" s="307" t="s">
        <v>1343</v>
      </c>
      <c r="Q710" s="307" t="s">
        <v>1210</v>
      </c>
      <c r="R710" s="340">
        <v>27.858830000000001</v>
      </c>
      <c r="S710" s="340">
        <v>-175.77913000000001</v>
      </c>
      <c r="T710" s="340" t="s">
        <v>421</v>
      </c>
      <c r="U710" s="170">
        <v>43682</v>
      </c>
      <c r="V710" s="340"/>
      <c r="W710" s="1" t="s">
        <v>1241</v>
      </c>
      <c r="X710" s="2" t="s">
        <v>1241</v>
      </c>
    </row>
    <row r="711" spans="1:24" ht="14.5" x14ac:dyDescent="0.35">
      <c r="A711" s="1" t="s">
        <v>1348</v>
      </c>
      <c r="B711" s="1" t="s">
        <v>1342</v>
      </c>
      <c r="C711" s="1" t="s">
        <v>1197</v>
      </c>
      <c r="D711" s="1"/>
      <c r="E711" s="1" t="s">
        <v>337</v>
      </c>
      <c r="F711" s="16">
        <v>2.5253000000000001</v>
      </c>
      <c r="G711" s="16"/>
      <c r="H711" s="16"/>
      <c r="I711" s="1"/>
      <c r="J711" s="17">
        <v>18.899999999999999</v>
      </c>
      <c r="K711" s="161">
        <f t="shared" si="22"/>
        <v>1.89E-2</v>
      </c>
      <c r="L711" s="162">
        <f t="shared" si="23"/>
        <v>7.4842592959252366E-3</v>
      </c>
      <c r="M711" s="171">
        <v>0.74842592959252363</v>
      </c>
      <c r="N711" s="17">
        <v>2.1</v>
      </c>
      <c r="O711" s="307">
        <v>3</v>
      </c>
      <c r="P711" s="307" t="s">
        <v>1343</v>
      </c>
      <c r="Q711" s="307" t="s">
        <v>1210</v>
      </c>
      <c r="R711" s="307">
        <v>27.858830000000001</v>
      </c>
      <c r="S711" s="307">
        <v>-175.77913000000001</v>
      </c>
      <c r="T711" s="307" t="s">
        <v>421</v>
      </c>
      <c r="U711" s="170">
        <v>43682</v>
      </c>
      <c r="V711" s="307"/>
      <c r="W711" s="1" t="s">
        <v>1241</v>
      </c>
      <c r="X711" s="2" t="s">
        <v>1241</v>
      </c>
    </row>
    <row r="712" spans="1:24" ht="14.5" x14ac:dyDescent="0.35">
      <c r="A712" s="1" t="s">
        <v>1352</v>
      </c>
      <c r="B712" s="1" t="s">
        <v>1349</v>
      </c>
      <c r="C712" s="1" t="s">
        <v>310</v>
      </c>
      <c r="D712" s="1"/>
      <c r="E712" s="1" t="s">
        <v>338</v>
      </c>
      <c r="F712" s="16">
        <v>2.5604</v>
      </c>
      <c r="G712" s="16"/>
      <c r="H712" s="16"/>
      <c r="I712" s="1"/>
      <c r="J712" s="17">
        <v>12.1</v>
      </c>
      <c r="K712" s="161">
        <f t="shared" si="22"/>
        <v>1.21E-2</v>
      </c>
      <c r="L712" s="162">
        <f t="shared" si="23"/>
        <v>4.7258240899859397E-3</v>
      </c>
      <c r="M712" s="171">
        <v>0.47258240899859399</v>
      </c>
      <c r="N712" s="17">
        <v>3.6</v>
      </c>
      <c r="O712" s="338">
        <v>58</v>
      </c>
      <c r="P712" s="307" t="s">
        <v>1210</v>
      </c>
      <c r="Q712" s="307" t="s">
        <v>1210</v>
      </c>
      <c r="R712" s="338">
        <v>27.772760000000002</v>
      </c>
      <c r="S712" s="338">
        <v>-175.79776000000001</v>
      </c>
      <c r="T712" s="338" t="s">
        <v>421</v>
      </c>
      <c r="U712" s="170">
        <v>43682</v>
      </c>
      <c r="V712" s="338"/>
      <c r="W712" s="1" t="s">
        <v>378</v>
      </c>
      <c r="X712" s="2" t="s">
        <v>1334</v>
      </c>
    </row>
    <row r="713" spans="1:24" ht="14.5" x14ac:dyDescent="0.35">
      <c r="A713" s="1" t="s">
        <v>1353</v>
      </c>
      <c r="B713" s="1" t="s">
        <v>1349</v>
      </c>
      <c r="C713" s="1" t="s">
        <v>310</v>
      </c>
      <c r="D713" s="1"/>
      <c r="E713" s="1" t="s">
        <v>338</v>
      </c>
      <c r="F713" s="16">
        <v>2.5501</v>
      </c>
      <c r="G713" s="16"/>
      <c r="H713" s="16"/>
      <c r="I713" s="1"/>
      <c r="J713" s="17">
        <v>9.6999999999999993</v>
      </c>
      <c r="K713" s="161">
        <f t="shared" si="22"/>
        <v>9.7000000000000003E-3</v>
      </c>
      <c r="L713" s="162">
        <f t="shared" si="23"/>
        <v>3.8037724010823106E-3</v>
      </c>
      <c r="M713" s="171">
        <v>0.38037724010823104</v>
      </c>
      <c r="N713" s="17">
        <v>4.8</v>
      </c>
      <c r="O713" s="338">
        <v>58</v>
      </c>
      <c r="P713" s="338" t="s">
        <v>1210</v>
      </c>
      <c r="Q713" s="338" t="s">
        <v>1210</v>
      </c>
      <c r="R713" s="338">
        <v>27.772760000000002</v>
      </c>
      <c r="S713" s="338">
        <v>-175.79776000000001</v>
      </c>
      <c r="T713" s="338" t="s">
        <v>421</v>
      </c>
      <c r="U713" s="170">
        <v>43682</v>
      </c>
      <c r="V713" s="338"/>
      <c r="W713" s="1" t="s">
        <v>378</v>
      </c>
      <c r="X713" s="2" t="s">
        <v>1334</v>
      </c>
    </row>
    <row r="714" spans="1:24" ht="14.5" x14ac:dyDescent="0.35">
      <c r="A714" s="1" t="s">
        <v>1354</v>
      </c>
      <c r="B714" s="1" t="s">
        <v>1349</v>
      </c>
      <c r="C714" s="1" t="s">
        <v>310</v>
      </c>
      <c r="D714" s="1"/>
      <c r="E714" s="1" t="s">
        <v>338</v>
      </c>
      <c r="F714" s="16">
        <v>2.5112000000000001</v>
      </c>
      <c r="G714" s="16"/>
      <c r="H714" s="16"/>
      <c r="I714" s="1"/>
      <c r="J714" s="17">
        <v>10.3</v>
      </c>
      <c r="K714" s="161">
        <f t="shared" si="22"/>
        <v>1.03E-2</v>
      </c>
      <c r="L714" s="162">
        <f t="shared" si="23"/>
        <v>4.1016247212488054E-3</v>
      </c>
      <c r="M714" s="171">
        <v>0.41016247212488055</v>
      </c>
      <c r="N714" s="17">
        <v>4.3</v>
      </c>
      <c r="O714" s="340">
        <v>58</v>
      </c>
      <c r="P714" s="338" t="s">
        <v>1210</v>
      </c>
      <c r="Q714" s="338" t="s">
        <v>1210</v>
      </c>
      <c r="R714" s="340">
        <v>27.772760000000002</v>
      </c>
      <c r="S714" s="340">
        <v>-175.79776000000001</v>
      </c>
      <c r="T714" s="340" t="s">
        <v>421</v>
      </c>
      <c r="U714" s="170">
        <v>43682</v>
      </c>
      <c r="V714" s="340"/>
      <c r="W714" s="1" t="s">
        <v>378</v>
      </c>
      <c r="X714" s="2" t="s">
        <v>1334</v>
      </c>
    </row>
    <row r="715" spans="1:24" x14ac:dyDescent="0.3">
      <c r="A715" s="1" t="s">
        <v>603</v>
      </c>
      <c r="B715" s="1" t="s">
        <v>1086</v>
      </c>
      <c r="E715" s="24" t="s">
        <v>339</v>
      </c>
      <c r="F715" s="25">
        <v>0.86809999999999998</v>
      </c>
      <c r="G715" s="25"/>
      <c r="H715" s="25"/>
      <c r="I715" s="21"/>
      <c r="J715" s="26">
        <v>26.861458067805255</v>
      </c>
      <c r="K715" s="180">
        <f t="shared" si="22"/>
        <v>2.6861458067805256E-2</v>
      </c>
      <c r="L715" s="181">
        <f t="shared" si="23"/>
        <v>3.0942815421962051E-2</v>
      </c>
      <c r="M715" s="182">
        <v>3.0942815421962049</v>
      </c>
      <c r="N715" s="27">
        <v>2.6426287999999993</v>
      </c>
      <c r="O715" s="25">
        <v>18</v>
      </c>
      <c r="P715" s="338" t="s">
        <v>1211</v>
      </c>
      <c r="Q715" s="28" t="s">
        <v>1216</v>
      </c>
      <c r="R715" s="29"/>
      <c r="S715" s="30"/>
      <c r="T715" s="21" t="s">
        <v>1202</v>
      </c>
      <c r="U715" s="31"/>
      <c r="V715" s="31"/>
      <c r="W715" s="28"/>
      <c r="X715" s="21"/>
    </row>
    <row r="716" spans="1:24" x14ac:dyDescent="0.3">
      <c r="A716" s="1" t="s">
        <v>604</v>
      </c>
      <c r="B716" s="1" t="s">
        <v>1086</v>
      </c>
      <c r="E716" s="24" t="s">
        <v>339</v>
      </c>
      <c r="F716" s="25">
        <v>0.87819999999999998</v>
      </c>
      <c r="G716" s="25"/>
      <c r="H716" s="25"/>
      <c r="I716" s="21"/>
      <c r="J716" s="26">
        <v>30.210935508539386</v>
      </c>
      <c r="K716" s="180">
        <f t="shared" si="22"/>
        <v>3.0210935508539385E-2</v>
      </c>
      <c r="L716" s="181">
        <f t="shared" si="23"/>
        <v>3.4400974161397618E-2</v>
      </c>
      <c r="M716" s="182">
        <v>3.4400974161397619</v>
      </c>
      <c r="N716" s="27">
        <v>1.1992431999999995</v>
      </c>
      <c r="O716" s="25">
        <v>18</v>
      </c>
      <c r="P716" s="338" t="s">
        <v>1211</v>
      </c>
      <c r="Q716" s="28" t="s">
        <v>1216</v>
      </c>
      <c r="R716" s="29"/>
      <c r="S716" s="30"/>
      <c r="T716" s="21" t="s">
        <v>1202</v>
      </c>
      <c r="U716" s="31"/>
      <c r="V716" s="31"/>
      <c r="W716" s="28"/>
      <c r="X716" s="21"/>
    </row>
    <row r="717" spans="1:24" x14ac:dyDescent="0.3">
      <c r="A717" s="1" t="s">
        <v>605</v>
      </c>
      <c r="B717" s="1" t="s">
        <v>1086</v>
      </c>
      <c r="E717" s="24" t="s">
        <v>339</v>
      </c>
      <c r="F717" s="25">
        <v>0.89610000000000001</v>
      </c>
      <c r="G717" s="25"/>
      <c r="H717" s="25"/>
      <c r="I717" s="21"/>
      <c r="J717" s="26">
        <v>31.08271730818252</v>
      </c>
      <c r="K717" s="180">
        <f t="shared" si="22"/>
        <v>3.108271730818252E-2</v>
      </c>
      <c r="L717" s="181">
        <f t="shared" si="23"/>
        <v>3.4686661430847587E-2</v>
      </c>
      <c r="M717" s="182">
        <v>3.468666143084759</v>
      </c>
      <c r="N717" s="27">
        <v>1.5465263999999999</v>
      </c>
      <c r="O717" s="25">
        <v>18</v>
      </c>
      <c r="P717" s="338" t="s">
        <v>1211</v>
      </c>
      <c r="Q717" s="28" t="s">
        <v>1216</v>
      </c>
      <c r="R717" s="29"/>
      <c r="S717" s="30"/>
      <c r="T717" s="21" t="s">
        <v>1202</v>
      </c>
      <c r="U717" s="31"/>
      <c r="V717" s="31"/>
      <c r="W717" s="28"/>
      <c r="X717" s="21"/>
    </row>
    <row r="718" spans="1:24" x14ac:dyDescent="0.3">
      <c r="A718" s="1" t="s">
        <v>606</v>
      </c>
      <c r="B718" s="1" t="s">
        <v>1086</v>
      </c>
      <c r="E718" s="24" t="s">
        <v>339</v>
      </c>
      <c r="F718" s="25">
        <v>0.89970000000000006</v>
      </c>
      <c r="G718" s="25"/>
      <c r="H718" s="25"/>
      <c r="I718" s="21"/>
      <c r="J718" s="26">
        <v>21.514784603619681</v>
      </c>
      <c r="K718" s="180">
        <f t="shared" si="22"/>
        <v>2.1514784603619681E-2</v>
      </c>
      <c r="L718" s="181">
        <f t="shared" si="23"/>
        <v>2.3913287322018095E-2</v>
      </c>
      <c r="M718" s="182">
        <v>2.3913287322018095</v>
      </c>
      <c r="N718" s="27">
        <v>-0.49250719999999992</v>
      </c>
      <c r="O718" s="25">
        <v>18</v>
      </c>
      <c r="P718" s="340" t="s">
        <v>1211</v>
      </c>
      <c r="Q718" s="28" t="s">
        <v>1216</v>
      </c>
      <c r="R718" s="29"/>
      <c r="S718" s="30"/>
      <c r="T718" s="21" t="s">
        <v>1202</v>
      </c>
      <c r="U718" s="31"/>
      <c r="V718" s="31"/>
      <c r="W718" s="28"/>
      <c r="X718" s="21"/>
    </row>
    <row r="719" spans="1:24" x14ac:dyDescent="0.3">
      <c r="A719" s="1" t="s">
        <v>607</v>
      </c>
      <c r="B719" s="1" t="s">
        <v>1086</v>
      </c>
      <c r="E719" s="24" t="s">
        <v>339</v>
      </c>
      <c r="F719" s="25">
        <v>0.94</v>
      </c>
      <c r="G719" s="25"/>
      <c r="H719" s="25"/>
      <c r="I719" s="21"/>
      <c r="J719" s="26">
        <v>32.725592658679581</v>
      </c>
      <c r="K719" s="180">
        <f t="shared" si="22"/>
        <v>3.2725592658679581E-2</v>
      </c>
      <c r="L719" s="181">
        <f t="shared" si="23"/>
        <v>3.4814460275191042E-2</v>
      </c>
      <c r="M719" s="182">
        <v>3.4814460275191044</v>
      </c>
      <c r="N719" s="27">
        <v>1.5527135999999992</v>
      </c>
      <c r="O719" s="25">
        <v>18</v>
      </c>
      <c r="P719" s="340" t="s">
        <v>1211</v>
      </c>
      <c r="Q719" s="28" t="s">
        <v>1216</v>
      </c>
      <c r="R719" s="29"/>
      <c r="S719" s="30"/>
      <c r="T719" s="21" t="s">
        <v>1202</v>
      </c>
      <c r="U719" s="31"/>
      <c r="V719" s="31"/>
      <c r="W719" s="28"/>
      <c r="X719" s="21"/>
    </row>
    <row r="720" spans="1:24" x14ac:dyDescent="0.3">
      <c r="A720" s="1" t="s">
        <v>695</v>
      </c>
      <c r="B720" s="1" t="s">
        <v>19</v>
      </c>
      <c r="C720" s="15" t="s">
        <v>1204</v>
      </c>
      <c r="E720" s="15" t="s">
        <v>339</v>
      </c>
      <c r="F720" s="34">
        <v>2.4047000000000001</v>
      </c>
      <c r="G720" s="34"/>
      <c r="H720" s="34"/>
      <c r="I720" s="21"/>
      <c r="J720" s="26">
        <v>75.748099606815202</v>
      </c>
      <c r="K720" s="180">
        <f t="shared" si="22"/>
        <v>7.5748099606815208E-2</v>
      </c>
      <c r="L720" s="181">
        <f t="shared" si="23"/>
        <v>3.1500020629107665E-2</v>
      </c>
      <c r="M720" s="182">
        <v>3.1500020629107666</v>
      </c>
      <c r="N720" s="27">
        <v>2.8816341999999997</v>
      </c>
      <c r="O720" s="340">
        <v>10</v>
      </c>
      <c r="P720" s="340" t="s">
        <v>1108</v>
      </c>
      <c r="Q720" s="21" t="s">
        <v>1215</v>
      </c>
      <c r="R720" s="140"/>
      <c r="S720" s="140"/>
      <c r="T720" s="21" t="s">
        <v>1202</v>
      </c>
      <c r="U720" s="31"/>
      <c r="V720" s="31"/>
      <c r="W720" s="28"/>
      <c r="X720" s="21"/>
    </row>
    <row r="721" spans="1:24" x14ac:dyDescent="0.3">
      <c r="A721" s="1" t="s">
        <v>696</v>
      </c>
      <c r="B721" s="1" t="s">
        <v>19</v>
      </c>
      <c r="C721" s="15" t="s">
        <v>1204</v>
      </c>
      <c r="E721" s="15" t="s">
        <v>339</v>
      </c>
      <c r="F721" s="25">
        <v>2.3624000000000001</v>
      </c>
      <c r="G721" s="25"/>
      <c r="H721" s="25"/>
      <c r="I721" s="21"/>
      <c r="J721" s="26">
        <v>52.835496416451925</v>
      </c>
      <c r="K721" s="180">
        <f t="shared" si="22"/>
        <v>5.2835496416451924E-2</v>
      </c>
      <c r="L721" s="181">
        <f t="shared" si="23"/>
        <v>2.2365177961586491E-2</v>
      </c>
      <c r="M721" s="182">
        <v>2.2365177961586493</v>
      </c>
      <c r="N721" s="27">
        <v>3.6092234192660388</v>
      </c>
      <c r="O721" s="340">
        <v>10</v>
      </c>
      <c r="P721" s="340" t="s">
        <v>1100</v>
      </c>
      <c r="Q721" s="21" t="s">
        <v>1215</v>
      </c>
      <c r="T721" s="21" t="s">
        <v>1202</v>
      </c>
      <c r="U721" s="36"/>
      <c r="V721" s="21"/>
      <c r="W721" s="21"/>
      <c r="X721" s="21"/>
    </row>
    <row r="722" spans="1:24" x14ac:dyDescent="0.3">
      <c r="A722" s="1" t="s">
        <v>697</v>
      </c>
      <c r="B722" s="1" t="s">
        <v>19</v>
      </c>
      <c r="C722" s="15" t="s">
        <v>1204</v>
      </c>
      <c r="E722" s="15" t="s">
        <v>339</v>
      </c>
      <c r="F722" s="25">
        <v>2.3149000000000002</v>
      </c>
      <c r="G722" s="25"/>
      <c r="H722" s="25"/>
      <c r="I722" s="21"/>
      <c r="J722" s="26">
        <v>77.577760716480014</v>
      </c>
      <c r="K722" s="180">
        <f t="shared" si="22"/>
        <v>7.757776071648001E-2</v>
      </c>
      <c r="L722" s="181">
        <f t="shared" si="23"/>
        <v>3.3512359374694371E-2</v>
      </c>
      <c r="M722" s="182">
        <v>3.3512359374694372</v>
      </c>
      <c r="N722" s="27">
        <v>1.4215914155929947</v>
      </c>
      <c r="O722" s="340">
        <v>10</v>
      </c>
      <c r="P722" s="340" t="s">
        <v>1100</v>
      </c>
      <c r="Q722" s="21" t="s">
        <v>1215</v>
      </c>
      <c r="T722" s="21" t="s">
        <v>1202</v>
      </c>
      <c r="U722" s="36"/>
      <c r="V722" s="21"/>
      <c r="W722" s="21"/>
      <c r="X722" s="21"/>
    </row>
    <row r="723" spans="1:24" x14ac:dyDescent="0.3">
      <c r="A723" s="1" t="s">
        <v>698</v>
      </c>
      <c r="B723" s="1" t="s">
        <v>19</v>
      </c>
      <c r="C723" s="15" t="s">
        <v>1204</v>
      </c>
      <c r="E723" s="15" t="s">
        <v>339</v>
      </c>
      <c r="F723" s="34">
        <v>2.2471999999999999</v>
      </c>
      <c r="G723" s="34"/>
      <c r="H723" s="34"/>
      <c r="I723" s="21"/>
      <c r="J723" s="26">
        <v>48.347051114023586</v>
      </c>
      <c r="K723" s="180">
        <f t="shared" si="22"/>
        <v>4.8347051114023584E-2</v>
      </c>
      <c r="L723" s="181">
        <f t="shared" si="23"/>
        <v>2.1514351688333742E-2</v>
      </c>
      <c r="M723" s="182">
        <v>2.1514351688333742</v>
      </c>
      <c r="N723" s="27">
        <v>3.3376410999999995</v>
      </c>
      <c r="O723" s="340">
        <v>10</v>
      </c>
      <c r="P723" s="340" t="s">
        <v>1100</v>
      </c>
      <c r="Q723" s="21" t="s">
        <v>1215</v>
      </c>
      <c r="R723" s="29"/>
      <c r="S723" s="30"/>
      <c r="T723" s="21" t="s">
        <v>1202</v>
      </c>
      <c r="U723" s="31"/>
      <c r="V723" s="31"/>
      <c r="W723" s="28"/>
      <c r="X723" s="21"/>
    </row>
    <row r="724" spans="1:24" x14ac:dyDescent="0.3">
      <c r="A724" s="1" t="s">
        <v>699</v>
      </c>
      <c r="B724" s="1" t="s">
        <v>19</v>
      </c>
      <c r="C724" s="15" t="s">
        <v>1204</v>
      </c>
      <c r="E724" s="15" t="s">
        <v>339</v>
      </c>
      <c r="F724" s="34">
        <v>2.2534000000000001</v>
      </c>
      <c r="G724" s="34"/>
      <c r="H724" s="34"/>
      <c r="I724" s="21"/>
      <c r="J724" s="26">
        <v>54.440104849279159</v>
      </c>
      <c r="K724" s="180">
        <f t="shared" si="22"/>
        <v>5.4440104849279157E-2</v>
      </c>
      <c r="L724" s="181">
        <f t="shared" si="23"/>
        <v>2.4159095078228079E-2</v>
      </c>
      <c r="M724" s="182">
        <v>2.4159095078228079</v>
      </c>
      <c r="N724" s="27">
        <v>2.6399828000000003</v>
      </c>
      <c r="O724" s="340">
        <v>10</v>
      </c>
      <c r="P724" s="340" t="s">
        <v>1100</v>
      </c>
      <c r="Q724" s="21" t="s">
        <v>1215</v>
      </c>
      <c r="R724" s="29"/>
      <c r="S724" s="30"/>
      <c r="T724" s="21" t="s">
        <v>1202</v>
      </c>
      <c r="U724" s="31"/>
      <c r="V724" s="31"/>
      <c r="W724" s="28"/>
      <c r="X724" s="21"/>
    </row>
    <row r="725" spans="1:24" x14ac:dyDescent="0.3">
      <c r="A725" s="1" t="s">
        <v>700</v>
      </c>
      <c r="B725" s="1" t="s">
        <v>19</v>
      </c>
      <c r="C725" s="15" t="s">
        <v>1204</v>
      </c>
      <c r="E725" s="15" t="s">
        <v>339</v>
      </c>
      <c r="F725" s="25">
        <v>2.2985000000000002</v>
      </c>
      <c r="G725" s="25"/>
      <c r="H725" s="25"/>
      <c r="I725" s="21"/>
      <c r="J725" s="26">
        <v>43.591800335173936</v>
      </c>
      <c r="K725" s="180">
        <f t="shared" si="22"/>
        <v>4.3591800335173937E-2</v>
      </c>
      <c r="L725" s="181">
        <f t="shared" si="23"/>
        <v>1.8965325357917742E-2</v>
      </c>
      <c r="M725" s="182">
        <v>1.8965325357917742</v>
      </c>
      <c r="N725" s="27">
        <v>3.6332067343637768</v>
      </c>
      <c r="O725" s="340">
        <v>10</v>
      </c>
      <c r="P725" s="340" t="s">
        <v>1100</v>
      </c>
      <c r="Q725" s="21" t="s">
        <v>1215</v>
      </c>
      <c r="T725" s="21" t="s">
        <v>1202</v>
      </c>
      <c r="U725" s="36"/>
      <c r="V725" s="21"/>
      <c r="W725" s="21"/>
      <c r="X725" s="21"/>
    </row>
    <row r="726" spans="1:24" x14ac:dyDescent="0.3">
      <c r="A726" s="1" t="s">
        <v>701</v>
      </c>
      <c r="B726" s="1" t="s">
        <v>19</v>
      </c>
      <c r="C726" s="15" t="s">
        <v>1204</v>
      </c>
      <c r="E726" s="15" t="s">
        <v>339</v>
      </c>
      <c r="F726" s="25">
        <v>2.3046000000000002</v>
      </c>
      <c r="G726" s="25"/>
      <c r="H726" s="25"/>
      <c r="I726" s="21"/>
      <c r="J726" s="26">
        <v>48.865991688765355</v>
      </c>
      <c r="K726" s="180">
        <f t="shared" si="22"/>
        <v>4.8865991688765355E-2</v>
      </c>
      <c r="L726" s="181">
        <f t="shared" si="23"/>
        <v>2.1203675990959538E-2</v>
      </c>
      <c r="M726" s="182">
        <v>2.1203675990959536</v>
      </c>
      <c r="N726" s="27">
        <v>3.9026456826004194</v>
      </c>
      <c r="O726" s="340">
        <v>10</v>
      </c>
      <c r="P726" s="340" t="s">
        <v>1100</v>
      </c>
      <c r="Q726" s="21" t="s">
        <v>1215</v>
      </c>
      <c r="T726" s="21" t="s">
        <v>1202</v>
      </c>
      <c r="U726" s="36"/>
      <c r="V726" s="21"/>
      <c r="W726" s="21"/>
      <c r="X726" s="21"/>
    </row>
    <row r="727" spans="1:24" x14ac:dyDescent="0.3">
      <c r="A727" s="1" t="s">
        <v>702</v>
      </c>
      <c r="B727" s="1" t="s">
        <v>19</v>
      </c>
      <c r="C727" s="15" t="s">
        <v>1204</v>
      </c>
      <c r="E727" s="15" t="s">
        <v>339</v>
      </c>
      <c r="F727" s="25">
        <v>2.3184</v>
      </c>
      <c r="G727" s="25"/>
      <c r="H727" s="25"/>
      <c r="I727" s="21"/>
      <c r="J727" s="26">
        <v>43.160370096328904</v>
      </c>
      <c r="K727" s="180">
        <f t="shared" si="22"/>
        <v>4.3160370096328907E-2</v>
      </c>
      <c r="L727" s="181">
        <f t="shared" si="23"/>
        <v>1.8616446728920336E-2</v>
      </c>
      <c r="M727" s="182">
        <v>1.8616446728920335</v>
      </c>
      <c r="N727" s="27">
        <v>3.1782526285454709</v>
      </c>
      <c r="O727" s="340">
        <v>10</v>
      </c>
      <c r="P727" s="340" t="s">
        <v>1100</v>
      </c>
      <c r="Q727" s="21" t="s">
        <v>1215</v>
      </c>
      <c r="T727" s="21" t="s">
        <v>1202</v>
      </c>
      <c r="U727" s="36"/>
      <c r="V727" s="21"/>
      <c r="W727" s="21"/>
      <c r="X727" s="21"/>
    </row>
    <row r="728" spans="1:24" x14ac:dyDescent="0.3">
      <c r="A728" s="1" t="s">
        <v>689</v>
      </c>
      <c r="B728" s="1" t="s">
        <v>19</v>
      </c>
      <c r="C728" s="15" t="s">
        <v>1204</v>
      </c>
      <c r="E728" s="15" t="s">
        <v>339</v>
      </c>
      <c r="F728" s="34">
        <v>2.3738999999999999</v>
      </c>
      <c r="G728" s="34"/>
      <c r="H728" s="34"/>
      <c r="I728" s="21"/>
      <c r="J728" s="26">
        <v>84.292811441475351</v>
      </c>
      <c r="K728" s="180">
        <f t="shared" si="22"/>
        <v>8.4292811441475352E-2</v>
      </c>
      <c r="L728" s="181">
        <f t="shared" si="23"/>
        <v>3.5508155963383192E-2</v>
      </c>
      <c r="M728" s="182">
        <v>3.5508155963383192</v>
      </c>
      <c r="N728" s="27">
        <v>3.8097664</v>
      </c>
      <c r="O728" s="340">
        <v>1</v>
      </c>
      <c r="P728" s="307" t="s">
        <v>1108</v>
      </c>
      <c r="Q728" s="28" t="s">
        <v>1215</v>
      </c>
      <c r="R728" s="29"/>
      <c r="S728" s="29"/>
      <c r="T728" s="21" t="s">
        <v>1202</v>
      </c>
      <c r="U728" s="31"/>
      <c r="V728" s="31"/>
      <c r="W728" s="28"/>
      <c r="X728" s="21"/>
    </row>
    <row r="729" spans="1:24" x14ac:dyDescent="0.3">
      <c r="A729" s="1" t="s">
        <v>690</v>
      </c>
      <c r="B729" s="1" t="s">
        <v>19</v>
      </c>
      <c r="C729" s="15" t="s">
        <v>1204</v>
      </c>
      <c r="E729" s="15" t="s">
        <v>339</v>
      </c>
      <c r="F729" s="34">
        <v>2.3843999999999999</v>
      </c>
      <c r="G729" s="34"/>
      <c r="H729" s="34"/>
      <c r="I729" s="21"/>
      <c r="J729" s="26">
        <v>110.39618617488397</v>
      </c>
      <c r="K729" s="180">
        <f t="shared" si="22"/>
        <v>0.11039618617488396</v>
      </c>
      <c r="L729" s="181">
        <f t="shared" si="23"/>
        <v>4.6299356724913594E-2</v>
      </c>
      <c r="M729" s="182">
        <v>4.6299356724913592</v>
      </c>
      <c r="N729" s="27">
        <v>5.1784119999999989</v>
      </c>
      <c r="O729" s="338">
        <v>1</v>
      </c>
      <c r="P729" s="340" t="s">
        <v>1108</v>
      </c>
      <c r="Q729" s="28" t="s">
        <v>1215</v>
      </c>
      <c r="R729" s="29"/>
      <c r="S729" s="30"/>
      <c r="T729" s="21" t="s">
        <v>1202</v>
      </c>
      <c r="U729" s="31"/>
      <c r="V729" s="31"/>
      <c r="W729" s="28"/>
      <c r="X729" s="21"/>
    </row>
    <row r="730" spans="1:24" x14ac:dyDescent="0.3">
      <c r="A730" s="1" t="s">
        <v>691</v>
      </c>
      <c r="B730" s="1" t="s">
        <v>19</v>
      </c>
      <c r="C730" s="15" t="s">
        <v>1204</v>
      </c>
      <c r="E730" s="15" t="s">
        <v>339</v>
      </c>
      <c r="F730" s="34">
        <v>2.3066</v>
      </c>
      <c r="G730" s="34"/>
      <c r="H730" s="34"/>
      <c r="I730" s="21"/>
      <c r="J730" s="26">
        <v>69.972149040270978</v>
      </c>
      <c r="K730" s="180">
        <f t="shared" si="22"/>
        <v>6.9972149040270978E-2</v>
      </c>
      <c r="L730" s="181">
        <f t="shared" si="23"/>
        <v>3.033562344588181E-2</v>
      </c>
      <c r="M730" s="182">
        <v>3.033562344588181</v>
      </c>
      <c r="N730" s="27">
        <v>4.5886343999999992</v>
      </c>
      <c r="O730" s="340">
        <v>1</v>
      </c>
      <c r="P730" s="340" t="s">
        <v>1108</v>
      </c>
      <c r="Q730" s="28" t="s">
        <v>1215</v>
      </c>
      <c r="R730" s="140"/>
      <c r="S730" s="140"/>
      <c r="T730" s="21" t="s">
        <v>1202</v>
      </c>
      <c r="U730" s="31"/>
      <c r="V730" s="31"/>
      <c r="W730" s="28"/>
      <c r="X730" s="21"/>
    </row>
    <row r="731" spans="1:24" x14ac:dyDescent="0.3">
      <c r="A731" s="1" t="s">
        <v>692</v>
      </c>
      <c r="B731" s="1" t="s">
        <v>19</v>
      </c>
      <c r="C731" s="15" t="s">
        <v>1204</v>
      </c>
      <c r="E731" s="15" t="s">
        <v>339</v>
      </c>
      <c r="F731" s="34">
        <v>2.2503000000000002</v>
      </c>
      <c r="G731" s="34"/>
      <c r="H731" s="34"/>
      <c r="I731" s="21"/>
      <c r="J731" s="26">
        <v>56.911052565550115</v>
      </c>
      <c r="K731" s="180">
        <f t="shared" si="22"/>
        <v>5.6911052565550117E-2</v>
      </c>
      <c r="L731" s="181">
        <f t="shared" si="23"/>
        <v>2.5290429083033424E-2</v>
      </c>
      <c r="M731" s="182">
        <v>2.5290429083033423</v>
      </c>
      <c r="N731" s="27">
        <v>3.5673056000000001</v>
      </c>
      <c r="O731" s="340">
        <v>1</v>
      </c>
      <c r="P731" s="340" t="s">
        <v>1108</v>
      </c>
      <c r="Q731" s="28" t="s">
        <v>1215</v>
      </c>
      <c r="R731" s="140"/>
      <c r="S731" s="140"/>
      <c r="T731" s="21" t="s">
        <v>1202</v>
      </c>
      <c r="U731" s="31"/>
      <c r="V731" s="31"/>
      <c r="W731" s="28"/>
      <c r="X731" s="21"/>
    </row>
    <row r="732" spans="1:24" x14ac:dyDescent="0.3">
      <c r="A732" s="1" t="s">
        <v>693</v>
      </c>
      <c r="B732" s="1" t="s">
        <v>19</v>
      </c>
      <c r="C732" s="15" t="s">
        <v>1204</v>
      </c>
      <c r="E732" s="15" t="s">
        <v>339</v>
      </c>
      <c r="F732" s="34">
        <v>2.3452999999999999</v>
      </c>
      <c r="G732" s="34"/>
      <c r="H732" s="34"/>
      <c r="I732" s="21"/>
      <c r="J732" s="26">
        <v>21.044787354158824</v>
      </c>
      <c r="K732" s="180">
        <f t="shared" si="22"/>
        <v>2.1044787354158826E-2</v>
      </c>
      <c r="L732" s="181">
        <f t="shared" si="23"/>
        <v>8.973175011366916E-3</v>
      </c>
      <c r="M732" s="182">
        <v>0.89731750113669162</v>
      </c>
      <c r="N732" s="27">
        <v>4.9264343999999989</v>
      </c>
      <c r="O732" s="340">
        <v>1</v>
      </c>
      <c r="P732" s="340" t="s">
        <v>1108</v>
      </c>
      <c r="Q732" s="28" t="s">
        <v>1215</v>
      </c>
      <c r="R732" s="140"/>
      <c r="S732" s="140"/>
      <c r="T732" s="21" t="s">
        <v>1202</v>
      </c>
      <c r="U732" s="31"/>
      <c r="V732" s="31"/>
      <c r="W732" s="28"/>
      <c r="X732" s="21"/>
    </row>
    <row r="733" spans="1:24" x14ac:dyDescent="0.3">
      <c r="A733" s="1" t="s">
        <v>694</v>
      </c>
      <c r="B733" s="1" t="s">
        <v>19</v>
      </c>
      <c r="C733" s="15" t="s">
        <v>1204</v>
      </c>
      <c r="E733" s="15" t="s">
        <v>339</v>
      </c>
      <c r="F733" s="34">
        <v>2.3866000000000001</v>
      </c>
      <c r="G733" s="34"/>
      <c r="H733" s="34"/>
      <c r="I733" s="21"/>
      <c r="J733" s="26">
        <v>93.641701166729391</v>
      </c>
      <c r="K733" s="180">
        <f t="shared" si="22"/>
        <v>9.3641701166729388E-2</v>
      </c>
      <c r="L733" s="181">
        <f t="shared" si="23"/>
        <v>3.923644564096597E-2</v>
      </c>
      <c r="M733" s="182">
        <v>3.9236445640965969</v>
      </c>
      <c r="N733" s="27">
        <v>2.9607279999999996</v>
      </c>
      <c r="O733" s="340">
        <v>1</v>
      </c>
      <c r="P733" s="340" t="s">
        <v>1108</v>
      </c>
      <c r="Q733" s="28" t="s">
        <v>1215</v>
      </c>
      <c r="R733" s="140"/>
      <c r="S733" s="140"/>
      <c r="T733" s="21" t="s">
        <v>1202</v>
      </c>
      <c r="U733" s="31"/>
      <c r="V733" s="31"/>
      <c r="W733" s="28"/>
      <c r="X733" s="21"/>
    </row>
    <row r="734" spans="1:24" x14ac:dyDescent="0.3">
      <c r="A734" s="1" t="s">
        <v>703</v>
      </c>
      <c r="B734" s="1" t="s">
        <v>19</v>
      </c>
      <c r="C734" s="15" t="s">
        <v>1204</v>
      </c>
      <c r="E734" s="24" t="s">
        <v>339</v>
      </c>
      <c r="F734" s="34">
        <v>2.3769999999999998</v>
      </c>
      <c r="G734" s="34"/>
      <c r="H734" s="34"/>
      <c r="I734" s="21"/>
      <c r="J734" s="26">
        <v>55.603015075376881</v>
      </c>
      <c r="K734" s="180">
        <f t="shared" si="22"/>
        <v>5.5603015075376884E-2</v>
      </c>
      <c r="L734" s="181">
        <f t="shared" si="23"/>
        <v>2.3392097213031926E-2</v>
      </c>
      <c r="M734" s="182">
        <v>2.3392097213031926</v>
      </c>
      <c r="N734" s="27">
        <v>1.9709244000000004</v>
      </c>
      <c r="O734" s="340">
        <v>20</v>
      </c>
      <c r="P734" s="340" t="s">
        <v>1100</v>
      </c>
      <c r="Q734" s="21" t="s">
        <v>1215</v>
      </c>
      <c r="R734" s="29"/>
      <c r="S734" s="30"/>
      <c r="T734" s="21" t="s">
        <v>1202</v>
      </c>
      <c r="U734" s="31"/>
      <c r="V734" s="31"/>
      <c r="W734" s="28"/>
      <c r="X734" s="21"/>
    </row>
    <row r="735" spans="1:24" x14ac:dyDescent="0.3">
      <c r="A735" s="1" t="s">
        <v>704</v>
      </c>
      <c r="B735" s="1" t="s">
        <v>19</v>
      </c>
      <c r="C735" s="15" t="s">
        <v>1204</v>
      </c>
      <c r="E735" s="24" t="s">
        <v>339</v>
      </c>
      <c r="F735" s="34">
        <v>2.3102999999999998</v>
      </c>
      <c r="G735" s="34"/>
      <c r="H735" s="34"/>
      <c r="I735" s="21"/>
      <c r="J735" s="26">
        <v>82.398444360807929</v>
      </c>
      <c r="K735" s="180">
        <f t="shared" si="22"/>
        <v>8.2398444360807926E-2</v>
      </c>
      <c r="L735" s="181">
        <f t="shared" si="23"/>
        <v>3.5665690326281405E-2</v>
      </c>
      <c r="M735" s="182">
        <v>3.5665690326281405</v>
      </c>
      <c r="N735" s="27">
        <v>2.5995584000000003</v>
      </c>
      <c r="O735" s="340">
        <v>20</v>
      </c>
      <c r="P735" s="338" t="s">
        <v>1100</v>
      </c>
      <c r="Q735" s="21" t="s">
        <v>1215</v>
      </c>
      <c r="T735" s="21" t="s">
        <v>1202</v>
      </c>
      <c r="U735" s="36"/>
      <c r="V735" s="21"/>
      <c r="W735" s="21"/>
      <c r="X735" s="21"/>
    </row>
    <row r="736" spans="1:24" x14ac:dyDescent="0.3">
      <c r="A736" s="1" t="s">
        <v>705</v>
      </c>
      <c r="B736" s="1" t="s">
        <v>19</v>
      </c>
      <c r="C736" s="15" t="s">
        <v>1204</v>
      </c>
      <c r="E736" s="24" t="s">
        <v>339</v>
      </c>
      <c r="F736" s="25">
        <v>2.3370000000000002</v>
      </c>
      <c r="G736" s="25"/>
      <c r="H736" s="25"/>
      <c r="I736" s="21"/>
      <c r="J736" s="26">
        <v>42.917798877701181</v>
      </c>
      <c r="K736" s="180">
        <f t="shared" si="22"/>
        <v>4.2917798877701183E-2</v>
      </c>
      <c r="L736" s="181">
        <f t="shared" si="23"/>
        <v>1.8364483901455363E-2</v>
      </c>
      <c r="M736" s="182">
        <v>1.8364483901455362</v>
      </c>
      <c r="N736" s="27">
        <v>2.2462784325030496</v>
      </c>
      <c r="O736" s="340">
        <v>20</v>
      </c>
      <c r="P736" s="338" t="s">
        <v>1100</v>
      </c>
      <c r="Q736" s="21" t="s">
        <v>1215</v>
      </c>
      <c r="T736" s="21" t="s">
        <v>1202</v>
      </c>
      <c r="U736" s="36"/>
      <c r="V736" s="21"/>
      <c r="W736" s="21"/>
      <c r="X736" s="21"/>
    </row>
    <row r="737" spans="1:24" x14ac:dyDescent="0.3">
      <c r="A737" s="1" t="s">
        <v>706</v>
      </c>
      <c r="B737" s="1" t="s">
        <v>19</v>
      </c>
      <c r="C737" s="15" t="s">
        <v>1204</v>
      </c>
      <c r="E737" s="24" t="s">
        <v>339</v>
      </c>
      <c r="F737" s="34">
        <v>2.2643</v>
      </c>
      <c r="G737" s="34"/>
      <c r="H737" s="34"/>
      <c r="I737" s="21"/>
      <c r="J737" s="26">
        <v>60.192949441726249</v>
      </c>
      <c r="K737" s="180">
        <f t="shared" si="22"/>
        <v>6.0192949441726248E-2</v>
      </c>
      <c r="L737" s="181">
        <f t="shared" si="23"/>
        <v>2.6583469258369585E-2</v>
      </c>
      <c r="M737" s="182">
        <v>2.6583469258369585</v>
      </c>
      <c r="N737" s="27">
        <v>3.2873983999999998</v>
      </c>
      <c r="O737" s="340">
        <v>20</v>
      </c>
      <c r="P737" s="338" t="s">
        <v>1100</v>
      </c>
      <c r="Q737" s="21" t="s">
        <v>1215</v>
      </c>
      <c r="R737" s="29"/>
      <c r="S737" s="30"/>
      <c r="T737" s="21" t="s">
        <v>1202</v>
      </c>
      <c r="U737" s="31"/>
      <c r="V737" s="31"/>
      <c r="W737" s="28"/>
      <c r="X737" s="21"/>
    </row>
    <row r="738" spans="1:24" x14ac:dyDescent="0.3">
      <c r="A738" s="1" t="s">
        <v>707</v>
      </c>
      <c r="B738" s="1" t="s">
        <v>19</v>
      </c>
      <c r="C738" s="15" t="s">
        <v>1204</v>
      </c>
      <c r="E738" s="24" t="s">
        <v>339</v>
      </c>
      <c r="F738" s="34">
        <v>2.2458999999999998</v>
      </c>
      <c r="G738" s="34"/>
      <c r="H738" s="34"/>
      <c r="I738" s="21"/>
      <c r="J738" s="26">
        <v>71.722243131351149</v>
      </c>
      <c r="K738" s="180">
        <f t="shared" si="22"/>
        <v>7.1722243131351157E-2</v>
      </c>
      <c r="L738" s="181">
        <f t="shared" si="23"/>
        <v>3.1934744704283882E-2</v>
      </c>
      <c r="M738" s="182">
        <v>3.1934744704283884</v>
      </c>
      <c r="N738" s="27">
        <v>2.3037503999999989</v>
      </c>
      <c r="O738" s="340">
        <v>20</v>
      </c>
      <c r="P738" s="340" t="s">
        <v>1100</v>
      </c>
      <c r="Q738" s="21" t="s">
        <v>1215</v>
      </c>
      <c r="R738" s="29"/>
      <c r="S738" s="30"/>
      <c r="T738" s="21" t="s">
        <v>1202</v>
      </c>
      <c r="U738" s="31"/>
      <c r="V738" s="31"/>
      <c r="W738" s="28"/>
      <c r="X738" s="21"/>
    </row>
    <row r="739" spans="1:24" x14ac:dyDescent="0.3">
      <c r="A739" s="1" t="s">
        <v>708</v>
      </c>
      <c r="B739" s="1" t="s">
        <v>19</v>
      </c>
      <c r="C739" s="15" t="s">
        <v>1204</v>
      </c>
      <c r="E739" s="24" t="s">
        <v>339</v>
      </c>
      <c r="F739" s="34">
        <v>2.2721</v>
      </c>
      <c r="G739" s="34"/>
      <c r="H739" s="34"/>
      <c r="I739" s="21"/>
      <c r="J739" s="26">
        <v>45.927715500579822</v>
      </c>
      <c r="K739" s="180">
        <f t="shared" si="22"/>
        <v>4.5927715500579822E-2</v>
      </c>
      <c r="L739" s="181">
        <f t="shared" si="23"/>
        <v>2.0213773821829945E-2</v>
      </c>
      <c r="M739" s="182">
        <v>2.0213773821829943</v>
      </c>
      <c r="N739" s="27">
        <v>2.6458632000000009</v>
      </c>
      <c r="O739" s="340">
        <v>20</v>
      </c>
      <c r="P739" s="340" t="s">
        <v>1100</v>
      </c>
      <c r="Q739" s="21" t="s">
        <v>1215</v>
      </c>
      <c r="R739" s="29"/>
      <c r="S739" s="30"/>
      <c r="T739" s="21" t="s">
        <v>1202</v>
      </c>
      <c r="U739" s="31"/>
      <c r="V739" s="31"/>
      <c r="W739" s="28"/>
      <c r="X739" s="21"/>
    </row>
    <row r="740" spans="1:24" x14ac:dyDescent="0.3">
      <c r="A740" s="1" t="s">
        <v>709</v>
      </c>
      <c r="B740" s="1" t="s">
        <v>19</v>
      </c>
      <c r="C740" s="15" t="s">
        <v>1204</v>
      </c>
      <c r="E740" s="24" t="s">
        <v>339</v>
      </c>
      <c r="F740" s="34">
        <v>2.3039999999999998</v>
      </c>
      <c r="G740" s="34"/>
      <c r="H740" s="34"/>
      <c r="I740" s="21"/>
      <c r="J740" s="26">
        <v>30.840296073265584</v>
      </c>
      <c r="K740" s="180">
        <f t="shared" si="22"/>
        <v>3.0840296073265584E-2</v>
      </c>
      <c r="L740" s="181">
        <f t="shared" si="23"/>
        <v>1.3385545170688188E-2</v>
      </c>
      <c r="M740" s="182">
        <v>1.3385545170688189</v>
      </c>
      <c r="N740" s="27">
        <v>2.0066807999999994</v>
      </c>
      <c r="O740" s="340">
        <v>20</v>
      </c>
      <c r="P740" s="340" t="s">
        <v>1100</v>
      </c>
      <c r="Q740" s="21" t="s">
        <v>1215</v>
      </c>
      <c r="T740" s="21" t="s">
        <v>1202</v>
      </c>
      <c r="U740" s="36"/>
      <c r="V740" s="21"/>
      <c r="W740" s="21"/>
      <c r="X740" s="21"/>
    </row>
    <row r="741" spans="1:24" x14ac:dyDescent="0.3">
      <c r="A741" s="1" t="s">
        <v>710</v>
      </c>
      <c r="B741" s="1" t="s">
        <v>19</v>
      </c>
      <c r="C741" s="15" t="s">
        <v>1204</v>
      </c>
      <c r="E741" s="24" t="s">
        <v>339</v>
      </c>
      <c r="F741" s="25">
        <v>2.2522000000000002</v>
      </c>
      <c r="G741" s="25"/>
      <c r="H741" s="25"/>
      <c r="I741" s="21"/>
      <c r="J741" s="26">
        <v>39.939370843265024</v>
      </c>
      <c r="K741" s="180">
        <f t="shared" si="22"/>
        <v>3.9939370843265022E-2</v>
      </c>
      <c r="L741" s="181">
        <f t="shared" si="23"/>
        <v>1.7733492071425726E-2</v>
      </c>
      <c r="M741" s="182">
        <v>1.7733492071425727</v>
      </c>
      <c r="N741" s="27">
        <v>2.3955952682393225</v>
      </c>
      <c r="O741" s="340">
        <v>20</v>
      </c>
      <c r="P741" s="340" t="s">
        <v>1100</v>
      </c>
      <c r="Q741" s="21" t="s">
        <v>1215</v>
      </c>
      <c r="T741" s="21" t="s">
        <v>1202</v>
      </c>
      <c r="U741" s="36"/>
      <c r="V741" s="21"/>
      <c r="W741" s="21"/>
      <c r="X741" s="21"/>
    </row>
    <row r="742" spans="1:24" x14ac:dyDescent="0.3">
      <c r="A742" s="1" t="s">
        <v>711</v>
      </c>
      <c r="B742" s="1" t="s">
        <v>19</v>
      </c>
      <c r="C742" s="15" t="s">
        <v>1204</v>
      </c>
      <c r="E742" s="24" t="s">
        <v>339</v>
      </c>
      <c r="F742" s="34">
        <v>2.3344999999999998</v>
      </c>
      <c r="G742" s="34"/>
      <c r="H742" s="34"/>
      <c r="I742" s="21"/>
      <c r="J742" s="26">
        <v>47.394665635871668</v>
      </c>
      <c r="K742" s="180">
        <f t="shared" si="22"/>
        <v>4.739466563587167E-2</v>
      </c>
      <c r="L742" s="181">
        <f t="shared" si="23"/>
        <v>2.0301848633913759E-2</v>
      </c>
      <c r="M742" s="182">
        <v>2.0301848633913759</v>
      </c>
      <c r="N742" s="27">
        <v>1.6536050000000007</v>
      </c>
      <c r="O742" s="340">
        <v>20</v>
      </c>
      <c r="P742" s="340" t="s">
        <v>1100</v>
      </c>
      <c r="Q742" s="21" t="s">
        <v>1215</v>
      </c>
      <c r="R742" s="29"/>
      <c r="S742" s="30"/>
      <c r="T742" s="21" t="s">
        <v>1202</v>
      </c>
      <c r="U742" s="31"/>
      <c r="V742" s="31"/>
      <c r="W742" s="28"/>
      <c r="X742" s="21"/>
    </row>
    <row r="743" spans="1:24" x14ac:dyDescent="0.3">
      <c r="A743" s="1" t="s">
        <v>712</v>
      </c>
      <c r="B743" s="1" t="s">
        <v>19</v>
      </c>
      <c r="C743" s="15" t="s">
        <v>1204</v>
      </c>
      <c r="E743" s="24" t="s">
        <v>339</v>
      </c>
      <c r="F743" s="34">
        <v>2.3786999999999998</v>
      </c>
      <c r="G743" s="34"/>
      <c r="H743" s="34"/>
      <c r="I743" s="21"/>
      <c r="J743" s="26">
        <v>37.624661770390411</v>
      </c>
      <c r="K743" s="180">
        <f t="shared" si="22"/>
        <v>3.7624661770390415E-2</v>
      </c>
      <c r="L743" s="181">
        <f t="shared" si="23"/>
        <v>1.5817321129352344E-2</v>
      </c>
      <c r="M743" s="182">
        <v>1.5817321129352344</v>
      </c>
      <c r="N743" s="27">
        <v>2.567044000000001</v>
      </c>
      <c r="O743" s="340">
        <v>20</v>
      </c>
      <c r="P743" s="338" t="s">
        <v>1100</v>
      </c>
      <c r="Q743" s="21" t="s">
        <v>1215</v>
      </c>
      <c r="R743" s="29"/>
      <c r="S743" s="29"/>
      <c r="T743" s="21" t="s">
        <v>1202</v>
      </c>
      <c r="U743" s="31"/>
      <c r="V743" s="31"/>
      <c r="W743" s="28"/>
      <c r="X743" s="21"/>
    </row>
    <row r="744" spans="1:24" x14ac:dyDescent="0.3">
      <c r="A744" s="1" t="s">
        <v>713</v>
      </c>
      <c r="B744" s="1" t="s">
        <v>19</v>
      </c>
      <c r="C744" s="15" t="s">
        <v>1204</v>
      </c>
      <c r="E744" s="24" t="s">
        <v>339</v>
      </c>
      <c r="F744" s="34">
        <v>2.3803000000000001</v>
      </c>
      <c r="G744" s="34"/>
      <c r="H744" s="34"/>
      <c r="I744" s="21"/>
      <c r="J744" s="26">
        <v>34.332634338138931</v>
      </c>
      <c r="K744" s="180">
        <f t="shared" si="22"/>
        <v>3.4332634338138934E-2</v>
      </c>
      <c r="L744" s="181">
        <f t="shared" si="23"/>
        <v>1.442365850444857E-2</v>
      </c>
      <c r="M744" s="182">
        <v>1.4423658504448571</v>
      </c>
      <c r="N744" s="27">
        <v>1.5103541999999988</v>
      </c>
      <c r="O744" s="340">
        <v>20</v>
      </c>
      <c r="P744" s="338" t="s">
        <v>1108</v>
      </c>
      <c r="Q744" s="21" t="s">
        <v>1215</v>
      </c>
      <c r="R744" s="140"/>
      <c r="S744" s="140"/>
      <c r="T744" s="21" t="s">
        <v>1202</v>
      </c>
      <c r="U744" s="31"/>
      <c r="V744" s="31"/>
      <c r="W744" s="28"/>
      <c r="X744" s="21"/>
    </row>
    <row r="745" spans="1:24" ht="14.5" x14ac:dyDescent="0.35">
      <c r="A745" s="1" t="s">
        <v>855</v>
      </c>
      <c r="B745" s="1" t="s">
        <v>1086</v>
      </c>
      <c r="E745" s="2" t="s">
        <v>339</v>
      </c>
      <c r="F745" s="34">
        <v>0.86</v>
      </c>
      <c r="G745" s="34"/>
      <c r="H745" s="34"/>
      <c r="I745" s="21"/>
      <c r="J745" s="26">
        <v>41.579810725552051</v>
      </c>
      <c r="K745" s="161">
        <f t="shared" si="22"/>
        <v>4.1579810725552051E-2</v>
      </c>
      <c r="L745" s="162">
        <f t="shared" si="23"/>
        <v>4.8348617122734944E-2</v>
      </c>
      <c r="M745" s="163">
        <v>4.8348617122734945</v>
      </c>
      <c r="N745" s="27">
        <v>0.87611199999999978</v>
      </c>
      <c r="O745" s="340">
        <v>51</v>
      </c>
      <c r="P745" s="340" t="s">
        <v>1111</v>
      </c>
      <c r="Q745" s="21" t="s">
        <v>1216</v>
      </c>
      <c r="T745" s="21" t="s">
        <v>1202</v>
      </c>
      <c r="U745" s="36"/>
      <c r="V745" s="21"/>
      <c r="W745" s="21"/>
      <c r="X745" s="21"/>
    </row>
    <row r="746" spans="1:24" ht="14.5" x14ac:dyDescent="0.35">
      <c r="A746" s="1" t="s">
        <v>856</v>
      </c>
      <c r="B746" s="1" t="s">
        <v>1086</v>
      </c>
      <c r="E746" s="2" t="s">
        <v>339</v>
      </c>
      <c r="F746" s="34">
        <v>0.9</v>
      </c>
      <c r="G746" s="34"/>
      <c r="H746" s="34"/>
      <c r="I746" s="21"/>
      <c r="J746" s="26">
        <v>34.736487907465822</v>
      </c>
      <c r="K746" s="161">
        <f t="shared" si="22"/>
        <v>3.4736487907465821E-2</v>
      </c>
      <c r="L746" s="162">
        <f t="shared" si="23"/>
        <v>3.859609767496202E-2</v>
      </c>
      <c r="M746" s="163">
        <v>3.859609767496202</v>
      </c>
      <c r="N746" s="27">
        <v>1.4976039999999997</v>
      </c>
      <c r="O746" s="340">
        <v>51</v>
      </c>
      <c r="P746" s="340" t="s">
        <v>1111</v>
      </c>
      <c r="Q746" s="21" t="s">
        <v>1216</v>
      </c>
      <c r="T746" s="21" t="s">
        <v>1202</v>
      </c>
      <c r="U746" s="36"/>
      <c r="V746" s="21"/>
      <c r="W746" s="21"/>
      <c r="X746" s="21"/>
    </row>
    <row r="747" spans="1:24" ht="14.5" x14ac:dyDescent="0.35">
      <c r="A747" s="1" t="s">
        <v>857</v>
      </c>
      <c r="B747" s="1" t="s">
        <v>1086</v>
      </c>
      <c r="E747" s="2" t="s">
        <v>339</v>
      </c>
      <c r="F747" s="34">
        <v>0.87949999999999995</v>
      </c>
      <c r="G747" s="34"/>
      <c r="H747" s="34"/>
      <c r="I747" s="21"/>
      <c r="J747" s="26">
        <v>35.230704521556255</v>
      </c>
      <c r="K747" s="161">
        <f t="shared" si="22"/>
        <v>3.5230704521556258E-2</v>
      </c>
      <c r="L747" s="162">
        <f t="shared" si="23"/>
        <v>4.0057651531047483E-2</v>
      </c>
      <c r="M747" s="163">
        <v>4.0057651531047487</v>
      </c>
      <c r="N747" s="27">
        <v>0.86907399999999968</v>
      </c>
      <c r="O747" s="338">
        <v>51</v>
      </c>
      <c r="P747" s="338" t="s">
        <v>1111</v>
      </c>
      <c r="Q747" s="21" t="s">
        <v>1216</v>
      </c>
      <c r="T747" s="21" t="s">
        <v>1202</v>
      </c>
      <c r="U747" s="36"/>
      <c r="V747" s="21"/>
      <c r="W747" s="21"/>
      <c r="X747" s="21"/>
    </row>
    <row r="748" spans="1:24" ht="14.5" x14ac:dyDescent="0.35">
      <c r="A748" s="1" t="s">
        <v>858</v>
      </c>
      <c r="B748" s="1" t="s">
        <v>1086</v>
      </c>
      <c r="E748" s="2" t="s">
        <v>339</v>
      </c>
      <c r="F748" s="34">
        <v>0.94189999999999996</v>
      </c>
      <c r="G748" s="34"/>
      <c r="H748" s="34"/>
      <c r="I748" s="21"/>
      <c r="J748" s="26">
        <v>43.171819137749736</v>
      </c>
      <c r="K748" s="161">
        <f t="shared" si="22"/>
        <v>4.3171819137749735E-2</v>
      </c>
      <c r="L748" s="162">
        <f t="shared" si="23"/>
        <v>4.5834822314205048E-2</v>
      </c>
      <c r="M748" s="163">
        <v>4.583482231420505</v>
      </c>
      <c r="N748" s="27">
        <v>0.99262600000000001</v>
      </c>
      <c r="O748" s="340">
        <v>51</v>
      </c>
      <c r="P748" s="340" t="s">
        <v>1111</v>
      </c>
      <c r="Q748" s="21" t="s">
        <v>1216</v>
      </c>
      <c r="T748" s="21" t="s">
        <v>1202</v>
      </c>
      <c r="U748" s="36"/>
      <c r="V748" s="21"/>
      <c r="W748" s="21"/>
      <c r="X748" s="21"/>
    </row>
    <row r="749" spans="1:24" ht="14.5" x14ac:dyDescent="0.35">
      <c r="A749" s="1" t="s">
        <v>859</v>
      </c>
      <c r="B749" s="1" t="s">
        <v>1086</v>
      </c>
      <c r="E749" s="2" t="s">
        <v>339</v>
      </c>
      <c r="F749" s="34">
        <v>0.89580000000000004</v>
      </c>
      <c r="G749" s="34"/>
      <c r="H749" s="34"/>
      <c r="I749" s="21"/>
      <c r="J749" s="26">
        <v>41.779600420609881</v>
      </c>
      <c r="K749" s="161">
        <f t="shared" si="22"/>
        <v>4.177960042060988E-2</v>
      </c>
      <c r="L749" s="162">
        <f t="shared" si="23"/>
        <v>4.6639428913384545E-2</v>
      </c>
      <c r="M749" s="163">
        <v>4.6639428913384542</v>
      </c>
      <c r="N749" s="27">
        <v>0.64530199999999971</v>
      </c>
      <c r="O749" s="340">
        <v>51</v>
      </c>
      <c r="P749" s="340" t="s">
        <v>1111</v>
      </c>
      <c r="Q749" s="21" t="s">
        <v>1216</v>
      </c>
      <c r="T749" s="21" t="s">
        <v>1202</v>
      </c>
      <c r="U749" s="36"/>
      <c r="V749" s="21"/>
      <c r="W749" s="21"/>
      <c r="X749" s="21"/>
    </row>
    <row r="750" spans="1:24" ht="14.5" x14ac:dyDescent="0.35">
      <c r="A750" s="1" t="s">
        <v>860</v>
      </c>
      <c r="B750" s="1" t="s">
        <v>1086</v>
      </c>
      <c r="E750" s="2" t="s">
        <v>339</v>
      </c>
      <c r="F750" s="34">
        <v>0.92249999999999999</v>
      </c>
      <c r="G750" s="34"/>
      <c r="H750" s="34"/>
      <c r="I750" s="21"/>
      <c r="J750" s="26">
        <v>38.183385909568877</v>
      </c>
      <c r="K750" s="161">
        <f t="shared" si="22"/>
        <v>3.8183385909568879E-2</v>
      </c>
      <c r="L750" s="162">
        <f t="shared" si="23"/>
        <v>4.1391204238015046E-2</v>
      </c>
      <c r="M750" s="163">
        <v>4.1391204238015042</v>
      </c>
      <c r="N750" s="27">
        <v>1.5448820000000014</v>
      </c>
      <c r="O750" s="340">
        <v>51</v>
      </c>
      <c r="P750" s="340" t="s">
        <v>1111</v>
      </c>
      <c r="Q750" s="21" t="s">
        <v>1216</v>
      </c>
      <c r="T750" s="21" t="s">
        <v>1202</v>
      </c>
      <c r="U750" s="36"/>
      <c r="V750" s="21"/>
      <c r="W750" s="21"/>
      <c r="X750" s="21"/>
    </row>
    <row r="751" spans="1:24" ht="14.5" x14ac:dyDescent="0.35">
      <c r="A751" s="1" t="s">
        <v>861</v>
      </c>
      <c r="B751" s="55" t="s">
        <v>19</v>
      </c>
      <c r="C751" s="15" t="s">
        <v>310</v>
      </c>
      <c r="E751" s="2" t="s">
        <v>339</v>
      </c>
      <c r="F751" s="34">
        <v>9.5568000000000008</v>
      </c>
      <c r="G751" s="34"/>
      <c r="H751" s="34"/>
      <c r="I751" s="21"/>
      <c r="J751" s="26">
        <v>14.583035714285712</v>
      </c>
      <c r="K751" s="161">
        <f t="shared" si="22"/>
        <v>1.4583035714285712E-2</v>
      </c>
      <c r="L751" s="162">
        <f t="shared" si="23"/>
        <v>1.5259329183707634E-3</v>
      </c>
      <c r="M751" s="163">
        <v>0.15259329183707634</v>
      </c>
      <c r="N751" s="27">
        <v>2.4741961000000003</v>
      </c>
      <c r="O751" s="340">
        <v>87</v>
      </c>
      <c r="P751" s="340" t="s">
        <v>1111</v>
      </c>
      <c r="Q751" s="21" t="s">
        <v>1216</v>
      </c>
      <c r="T751" s="21" t="s">
        <v>1202</v>
      </c>
      <c r="U751" s="36"/>
      <c r="V751" s="21"/>
      <c r="W751" s="21"/>
      <c r="X751" s="21"/>
    </row>
    <row r="752" spans="1:24" ht="14.5" x14ac:dyDescent="0.35">
      <c r="A752" s="1" t="s">
        <v>862</v>
      </c>
      <c r="B752" s="55" t="s">
        <v>19</v>
      </c>
      <c r="C752" s="15" t="s">
        <v>310</v>
      </c>
      <c r="E752" s="2" t="s">
        <v>339</v>
      </c>
      <c r="F752" s="34">
        <v>9.4093999999999998</v>
      </c>
      <c r="G752" s="34"/>
      <c r="H752" s="34"/>
      <c r="I752" s="21"/>
      <c r="J752" s="26">
        <v>45.175892857142856</v>
      </c>
      <c r="K752" s="161">
        <f t="shared" si="22"/>
        <v>4.5175892857142859E-2</v>
      </c>
      <c r="L752" s="162">
        <f t="shared" si="23"/>
        <v>4.8011449037284907E-3</v>
      </c>
      <c r="M752" s="163">
        <v>0.48011449037284909</v>
      </c>
      <c r="N752" s="27">
        <v>1.6890108999999995</v>
      </c>
      <c r="O752" s="340">
        <v>87</v>
      </c>
      <c r="P752" s="340" t="s">
        <v>1111</v>
      </c>
      <c r="Q752" s="21" t="s">
        <v>1216</v>
      </c>
      <c r="T752" s="21" t="s">
        <v>1202</v>
      </c>
      <c r="U752" s="36"/>
      <c r="V752" s="21"/>
      <c r="W752" s="21"/>
      <c r="X752" s="21"/>
    </row>
    <row r="753" spans="1:24" s="1" customFormat="1" ht="14.5" x14ac:dyDescent="0.35">
      <c r="A753" s="1" t="s">
        <v>863</v>
      </c>
      <c r="B753" s="55" t="s">
        <v>19</v>
      </c>
      <c r="C753" s="15" t="s">
        <v>310</v>
      </c>
      <c r="D753" s="15"/>
      <c r="E753" s="2" t="s">
        <v>339</v>
      </c>
      <c r="F753" s="34">
        <v>9.5597999999999992</v>
      </c>
      <c r="G753" s="34"/>
      <c r="H753" s="34"/>
      <c r="I753" s="21"/>
      <c r="J753" s="26">
        <v>27.324107142857141</v>
      </c>
      <c r="K753" s="161">
        <f t="shared" si="22"/>
        <v>2.7324107142857143E-2</v>
      </c>
      <c r="L753" s="162">
        <f t="shared" si="23"/>
        <v>2.8582299988344048E-3</v>
      </c>
      <c r="M753" s="163">
        <v>0.28582299988344051</v>
      </c>
      <c r="N753" s="27">
        <v>2.3630225999999999</v>
      </c>
      <c r="O753" s="340">
        <v>87</v>
      </c>
      <c r="P753" s="340" t="s">
        <v>1111</v>
      </c>
      <c r="Q753" s="21" t="s">
        <v>1216</v>
      </c>
      <c r="R753" s="21"/>
      <c r="S753" s="21"/>
      <c r="T753" s="21" t="s">
        <v>1202</v>
      </c>
      <c r="U753" s="36"/>
      <c r="V753" s="21"/>
      <c r="W753" s="21"/>
      <c r="X753" s="21"/>
    </row>
    <row r="754" spans="1:24" ht="14.5" x14ac:dyDescent="0.35">
      <c r="A754" s="1" t="s">
        <v>864</v>
      </c>
      <c r="B754" s="55" t="s">
        <v>19</v>
      </c>
      <c r="C754" s="15" t="s">
        <v>310</v>
      </c>
      <c r="E754" s="2" t="s">
        <v>339</v>
      </c>
      <c r="F754" s="34">
        <v>9.4990000000000006</v>
      </c>
      <c r="G754" s="34"/>
      <c r="H754" s="34"/>
      <c r="I754" s="21"/>
      <c r="J754" s="26">
        <v>26.574107142857141</v>
      </c>
      <c r="K754" s="161">
        <f t="shared" si="22"/>
        <v>2.6574107142857142E-2</v>
      </c>
      <c r="L754" s="162">
        <f t="shared" si="23"/>
        <v>2.7975689170288598E-3</v>
      </c>
      <c r="M754" s="163">
        <v>0.27975689170288598</v>
      </c>
      <c r="N754" s="27">
        <v>1.7313846000000002</v>
      </c>
      <c r="O754" s="340">
        <v>87</v>
      </c>
      <c r="P754" s="340" t="s">
        <v>1111</v>
      </c>
      <c r="Q754" s="21" t="s">
        <v>1216</v>
      </c>
      <c r="T754" s="21" t="s">
        <v>1202</v>
      </c>
      <c r="U754" s="36"/>
      <c r="V754" s="21"/>
      <c r="W754" s="21"/>
      <c r="X754" s="21"/>
    </row>
    <row r="755" spans="1:24" ht="14.5" x14ac:dyDescent="0.35">
      <c r="A755" s="1" t="s">
        <v>865</v>
      </c>
      <c r="B755" s="55" t="s">
        <v>19</v>
      </c>
      <c r="C755" s="15" t="s">
        <v>310</v>
      </c>
      <c r="E755" s="2" t="s">
        <v>339</v>
      </c>
      <c r="F755" s="34">
        <v>9.4398999999999997</v>
      </c>
      <c r="G755" s="34"/>
      <c r="H755" s="34"/>
      <c r="I755" s="21"/>
      <c r="J755" s="26">
        <v>29.338392857142857</v>
      </c>
      <c r="K755" s="161">
        <f t="shared" si="22"/>
        <v>2.9338392857142858E-2</v>
      </c>
      <c r="L755" s="162">
        <f t="shared" si="23"/>
        <v>3.1079135220863419E-3</v>
      </c>
      <c r="M755" s="163">
        <v>0.31079135220863419</v>
      </c>
      <c r="N755" s="27">
        <v>1.8264217999999999</v>
      </c>
      <c r="O755" s="340">
        <v>87</v>
      </c>
      <c r="P755" s="340" t="s">
        <v>1111</v>
      </c>
      <c r="Q755" s="21" t="s">
        <v>1216</v>
      </c>
      <c r="T755" s="21" t="s">
        <v>1202</v>
      </c>
      <c r="U755" s="36"/>
      <c r="V755" s="21"/>
      <c r="W755" s="21"/>
      <c r="X755" s="21"/>
    </row>
    <row r="756" spans="1:24" ht="14.5" x14ac:dyDescent="0.35">
      <c r="A756" s="1" t="s">
        <v>866</v>
      </c>
      <c r="B756" s="55" t="s">
        <v>19</v>
      </c>
      <c r="C756" s="15" t="s">
        <v>310</v>
      </c>
      <c r="E756" s="2" t="s">
        <v>339</v>
      </c>
      <c r="F756" s="34">
        <v>9.4474</v>
      </c>
      <c r="G756" s="34"/>
      <c r="H756" s="34"/>
      <c r="I756" s="21"/>
      <c r="J756" s="26">
        <v>17.772321428571427</v>
      </c>
      <c r="K756" s="161">
        <f t="shared" si="22"/>
        <v>1.7772321428571429E-2</v>
      </c>
      <c r="L756" s="162">
        <f t="shared" si="23"/>
        <v>1.8811865093646325E-3</v>
      </c>
      <c r="M756" s="163">
        <v>0.18811865093646324</v>
      </c>
      <c r="N756" s="27">
        <v>2.9301614999999988</v>
      </c>
      <c r="O756" s="340">
        <v>87</v>
      </c>
      <c r="P756" s="340" t="s">
        <v>1111</v>
      </c>
      <c r="Q756" s="21" t="s">
        <v>1216</v>
      </c>
      <c r="T756" s="21" t="s">
        <v>1202</v>
      </c>
      <c r="U756" s="36"/>
      <c r="V756" s="21"/>
      <c r="W756" s="21"/>
      <c r="X756" s="21"/>
    </row>
    <row r="757" spans="1:24" ht="14.5" x14ac:dyDescent="0.35">
      <c r="A757" s="1" t="s">
        <v>867</v>
      </c>
      <c r="B757" s="55" t="s">
        <v>19</v>
      </c>
      <c r="C757" s="1" t="s">
        <v>305</v>
      </c>
      <c r="E757" s="2" t="s">
        <v>339</v>
      </c>
      <c r="F757" s="34">
        <v>2.3176999999999999</v>
      </c>
      <c r="G757" s="34"/>
      <c r="H757" s="34"/>
      <c r="I757" s="21"/>
      <c r="J757" s="26">
        <v>42.817077872012334</v>
      </c>
      <c r="K757" s="161">
        <f t="shared" si="22"/>
        <v>4.2817077872012332E-2</v>
      </c>
      <c r="L757" s="162">
        <f t="shared" si="23"/>
        <v>1.8473951707301348E-2</v>
      </c>
      <c r="M757" s="163">
        <v>1.8473951707301348</v>
      </c>
      <c r="N757" s="27">
        <v>1.2069719999999988</v>
      </c>
      <c r="O757" s="340">
        <v>62</v>
      </c>
      <c r="P757" s="340" t="s">
        <v>1111</v>
      </c>
      <c r="Q757" s="21" t="s">
        <v>1216</v>
      </c>
      <c r="T757" s="21" t="s">
        <v>1202</v>
      </c>
      <c r="U757" s="36"/>
      <c r="V757" s="21"/>
      <c r="W757" s="21"/>
      <c r="X757" s="21"/>
    </row>
    <row r="758" spans="1:24" ht="14.5" x14ac:dyDescent="0.35">
      <c r="A758" s="1" t="s">
        <v>868</v>
      </c>
      <c r="B758" s="55" t="s">
        <v>19</v>
      </c>
      <c r="C758" s="1" t="s">
        <v>305</v>
      </c>
      <c r="E758" s="2" t="s">
        <v>339</v>
      </c>
      <c r="F758" s="34">
        <v>2.2736999999999998</v>
      </c>
      <c r="G758" s="34"/>
      <c r="H758" s="34"/>
      <c r="I758" s="21"/>
      <c r="J758" s="26">
        <v>41.12856592135698</v>
      </c>
      <c r="K758" s="161">
        <f t="shared" si="22"/>
        <v>4.1128565921356983E-2</v>
      </c>
      <c r="L758" s="162">
        <f t="shared" si="23"/>
        <v>1.8088826987446446E-2</v>
      </c>
      <c r="M758" s="163">
        <v>1.8088826987446447</v>
      </c>
      <c r="N758" s="27">
        <v>1.4537</v>
      </c>
      <c r="O758" s="299">
        <v>62</v>
      </c>
      <c r="P758" s="3" t="s">
        <v>1111</v>
      </c>
      <c r="Q758" s="21" t="s">
        <v>1216</v>
      </c>
      <c r="T758" s="21" t="s">
        <v>1202</v>
      </c>
      <c r="U758" s="36"/>
      <c r="V758" s="21"/>
      <c r="W758" s="21"/>
      <c r="X758" s="21"/>
    </row>
    <row r="759" spans="1:24" ht="14.5" x14ac:dyDescent="0.35">
      <c r="A759" s="1" t="s">
        <v>869</v>
      </c>
      <c r="B759" s="55" t="s">
        <v>19</v>
      </c>
      <c r="C759" s="1" t="s">
        <v>305</v>
      </c>
      <c r="E759" s="2" t="s">
        <v>339</v>
      </c>
      <c r="F759" s="34">
        <v>2.3454000000000002</v>
      </c>
      <c r="G759" s="34"/>
      <c r="H759" s="34"/>
      <c r="I759" s="21"/>
      <c r="J759" s="26">
        <v>37.982845026985352</v>
      </c>
      <c r="K759" s="161">
        <f t="shared" si="22"/>
        <v>3.7982845026985353E-2</v>
      </c>
      <c r="L759" s="162">
        <f t="shared" si="23"/>
        <v>1.6194612870719431E-2</v>
      </c>
      <c r="M759" s="163">
        <v>1.6194612870719431</v>
      </c>
      <c r="N759" s="27">
        <v>1.4727959999999993</v>
      </c>
      <c r="O759" s="338">
        <v>62</v>
      </c>
      <c r="P759" s="338" t="s">
        <v>1111</v>
      </c>
      <c r="Q759" s="21" t="s">
        <v>1216</v>
      </c>
      <c r="T759" s="21" t="s">
        <v>1202</v>
      </c>
      <c r="U759" s="36"/>
      <c r="V759" s="21"/>
      <c r="W759" s="21"/>
      <c r="X759" s="21"/>
    </row>
    <row r="760" spans="1:24" ht="14.5" x14ac:dyDescent="0.35">
      <c r="A760" s="1" t="s">
        <v>870</v>
      </c>
      <c r="B760" s="55" t="s">
        <v>19</v>
      </c>
      <c r="C760" s="1" t="s">
        <v>305</v>
      </c>
      <c r="E760" s="2" t="s">
        <v>339</v>
      </c>
      <c r="F760" s="34">
        <v>2.3220999999999998</v>
      </c>
      <c r="G760" s="34"/>
      <c r="H760" s="34"/>
      <c r="I760" s="21"/>
      <c r="J760" s="26">
        <v>18.239940387481369</v>
      </c>
      <c r="K760" s="161">
        <f t="shared" si="22"/>
        <v>1.823994038748137E-2</v>
      </c>
      <c r="L760" s="162">
        <f t="shared" si="23"/>
        <v>7.8549332016198143E-3</v>
      </c>
      <c r="M760" s="163">
        <v>0.78549332016198148</v>
      </c>
      <c r="N760" s="27">
        <v>2.0064605999999987</v>
      </c>
      <c r="O760" s="340">
        <v>62</v>
      </c>
      <c r="P760" s="340" t="s">
        <v>1111</v>
      </c>
      <c r="Q760" s="21" t="s">
        <v>1216</v>
      </c>
      <c r="T760" s="21" t="s">
        <v>1202</v>
      </c>
      <c r="U760" s="36"/>
      <c r="V760" s="21"/>
      <c r="W760" s="21"/>
      <c r="X760" s="21"/>
    </row>
    <row r="761" spans="1:24" ht="14.5" x14ac:dyDescent="0.35">
      <c r="A761" s="1" t="s">
        <v>871</v>
      </c>
      <c r="B761" s="55" t="s">
        <v>19</v>
      </c>
      <c r="C761" s="1" t="s">
        <v>305</v>
      </c>
      <c r="E761" s="2" t="s">
        <v>339</v>
      </c>
      <c r="F761" s="34">
        <v>2.2446999999999999</v>
      </c>
      <c r="G761" s="34"/>
      <c r="H761" s="34"/>
      <c r="I761" s="21"/>
      <c r="J761" s="26">
        <v>18.931073025335319</v>
      </c>
      <c r="K761" s="161">
        <f t="shared" si="22"/>
        <v>1.893107302533532E-2</v>
      </c>
      <c r="L761" s="162">
        <f t="shared" si="23"/>
        <v>8.4336762263711503E-3</v>
      </c>
      <c r="M761" s="163">
        <v>0.84336762263711507</v>
      </c>
      <c r="N761" s="27">
        <v>2.4538468999999994</v>
      </c>
      <c r="O761" s="338">
        <v>62</v>
      </c>
      <c r="P761" s="338" t="s">
        <v>1111</v>
      </c>
      <c r="Q761" s="21" t="s">
        <v>1216</v>
      </c>
      <c r="T761" s="21" t="s">
        <v>1202</v>
      </c>
      <c r="U761" s="36"/>
      <c r="V761" s="21"/>
      <c r="W761" s="21"/>
      <c r="X761" s="21"/>
    </row>
    <row r="762" spans="1:24" ht="14.5" x14ac:dyDescent="0.35">
      <c r="A762" s="1" t="s">
        <v>872</v>
      </c>
      <c r="B762" s="55" t="s">
        <v>19</v>
      </c>
      <c r="C762" s="1" t="s">
        <v>305</v>
      </c>
      <c r="E762" s="2" t="s">
        <v>339</v>
      </c>
      <c r="F762" s="34">
        <v>2.2650999999999999</v>
      </c>
      <c r="G762" s="34"/>
      <c r="H762" s="34"/>
      <c r="I762" s="21"/>
      <c r="J762" s="26">
        <v>20.464232488822653</v>
      </c>
      <c r="K762" s="161">
        <f t="shared" si="22"/>
        <v>2.0464232488822651E-2</v>
      </c>
      <c r="L762" s="162">
        <f t="shared" si="23"/>
        <v>9.0345823534601789E-3</v>
      </c>
      <c r="M762" s="163">
        <v>0.90345823534601788</v>
      </c>
      <c r="N762" s="27">
        <v>2.4556687999999993</v>
      </c>
      <c r="O762" s="340">
        <v>62</v>
      </c>
      <c r="P762" s="340" t="s">
        <v>1111</v>
      </c>
      <c r="Q762" s="21" t="s">
        <v>1216</v>
      </c>
      <c r="T762" s="21" t="s">
        <v>1202</v>
      </c>
      <c r="U762" s="36"/>
      <c r="V762" s="21"/>
      <c r="W762" s="21"/>
      <c r="X762" s="21"/>
    </row>
    <row r="763" spans="1:24" ht="14.5" x14ac:dyDescent="0.35">
      <c r="A763" s="1" t="s">
        <v>873</v>
      </c>
      <c r="B763" s="1" t="s">
        <v>1084</v>
      </c>
      <c r="E763" s="2" t="s">
        <v>339</v>
      </c>
      <c r="F763" s="34">
        <v>3.1894</v>
      </c>
      <c r="G763" s="34"/>
      <c r="H763" s="34"/>
      <c r="I763" s="21"/>
      <c r="J763" s="26">
        <v>16.019374068554395</v>
      </c>
      <c r="K763" s="161">
        <f t="shared" si="22"/>
        <v>1.6019374068554394E-2</v>
      </c>
      <c r="L763" s="162">
        <f t="shared" si="23"/>
        <v>5.0226920638848666E-3</v>
      </c>
      <c r="M763" s="163">
        <v>0.50226920638848671</v>
      </c>
      <c r="N763" s="27">
        <v>3.5363029999999993</v>
      </c>
      <c r="O763" s="340">
        <v>87</v>
      </c>
      <c r="P763" s="340" t="s">
        <v>1111</v>
      </c>
      <c r="Q763" s="21" t="s">
        <v>1216</v>
      </c>
      <c r="T763" s="21" t="s">
        <v>1202</v>
      </c>
      <c r="U763" s="36"/>
      <c r="V763" s="21"/>
      <c r="W763" s="21"/>
      <c r="X763" s="21"/>
    </row>
    <row r="764" spans="1:24" ht="14.5" x14ac:dyDescent="0.35">
      <c r="A764" s="1" t="s">
        <v>886</v>
      </c>
      <c r="B764" s="1" t="s">
        <v>1084</v>
      </c>
      <c r="E764" s="2" t="s">
        <v>339</v>
      </c>
      <c r="F764" s="34">
        <v>3.3096000000000001</v>
      </c>
      <c r="G764" s="34"/>
      <c r="H764" s="34"/>
      <c r="I764" s="21"/>
      <c r="J764" s="26">
        <v>10.600223546944857</v>
      </c>
      <c r="K764" s="161">
        <f t="shared" si="22"/>
        <v>1.0600223546944858E-2</v>
      </c>
      <c r="L764" s="162">
        <f t="shared" si="23"/>
        <v>3.2028715092291692E-3</v>
      </c>
      <c r="M764" s="163">
        <v>0.32028715092291693</v>
      </c>
      <c r="N764" s="27">
        <v>3.9727052999999994</v>
      </c>
      <c r="O764" s="340">
        <v>70</v>
      </c>
      <c r="P764" s="340" t="s">
        <v>1111</v>
      </c>
      <c r="Q764" s="21" t="s">
        <v>1216</v>
      </c>
      <c r="T764" s="21" t="s">
        <v>1202</v>
      </c>
      <c r="U764" s="36"/>
      <c r="V764" s="21"/>
      <c r="W764" s="21"/>
      <c r="X764" s="21"/>
    </row>
    <row r="765" spans="1:24" ht="14.5" x14ac:dyDescent="0.35">
      <c r="A765" s="1" t="s">
        <v>887</v>
      </c>
      <c r="B765" s="1" t="s">
        <v>1084</v>
      </c>
      <c r="E765" s="2" t="s">
        <v>339</v>
      </c>
      <c r="F765" s="34">
        <v>3.1644999999999999</v>
      </c>
      <c r="G765" s="34"/>
      <c r="H765" s="34"/>
      <c r="I765" s="21"/>
      <c r="J765" s="26">
        <v>29.493666169895675</v>
      </c>
      <c r="K765" s="161">
        <f t="shared" si="22"/>
        <v>2.9493666169895676E-2</v>
      </c>
      <c r="L765" s="162">
        <f t="shared" si="23"/>
        <v>9.3201662726799424E-3</v>
      </c>
      <c r="M765" s="163">
        <v>0.93201662726799428</v>
      </c>
      <c r="N765" s="27">
        <v>2.4172978999999986</v>
      </c>
      <c r="O765" s="340">
        <v>51</v>
      </c>
      <c r="P765" s="340" t="s">
        <v>1111</v>
      </c>
      <c r="Q765" s="21" t="s">
        <v>1216</v>
      </c>
      <c r="T765" s="21" t="s">
        <v>1202</v>
      </c>
      <c r="U765" s="36"/>
      <c r="V765" s="21"/>
      <c r="W765" s="21"/>
      <c r="X765" s="21"/>
    </row>
    <row r="766" spans="1:24" ht="14.5" x14ac:dyDescent="0.35">
      <c r="A766" s="1" t="s">
        <v>888</v>
      </c>
      <c r="B766" s="1" t="s">
        <v>1084</v>
      </c>
      <c r="E766" s="2" t="s">
        <v>339</v>
      </c>
      <c r="F766" s="34">
        <v>3.1701000000000001</v>
      </c>
      <c r="G766" s="34"/>
      <c r="H766" s="34"/>
      <c r="I766" s="21"/>
      <c r="J766" s="26">
        <v>13.61674894861949</v>
      </c>
      <c r="K766" s="161">
        <f t="shared" si="22"/>
        <v>1.361674894861949E-2</v>
      </c>
      <c r="L766" s="162">
        <f t="shared" si="23"/>
        <v>4.2953688995992206E-3</v>
      </c>
      <c r="M766" s="163">
        <v>0.42953688995992206</v>
      </c>
      <c r="N766" s="27">
        <v>2.9869180000000002</v>
      </c>
      <c r="O766" s="340">
        <v>51</v>
      </c>
      <c r="P766" s="340" t="s">
        <v>1111</v>
      </c>
      <c r="Q766" s="21" t="s">
        <v>1216</v>
      </c>
      <c r="T766" s="21" t="s">
        <v>1202</v>
      </c>
      <c r="U766" s="36"/>
      <c r="V766" s="21"/>
      <c r="W766" s="21"/>
      <c r="X766" s="21"/>
    </row>
    <row r="767" spans="1:24" ht="14.5" x14ac:dyDescent="0.35">
      <c r="A767" s="1" t="s">
        <v>889</v>
      </c>
      <c r="B767" s="1" t="s">
        <v>1084</v>
      </c>
      <c r="E767" s="2" t="s">
        <v>339</v>
      </c>
      <c r="F767" s="34">
        <v>3.1863999999999999</v>
      </c>
      <c r="G767" s="34"/>
      <c r="H767" s="34"/>
      <c r="I767" s="21"/>
      <c r="J767" s="26">
        <v>43.240080453464984</v>
      </c>
      <c r="K767" s="161">
        <f t="shared" si="22"/>
        <v>4.3240080453464988E-2</v>
      </c>
      <c r="L767" s="162">
        <f t="shared" si="23"/>
        <v>1.3570198485270208E-2</v>
      </c>
      <c r="M767" s="163">
        <v>1.3570198485270208</v>
      </c>
      <c r="N767" s="27">
        <v>2.4176515000000007</v>
      </c>
      <c r="O767" s="338">
        <v>51</v>
      </c>
      <c r="P767" s="338" t="s">
        <v>1111</v>
      </c>
      <c r="Q767" s="21" t="s">
        <v>1216</v>
      </c>
      <c r="T767" s="21" t="s">
        <v>1202</v>
      </c>
      <c r="U767" s="36"/>
      <c r="V767" s="21"/>
      <c r="W767" s="21"/>
      <c r="X767" s="21"/>
    </row>
    <row r="768" spans="1:24" ht="14.5" x14ac:dyDescent="0.35">
      <c r="A768" s="1" t="s">
        <v>890</v>
      </c>
      <c r="B768" s="1" t="s">
        <v>1084</v>
      </c>
      <c r="E768" s="2" t="s">
        <v>339</v>
      </c>
      <c r="F768" s="34">
        <v>3.2330999999999999</v>
      </c>
      <c r="G768" s="34"/>
      <c r="H768" s="34"/>
      <c r="I768" s="21"/>
      <c r="J768" s="26">
        <v>48.489669043700857</v>
      </c>
      <c r="K768" s="161">
        <f t="shared" si="22"/>
        <v>4.8489669043700862E-2</v>
      </c>
      <c r="L768" s="162">
        <f t="shared" si="23"/>
        <v>1.499788718063186E-2</v>
      </c>
      <c r="M768" s="163">
        <v>1.4997887180631859</v>
      </c>
      <c r="N768" s="27">
        <v>2.3098299999999998</v>
      </c>
      <c r="O768" s="340">
        <v>51</v>
      </c>
      <c r="P768" s="340" t="s">
        <v>1111</v>
      </c>
      <c r="Q768" s="21" t="s">
        <v>1216</v>
      </c>
      <c r="T768" s="21" t="s">
        <v>1202</v>
      </c>
      <c r="U768" s="36"/>
      <c r="V768" s="21"/>
      <c r="W768" s="21"/>
      <c r="X768" s="21"/>
    </row>
    <row r="769" spans="1:24" ht="14.5" x14ac:dyDescent="0.35">
      <c r="A769" s="1" t="s">
        <v>891</v>
      </c>
      <c r="B769" s="1" t="s">
        <v>1084</v>
      </c>
      <c r="E769" s="2" t="s">
        <v>339</v>
      </c>
      <c r="F769" s="34">
        <v>3.1913999999999998</v>
      </c>
      <c r="G769" s="34"/>
      <c r="H769" s="34"/>
      <c r="I769" s="21"/>
      <c r="J769" s="26">
        <v>49.440482720789902</v>
      </c>
      <c r="K769" s="161">
        <f t="shared" si="22"/>
        <v>4.9440482720789901E-2</v>
      </c>
      <c r="L769" s="162">
        <f t="shared" si="23"/>
        <v>1.54917850224948E-2</v>
      </c>
      <c r="M769" s="163">
        <v>1.5491785022494799</v>
      </c>
      <c r="N769" s="27">
        <v>2.4682500000000012</v>
      </c>
      <c r="O769" s="340">
        <v>51</v>
      </c>
      <c r="P769" s="340" t="s">
        <v>1111</v>
      </c>
      <c r="Q769" s="21" t="s">
        <v>1216</v>
      </c>
      <c r="T769" s="21" t="s">
        <v>1202</v>
      </c>
      <c r="U769" s="36"/>
      <c r="V769" s="21"/>
      <c r="W769" s="21"/>
      <c r="X769" s="21"/>
    </row>
    <row r="770" spans="1:24" ht="14.5" x14ac:dyDescent="0.35">
      <c r="A770" s="1" t="s">
        <v>892</v>
      </c>
      <c r="B770" s="1" t="s">
        <v>1084</v>
      </c>
      <c r="E770" s="2" t="s">
        <v>339</v>
      </c>
      <c r="F770" s="34">
        <v>3.2341000000000002</v>
      </c>
      <c r="G770" s="34"/>
      <c r="H770" s="34"/>
      <c r="I770" s="21"/>
      <c r="J770" s="26">
        <v>18.023404644359111</v>
      </c>
      <c r="K770" s="161">
        <f t="shared" ref="K770:K833" si="24">J770*0.001</f>
        <v>1.8023404644359111E-2</v>
      </c>
      <c r="L770" s="162">
        <f t="shared" ref="L770:L833" si="25">K770/F770</f>
        <v>5.5729274432946138E-3</v>
      </c>
      <c r="M770" s="163">
        <v>0.55729274432946141</v>
      </c>
      <c r="N770" s="27">
        <v>2.8506530000000008</v>
      </c>
      <c r="O770" s="340">
        <v>51</v>
      </c>
      <c r="P770" s="340" t="s">
        <v>1111</v>
      </c>
      <c r="Q770" s="21" t="s">
        <v>1216</v>
      </c>
      <c r="T770" s="21" t="s">
        <v>1202</v>
      </c>
      <c r="U770" s="36"/>
      <c r="V770" s="21"/>
      <c r="W770" s="21"/>
      <c r="X770" s="21"/>
    </row>
    <row r="771" spans="1:24" ht="14.5" x14ac:dyDescent="0.35">
      <c r="A771" s="1" t="s">
        <v>874</v>
      </c>
      <c r="B771" s="1" t="s">
        <v>1084</v>
      </c>
      <c r="E771" s="2" t="s">
        <v>339</v>
      </c>
      <c r="F771" s="34">
        <v>3.2311999999999999</v>
      </c>
      <c r="G771" s="34"/>
      <c r="H771" s="34"/>
      <c r="I771" s="21"/>
      <c r="J771" s="26">
        <v>16.511177347242917</v>
      </c>
      <c r="K771" s="161">
        <f t="shared" si="24"/>
        <v>1.6511177347242917E-2</v>
      </c>
      <c r="L771" s="162">
        <f t="shared" si="25"/>
        <v>5.1099211894165995E-3</v>
      </c>
      <c r="M771" s="163">
        <v>0.51099211894165997</v>
      </c>
      <c r="N771" s="27">
        <v>2.9979821999999983</v>
      </c>
      <c r="O771" s="340">
        <v>87</v>
      </c>
      <c r="P771" s="340" t="s">
        <v>1111</v>
      </c>
      <c r="Q771" s="21" t="s">
        <v>1216</v>
      </c>
      <c r="T771" s="21" t="s">
        <v>1202</v>
      </c>
      <c r="U771" s="36"/>
      <c r="V771" s="21"/>
      <c r="W771" s="21"/>
      <c r="X771" s="21"/>
    </row>
    <row r="772" spans="1:24" ht="14.5" x14ac:dyDescent="0.35">
      <c r="A772" s="1" t="s">
        <v>876</v>
      </c>
      <c r="B772" s="1" t="s">
        <v>1084</v>
      </c>
      <c r="C772" s="23"/>
      <c r="E772" s="2" t="s">
        <v>339</v>
      </c>
      <c r="F772" s="34">
        <v>3.2757999999999998</v>
      </c>
      <c r="G772" s="34"/>
      <c r="H772" s="34"/>
      <c r="I772" s="21"/>
      <c r="J772" s="26">
        <v>18.865871833084945</v>
      </c>
      <c r="K772" s="161">
        <f t="shared" si="24"/>
        <v>1.8865871833084944E-2</v>
      </c>
      <c r="L772" s="162">
        <f t="shared" si="25"/>
        <v>5.7591647332208762E-3</v>
      </c>
      <c r="M772" s="163">
        <v>0.57591647332208762</v>
      </c>
      <c r="N772" s="27">
        <v>2.7809613999999989</v>
      </c>
      <c r="O772" s="338">
        <v>87</v>
      </c>
      <c r="P772" s="338" t="s">
        <v>1111</v>
      </c>
      <c r="Q772" s="21" t="s">
        <v>1216</v>
      </c>
      <c r="T772" s="21" t="s">
        <v>1202</v>
      </c>
      <c r="U772" s="36"/>
      <c r="V772" s="21"/>
      <c r="W772" s="21"/>
      <c r="X772" s="21"/>
    </row>
    <row r="773" spans="1:24" ht="14.5" x14ac:dyDescent="0.35">
      <c r="A773" s="1" t="s">
        <v>878</v>
      </c>
      <c r="B773" s="1" t="s">
        <v>1084</v>
      </c>
      <c r="C773" s="23"/>
      <c r="E773" s="2" t="s">
        <v>339</v>
      </c>
      <c r="F773" s="34">
        <v>3.2621000000000002</v>
      </c>
      <c r="G773" s="34"/>
      <c r="H773" s="34"/>
      <c r="I773" s="21"/>
      <c r="J773" s="26">
        <v>37.183681073025333</v>
      </c>
      <c r="K773" s="161">
        <f t="shared" si="24"/>
        <v>3.7183681073025332E-2</v>
      </c>
      <c r="L773" s="162">
        <f t="shared" si="25"/>
        <v>1.1398694421699314E-2</v>
      </c>
      <c r="M773" s="163">
        <v>1.1398694421699314</v>
      </c>
      <c r="N773" s="27">
        <v>1.8877362999999998</v>
      </c>
      <c r="O773" s="340">
        <v>87</v>
      </c>
      <c r="P773" s="340" t="s">
        <v>1111</v>
      </c>
      <c r="Q773" s="21" t="s">
        <v>1216</v>
      </c>
      <c r="T773" s="21" t="s">
        <v>1202</v>
      </c>
      <c r="U773" s="36"/>
      <c r="V773" s="21"/>
      <c r="W773" s="21"/>
      <c r="X773" s="21"/>
    </row>
    <row r="774" spans="1:24" ht="14.5" x14ac:dyDescent="0.35">
      <c r="A774" s="1" t="s">
        <v>880</v>
      </c>
      <c r="B774" s="1" t="s">
        <v>1084</v>
      </c>
      <c r="C774" s="23"/>
      <c r="E774" s="2" t="s">
        <v>339</v>
      </c>
      <c r="F774" s="34">
        <v>3.1922000000000001</v>
      </c>
      <c r="G774" s="34"/>
      <c r="H774" s="34"/>
      <c r="I774" s="21"/>
      <c r="J774" s="26">
        <v>12.312220566318924</v>
      </c>
      <c r="K774" s="161">
        <f t="shared" si="24"/>
        <v>1.2312220566318925E-2</v>
      </c>
      <c r="L774" s="162">
        <f t="shared" si="25"/>
        <v>3.8569702920615637E-3</v>
      </c>
      <c r="M774" s="163">
        <v>0.38569702920615634</v>
      </c>
      <c r="N774" s="27">
        <v>3.5539559999999994</v>
      </c>
      <c r="O774" s="338">
        <v>87</v>
      </c>
      <c r="P774" s="338" t="s">
        <v>1111</v>
      </c>
      <c r="Q774" s="21" t="s">
        <v>1216</v>
      </c>
      <c r="T774" s="21" t="s">
        <v>1202</v>
      </c>
      <c r="U774" s="36"/>
      <c r="V774" s="21"/>
      <c r="W774" s="21"/>
      <c r="X774" s="21"/>
    </row>
    <row r="775" spans="1:24" ht="14.5" x14ac:dyDescent="0.35">
      <c r="A775" s="1" t="s">
        <v>882</v>
      </c>
      <c r="B775" s="1" t="s">
        <v>1084</v>
      </c>
      <c r="E775" s="2" t="s">
        <v>339</v>
      </c>
      <c r="F775" s="34">
        <v>3.1652999999999998</v>
      </c>
      <c r="G775" s="34"/>
      <c r="H775" s="34"/>
      <c r="I775" s="21"/>
      <c r="J775" s="26">
        <v>13.010804769001489</v>
      </c>
      <c r="K775" s="161">
        <f t="shared" si="24"/>
        <v>1.3010804769001488E-2</v>
      </c>
      <c r="L775" s="162">
        <f t="shared" si="25"/>
        <v>4.1104491735385234E-3</v>
      </c>
      <c r="M775" s="163">
        <v>0.41104491735385235</v>
      </c>
      <c r="N775" s="27">
        <v>2.8134435</v>
      </c>
      <c r="O775" s="340">
        <v>87</v>
      </c>
      <c r="P775" s="340" t="s">
        <v>1111</v>
      </c>
      <c r="Q775" s="21" t="s">
        <v>1216</v>
      </c>
      <c r="T775" s="21" t="s">
        <v>1202</v>
      </c>
      <c r="U775" s="36"/>
      <c r="V775" s="21"/>
      <c r="W775" s="21"/>
      <c r="X775" s="21"/>
    </row>
    <row r="776" spans="1:24" ht="14.5" x14ac:dyDescent="0.35">
      <c r="A776" s="1" t="s">
        <v>883</v>
      </c>
      <c r="B776" s="1" t="s">
        <v>1084</v>
      </c>
      <c r="E776" s="2" t="s">
        <v>339</v>
      </c>
      <c r="F776" s="34">
        <v>3.1371000000000002</v>
      </c>
      <c r="G776" s="34"/>
      <c r="H776" s="34"/>
      <c r="I776" s="21"/>
      <c r="J776" s="26">
        <v>14.195603576751116</v>
      </c>
      <c r="K776" s="161">
        <f t="shared" si="24"/>
        <v>1.4195603576751117E-2</v>
      </c>
      <c r="L776" s="162">
        <f t="shared" si="25"/>
        <v>4.5250720655226531E-3</v>
      </c>
      <c r="M776" s="163">
        <v>0.45250720655226528</v>
      </c>
      <c r="N776" s="27">
        <v>2.8585342999999988</v>
      </c>
      <c r="O776" s="340">
        <v>70</v>
      </c>
      <c r="P776" s="340" t="s">
        <v>1111</v>
      </c>
      <c r="Q776" s="21" t="s">
        <v>1216</v>
      </c>
      <c r="T776" s="21" t="s">
        <v>1202</v>
      </c>
      <c r="U776" s="36"/>
      <c r="V776" s="21"/>
      <c r="W776" s="21"/>
      <c r="X776" s="21"/>
    </row>
    <row r="777" spans="1:24" ht="14.5" x14ac:dyDescent="0.35">
      <c r="A777" s="1" t="s">
        <v>884</v>
      </c>
      <c r="B777" s="1" t="s">
        <v>1084</v>
      </c>
      <c r="E777" s="2" t="s">
        <v>339</v>
      </c>
      <c r="F777" s="34">
        <v>3.1814</v>
      </c>
      <c r="G777" s="34"/>
      <c r="H777" s="34"/>
      <c r="I777" s="21"/>
      <c r="J777" s="26">
        <v>29.445230998509686</v>
      </c>
      <c r="K777" s="161">
        <f t="shared" si="24"/>
        <v>2.9445230998509687E-2</v>
      </c>
      <c r="L777" s="162">
        <f t="shared" si="25"/>
        <v>9.255431884865056E-3</v>
      </c>
      <c r="M777" s="163">
        <v>0.92554318848650563</v>
      </c>
      <c r="N777" s="27">
        <v>2.1286400999999993</v>
      </c>
      <c r="O777" s="299">
        <v>70</v>
      </c>
      <c r="P777" s="3" t="s">
        <v>1111</v>
      </c>
      <c r="Q777" s="21" t="s">
        <v>1216</v>
      </c>
      <c r="T777" s="21" t="s">
        <v>1202</v>
      </c>
      <c r="U777" s="36"/>
      <c r="V777" s="21"/>
      <c r="W777" s="21"/>
      <c r="X777" s="21"/>
    </row>
    <row r="778" spans="1:24" ht="14.5" x14ac:dyDescent="0.35">
      <c r="A778" s="1" t="s">
        <v>885</v>
      </c>
      <c r="B778" s="1" t="s">
        <v>1084</v>
      </c>
      <c r="E778" s="2" t="s">
        <v>339</v>
      </c>
      <c r="F778" s="34">
        <v>3.3050999999999999</v>
      </c>
      <c r="G778" s="34"/>
      <c r="H778" s="34"/>
      <c r="I778" s="21"/>
      <c r="J778" s="26">
        <v>54.871833084947838</v>
      </c>
      <c r="K778" s="161">
        <f t="shared" si="24"/>
        <v>5.4871833084947842E-2</v>
      </c>
      <c r="L778" s="162">
        <f t="shared" si="25"/>
        <v>1.6602170307993054E-2</v>
      </c>
      <c r="M778" s="163">
        <v>1.6602170307993054</v>
      </c>
      <c r="N778" s="27">
        <v>1.2869597999999987</v>
      </c>
      <c r="O778" s="299">
        <v>70</v>
      </c>
      <c r="P778" s="3" t="s">
        <v>1111</v>
      </c>
      <c r="Q778" s="21" t="s">
        <v>1216</v>
      </c>
      <c r="T778" s="21" t="s">
        <v>1202</v>
      </c>
      <c r="U778" s="36"/>
      <c r="V778" s="21"/>
      <c r="W778" s="21"/>
      <c r="X778" s="21"/>
    </row>
    <row r="779" spans="1:24" ht="14.5" x14ac:dyDescent="0.35">
      <c r="A779" s="1" t="s">
        <v>905</v>
      </c>
      <c r="B779" s="55" t="s">
        <v>19</v>
      </c>
      <c r="C779" s="15" t="s">
        <v>310</v>
      </c>
      <c r="E779" s="2" t="s">
        <v>339</v>
      </c>
      <c r="F779" s="34">
        <v>9.4710999999999999</v>
      </c>
      <c r="G779" s="34"/>
      <c r="H779" s="34"/>
      <c r="I779" s="21"/>
      <c r="J779" s="26">
        <v>29.024107142857137</v>
      </c>
      <c r="K779" s="161">
        <f t="shared" si="24"/>
        <v>2.9024107142857136E-2</v>
      </c>
      <c r="L779" s="162">
        <f t="shared" si="25"/>
        <v>3.0644916791985237E-3</v>
      </c>
      <c r="M779" s="163">
        <v>0.30644916791985238</v>
      </c>
      <c r="N779" s="27">
        <v>1.4277353999999989</v>
      </c>
      <c r="O779" s="299">
        <v>80</v>
      </c>
      <c r="P779" s="3" t="s">
        <v>1115</v>
      </c>
      <c r="Q779" s="40" t="s">
        <v>1217</v>
      </c>
      <c r="T779" s="21" t="s">
        <v>1202</v>
      </c>
      <c r="U779" s="36"/>
      <c r="V779" s="21"/>
      <c r="W779" s="21"/>
      <c r="X779" s="21"/>
    </row>
    <row r="780" spans="1:24" ht="14.5" x14ac:dyDescent="0.35">
      <c r="A780" s="1" t="s">
        <v>906</v>
      </c>
      <c r="B780" s="55" t="s">
        <v>19</v>
      </c>
      <c r="C780" s="15" t="s">
        <v>310</v>
      </c>
      <c r="E780" s="2" t="s">
        <v>339</v>
      </c>
      <c r="F780" s="34">
        <v>9.5653000000000006</v>
      </c>
      <c r="G780" s="34"/>
      <c r="H780" s="34"/>
      <c r="I780" s="21"/>
      <c r="J780" s="26">
        <v>38.284821428571426</v>
      </c>
      <c r="K780" s="161">
        <f t="shared" si="24"/>
        <v>3.8284821428571425E-2</v>
      </c>
      <c r="L780" s="162">
        <f t="shared" si="25"/>
        <v>4.0024694916595844E-3</v>
      </c>
      <c r="M780" s="163">
        <v>0.40024694916595843</v>
      </c>
      <c r="N780" s="27">
        <v>2.1329607999999998</v>
      </c>
      <c r="O780" s="299">
        <v>80</v>
      </c>
      <c r="P780" s="3" t="s">
        <v>1115</v>
      </c>
      <c r="Q780" s="40" t="s">
        <v>1217</v>
      </c>
      <c r="T780" s="21" t="s">
        <v>1202</v>
      </c>
      <c r="U780" s="36"/>
      <c r="V780" s="21"/>
      <c r="W780" s="21"/>
      <c r="X780" s="21"/>
    </row>
    <row r="781" spans="1:24" ht="14.5" x14ac:dyDescent="0.35">
      <c r="A781" s="1" t="s">
        <v>907</v>
      </c>
      <c r="B781" s="55" t="s">
        <v>19</v>
      </c>
      <c r="C781" s="15" t="s">
        <v>310</v>
      </c>
      <c r="E781" s="2" t="s">
        <v>339</v>
      </c>
      <c r="F781" s="34">
        <v>9.6239000000000008</v>
      </c>
      <c r="G781" s="34"/>
      <c r="H781" s="34"/>
      <c r="I781" s="21"/>
      <c r="J781" s="26">
        <v>20.083035714285714</v>
      </c>
      <c r="K781" s="161">
        <f t="shared" si="24"/>
        <v>2.0083035714285713E-2</v>
      </c>
      <c r="L781" s="162">
        <f t="shared" si="25"/>
        <v>2.0867876551383235E-3</v>
      </c>
      <c r="M781" s="163">
        <v>0.20867876551383235</v>
      </c>
      <c r="N781" s="27">
        <v>1.9262080999999989</v>
      </c>
      <c r="O781" s="299">
        <v>80</v>
      </c>
      <c r="P781" s="3" t="s">
        <v>1115</v>
      </c>
      <c r="Q781" s="40" t="s">
        <v>1217</v>
      </c>
      <c r="T781" s="21" t="s">
        <v>1202</v>
      </c>
      <c r="U781" s="36"/>
      <c r="V781" s="21"/>
      <c r="W781" s="21"/>
      <c r="X781" s="21"/>
    </row>
    <row r="782" spans="1:24" ht="14.5" x14ac:dyDescent="0.35">
      <c r="A782" s="1" t="s">
        <v>908</v>
      </c>
      <c r="B782" s="55" t="s">
        <v>19</v>
      </c>
      <c r="C782" s="15" t="s">
        <v>310</v>
      </c>
      <c r="E782" s="2" t="s">
        <v>339</v>
      </c>
      <c r="F782" s="34">
        <v>9.5607000000000006</v>
      </c>
      <c r="G782" s="34"/>
      <c r="H782" s="34"/>
      <c r="I782" s="21"/>
      <c r="J782" s="26">
        <v>24.90625</v>
      </c>
      <c r="K782" s="161">
        <f t="shared" si="24"/>
        <v>2.4906250000000001E-2</v>
      </c>
      <c r="L782" s="162">
        <f t="shared" si="25"/>
        <v>2.6050655286746784E-3</v>
      </c>
      <c r="M782" s="163">
        <v>0.26050655286746782</v>
      </c>
      <c r="N782" s="27">
        <v>1.8397419999999993</v>
      </c>
      <c r="O782" s="340">
        <v>80</v>
      </c>
      <c r="P782" s="340" t="s">
        <v>1115</v>
      </c>
      <c r="Q782" s="40" t="s">
        <v>1217</v>
      </c>
      <c r="T782" s="21" t="s">
        <v>1202</v>
      </c>
      <c r="U782" s="36"/>
      <c r="V782" s="21"/>
      <c r="W782" s="21"/>
      <c r="X782" s="21"/>
    </row>
    <row r="783" spans="1:24" ht="14.5" x14ac:dyDescent="0.35">
      <c r="A783" s="1" t="s">
        <v>909</v>
      </c>
      <c r="B783" s="55" t="s">
        <v>19</v>
      </c>
      <c r="C783" s="15" t="s">
        <v>310</v>
      </c>
      <c r="E783" s="2" t="s">
        <v>339</v>
      </c>
      <c r="F783" s="34">
        <v>9.4155999999999995</v>
      </c>
      <c r="G783" s="34"/>
      <c r="H783" s="34"/>
      <c r="I783" s="21"/>
      <c r="J783" s="26">
        <v>23.004464285714285</v>
      </c>
      <c r="K783" s="161">
        <f t="shared" si="24"/>
        <v>2.3004464285714284E-2</v>
      </c>
      <c r="L783" s="162">
        <f t="shared" si="25"/>
        <v>2.4432287146559204E-3</v>
      </c>
      <c r="M783" s="163">
        <v>0.24432287146559203</v>
      </c>
      <c r="N783" s="27">
        <v>1.7895884999999998</v>
      </c>
      <c r="O783" s="340">
        <v>80</v>
      </c>
      <c r="P783" s="340" t="s">
        <v>1115</v>
      </c>
      <c r="Q783" s="40" t="s">
        <v>1217</v>
      </c>
      <c r="T783" s="21" t="s">
        <v>1202</v>
      </c>
      <c r="U783" s="36"/>
      <c r="V783" s="21"/>
      <c r="W783" s="21"/>
      <c r="X783" s="21"/>
    </row>
    <row r="784" spans="1:24" ht="14.5" x14ac:dyDescent="0.35">
      <c r="A784" s="1" t="s">
        <v>910</v>
      </c>
      <c r="B784" s="55" t="s">
        <v>19</v>
      </c>
      <c r="C784" s="15" t="s">
        <v>310</v>
      </c>
      <c r="E784" s="2" t="s">
        <v>339</v>
      </c>
      <c r="F784" s="34">
        <v>9.5302000000000007</v>
      </c>
      <c r="G784" s="34"/>
      <c r="H784" s="34"/>
      <c r="I784" s="21"/>
      <c r="J784" s="26">
        <v>24.358035714285712</v>
      </c>
      <c r="K784" s="161">
        <f t="shared" si="24"/>
        <v>2.4358035714285714E-2</v>
      </c>
      <c r="L784" s="162">
        <f t="shared" si="25"/>
        <v>2.5558787553551566E-3</v>
      </c>
      <c r="M784" s="163">
        <v>0.25558787553551565</v>
      </c>
      <c r="N784" s="27">
        <v>1.8075446999999998</v>
      </c>
      <c r="O784" s="340">
        <v>80</v>
      </c>
      <c r="P784" s="340" t="s">
        <v>1115</v>
      </c>
      <c r="Q784" s="40" t="s">
        <v>1217</v>
      </c>
      <c r="T784" s="21" t="s">
        <v>1202</v>
      </c>
      <c r="U784" s="36"/>
      <c r="V784" s="21"/>
      <c r="W784" s="21"/>
      <c r="X784" s="21"/>
    </row>
    <row r="785" spans="1:24" ht="14.5" x14ac:dyDescent="0.35">
      <c r="A785" s="1" t="s">
        <v>893</v>
      </c>
      <c r="B785" s="55" t="s">
        <v>19</v>
      </c>
      <c r="C785" s="1" t="s">
        <v>305</v>
      </c>
      <c r="E785" s="2" t="s">
        <v>339</v>
      </c>
      <c r="F785" s="34">
        <v>2.3679000000000001</v>
      </c>
      <c r="G785" s="34"/>
      <c r="H785" s="34"/>
      <c r="I785" s="21"/>
      <c r="J785" s="26">
        <v>55.330042055220332</v>
      </c>
      <c r="K785" s="161">
        <f t="shared" si="24"/>
        <v>5.5330042055220331E-2</v>
      </c>
      <c r="L785" s="162">
        <f t="shared" si="25"/>
        <v>2.3366713989281782E-2</v>
      </c>
      <c r="M785" s="163">
        <v>2.3366713989281784</v>
      </c>
      <c r="N785" s="27">
        <v>2.3351535000000001</v>
      </c>
      <c r="O785" s="340">
        <v>80</v>
      </c>
      <c r="P785" s="340" t="s">
        <v>1115</v>
      </c>
      <c r="Q785" s="40" t="s">
        <v>1217</v>
      </c>
      <c r="T785" s="21" t="s">
        <v>1202</v>
      </c>
      <c r="U785" s="36"/>
      <c r="V785" s="21"/>
      <c r="W785" s="21"/>
      <c r="X785" s="21"/>
    </row>
    <row r="786" spans="1:24" ht="14.5" x14ac:dyDescent="0.35">
      <c r="A786" s="1" t="s">
        <v>902</v>
      </c>
      <c r="B786" s="55" t="s">
        <v>19</v>
      </c>
      <c r="C786" s="1" t="s">
        <v>305</v>
      </c>
      <c r="E786" s="2" t="s">
        <v>339</v>
      </c>
      <c r="F786" s="34">
        <v>2.3090999999999999</v>
      </c>
      <c r="G786" s="34"/>
      <c r="H786" s="34"/>
      <c r="I786" s="21"/>
      <c r="J786" s="26">
        <v>16.8805997440117</v>
      </c>
      <c r="K786" s="161">
        <f t="shared" si="24"/>
        <v>1.6880599744011699E-2</v>
      </c>
      <c r="L786" s="162">
        <f t="shared" si="25"/>
        <v>7.3104671707642371E-3</v>
      </c>
      <c r="M786" s="163">
        <v>0.73104671707642366</v>
      </c>
      <c r="N786" s="27">
        <v>4.8897155000000003</v>
      </c>
      <c r="O786" s="340">
        <v>69</v>
      </c>
      <c r="P786" s="340" t="s">
        <v>1115</v>
      </c>
      <c r="Q786" s="40" t="s">
        <v>1217</v>
      </c>
      <c r="T786" s="21" t="s">
        <v>1202</v>
      </c>
      <c r="U786" s="36"/>
      <c r="V786" s="21"/>
      <c r="W786" s="21"/>
      <c r="X786" s="21"/>
    </row>
    <row r="787" spans="1:24" ht="14.5" x14ac:dyDescent="0.35">
      <c r="A787" s="1" t="s">
        <v>903</v>
      </c>
      <c r="B787" s="55" t="s">
        <v>19</v>
      </c>
      <c r="C787" s="1" t="s">
        <v>305</v>
      </c>
      <c r="E787" s="2" t="s">
        <v>339</v>
      </c>
      <c r="F787" s="34">
        <v>2.2488999999999999</v>
      </c>
      <c r="G787" s="34"/>
      <c r="H787" s="34"/>
      <c r="I787" s="21"/>
      <c r="J787" s="26">
        <v>34.211007496800143</v>
      </c>
      <c r="K787" s="161">
        <f t="shared" si="24"/>
        <v>3.4211007496800144E-2</v>
      </c>
      <c r="L787" s="162">
        <f t="shared" si="25"/>
        <v>1.5212329359598091E-2</v>
      </c>
      <c r="M787" s="163">
        <v>1.5212329359598091</v>
      </c>
      <c r="N787" s="27">
        <v>3.6792285000000007</v>
      </c>
      <c r="O787" s="340">
        <v>69</v>
      </c>
      <c r="P787" s="340" t="s">
        <v>1115</v>
      </c>
      <c r="Q787" s="40" t="s">
        <v>1217</v>
      </c>
      <c r="T787" s="21" t="s">
        <v>1202</v>
      </c>
      <c r="U787" s="36"/>
      <c r="V787" s="21"/>
      <c r="W787" s="21"/>
      <c r="X787" s="21"/>
    </row>
    <row r="788" spans="1:24" ht="14.5" x14ac:dyDescent="0.35">
      <c r="A788" s="1" t="s">
        <v>904</v>
      </c>
      <c r="B788" s="55" t="s">
        <v>19</v>
      </c>
      <c r="C788" s="1" t="s">
        <v>305</v>
      </c>
      <c r="E788" s="2" t="s">
        <v>339</v>
      </c>
      <c r="F788" s="34">
        <v>2.2372000000000001</v>
      </c>
      <c r="G788" s="34"/>
      <c r="H788" s="34"/>
      <c r="I788" s="21"/>
      <c r="J788" s="26">
        <v>26.057780215761561</v>
      </c>
      <c r="K788" s="161">
        <f t="shared" si="24"/>
        <v>2.6057780215761561E-2</v>
      </c>
      <c r="L788" s="162">
        <f t="shared" si="25"/>
        <v>1.1647496967531539E-2</v>
      </c>
      <c r="M788" s="163">
        <v>1.1647496967531539</v>
      </c>
      <c r="N788" s="27">
        <v>4.2388519999999996</v>
      </c>
      <c r="O788" s="299">
        <v>69</v>
      </c>
      <c r="P788" s="157" t="s">
        <v>1115</v>
      </c>
      <c r="Q788" s="40" t="s">
        <v>1217</v>
      </c>
      <c r="T788" s="21" t="s">
        <v>1202</v>
      </c>
      <c r="U788" s="36"/>
      <c r="V788" s="21"/>
      <c r="W788" s="21"/>
      <c r="X788" s="21"/>
    </row>
    <row r="789" spans="1:24" ht="14.5" x14ac:dyDescent="0.35">
      <c r="A789" s="1" t="s">
        <v>894</v>
      </c>
      <c r="B789" s="55" t="s">
        <v>19</v>
      </c>
      <c r="C789" s="1" t="s">
        <v>305</v>
      </c>
      <c r="E789" s="2" t="s">
        <v>339</v>
      </c>
      <c r="F789" s="34">
        <v>2.3613</v>
      </c>
      <c r="G789" s="34"/>
      <c r="H789" s="34"/>
      <c r="I789" s="21"/>
      <c r="J789" s="26">
        <v>29.155238617663187</v>
      </c>
      <c r="K789" s="161">
        <f t="shared" si="24"/>
        <v>2.9155238617663188E-2</v>
      </c>
      <c r="L789" s="162">
        <f t="shared" si="25"/>
        <v>1.2347113292535124E-2</v>
      </c>
      <c r="M789" s="163">
        <v>1.2347113292535123</v>
      </c>
      <c r="N789" s="27">
        <v>4.7806009999999999</v>
      </c>
      <c r="O789" s="299">
        <v>80</v>
      </c>
      <c r="P789" s="3" t="s">
        <v>1115</v>
      </c>
      <c r="Q789" s="40" t="s">
        <v>1217</v>
      </c>
      <c r="T789" s="21" t="s">
        <v>1202</v>
      </c>
      <c r="U789" s="36"/>
      <c r="V789" s="21"/>
      <c r="W789" s="21"/>
      <c r="X789" s="21"/>
    </row>
    <row r="790" spans="1:24" ht="14.5" x14ac:dyDescent="0.35">
      <c r="A790" s="1" t="s">
        <v>895</v>
      </c>
      <c r="B790" s="55" t="s">
        <v>19</v>
      </c>
      <c r="C790" s="1" t="s">
        <v>305</v>
      </c>
      <c r="E790" s="2" t="s">
        <v>339</v>
      </c>
      <c r="F790" s="34">
        <v>2.2738999999999998</v>
      </c>
      <c r="G790" s="34"/>
      <c r="H790" s="34"/>
      <c r="I790" s="21"/>
      <c r="J790" s="26">
        <v>18.272078990674711</v>
      </c>
      <c r="K790" s="161">
        <f t="shared" si="24"/>
        <v>1.827207899067471E-2</v>
      </c>
      <c r="L790" s="162">
        <f t="shared" si="25"/>
        <v>8.0355684026011311E-3</v>
      </c>
      <c r="M790" s="163">
        <v>0.80355684026011309</v>
      </c>
      <c r="N790" s="27">
        <v>2.822209</v>
      </c>
      <c r="O790" s="299">
        <v>80</v>
      </c>
      <c r="P790" s="3" t="s">
        <v>1115</v>
      </c>
      <c r="Q790" s="40" t="s">
        <v>1217</v>
      </c>
      <c r="T790" s="21" t="s">
        <v>1202</v>
      </c>
      <c r="U790" s="36"/>
      <c r="V790" s="21"/>
      <c r="W790" s="21"/>
      <c r="X790" s="21"/>
    </row>
    <row r="791" spans="1:24" ht="14.5" x14ac:dyDescent="0.35">
      <c r="A791" s="1" t="s">
        <v>896</v>
      </c>
      <c r="B791" s="55" t="s">
        <v>19</v>
      </c>
      <c r="C791" s="1" t="s">
        <v>305</v>
      </c>
      <c r="E791" s="2" t="s">
        <v>339</v>
      </c>
      <c r="F791" s="34">
        <v>2.3683999999999998</v>
      </c>
      <c r="G791" s="34"/>
      <c r="H791" s="34"/>
      <c r="I791" s="21"/>
      <c r="J791" s="26">
        <v>42.929237520570489</v>
      </c>
      <c r="K791" s="161">
        <f t="shared" si="24"/>
        <v>4.2929237520570492E-2</v>
      </c>
      <c r="L791" s="162">
        <f t="shared" si="25"/>
        <v>1.8125839182811389E-2</v>
      </c>
      <c r="M791" s="163">
        <v>1.812583918281139</v>
      </c>
      <c r="N791" s="27">
        <v>0.8569564999999999</v>
      </c>
      <c r="O791" s="299">
        <v>80</v>
      </c>
      <c r="P791" s="157" t="s">
        <v>1115</v>
      </c>
      <c r="Q791" s="40" t="s">
        <v>1217</v>
      </c>
      <c r="T791" s="21" t="s">
        <v>1202</v>
      </c>
      <c r="U791" s="36"/>
      <c r="V791" s="21"/>
      <c r="W791" s="21"/>
      <c r="X791" s="21"/>
    </row>
    <row r="792" spans="1:24" ht="14.5" x14ac:dyDescent="0.35">
      <c r="A792" s="1" t="s">
        <v>897</v>
      </c>
      <c r="B792" s="55" t="s">
        <v>19</v>
      </c>
      <c r="C792" s="1" t="s">
        <v>305</v>
      </c>
      <c r="E792" s="2" t="s">
        <v>339</v>
      </c>
      <c r="F792" s="34">
        <v>2.2909000000000002</v>
      </c>
      <c r="G792" s="34"/>
      <c r="H792" s="34"/>
      <c r="I792" s="21"/>
      <c r="J792" s="26">
        <v>23.086487474858288</v>
      </c>
      <c r="K792" s="161">
        <f t="shared" si="24"/>
        <v>2.3086487474858287E-2</v>
      </c>
      <c r="L792" s="162">
        <f t="shared" si="25"/>
        <v>1.0077474998846866E-2</v>
      </c>
      <c r="M792" s="163">
        <v>1.0077474998846865</v>
      </c>
      <c r="N792" s="27">
        <v>4.7324145000000009</v>
      </c>
      <c r="O792" s="299">
        <v>80</v>
      </c>
      <c r="P792" s="157" t="s">
        <v>1115</v>
      </c>
      <c r="Q792" s="40" t="s">
        <v>1217</v>
      </c>
      <c r="T792" s="21" t="s">
        <v>1202</v>
      </c>
      <c r="U792" s="36"/>
      <c r="V792" s="21"/>
      <c r="W792" s="21"/>
      <c r="X792" s="21"/>
    </row>
    <row r="793" spans="1:24" ht="14.5" x14ac:dyDescent="0.35">
      <c r="A793" s="1" t="s">
        <v>898</v>
      </c>
      <c r="B793" s="55" t="s">
        <v>19</v>
      </c>
      <c r="C793" s="1" t="s">
        <v>305</v>
      </c>
      <c r="E793" s="2" t="s">
        <v>339</v>
      </c>
      <c r="F793" s="34">
        <v>2.4091</v>
      </c>
      <c r="G793" s="34"/>
      <c r="H793" s="34"/>
      <c r="I793" s="21"/>
      <c r="J793" s="26">
        <v>43.636862314865603</v>
      </c>
      <c r="K793" s="161">
        <f t="shared" si="24"/>
        <v>4.3636862314865604E-2</v>
      </c>
      <c r="L793" s="162">
        <f t="shared" si="25"/>
        <v>1.8113346193543482E-2</v>
      </c>
      <c r="M793" s="163">
        <v>1.8113346193543483</v>
      </c>
      <c r="N793" s="27">
        <v>4.3359210000000008</v>
      </c>
      <c r="O793" s="299">
        <v>80</v>
      </c>
      <c r="P793" s="3" t="s">
        <v>1115</v>
      </c>
      <c r="Q793" s="40" t="s">
        <v>1217</v>
      </c>
      <c r="T793" s="21" t="s">
        <v>1202</v>
      </c>
      <c r="U793" s="36"/>
      <c r="V793" s="21"/>
      <c r="W793" s="21"/>
      <c r="X793" s="21"/>
    </row>
    <row r="794" spans="1:24" ht="14.5" x14ac:dyDescent="0.35">
      <c r="A794" s="1" t="s">
        <v>899</v>
      </c>
      <c r="B794" s="55" t="s">
        <v>19</v>
      </c>
      <c r="C794" s="1" t="s">
        <v>305</v>
      </c>
      <c r="E794" s="2" t="s">
        <v>339</v>
      </c>
      <c r="F794" s="34">
        <v>2.3243</v>
      </c>
      <c r="G794" s="34"/>
      <c r="H794" s="34"/>
      <c r="I794" s="21"/>
      <c r="J794" s="26">
        <v>31.203144999085755</v>
      </c>
      <c r="K794" s="161">
        <f t="shared" si="24"/>
        <v>3.1203144999085754E-2</v>
      </c>
      <c r="L794" s="162">
        <f t="shared" si="25"/>
        <v>1.3424749386518846E-2</v>
      </c>
      <c r="M794" s="163">
        <v>1.3424749386518846</v>
      </c>
      <c r="N794" s="27">
        <v>4.3481209999999999</v>
      </c>
      <c r="O794" s="299">
        <v>69</v>
      </c>
      <c r="P794" s="3" t="s">
        <v>1115</v>
      </c>
      <c r="Q794" s="40" t="s">
        <v>1217</v>
      </c>
      <c r="T794" s="21" t="s">
        <v>1202</v>
      </c>
      <c r="U794" s="36"/>
      <c r="V794" s="21"/>
      <c r="W794" s="21"/>
      <c r="X794" s="21"/>
    </row>
    <row r="795" spans="1:24" ht="14.5" x14ac:dyDescent="0.35">
      <c r="A795" s="1" t="s">
        <v>900</v>
      </c>
      <c r="B795" s="55" t="s">
        <v>19</v>
      </c>
      <c r="C795" s="1" t="s">
        <v>305</v>
      </c>
      <c r="E795" s="2" t="s">
        <v>339</v>
      </c>
      <c r="F795" s="34">
        <v>2.3479000000000001</v>
      </c>
      <c r="G795" s="34"/>
      <c r="H795" s="34"/>
      <c r="I795" s="21"/>
      <c r="J795" s="26">
        <v>25.54946059608703</v>
      </c>
      <c r="K795" s="161">
        <f t="shared" si="24"/>
        <v>2.554946059608703E-2</v>
      </c>
      <c r="L795" s="162">
        <f t="shared" si="25"/>
        <v>1.0881835085006614E-2</v>
      </c>
      <c r="M795" s="163">
        <v>1.0881835085006615</v>
      </c>
      <c r="N795" s="27">
        <v>4.0685390000000012</v>
      </c>
      <c r="O795" s="299">
        <v>69</v>
      </c>
      <c r="P795" s="157" t="s">
        <v>1115</v>
      </c>
      <c r="Q795" s="40" t="s">
        <v>1217</v>
      </c>
      <c r="T795" s="21" t="s">
        <v>1202</v>
      </c>
      <c r="U795" s="36"/>
      <c r="V795" s="21"/>
      <c r="W795" s="21"/>
      <c r="X795" s="21"/>
    </row>
    <row r="796" spans="1:24" ht="14.5" x14ac:dyDescent="0.35">
      <c r="A796" s="1" t="s">
        <v>901</v>
      </c>
      <c r="B796" s="55" t="s">
        <v>19</v>
      </c>
      <c r="C796" s="1" t="s">
        <v>305</v>
      </c>
      <c r="E796" s="2" t="s">
        <v>339</v>
      </c>
      <c r="F796" s="34">
        <v>2.2806999999999999</v>
      </c>
      <c r="G796" s="34"/>
      <c r="H796" s="34"/>
      <c r="I796" s="21"/>
      <c r="J796" s="26">
        <v>44.763210824648013</v>
      </c>
      <c r="K796" s="161">
        <f t="shared" si="24"/>
        <v>4.4763210824648014E-2</v>
      </c>
      <c r="L796" s="162">
        <f t="shared" si="25"/>
        <v>1.9626961382315962E-2</v>
      </c>
      <c r="M796" s="163">
        <v>1.9626961382315962</v>
      </c>
      <c r="N796" s="27">
        <v>3.8865569999999998</v>
      </c>
      <c r="O796" s="299">
        <v>69</v>
      </c>
      <c r="P796" s="157" t="s">
        <v>1115</v>
      </c>
      <c r="Q796" s="40" t="s">
        <v>1217</v>
      </c>
      <c r="T796" s="21" t="s">
        <v>1202</v>
      </c>
      <c r="U796" s="36"/>
      <c r="V796" s="21"/>
      <c r="W796" s="21"/>
      <c r="X796" s="21"/>
    </row>
    <row r="797" spans="1:24" ht="14.5" x14ac:dyDescent="0.35">
      <c r="A797" s="1" t="s">
        <v>911</v>
      </c>
      <c r="B797" s="1" t="s">
        <v>1085</v>
      </c>
      <c r="E797" s="2" t="s">
        <v>339</v>
      </c>
      <c r="F797" s="34">
        <v>1.5471999999999999</v>
      </c>
      <c r="G797" s="34"/>
      <c r="H797" s="34"/>
      <c r="I797" s="21"/>
      <c r="J797" s="26">
        <v>17.967201674808095</v>
      </c>
      <c r="K797" s="161">
        <f t="shared" si="24"/>
        <v>1.7967201674808097E-2</v>
      </c>
      <c r="L797" s="162">
        <f t="shared" si="25"/>
        <v>1.1612720834286517E-2</v>
      </c>
      <c r="M797" s="163">
        <v>1.1612720834286516</v>
      </c>
      <c r="N797" s="27">
        <v>6.0308024000000016</v>
      </c>
      <c r="O797" s="299">
        <v>80</v>
      </c>
      <c r="P797" s="157" t="s">
        <v>1115</v>
      </c>
      <c r="Q797" s="40" t="s">
        <v>1217</v>
      </c>
      <c r="T797" s="21" t="s">
        <v>1202</v>
      </c>
      <c r="U797" s="36"/>
      <c r="V797" s="21"/>
      <c r="W797" s="21"/>
      <c r="X797" s="21"/>
    </row>
    <row r="798" spans="1:24" ht="14.5" x14ac:dyDescent="0.35">
      <c r="A798" s="1" t="s">
        <v>912</v>
      </c>
      <c r="B798" s="1" t="s">
        <v>1085</v>
      </c>
      <c r="E798" s="2" t="s">
        <v>339</v>
      </c>
      <c r="F798" s="34">
        <v>1.4867999999999999</v>
      </c>
      <c r="G798" s="34"/>
      <c r="H798" s="34"/>
      <c r="I798" s="21"/>
      <c r="J798" s="26">
        <v>18.677250523377527</v>
      </c>
      <c r="K798" s="161">
        <f t="shared" si="24"/>
        <v>1.8677250523377528E-2</v>
      </c>
      <c r="L798" s="162">
        <f t="shared" si="25"/>
        <v>1.256204635685871E-2</v>
      </c>
      <c r="M798" s="163">
        <v>1.2562046356858709</v>
      </c>
      <c r="N798" s="27">
        <v>8.4734190000000016</v>
      </c>
      <c r="O798" s="299">
        <v>80</v>
      </c>
      <c r="P798" s="157" t="s">
        <v>1115</v>
      </c>
      <c r="Q798" s="40" t="s">
        <v>1217</v>
      </c>
      <c r="T798" s="21" t="s">
        <v>1202</v>
      </c>
      <c r="U798" s="36"/>
      <c r="V798" s="21"/>
      <c r="W798" s="21"/>
      <c r="X798" s="21"/>
    </row>
    <row r="799" spans="1:24" ht="14.5" x14ac:dyDescent="0.35">
      <c r="A799" s="1" t="s">
        <v>913</v>
      </c>
      <c r="B799" s="1" t="s">
        <v>1085</v>
      </c>
      <c r="E799" s="2" t="s">
        <v>339</v>
      </c>
      <c r="F799" s="34">
        <v>1.4955000000000001</v>
      </c>
      <c r="G799" s="34"/>
      <c r="H799" s="34"/>
      <c r="I799" s="21"/>
      <c r="J799" s="26">
        <v>15.575366364270758</v>
      </c>
      <c r="K799" s="161">
        <f t="shared" si="24"/>
        <v>1.5575366364270758E-2</v>
      </c>
      <c r="L799" s="162">
        <f t="shared" si="25"/>
        <v>1.0414822042307427E-2</v>
      </c>
      <c r="M799" s="163">
        <v>1.0414822042307428</v>
      </c>
      <c r="N799" s="27">
        <v>6.376882600000001</v>
      </c>
      <c r="O799" s="299">
        <v>80</v>
      </c>
      <c r="P799" s="157" t="s">
        <v>1115</v>
      </c>
      <c r="Q799" s="40" t="s">
        <v>1217</v>
      </c>
      <c r="T799" s="21" t="s">
        <v>1202</v>
      </c>
      <c r="U799" s="36"/>
      <c r="V799" s="21"/>
      <c r="W799" s="21"/>
      <c r="X799" s="21"/>
    </row>
    <row r="800" spans="1:24" ht="14.5" x14ac:dyDescent="0.35">
      <c r="A800" s="1" t="s">
        <v>914</v>
      </c>
      <c r="B800" s="1" t="s">
        <v>1085</v>
      </c>
      <c r="E800" s="2" t="s">
        <v>339</v>
      </c>
      <c r="F800" s="34">
        <v>1.5679000000000001</v>
      </c>
      <c r="G800" s="34"/>
      <c r="H800" s="34"/>
      <c r="I800" s="21"/>
      <c r="J800" s="26">
        <v>23.410327983251914</v>
      </c>
      <c r="K800" s="161">
        <f t="shared" si="24"/>
        <v>2.3410327983251916E-2</v>
      </c>
      <c r="L800" s="162">
        <f t="shared" si="25"/>
        <v>1.4931008344442831E-2</v>
      </c>
      <c r="M800" s="163">
        <v>1.4931008344442831</v>
      </c>
      <c r="N800" s="27">
        <v>5.0978584000000016</v>
      </c>
      <c r="O800" s="299">
        <v>80</v>
      </c>
      <c r="P800" s="157" t="s">
        <v>1115</v>
      </c>
      <c r="Q800" s="40" t="s">
        <v>1217</v>
      </c>
      <c r="T800" s="21" t="s">
        <v>1202</v>
      </c>
      <c r="U800" s="36"/>
      <c r="V800" s="21"/>
      <c r="W800" s="21"/>
      <c r="X800" s="21"/>
    </row>
    <row r="801" spans="1:24" ht="14.5" x14ac:dyDescent="0.35">
      <c r="A801" s="1" t="s">
        <v>915</v>
      </c>
      <c r="B801" s="1" t="s">
        <v>1085</v>
      </c>
      <c r="C801" s="23"/>
      <c r="E801" s="2" t="s">
        <v>339</v>
      </c>
      <c r="F801" s="34">
        <v>1.4937</v>
      </c>
      <c r="G801" s="34"/>
      <c r="H801" s="34"/>
      <c r="I801" s="21"/>
      <c r="J801" s="26">
        <v>14.38904396371249</v>
      </c>
      <c r="K801" s="161">
        <f t="shared" si="24"/>
        <v>1.4389043963712491E-2</v>
      </c>
      <c r="L801" s="162">
        <f t="shared" si="25"/>
        <v>9.6331552277649397E-3</v>
      </c>
      <c r="M801" s="163">
        <v>0.96331552277649402</v>
      </c>
      <c r="N801" s="27">
        <v>5.5294986000000002</v>
      </c>
      <c r="O801" s="299">
        <v>80</v>
      </c>
      <c r="P801" s="157" t="s">
        <v>1115</v>
      </c>
      <c r="Q801" s="40" t="s">
        <v>1217</v>
      </c>
      <c r="T801" s="21" t="s">
        <v>1202</v>
      </c>
      <c r="U801" s="36"/>
      <c r="V801" s="21"/>
      <c r="W801" s="21"/>
      <c r="X801" s="21"/>
    </row>
    <row r="802" spans="1:24" ht="14.5" x14ac:dyDescent="0.35">
      <c r="A802" s="1" t="s">
        <v>916</v>
      </c>
      <c r="B802" s="1" t="s">
        <v>1085</v>
      </c>
      <c r="C802" s="23"/>
      <c r="E802" s="2" t="s">
        <v>339</v>
      </c>
      <c r="F802" s="34">
        <v>1.5006999999999999</v>
      </c>
      <c r="G802" s="34"/>
      <c r="H802" s="34"/>
      <c r="I802" s="21"/>
      <c r="J802" s="26">
        <v>17.377529658060009</v>
      </c>
      <c r="K802" s="161">
        <f t="shared" si="24"/>
        <v>1.7377529658060008E-2</v>
      </c>
      <c r="L802" s="162">
        <f t="shared" si="25"/>
        <v>1.1579615951262751E-2</v>
      </c>
      <c r="M802" s="163">
        <v>1.1579615951262752</v>
      </c>
      <c r="N802" s="27">
        <v>5.6061380000000005</v>
      </c>
      <c r="O802" s="307">
        <v>80</v>
      </c>
      <c r="P802" s="307" t="s">
        <v>1115</v>
      </c>
      <c r="Q802" s="40" t="s">
        <v>1217</v>
      </c>
      <c r="T802" s="21" t="s">
        <v>1202</v>
      </c>
      <c r="U802" s="36"/>
      <c r="V802" s="21"/>
      <c r="W802" s="21"/>
      <c r="X802" s="21"/>
    </row>
    <row r="803" spans="1:24" ht="14.5" x14ac:dyDescent="0.35">
      <c r="A803" s="1" t="s">
        <v>934</v>
      </c>
      <c r="B803" s="1" t="s">
        <v>16</v>
      </c>
      <c r="E803" s="2" t="s">
        <v>337</v>
      </c>
      <c r="F803" s="34">
        <v>1.7776000000000001</v>
      </c>
      <c r="G803" s="34"/>
      <c r="H803" s="34"/>
      <c r="I803" s="21"/>
      <c r="J803" s="26">
        <v>35.398948475289174</v>
      </c>
      <c r="K803" s="161">
        <f t="shared" si="24"/>
        <v>3.5398948475289176E-2</v>
      </c>
      <c r="L803" s="162">
        <f t="shared" si="25"/>
        <v>1.9913899907340896E-2</v>
      </c>
      <c r="M803" s="163">
        <v>1.9913899907340895</v>
      </c>
      <c r="N803" s="27">
        <v>3.5732340000000007</v>
      </c>
      <c r="O803" s="307">
        <v>104</v>
      </c>
      <c r="P803" s="307" t="s">
        <v>1116</v>
      </c>
      <c r="Q803" s="21" t="s">
        <v>1215</v>
      </c>
      <c r="T803" s="21" t="s">
        <v>1202</v>
      </c>
      <c r="U803" s="36"/>
      <c r="V803" s="21"/>
      <c r="W803" s="21"/>
      <c r="X803" s="21"/>
    </row>
    <row r="804" spans="1:24" ht="14.5" x14ac:dyDescent="0.35">
      <c r="A804" s="1" t="s">
        <v>929</v>
      </c>
      <c r="B804" s="1" t="s">
        <v>16</v>
      </c>
      <c r="E804" s="2" t="s">
        <v>337</v>
      </c>
      <c r="F804" s="34">
        <v>2.1398999999999999</v>
      </c>
      <c r="G804" s="34"/>
      <c r="H804" s="34"/>
      <c r="I804" s="21"/>
      <c r="J804" s="26">
        <v>54.332702418506841</v>
      </c>
      <c r="K804" s="161">
        <f t="shared" si="24"/>
        <v>5.4332702418506844E-2</v>
      </c>
      <c r="L804" s="162">
        <f t="shared" si="25"/>
        <v>2.5390299742280877E-2</v>
      </c>
      <c r="M804" s="163">
        <v>2.5390299742280877</v>
      </c>
      <c r="N804" s="27">
        <v>3.4172400000000005</v>
      </c>
      <c r="O804" s="307">
        <v>104</v>
      </c>
      <c r="P804" s="307" t="s">
        <v>1116</v>
      </c>
      <c r="Q804" s="21" t="s">
        <v>1215</v>
      </c>
      <c r="T804" s="21" t="s">
        <v>1202</v>
      </c>
      <c r="U804" s="36"/>
      <c r="V804" s="21"/>
      <c r="W804" s="21"/>
      <c r="X804" s="21"/>
    </row>
    <row r="805" spans="1:24" ht="14.5" x14ac:dyDescent="0.35">
      <c r="A805" s="1" t="s">
        <v>930</v>
      </c>
      <c r="B805" s="1" t="s">
        <v>16</v>
      </c>
      <c r="E805" s="2" t="s">
        <v>337</v>
      </c>
      <c r="F805" s="34">
        <v>2.1173999999999999</v>
      </c>
      <c r="G805" s="34"/>
      <c r="H805" s="34"/>
      <c r="I805" s="21"/>
      <c r="J805" s="26">
        <v>27.491482649842268</v>
      </c>
      <c r="K805" s="161">
        <f t="shared" si="24"/>
        <v>2.7491482649842268E-2</v>
      </c>
      <c r="L805" s="162">
        <f t="shared" si="25"/>
        <v>1.2983603782866851E-2</v>
      </c>
      <c r="M805" s="163">
        <v>1.298360378286685</v>
      </c>
      <c r="N805" s="27">
        <v>3.3547140000000013</v>
      </c>
      <c r="O805" s="307">
        <v>104</v>
      </c>
      <c r="P805" s="307" t="s">
        <v>1116</v>
      </c>
      <c r="Q805" s="21" t="s">
        <v>1215</v>
      </c>
      <c r="T805" s="21" t="s">
        <v>1202</v>
      </c>
      <c r="U805" s="36"/>
      <c r="V805" s="21"/>
      <c r="W805" s="21"/>
      <c r="X805" s="21"/>
    </row>
    <row r="806" spans="1:24" ht="14.5" x14ac:dyDescent="0.35">
      <c r="A806" s="1" t="s">
        <v>932</v>
      </c>
      <c r="B806" s="1" t="s">
        <v>16</v>
      </c>
      <c r="E806" s="2" t="s">
        <v>337</v>
      </c>
      <c r="F806" s="34">
        <v>2.1878000000000002</v>
      </c>
      <c r="G806" s="34"/>
      <c r="H806" s="34"/>
      <c r="I806" s="21"/>
      <c r="J806" s="26">
        <v>43.680757097791798</v>
      </c>
      <c r="K806" s="161">
        <f t="shared" si="24"/>
        <v>4.3680757097791796E-2</v>
      </c>
      <c r="L806" s="162">
        <f t="shared" si="25"/>
        <v>1.9965607961327268E-2</v>
      </c>
      <c r="M806" s="163">
        <v>1.9965607961327267</v>
      </c>
      <c r="N806" s="27">
        <v>2.9081100000000002</v>
      </c>
      <c r="O806" s="307">
        <v>104</v>
      </c>
      <c r="P806" s="307" t="s">
        <v>1116</v>
      </c>
      <c r="Q806" s="21" t="s">
        <v>1215</v>
      </c>
      <c r="T806" s="21" t="s">
        <v>1202</v>
      </c>
      <c r="U806" s="36"/>
      <c r="V806" s="21"/>
      <c r="W806" s="21"/>
      <c r="X806" s="21"/>
    </row>
    <row r="807" spans="1:24" ht="14.5" x14ac:dyDescent="0.35">
      <c r="A807" s="1" t="s">
        <v>935</v>
      </c>
      <c r="B807" s="1" t="s">
        <v>1228</v>
      </c>
      <c r="E807" s="2" t="s">
        <v>339</v>
      </c>
      <c r="F807" s="34">
        <v>1.8640000000000001</v>
      </c>
      <c r="G807" s="34"/>
      <c r="H807" s="34"/>
      <c r="I807" s="21"/>
      <c r="J807" s="26">
        <v>42.408412197686644</v>
      </c>
      <c r="K807" s="161">
        <f t="shared" si="24"/>
        <v>4.2408412197686644E-2</v>
      </c>
      <c r="L807" s="162">
        <f t="shared" si="25"/>
        <v>2.2751294097471373E-2</v>
      </c>
      <c r="M807" s="163">
        <v>2.2751294097471373</v>
      </c>
      <c r="N807" s="27">
        <v>2.6378999999999997</v>
      </c>
      <c r="O807" s="307">
        <v>70</v>
      </c>
      <c r="P807" s="307" t="s">
        <v>1116</v>
      </c>
      <c r="Q807" s="40" t="s">
        <v>1215</v>
      </c>
      <c r="T807" s="21" t="s">
        <v>1202</v>
      </c>
      <c r="U807" s="36"/>
      <c r="V807" s="21"/>
      <c r="W807" s="21"/>
      <c r="X807" s="21"/>
    </row>
    <row r="808" spans="1:24" ht="14.5" x14ac:dyDescent="0.35">
      <c r="A808" s="1" t="s">
        <v>937</v>
      </c>
      <c r="B808" s="1" t="s">
        <v>1228</v>
      </c>
      <c r="E808" s="2" t="s">
        <v>339</v>
      </c>
      <c r="F808" s="34">
        <v>1.6511</v>
      </c>
      <c r="G808" s="34"/>
      <c r="H808" s="34"/>
      <c r="I808" s="21"/>
      <c r="J808" s="26">
        <v>34.868980021030488</v>
      </c>
      <c r="K808" s="161">
        <f t="shared" si="24"/>
        <v>3.4868980021030491E-2</v>
      </c>
      <c r="L808" s="162">
        <f t="shared" si="25"/>
        <v>2.1118636073545208E-2</v>
      </c>
      <c r="M808" s="163">
        <v>2.1118636073545209</v>
      </c>
      <c r="N808" s="27">
        <v>2.9017300000000015</v>
      </c>
      <c r="O808" s="307">
        <v>70</v>
      </c>
      <c r="P808" s="307" t="s">
        <v>1116</v>
      </c>
      <c r="Q808" s="40" t="s">
        <v>1215</v>
      </c>
      <c r="T808" s="21" t="s">
        <v>1202</v>
      </c>
      <c r="U808" s="36"/>
      <c r="V808" s="21"/>
      <c r="W808" s="21"/>
      <c r="X808" s="21"/>
    </row>
    <row r="809" spans="1:24" s="44" customFormat="1" ht="14.5" x14ac:dyDescent="0.35">
      <c r="A809" s="1" t="s">
        <v>939</v>
      </c>
      <c r="B809" s="1" t="s">
        <v>1228</v>
      </c>
      <c r="C809" s="15"/>
      <c r="D809" s="15"/>
      <c r="E809" s="2" t="s">
        <v>339</v>
      </c>
      <c r="F809" s="34">
        <v>1.8186</v>
      </c>
      <c r="G809" s="34"/>
      <c r="H809" s="34"/>
      <c r="I809" s="21"/>
      <c r="J809" s="26">
        <v>31.291692954784438</v>
      </c>
      <c r="K809" s="161">
        <f t="shared" si="24"/>
        <v>3.1291692954784435E-2</v>
      </c>
      <c r="L809" s="162">
        <f t="shared" si="25"/>
        <v>1.7206473636195114E-2</v>
      </c>
      <c r="M809" s="163">
        <v>1.7206473636195114</v>
      </c>
      <c r="N809" s="27">
        <v>2.8593280000000001</v>
      </c>
      <c r="O809" s="338">
        <v>70</v>
      </c>
      <c r="P809" s="338" t="s">
        <v>1116</v>
      </c>
      <c r="Q809" s="40" t="s">
        <v>1215</v>
      </c>
      <c r="R809" s="21"/>
      <c r="S809" s="21"/>
      <c r="T809" s="21" t="s">
        <v>1202</v>
      </c>
      <c r="U809" s="36"/>
      <c r="V809" s="21"/>
      <c r="W809" s="21"/>
      <c r="X809" s="21"/>
    </row>
    <row r="810" spans="1:24" ht="14.5" x14ac:dyDescent="0.35">
      <c r="A810" s="1" t="s">
        <v>941</v>
      </c>
      <c r="B810" s="1" t="s">
        <v>1228</v>
      </c>
      <c r="E810" s="2" t="s">
        <v>339</v>
      </c>
      <c r="F810" s="34">
        <v>1.7270000000000001</v>
      </c>
      <c r="G810" s="34"/>
      <c r="H810" s="34"/>
      <c r="I810" s="21"/>
      <c r="J810" s="26">
        <v>29.304311251314406</v>
      </c>
      <c r="K810" s="161">
        <f t="shared" si="24"/>
        <v>2.9304311251314406E-2</v>
      </c>
      <c r="L810" s="162">
        <f t="shared" si="25"/>
        <v>1.6968333092828261E-2</v>
      </c>
      <c r="M810" s="163">
        <v>1.6968333092828261</v>
      </c>
      <c r="N810" s="27">
        <v>2.9724380000000004</v>
      </c>
      <c r="O810" s="338">
        <v>70</v>
      </c>
      <c r="P810" s="338" t="s">
        <v>1116</v>
      </c>
      <c r="Q810" s="40" t="s">
        <v>1215</v>
      </c>
      <c r="T810" s="21" t="s">
        <v>1202</v>
      </c>
      <c r="U810" s="36"/>
      <c r="V810" s="21"/>
      <c r="W810" s="21"/>
      <c r="X810" s="21"/>
    </row>
    <row r="811" spans="1:24" ht="14.5" x14ac:dyDescent="0.35">
      <c r="A811" s="1" t="s">
        <v>943</v>
      </c>
      <c r="B811" s="1" t="s">
        <v>1228</v>
      </c>
      <c r="E811" s="2" t="s">
        <v>339</v>
      </c>
      <c r="F811" s="34">
        <v>1.8506</v>
      </c>
      <c r="G811" s="34"/>
      <c r="H811" s="34"/>
      <c r="I811" s="21"/>
      <c r="J811" s="26">
        <v>25.79011566771819</v>
      </c>
      <c r="K811" s="161">
        <f t="shared" si="24"/>
        <v>2.5790115667718192E-2</v>
      </c>
      <c r="L811" s="162">
        <f t="shared" si="25"/>
        <v>1.3936083252846747E-2</v>
      </c>
      <c r="M811" s="163">
        <v>1.3936083252846747</v>
      </c>
      <c r="N811" s="27">
        <v>3.7310960000000009</v>
      </c>
      <c r="O811" s="307">
        <v>70</v>
      </c>
      <c r="P811" s="307" t="s">
        <v>1116</v>
      </c>
      <c r="Q811" s="40" t="s">
        <v>1215</v>
      </c>
      <c r="T811" s="21" t="s">
        <v>1202</v>
      </c>
      <c r="U811" s="36"/>
      <c r="V811" s="21"/>
      <c r="W811" s="21"/>
      <c r="X811" s="21"/>
    </row>
    <row r="812" spans="1:24" ht="14.5" x14ac:dyDescent="0.35">
      <c r="A812" s="1" t="s">
        <v>944</v>
      </c>
      <c r="B812" s="1" t="s">
        <v>1228</v>
      </c>
      <c r="E812" s="2" t="s">
        <v>339</v>
      </c>
      <c r="F812" s="34">
        <v>1.6859</v>
      </c>
      <c r="G812" s="34"/>
      <c r="H812" s="34"/>
      <c r="I812" s="21"/>
      <c r="J812" s="26">
        <v>33.266456361724501</v>
      </c>
      <c r="K812" s="161">
        <f t="shared" si="24"/>
        <v>3.3266456361724504E-2</v>
      </c>
      <c r="L812" s="162">
        <f t="shared" si="25"/>
        <v>1.9732164637122313E-2</v>
      </c>
      <c r="M812" s="163">
        <v>1.9732164637122314</v>
      </c>
      <c r="N812" s="27">
        <v>3.0242059999999995</v>
      </c>
      <c r="O812" s="307">
        <v>70</v>
      </c>
      <c r="P812" s="307" t="s">
        <v>1116</v>
      </c>
      <c r="Q812" s="40" t="s">
        <v>1215</v>
      </c>
      <c r="T812" s="21" t="s">
        <v>1202</v>
      </c>
      <c r="U812" s="36"/>
      <c r="V812" s="21"/>
      <c r="W812" s="21"/>
      <c r="X812" s="21"/>
    </row>
    <row r="813" spans="1:24" ht="14.5" x14ac:dyDescent="0.35">
      <c r="A813" s="1" t="s">
        <v>945</v>
      </c>
      <c r="B813" s="55" t="s">
        <v>19</v>
      </c>
      <c r="C813" s="15" t="s">
        <v>1204</v>
      </c>
      <c r="E813" s="24" t="s">
        <v>339</v>
      </c>
      <c r="F813" s="34">
        <v>2.351</v>
      </c>
      <c r="G813" s="34"/>
      <c r="H813" s="34"/>
      <c r="I813" s="21"/>
      <c r="J813" s="26">
        <v>50.027678571428567</v>
      </c>
      <c r="K813" s="161">
        <f t="shared" si="24"/>
        <v>5.002767857142857E-2</v>
      </c>
      <c r="L813" s="162">
        <f t="shared" si="25"/>
        <v>2.1279318830892627E-2</v>
      </c>
      <c r="M813" s="163">
        <v>2.1279318830892628</v>
      </c>
      <c r="N813" s="27">
        <v>2.1746071999999992</v>
      </c>
      <c r="O813" s="307">
        <v>82</v>
      </c>
      <c r="P813" s="307" t="s">
        <v>1116</v>
      </c>
      <c r="Q813" s="40" t="s">
        <v>1215</v>
      </c>
      <c r="T813" s="21" t="s">
        <v>1202</v>
      </c>
      <c r="U813" s="36"/>
      <c r="V813" s="21"/>
      <c r="W813" s="21"/>
      <c r="X813" s="21"/>
    </row>
    <row r="814" spans="1:24" ht="14.5" x14ac:dyDescent="0.35">
      <c r="A814" s="1" t="s">
        <v>946</v>
      </c>
      <c r="B814" s="55" t="s">
        <v>19</v>
      </c>
      <c r="C814" s="15" t="s">
        <v>1204</v>
      </c>
      <c r="E814" s="24" t="s">
        <v>339</v>
      </c>
      <c r="F814" s="34">
        <v>2.2450999999999999</v>
      </c>
      <c r="G814" s="34"/>
      <c r="H814" s="34"/>
      <c r="I814" s="21"/>
      <c r="J814" s="26">
        <v>43.39910714285714</v>
      </c>
      <c r="K814" s="161">
        <f t="shared" si="24"/>
        <v>4.3399107142857142E-2</v>
      </c>
      <c r="L814" s="162">
        <f t="shared" si="25"/>
        <v>1.9330589792373232E-2</v>
      </c>
      <c r="M814" s="163">
        <v>1.9330589792373232</v>
      </c>
      <c r="N814" s="27">
        <v>2.2591303999999988</v>
      </c>
      <c r="O814" s="307">
        <v>82</v>
      </c>
      <c r="P814" s="307" t="s">
        <v>1116</v>
      </c>
      <c r="Q814" s="40" t="s">
        <v>1215</v>
      </c>
      <c r="T814" s="21" t="s">
        <v>1202</v>
      </c>
      <c r="U814" s="36"/>
      <c r="V814" s="21"/>
      <c r="W814" s="21"/>
      <c r="X814" s="21"/>
    </row>
    <row r="815" spans="1:24" ht="14.5" x14ac:dyDescent="0.35">
      <c r="A815" s="1" t="s">
        <v>947</v>
      </c>
      <c r="B815" s="55" t="s">
        <v>19</v>
      </c>
      <c r="C815" s="15" t="s">
        <v>1204</v>
      </c>
      <c r="E815" s="24" t="s">
        <v>339</v>
      </c>
      <c r="F815" s="34">
        <v>2.2654000000000001</v>
      </c>
      <c r="G815" s="34"/>
      <c r="H815" s="34"/>
      <c r="I815" s="21"/>
      <c r="J815" s="26">
        <v>53.842036085553829</v>
      </c>
      <c r="K815" s="161">
        <f t="shared" si="24"/>
        <v>5.3842036085553831E-2</v>
      </c>
      <c r="L815" s="162">
        <f t="shared" si="25"/>
        <v>2.3767121075992687E-2</v>
      </c>
      <c r="M815" s="163">
        <v>2.3767121075992685</v>
      </c>
      <c r="N815" s="27">
        <v>1.8827976000000004</v>
      </c>
      <c r="O815" s="307">
        <v>82</v>
      </c>
      <c r="P815" s="307" t="s">
        <v>1116</v>
      </c>
      <c r="Q815" s="40" t="s">
        <v>1215</v>
      </c>
      <c r="T815" s="21" t="s">
        <v>1202</v>
      </c>
      <c r="U815" s="36"/>
      <c r="V815" s="21"/>
      <c r="W815" s="21"/>
      <c r="X815" s="21"/>
    </row>
    <row r="816" spans="1:24" ht="14.5" x14ac:dyDescent="0.35">
      <c r="A816" s="1" t="s">
        <v>948</v>
      </c>
      <c r="B816" s="55" t="s">
        <v>19</v>
      </c>
      <c r="C816" s="15" t="s">
        <v>1204</v>
      </c>
      <c r="E816" s="24" t="s">
        <v>339</v>
      </c>
      <c r="F816" s="34">
        <v>2.3327</v>
      </c>
      <c r="G816" s="34"/>
      <c r="H816" s="34"/>
      <c r="I816" s="21"/>
      <c r="J816" s="26">
        <v>42.015055562193815</v>
      </c>
      <c r="K816" s="161">
        <f t="shared" si="24"/>
        <v>4.2015055562193815E-2</v>
      </c>
      <c r="L816" s="162">
        <f t="shared" si="25"/>
        <v>1.8011341176402372E-2</v>
      </c>
      <c r="M816" s="163">
        <v>1.8011341176402371</v>
      </c>
      <c r="N816" s="27">
        <v>2.0451440000000014</v>
      </c>
      <c r="O816" s="307">
        <v>82</v>
      </c>
      <c r="P816" s="307" t="s">
        <v>1116</v>
      </c>
      <c r="Q816" s="40" t="s">
        <v>1215</v>
      </c>
      <c r="T816" s="21" t="s">
        <v>1202</v>
      </c>
      <c r="U816" s="36"/>
      <c r="V816" s="21"/>
      <c r="W816" s="21"/>
      <c r="X816" s="21"/>
    </row>
    <row r="817" spans="1:24" ht="14.5" x14ac:dyDescent="0.35">
      <c r="A817" s="1" t="s">
        <v>949</v>
      </c>
      <c r="B817" s="55" t="s">
        <v>19</v>
      </c>
      <c r="C817" s="15" t="s">
        <v>1204</v>
      </c>
      <c r="E817" s="24" t="s">
        <v>339</v>
      </c>
      <c r="F817" s="34">
        <v>2.3041999999999998</v>
      </c>
      <c r="G817" s="34"/>
      <c r="H817" s="34"/>
      <c r="I817" s="21"/>
      <c r="J817" s="26">
        <v>59.639622416059275</v>
      </c>
      <c r="K817" s="161">
        <f t="shared" si="24"/>
        <v>5.9639622416059274E-2</v>
      </c>
      <c r="L817" s="162">
        <f t="shared" si="25"/>
        <v>2.5883005996033017E-2</v>
      </c>
      <c r="M817" s="163">
        <v>2.5883005996033015</v>
      </c>
      <c r="N817" s="27">
        <v>1.4018440000000008</v>
      </c>
      <c r="O817" s="307">
        <v>82</v>
      </c>
      <c r="P817" s="307" t="s">
        <v>1116</v>
      </c>
      <c r="Q817" s="40" t="s">
        <v>1215</v>
      </c>
      <c r="T817" s="21" t="s">
        <v>1202</v>
      </c>
      <c r="U817" s="36"/>
      <c r="V817" s="21"/>
      <c r="W817" s="21"/>
      <c r="X817" s="21"/>
    </row>
    <row r="818" spans="1:24" ht="14.5" x14ac:dyDescent="0.35">
      <c r="A818" s="1" t="s">
        <v>950</v>
      </c>
      <c r="B818" s="55" t="s">
        <v>19</v>
      </c>
      <c r="C818" s="15" t="s">
        <v>1204</v>
      </c>
      <c r="E818" s="24" t="s">
        <v>339</v>
      </c>
      <c r="F818" s="34">
        <v>2.3248000000000002</v>
      </c>
      <c r="G818" s="34"/>
      <c r="H818" s="34"/>
      <c r="I818" s="21"/>
      <c r="J818" s="26">
        <v>62.270761142310917</v>
      </c>
      <c r="K818" s="161">
        <f t="shared" si="24"/>
        <v>6.2270761142310921E-2</v>
      </c>
      <c r="L818" s="162">
        <f t="shared" si="25"/>
        <v>2.6785427194731124E-2</v>
      </c>
      <c r="M818" s="163">
        <v>2.6785427194731124</v>
      </c>
      <c r="N818" s="27">
        <v>2.2059104000000005</v>
      </c>
      <c r="O818" s="307">
        <v>82</v>
      </c>
      <c r="P818" s="307" t="s">
        <v>1116</v>
      </c>
      <c r="Q818" s="40" t="s">
        <v>1215</v>
      </c>
      <c r="T818" s="21" t="s">
        <v>1202</v>
      </c>
      <c r="U818" s="36"/>
      <c r="V818" s="21"/>
      <c r="W818" s="21"/>
      <c r="X818" s="21"/>
    </row>
    <row r="819" spans="1:24" ht="14.5" x14ac:dyDescent="0.35">
      <c r="A819" s="1" t="s">
        <v>957</v>
      </c>
      <c r="B819" s="1" t="s">
        <v>1085</v>
      </c>
      <c r="E819" s="2" t="s">
        <v>339</v>
      </c>
      <c r="F819" s="34">
        <v>1.4358</v>
      </c>
      <c r="G819" s="34"/>
      <c r="H819" s="34"/>
      <c r="I819" s="21"/>
      <c r="J819" s="26">
        <v>35.660652407695068</v>
      </c>
      <c r="K819" s="161">
        <f t="shared" si="24"/>
        <v>3.5660652407695066E-2</v>
      </c>
      <c r="L819" s="162">
        <f t="shared" si="25"/>
        <v>2.4836782565604589E-2</v>
      </c>
      <c r="M819" s="163">
        <v>2.4836782565604589</v>
      </c>
      <c r="N819" s="27">
        <v>3.6509464000000014</v>
      </c>
      <c r="O819" s="307">
        <v>113</v>
      </c>
      <c r="P819" s="307" t="s">
        <v>1116</v>
      </c>
      <c r="Q819" s="21" t="s">
        <v>1215</v>
      </c>
      <c r="T819" s="21" t="s">
        <v>1202</v>
      </c>
      <c r="U819" s="36"/>
      <c r="V819" s="21"/>
      <c r="W819" s="21"/>
      <c r="X819" s="21"/>
    </row>
    <row r="820" spans="1:24" ht="14.5" x14ac:dyDescent="0.35">
      <c r="A820" s="1" t="s">
        <v>958</v>
      </c>
      <c r="B820" s="1" t="s">
        <v>1085</v>
      </c>
      <c r="E820" s="2" t="s">
        <v>339</v>
      </c>
      <c r="F820" s="34">
        <v>1.4400999999999999</v>
      </c>
      <c r="G820" s="34"/>
      <c r="H820" s="34"/>
      <c r="I820" s="21"/>
      <c r="J820" s="26">
        <v>46.249731150675117</v>
      </c>
      <c r="K820" s="161">
        <f t="shared" si="24"/>
        <v>4.624973115067512E-2</v>
      </c>
      <c r="L820" s="162">
        <f t="shared" si="25"/>
        <v>3.2115638601954807E-2</v>
      </c>
      <c r="M820" s="163">
        <v>3.2115638601954806</v>
      </c>
      <c r="N820" s="27">
        <v>4.1489248000000005</v>
      </c>
      <c r="O820" s="307">
        <v>113</v>
      </c>
      <c r="P820" s="157" t="s">
        <v>1116</v>
      </c>
      <c r="Q820" s="21" t="s">
        <v>1215</v>
      </c>
      <c r="T820" s="21" t="s">
        <v>1202</v>
      </c>
      <c r="U820" s="36"/>
      <c r="V820" s="21"/>
      <c r="W820" s="21"/>
      <c r="X820" s="21"/>
    </row>
    <row r="821" spans="1:24" ht="14.5" x14ac:dyDescent="0.35">
      <c r="A821" s="1" t="s">
        <v>959</v>
      </c>
      <c r="B821" s="1" t="s">
        <v>1085</v>
      </c>
      <c r="E821" s="2" t="s">
        <v>339</v>
      </c>
      <c r="F821" s="34">
        <v>1.5748</v>
      </c>
      <c r="G821" s="34"/>
      <c r="H821" s="34"/>
      <c r="I821" s="21"/>
      <c r="J821" s="26">
        <v>42.220575934998209</v>
      </c>
      <c r="K821" s="161">
        <f t="shared" si="24"/>
        <v>4.2220575934998207E-2</v>
      </c>
      <c r="L821" s="162">
        <f t="shared" si="25"/>
        <v>2.6810119338962539E-2</v>
      </c>
      <c r="M821" s="163">
        <v>2.6810119338962539</v>
      </c>
      <c r="N821" s="27">
        <v>3.5914144000000006</v>
      </c>
      <c r="O821" s="307">
        <v>113</v>
      </c>
      <c r="P821" s="157" t="s">
        <v>1116</v>
      </c>
      <c r="Q821" s="21" t="s">
        <v>1215</v>
      </c>
      <c r="T821" s="21" t="s">
        <v>1202</v>
      </c>
      <c r="U821" s="36"/>
      <c r="V821" s="21"/>
      <c r="W821" s="21"/>
      <c r="X821" s="21"/>
    </row>
    <row r="822" spans="1:24" ht="14.5" x14ac:dyDescent="0.35">
      <c r="A822" s="1" t="s">
        <v>960</v>
      </c>
      <c r="B822" s="1" t="s">
        <v>1085</v>
      </c>
      <c r="E822" s="2" t="s">
        <v>339</v>
      </c>
      <c r="F822" s="34">
        <v>1.4481999999999999</v>
      </c>
      <c r="G822" s="34"/>
      <c r="H822" s="34"/>
      <c r="I822" s="21"/>
      <c r="J822" s="26">
        <v>16.520970247341378</v>
      </c>
      <c r="K822" s="161">
        <f t="shared" si="24"/>
        <v>1.6520970247341379E-2</v>
      </c>
      <c r="L822" s="162">
        <f t="shared" si="25"/>
        <v>1.1407934157810648E-2</v>
      </c>
      <c r="M822" s="163">
        <v>1.1407934157810649</v>
      </c>
      <c r="N822" s="27">
        <v>5.3275088000000013</v>
      </c>
      <c r="O822" s="340">
        <v>94</v>
      </c>
      <c r="P822" s="340" t="s">
        <v>1116</v>
      </c>
      <c r="Q822" s="21" t="s">
        <v>1215</v>
      </c>
      <c r="T822" s="21" t="s">
        <v>1202</v>
      </c>
      <c r="U822" s="36"/>
      <c r="V822" s="21"/>
      <c r="W822" s="21"/>
      <c r="X822" s="21"/>
    </row>
    <row r="823" spans="1:24" ht="14.5" x14ac:dyDescent="0.35">
      <c r="A823" s="1" t="s">
        <v>961</v>
      </c>
      <c r="B823" s="1" t="s">
        <v>1085</v>
      </c>
      <c r="E823" s="2" t="s">
        <v>339</v>
      </c>
      <c r="F823" s="34">
        <v>1.5041</v>
      </c>
      <c r="G823" s="34"/>
      <c r="H823" s="34"/>
      <c r="I823" s="21"/>
      <c r="J823" s="26">
        <v>41.445094993428128</v>
      </c>
      <c r="K823" s="161">
        <f t="shared" si="24"/>
        <v>4.1445094993428126E-2</v>
      </c>
      <c r="L823" s="162">
        <f t="shared" si="25"/>
        <v>2.7554747020429576E-2</v>
      </c>
      <c r="M823" s="163">
        <v>2.7554747020429575</v>
      </c>
      <c r="N823" s="27">
        <v>3.8078476000000014</v>
      </c>
      <c r="O823" s="338">
        <v>94</v>
      </c>
      <c r="P823" s="338" t="s">
        <v>1116</v>
      </c>
      <c r="Q823" s="21" t="s">
        <v>1215</v>
      </c>
      <c r="T823" s="21" t="s">
        <v>1202</v>
      </c>
      <c r="U823" s="36"/>
      <c r="V823" s="21"/>
      <c r="W823" s="21"/>
      <c r="X823" s="21"/>
    </row>
    <row r="824" spans="1:24" ht="14.5" x14ac:dyDescent="0.35">
      <c r="A824" s="1" t="s">
        <v>962</v>
      </c>
      <c r="B824" s="1" t="s">
        <v>1085</v>
      </c>
      <c r="E824" s="2" t="s">
        <v>339</v>
      </c>
      <c r="F824" s="34">
        <v>1.5505</v>
      </c>
      <c r="G824" s="34"/>
      <c r="H824" s="34"/>
      <c r="I824" s="21"/>
      <c r="J824" s="26">
        <v>17.283280757097792</v>
      </c>
      <c r="K824" s="161">
        <f t="shared" si="24"/>
        <v>1.7283280757097792E-2</v>
      </c>
      <c r="L824" s="162">
        <f t="shared" si="25"/>
        <v>1.1146907937502608E-2</v>
      </c>
      <c r="M824" s="163">
        <v>1.1146907937502608</v>
      </c>
      <c r="N824" s="27">
        <v>3.886006000000001</v>
      </c>
      <c r="O824" s="307">
        <v>94</v>
      </c>
      <c r="P824" s="157" t="s">
        <v>1116</v>
      </c>
      <c r="Q824" s="21" t="s">
        <v>1215</v>
      </c>
      <c r="T824" s="21" t="s">
        <v>1202</v>
      </c>
      <c r="U824" s="36"/>
      <c r="V824" s="21"/>
      <c r="W824" s="21"/>
      <c r="X824" s="21"/>
    </row>
    <row r="825" spans="1:24" ht="14.5" x14ac:dyDescent="0.35">
      <c r="A825" s="1" t="s">
        <v>963</v>
      </c>
      <c r="B825" s="1" t="s">
        <v>1085</v>
      </c>
      <c r="E825" s="2" t="s">
        <v>339</v>
      </c>
      <c r="F825" s="34">
        <v>1.5550999999999999</v>
      </c>
      <c r="G825" s="34"/>
      <c r="H825" s="34"/>
      <c r="I825" s="21"/>
      <c r="J825" s="26">
        <v>44.54090431125131</v>
      </c>
      <c r="K825" s="161">
        <f t="shared" si="24"/>
        <v>4.4540904311251309E-2</v>
      </c>
      <c r="L825" s="162">
        <f t="shared" si="25"/>
        <v>2.8641826449264555E-2</v>
      </c>
      <c r="M825" s="163">
        <v>2.8641826449264554</v>
      </c>
      <c r="N825" s="27">
        <v>3.6109280000000008</v>
      </c>
      <c r="O825" s="340">
        <v>94</v>
      </c>
      <c r="P825" s="340" t="s">
        <v>1116</v>
      </c>
      <c r="Q825" s="21" t="s">
        <v>1215</v>
      </c>
      <c r="T825" s="21" t="s">
        <v>1202</v>
      </c>
      <c r="U825" s="36"/>
      <c r="V825" s="21"/>
      <c r="W825" s="21"/>
      <c r="X825" s="21"/>
    </row>
    <row r="826" spans="1:24" ht="14.5" x14ac:dyDescent="0.35">
      <c r="A826" s="1" t="s">
        <v>964</v>
      </c>
      <c r="B826" s="1" t="s">
        <v>1085</v>
      </c>
      <c r="E826" s="2" t="s">
        <v>339</v>
      </c>
      <c r="F826" s="34">
        <v>1.4233</v>
      </c>
      <c r="G826" s="34"/>
      <c r="H826" s="34"/>
      <c r="I826" s="21"/>
      <c r="J826" s="26">
        <v>36.770136698212404</v>
      </c>
      <c r="K826" s="161">
        <f t="shared" si="24"/>
        <v>3.6770136698212406E-2</v>
      </c>
      <c r="L826" s="162">
        <f t="shared" si="25"/>
        <v>2.583442471595054E-2</v>
      </c>
      <c r="M826" s="163">
        <v>2.5834424715950539</v>
      </c>
      <c r="N826" s="27">
        <v>3.3505379999999998</v>
      </c>
      <c r="O826" s="299">
        <v>94</v>
      </c>
      <c r="P826" s="157" t="s">
        <v>1116</v>
      </c>
      <c r="Q826" s="21" t="s">
        <v>1215</v>
      </c>
      <c r="T826" s="21" t="s">
        <v>1202</v>
      </c>
      <c r="U826" s="36"/>
      <c r="V826" s="21"/>
      <c r="W826" s="21"/>
      <c r="X826" s="21"/>
    </row>
    <row r="827" spans="1:24" ht="14.5" x14ac:dyDescent="0.35">
      <c r="A827" s="1" t="s">
        <v>965</v>
      </c>
      <c r="B827" s="1" t="s">
        <v>1085</v>
      </c>
      <c r="E827" s="2" t="s">
        <v>339</v>
      </c>
      <c r="F827" s="34">
        <v>1.4241999999999999</v>
      </c>
      <c r="G827" s="34"/>
      <c r="H827" s="34"/>
      <c r="I827" s="21"/>
      <c r="J827" s="26">
        <v>43.985699263932702</v>
      </c>
      <c r="K827" s="161">
        <f t="shared" si="24"/>
        <v>4.3985699263932705E-2</v>
      </c>
      <c r="L827" s="162">
        <f t="shared" si="25"/>
        <v>3.0884496042643383E-2</v>
      </c>
      <c r="M827" s="163">
        <v>3.0884496042643383</v>
      </c>
      <c r="N827" s="27">
        <v>3.5583999999999998</v>
      </c>
      <c r="O827" s="299">
        <v>94</v>
      </c>
      <c r="P827" s="157" t="s">
        <v>1116</v>
      </c>
      <c r="Q827" s="21" t="s">
        <v>1215</v>
      </c>
      <c r="T827" s="21" t="s">
        <v>1202</v>
      </c>
      <c r="U827" s="36"/>
      <c r="V827" s="21"/>
      <c r="W827" s="21"/>
      <c r="X827" s="21"/>
    </row>
    <row r="828" spans="1:24" s="44" customFormat="1" ht="14.5" x14ac:dyDescent="0.35">
      <c r="A828" s="1" t="s">
        <v>951</v>
      </c>
      <c r="B828" s="1" t="s">
        <v>1085</v>
      </c>
      <c r="C828" s="15"/>
      <c r="D828" s="15"/>
      <c r="E828" s="2" t="s">
        <v>339</v>
      </c>
      <c r="F828" s="34">
        <v>1.5782</v>
      </c>
      <c r="G828" s="34"/>
      <c r="H828" s="34"/>
      <c r="I828" s="21"/>
      <c r="J828" s="26">
        <v>13.983032620384755</v>
      </c>
      <c r="K828" s="161">
        <f t="shared" si="24"/>
        <v>1.3983032620384755E-2</v>
      </c>
      <c r="L828" s="162">
        <f t="shared" si="25"/>
        <v>8.860114447081964E-3</v>
      </c>
      <c r="M828" s="163">
        <v>0.88601144470819637</v>
      </c>
      <c r="N828" s="27">
        <v>4.7024720000000011</v>
      </c>
      <c r="O828" s="307">
        <v>71</v>
      </c>
      <c r="P828" s="157" t="s">
        <v>1116</v>
      </c>
      <c r="Q828" s="21" t="s">
        <v>1215</v>
      </c>
      <c r="R828" s="21"/>
      <c r="S828" s="21"/>
      <c r="T828" s="21" t="s">
        <v>1202</v>
      </c>
      <c r="U828" s="36"/>
      <c r="V828" s="21"/>
      <c r="W828" s="21"/>
      <c r="X828" s="21"/>
    </row>
    <row r="829" spans="1:24" ht="14.5" x14ac:dyDescent="0.35">
      <c r="A829" s="1" t="s">
        <v>952</v>
      </c>
      <c r="B829" s="1" t="s">
        <v>1085</v>
      </c>
      <c r="E829" s="2" t="s">
        <v>339</v>
      </c>
      <c r="F829" s="34">
        <v>1.5136000000000001</v>
      </c>
      <c r="G829" s="34"/>
      <c r="H829" s="34"/>
      <c r="I829" s="21"/>
      <c r="J829" s="26">
        <v>14.91265384155813</v>
      </c>
      <c r="K829" s="161">
        <f t="shared" si="24"/>
        <v>1.491265384155813E-2</v>
      </c>
      <c r="L829" s="162">
        <f t="shared" si="25"/>
        <v>9.852440434433226E-3</v>
      </c>
      <c r="M829" s="163">
        <v>0.98524404344332261</v>
      </c>
      <c r="N829" s="27">
        <v>4.6227416000000012</v>
      </c>
      <c r="O829" s="307">
        <v>71</v>
      </c>
      <c r="P829" s="3" t="s">
        <v>1116</v>
      </c>
      <c r="Q829" s="21" t="s">
        <v>1215</v>
      </c>
      <c r="T829" s="21" t="s">
        <v>1202</v>
      </c>
      <c r="U829" s="36"/>
      <c r="V829" s="21"/>
      <c r="W829" s="21"/>
      <c r="X829" s="21"/>
    </row>
    <row r="830" spans="1:24" ht="14.5" x14ac:dyDescent="0.35">
      <c r="A830" s="1" t="s">
        <v>953</v>
      </c>
      <c r="B830" s="1" t="s">
        <v>1085</v>
      </c>
      <c r="E830" s="2" t="s">
        <v>339</v>
      </c>
      <c r="F830" s="34">
        <v>1.5091000000000001</v>
      </c>
      <c r="G830" s="34"/>
      <c r="H830" s="34"/>
      <c r="I830" s="21"/>
      <c r="J830" s="26">
        <v>15.494563269207791</v>
      </c>
      <c r="K830" s="161">
        <f t="shared" si="24"/>
        <v>1.5494563269207793E-2</v>
      </c>
      <c r="L830" s="162">
        <f t="shared" si="25"/>
        <v>1.0267419832488099E-2</v>
      </c>
      <c r="M830" s="163">
        <v>1.0267419832488098</v>
      </c>
      <c r="N830" s="27">
        <v>4.9361700000000006</v>
      </c>
      <c r="O830" s="307">
        <v>71</v>
      </c>
      <c r="P830" s="3" t="s">
        <v>1116</v>
      </c>
      <c r="Q830" s="21" t="s">
        <v>1215</v>
      </c>
      <c r="T830" s="21" t="s">
        <v>1202</v>
      </c>
      <c r="U830" s="36"/>
      <c r="V830" s="21"/>
      <c r="W830" s="21"/>
      <c r="X830" s="21"/>
    </row>
    <row r="831" spans="1:24" ht="14.5" x14ac:dyDescent="0.35">
      <c r="A831" s="1" t="s">
        <v>954</v>
      </c>
      <c r="B831" s="1" t="s">
        <v>1085</v>
      </c>
      <c r="E831" s="2" t="s">
        <v>339</v>
      </c>
      <c r="F831" s="34">
        <v>1.4877</v>
      </c>
      <c r="G831" s="34"/>
      <c r="H831" s="34"/>
      <c r="I831" s="21"/>
      <c r="J831" s="26">
        <v>16.095590871071813</v>
      </c>
      <c r="K831" s="161">
        <f t="shared" si="24"/>
        <v>1.6095590871071815E-2</v>
      </c>
      <c r="L831" s="162">
        <f t="shared" si="25"/>
        <v>1.0819110621141236E-2</v>
      </c>
      <c r="M831" s="163">
        <v>1.0819110621141235</v>
      </c>
      <c r="N831" s="27">
        <v>5.3978096000000004</v>
      </c>
      <c r="O831" s="307">
        <v>71</v>
      </c>
      <c r="P831" s="3" t="s">
        <v>1116</v>
      </c>
      <c r="Q831" s="21" t="s">
        <v>1215</v>
      </c>
      <c r="T831" s="21" t="s">
        <v>1202</v>
      </c>
      <c r="U831" s="36"/>
      <c r="V831" s="21"/>
      <c r="W831" s="21"/>
      <c r="X831" s="21"/>
    </row>
    <row r="832" spans="1:24" ht="14.5" x14ac:dyDescent="0.35">
      <c r="A832" s="1" t="s">
        <v>955</v>
      </c>
      <c r="B832" s="1" t="s">
        <v>1085</v>
      </c>
      <c r="E832" s="2" t="s">
        <v>339</v>
      </c>
      <c r="F832" s="34">
        <v>1.5186999999999999</v>
      </c>
      <c r="G832" s="34"/>
      <c r="H832" s="34"/>
      <c r="I832" s="21"/>
      <c r="J832" s="26">
        <v>16.531724220336958</v>
      </c>
      <c r="K832" s="161">
        <f t="shared" si="24"/>
        <v>1.6531724220336958E-2</v>
      </c>
      <c r="L832" s="162">
        <f t="shared" si="25"/>
        <v>1.0885444274930505E-2</v>
      </c>
      <c r="M832" s="163">
        <v>1.0885444274930505</v>
      </c>
      <c r="N832" s="27">
        <v>4.9556276000000006</v>
      </c>
      <c r="O832" s="307">
        <v>71</v>
      </c>
      <c r="P832" s="3" t="s">
        <v>1116</v>
      </c>
      <c r="Q832" s="21" t="s">
        <v>1215</v>
      </c>
      <c r="T832" s="21" t="s">
        <v>1202</v>
      </c>
      <c r="U832" s="36"/>
      <c r="V832" s="21"/>
      <c r="W832" s="21"/>
      <c r="X832" s="21"/>
    </row>
    <row r="833" spans="1:24" ht="14.5" x14ac:dyDescent="0.35">
      <c r="A833" s="1" t="s">
        <v>956</v>
      </c>
      <c r="B833" s="1" t="s">
        <v>1085</v>
      </c>
      <c r="E833" s="2" t="s">
        <v>339</v>
      </c>
      <c r="F833" s="34">
        <v>1.4541999999999999</v>
      </c>
      <c r="G833" s="34"/>
      <c r="H833" s="34"/>
      <c r="I833" s="21"/>
      <c r="J833" s="26">
        <v>15.8984346994862</v>
      </c>
      <c r="K833" s="161">
        <f t="shared" si="24"/>
        <v>1.5898434699486201E-2</v>
      </c>
      <c r="L833" s="162">
        <f t="shared" si="25"/>
        <v>1.0932770388864119E-2</v>
      </c>
      <c r="M833" s="163">
        <v>1.0932770388864119</v>
      </c>
      <c r="N833" s="27">
        <v>4.835631600000001</v>
      </c>
      <c r="O833" s="307">
        <v>71</v>
      </c>
      <c r="P833" s="3" t="s">
        <v>1116</v>
      </c>
      <c r="Q833" s="21" t="s">
        <v>1215</v>
      </c>
      <c r="T833" s="21" t="s">
        <v>1202</v>
      </c>
      <c r="U833" s="36"/>
      <c r="V833" s="21"/>
      <c r="W833" s="21"/>
      <c r="X833" s="21"/>
    </row>
    <row r="834" spans="1:24" ht="14.5" x14ac:dyDescent="0.35">
      <c r="A834" s="1" t="s">
        <v>1077</v>
      </c>
      <c r="B834" s="1" t="s">
        <v>9</v>
      </c>
      <c r="E834" s="2" t="s">
        <v>338</v>
      </c>
      <c r="F834" s="25">
        <v>1.4744999999999999</v>
      </c>
      <c r="G834" s="25"/>
      <c r="H834" s="25"/>
      <c r="I834" s="21"/>
      <c r="J834" s="17">
        <v>29.5</v>
      </c>
      <c r="K834" s="161">
        <f t="shared" ref="K834:K897" si="26">J834*0.001</f>
        <v>2.9500000000000002E-2</v>
      </c>
      <c r="L834" s="162">
        <f t="shared" ref="L834:L897" si="27">K834/F834</f>
        <v>2.0006781959986439E-2</v>
      </c>
      <c r="M834" s="163">
        <v>2.0006781959986437</v>
      </c>
      <c r="N834" s="167">
        <v>2</v>
      </c>
      <c r="O834" s="299">
        <v>95</v>
      </c>
      <c r="P834" s="3" t="s">
        <v>1116</v>
      </c>
      <c r="Q834" s="21" t="s">
        <v>1215</v>
      </c>
      <c r="T834" s="21" t="s">
        <v>1202</v>
      </c>
      <c r="U834" s="36"/>
      <c r="V834" s="21"/>
      <c r="W834" s="21"/>
      <c r="X834" s="21"/>
    </row>
    <row r="835" spans="1:24" ht="14.5" x14ac:dyDescent="0.35">
      <c r="A835" s="1" t="s">
        <v>1063</v>
      </c>
      <c r="B835" s="105" t="s">
        <v>67</v>
      </c>
      <c r="E835" s="2" t="s">
        <v>339</v>
      </c>
      <c r="F835" s="25">
        <v>1.675</v>
      </c>
      <c r="G835" s="25"/>
      <c r="H835" s="25"/>
      <c r="I835" s="21"/>
      <c r="J835" s="17">
        <v>41.4</v>
      </c>
      <c r="K835" s="161">
        <f t="shared" si="26"/>
        <v>4.1399999999999999E-2</v>
      </c>
      <c r="L835" s="162">
        <f t="shared" si="27"/>
        <v>2.471641791044776E-2</v>
      </c>
      <c r="M835" s="163">
        <v>2.4716417910447759</v>
      </c>
      <c r="N835" s="167">
        <v>4</v>
      </c>
      <c r="O835" s="299">
        <v>95</v>
      </c>
      <c r="P835" s="3" t="s">
        <v>1116</v>
      </c>
      <c r="Q835" s="21" t="s">
        <v>1215</v>
      </c>
      <c r="T835" s="21" t="s">
        <v>1202</v>
      </c>
      <c r="U835" s="36"/>
      <c r="V835" s="21"/>
      <c r="W835" s="21"/>
      <c r="X835" s="21"/>
    </row>
    <row r="836" spans="1:24" ht="14.5" x14ac:dyDescent="0.35">
      <c r="A836" s="1" t="s">
        <v>1064</v>
      </c>
      <c r="B836" s="1" t="s">
        <v>19</v>
      </c>
      <c r="E836" s="1" t="s">
        <v>339</v>
      </c>
      <c r="F836" s="25">
        <v>9.6745999999999999</v>
      </c>
      <c r="G836" s="25"/>
      <c r="H836" s="25"/>
      <c r="I836" s="21"/>
      <c r="J836" s="17">
        <v>21.3</v>
      </c>
      <c r="K836" s="161">
        <f t="shared" si="26"/>
        <v>2.1299999999999999E-2</v>
      </c>
      <c r="L836" s="162">
        <f t="shared" si="27"/>
        <v>2.201641411531226E-3</v>
      </c>
      <c r="M836" s="163">
        <v>0.22016414115312261</v>
      </c>
      <c r="N836" s="167">
        <v>2</v>
      </c>
      <c r="O836" s="299" t="s">
        <v>1214</v>
      </c>
      <c r="P836" s="3" t="s">
        <v>1116</v>
      </c>
      <c r="Q836" s="21" t="s">
        <v>1215</v>
      </c>
      <c r="T836" s="21" t="s">
        <v>1202</v>
      </c>
      <c r="U836" s="36"/>
      <c r="V836" s="21"/>
      <c r="W836" s="21"/>
      <c r="X836" s="21"/>
    </row>
    <row r="837" spans="1:24" ht="14.5" x14ac:dyDescent="0.35">
      <c r="A837" s="1" t="s">
        <v>1065</v>
      </c>
      <c r="B837" s="1" t="s">
        <v>19</v>
      </c>
      <c r="E837" s="1" t="s">
        <v>339</v>
      </c>
      <c r="F837" s="25">
        <v>9.7408999999999999</v>
      </c>
      <c r="G837" s="25"/>
      <c r="H837" s="25"/>
      <c r="I837" s="21"/>
      <c r="J837" s="17">
        <v>22.5</v>
      </c>
      <c r="K837" s="161">
        <f t="shared" si="26"/>
        <v>2.2499999999999999E-2</v>
      </c>
      <c r="L837" s="162">
        <f t="shared" si="27"/>
        <v>2.3098481659805563E-3</v>
      </c>
      <c r="M837" s="163">
        <v>0.23098481659805564</v>
      </c>
      <c r="N837" s="167">
        <v>2.6</v>
      </c>
      <c r="O837" s="307" t="s">
        <v>1214</v>
      </c>
      <c r="P837" s="3" t="s">
        <v>1116</v>
      </c>
      <c r="Q837" s="21" t="s">
        <v>1215</v>
      </c>
      <c r="T837" s="21" t="s">
        <v>1202</v>
      </c>
      <c r="U837" s="36"/>
      <c r="V837" s="21"/>
      <c r="W837" s="21"/>
      <c r="X837" s="21"/>
    </row>
    <row r="838" spans="1:24" ht="14.5" x14ac:dyDescent="0.35">
      <c r="A838" s="1" t="s">
        <v>1066</v>
      </c>
      <c r="B838" s="1" t="s">
        <v>1085</v>
      </c>
      <c r="E838" s="2" t="s">
        <v>339</v>
      </c>
      <c r="F838" s="25">
        <v>1.5405</v>
      </c>
      <c r="G838" s="25"/>
      <c r="H838" s="25"/>
      <c r="I838" s="21"/>
      <c r="J838" s="17">
        <v>32.299999999999997</v>
      </c>
      <c r="K838" s="161">
        <f t="shared" si="26"/>
        <v>3.2299999999999995E-2</v>
      </c>
      <c r="L838" s="162">
        <f t="shared" si="27"/>
        <v>2.0967218435572862E-2</v>
      </c>
      <c r="M838" s="163">
        <v>2.0967218435572863</v>
      </c>
      <c r="N838" s="167">
        <v>4.0999999999999996</v>
      </c>
      <c r="O838" s="307" t="s">
        <v>1214</v>
      </c>
      <c r="P838" s="307" t="s">
        <v>1116</v>
      </c>
      <c r="Q838" s="21" t="s">
        <v>1215</v>
      </c>
      <c r="T838" s="21" t="s">
        <v>1202</v>
      </c>
      <c r="U838" s="36"/>
      <c r="V838" s="21"/>
      <c r="W838" s="21"/>
      <c r="X838" s="21"/>
    </row>
    <row r="839" spans="1:24" ht="14.5" x14ac:dyDescent="0.35">
      <c r="A839" s="1" t="s">
        <v>1067</v>
      </c>
      <c r="B839" s="1" t="s">
        <v>1085</v>
      </c>
      <c r="E839" s="2" t="s">
        <v>339</v>
      </c>
      <c r="F839" s="25">
        <v>1.63</v>
      </c>
      <c r="G839" s="25"/>
      <c r="H839" s="25"/>
      <c r="I839" s="21"/>
      <c r="J839" s="17">
        <v>45.6</v>
      </c>
      <c r="K839" s="161">
        <f t="shared" si="26"/>
        <v>4.5600000000000002E-2</v>
      </c>
      <c r="L839" s="162">
        <f t="shared" si="27"/>
        <v>2.7975460122699389E-2</v>
      </c>
      <c r="M839" s="163">
        <v>2.7975460122699389</v>
      </c>
      <c r="N839" s="167">
        <v>4.2</v>
      </c>
      <c r="O839" s="299" t="s">
        <v>1214</v>
      </c>
      <c r="P839" s="3" t="s">
        <v>1116</v>
      </c>
      <c r="Q839" s="21" t="s">
        <v>1215</v>
      </c>
      <c r="T839" s="21" t="s">
        <v>1202</v>
      </c>
      <c r="U839" s="36"/>
      <c r="V839" s="21"/>
      <c r="W839" s="21"/>
      <c r="X839" s="21"/>
    </row>
    <row r="840" spans="1:24" ht="14.5" x14ac:dyDescent="0.35">
      <c r="A840" s="1" t="s">
        <v>1068</v>
      </c>
      <c r="B840" s="1" t="s">
        <v>1085</v>
      </c>
      <c r="E840" s="2" t="s">
        <v>339</v>
      </c>
      <c r="F840" s="25">
        <v>1.4939</v>
      </c>
      <c r="G840" s="25"/>
      <c r="H840" s="25"/>
      <c r="I840" s="21"/>
      <c r="J840" s="17">
        <v>36.4</v>
      </c>
      <c r="K840" s="161">
        <f t="shared" si="26"/>
        <v>3.6400000000000002E-2</v>
      </c>
      <c r="L840" s="162">
        <f t="shared" si="27"/>
        <v>2.4365754066537251E-2</v>
      </c>
      <c r="M840" s="163">
        <v>2.4365754066537253</v>
      </c>
      <c r="N840" s="167">
        <v>4.0999999999999996</v>
      </c>
      <c r="O840" s="299" t="s">
        <v>1214</v>
      </c>
      <c r="P840" s="3" t="s">
        <v>1116</v>
      </c>
      <c r="Q840" s="21" t="s">
        <v>1215</v>
      </c>
      <c r="T840" s="21" t="s">
        <v>1202</v>
      </c>
      <c r="U840" s="36"/>
      <c r="V840" s="21"/>
      <c r="W840" s="21"/>
      <c r="X840" s="21"/>
    </row>
    <row r="841" spans="1:24" ht="14.5" x14ac:dyDescent="0.35">
      <c r="A841" s="1" t="s">
        <v>1069</v>
      </c>
      <c r="B841" s="1" t="s">
        <v>19</v>
      </c>
      <c r="E841" s="1" t="s">
        <v>339</v>
      </c>
      <c r="F841" s="25">
        <v>9.7889999999999997</v>
      </c>
      <c r="G841" s="25"/>
      <c r="H841" s="25"/>
      <c r="I841" s="21"/>
      <c r="J841" s="17">
        <v>27.7</v>
      </c>
      <c r="K841" s="161">
        <f t="shared" si="26"/>
        <v>2.7699999999999999E-2</v>
      </c>
      <c r="L841" s="162">
        <f t="shared" si="27"/>
        <v>2.8297068137705587E-3</v>
      </c>
      <c r="M841" s="163">
        <v>0.28297068137705589</v>
      </c>
      <c r="N841" s="167">
        <v>2.1</v>
      </c>
      <c r="O841" s="299" t="s">
        <v>1214</v>
      </c>
      <c r="P841" s="3" t="s">
        <v>1116</v>
      </c>
      <c r="Q841" s="21" t="s">
        <v>1215</v>
      </c>
      <c r="T841" s="21" t="s">
        <v>1202</v>
      </c>
      <c r="U841" s="36"/>
      <c r="V841" s="21"/>
      <c r="W841" s="21"/>
      <c r="X841" s="21"/>
    </row>
    <row r="842" spans="1:24" ht="14.5" x14ac:dyDescent="0.35">
      <c r="A842" s="1" t="s">
        <v>1070</v>
      </c>
      <c r="B842" s="1" t="s">
        <v>1093</v>
      </c>
      <c r="E842" s="1" t="s">
        <v>338</v>
      </c>
      <c r="F842" s="25">
        <v>2.0682999999999998</v>
      </c>
      <c r="G842" s="25"/>
      <c r="H842" s="25"/>
      <c r="I842" s="21"/>
      <c r="J842" s="17">
        <v>23.6</v>
      </c>
      <c r="K842" s="161">
        <f t="shared" si="26"/>
        <v>2.3600000000000003E-2</v>
      </c>
      <c r="L842" s="162">
        <f t="shared" si="27"/>
        <v>1.1410336991732344E-2</v>
      </c>
      <c r="M842" s="163">
        <v>1.1410336991732344</v>
      </c>
      <c r="N842" s="167">
        <v>3.6</v>
      </c>
      <c r="O842" s="299" t="s">
        <v>1214</v>
      </c>
      <c r="P842" s="157" t="s">
        <v>1116</v>
      </c>
      <c r="Q842" s="21" t="s">
        <v>1215</v>
      </c>
      <c r="T842" s="21" t="s">
        <v>1202</v>
      </c>
      <c r="U842" s="36"/>
      <c r="V842" s="21"/>
      <c r="W842" s="21"/>
      <c r="X842" s="21"/>
    </row>
    <row r="843" spans="1:24" ht="14.5" x14ac:dyDescent="0.35">
      <c r="A843" s="1" t="s">
        <v>1071</v>
      </c>
      <c r="B843" s="105" t="s">
        <v>67</v>
      </c>
      <c r="E843" s="2" t="s">
        <v>339</v>
      </c>
      <c r="F843" s="25">
        <v>1.4285000000000001</v>
      </c>
      <c r="G843" s="25"/>
      <c r="H843" s="25"/>
      <c r="I843" s="21"/>
      <c r="J843" s="17">
        <v>34.799999999999997</v>
      </c>
      <c r="K843" s="161">
        <f t="shared" si="26"/>
        <v>3.4799999999999998E-2</v>
      </c>
      <c r="L843" s="162">
        <f t="shared" si="27"/>
        <v>2.436121806090304E-2</v>
      </c>
      <c r="M843" s="163">
        <v>2.4361218060903038</v>
      </c>
      <c r="N843" s="167">
        <v>4.3</v>
      </c>
      <c r="O843" s="307" t="s">
        <v>1214</v>
      </c>
      <c r="P843" s="157" t="s">
        <v>1116</v>
      </c>
      <c r="Q843" s="21" t="s">
        <v>1215</v>
      </c>
      <c r="T843" s="21" t="s">
        <v>1202</v>
      </c>
      <c r="U843" s="36"/>
      <c r="V843" s="21"/>
      <c r="W843" s="21"/>
      <c r="X843" s="21"/>
    </row>
    <row r="844" spans="1:24" ht="14.5" x14ac:dyDescent="0.35">
      <c r="A844" s="1" t="s">
        <v>1072</v>
      </c>
      <c r="B844" s="105" t="s">
        <v>67</v>
      </c>
      <c r="E844" s="2" t="s">
        <v>339</v>
      </c>
      <c r="F844" s="25">
        <v>1.5666</v>
      </c>
      <c r="G844" s="25"/>
      <c r="H844" s="25"/>
      <c r="I844" s="21"/>
      <c r="J844" s="17">
        <v>41.2</v>
      </c>
      <c r="K844" s="161">
        <f t="shared" si="26"/>
        <v>4.1200000000000001E-2</v>
      </c>
      <c r="L844" s="162">
        <f t="shared" si="27"/>
        <v>2.6298991446444531E-2</v>
      </c>
      <c r="M844" s="163">
        <v>2.6298991446444533</v>
      </c>
      <c r="N844" s="167">
        <v>4.2</v>
      </c>
      <c r="O844" s="299" t="s">
        <v>1214</v>
      </c>
      <c r="P844" s="3" t="s">
        <v>1116</v>
      </c>
      <c r="Q844" s="21" t="s">
        <v>1215</v>
      </c>
      <c r="T844" s="21" t="s">
        <v>1202</v>
      </c>
      <c r="U844" s="36"/>
      <c r="V844" s="21"/>
      <c r="W844" s="21"/>
      <c r="X844" s="21"/>
    </row>
    <row r="845" spans="1:24" ht="14.5" x14ac:dyDescent="0.35">
      <c r="A845" s="1" t="s">
        <v>1073</v>
      </c>
      <c r="B845" s="1" t="s">
        <v>19</v>
      </c>
      <c r="E845" s="1" t="s">
        <v>339</v>
      </c>
      <c r="F845" s="25">
        <v>9.8874999999999993</v>
      </c>
      <c r="G845" s="25"/>
      <c r="H845" s="25"/>
      <c r="I845" s="21"/>
      <c r="J845" s="17">
        <v>15.1</v>
      </c>
      <c r="K845" s="161">
        <f t="shared" si="26"/>
        <v>1.5100000000000001E-2</v>
      </c>
      <c r="L845" s="162">
        <f t="shared" si="27"/>
        <v>1.5271807838179521E-3</v>
      </c>
      <c r="M845" s="163">
        <v>0.15271807838179521</v>
      </c>
      <c r="N845" s="167">
        <v>3.2</v>
      </c>
      <c r="O845" s="338" t="s">
        <v>1214</v>
      </c>
      <c r="P845" s="338" t="s">
        <v>1116</v>
      </c>
      <c r="Q845" s="21" t="s">
        <v>1215</v>
      </c>
      <c r="T845" s="21" t="s">
        <v>1202</v>
      </c>
      <c r="U845" s="36"/>
      <c r="V845" s="21"/>
      <c r="W845" s="21"/>
      <c r="X845" s="21"/>
    </row>
    <row r="846" spans="1:24" ht="14.5" x14ac:dyDescent="0.35">
      <c r="A846" s="1" t="s">
        <v>1074</v>
      </c>
      <c r="B846" s="1" t="s">
        <v>19</v>
      </c>
      <c r="E846" s="1" t="s">
        <v>339</v>
      </c>
      <c r="F846" s="25">
        <v>9.7436000000000007</v>
      </c>
      <c r="G846" s="25"/>
      <c r="H846" s="25"/>
      <c r="I846" s="21"/>
      <c r="J846" s="17">
        <v>24.1</v>
      </c>
      <c r="K846" s="161">
        <f t="shared" si="26"/>
        <v>2.4100000000000003E-2</v>
      </c>
      <c r="L846" s="162">
        <f t="shared" si="27"/>
        <v>2.4734184490332119E-3</v>
      </c>
      <c r="M846" s="163">
        <v>0.2473418449033212</v>
      </c>
      <c r="N846" s="167">
        <v>2.9</v>
      </c>
      <c r="O846" s="338" t="s">
        <v>1214</v>
      </c>
      <c r="P846" s="338" t="s">
        <v>1116</v>
      </c>
      <c r="Q846" s="21" t="s">
        <v>1215</v>
      </c>
      <c r="T846" s="21" t="s">
        <v>1202</v>
      </c>
      <c r="U846" s="36"/>
      <c r="V846" s="21"/>
      <c r="W846" s="21"/>
      <c r="X846" s="21"/>
    </row>
    <row r="847" spans="1:24" s="44" customFormat="1" ht="14.5" x14ac:dyDescent="0.35">
      <c r="A847" s="1" t="s">
        <v>1075</v>
      </c>
      <c r="B847" s="1" t="s">
        <v>1095</v>
      </c>
      <c r="C847" s="15"/>
      <c r="D847" s="15"/>
      <c r="E847" s="1" t="s">
        <v>337</v>
      </c>
      <c r="F847" s="25">
        <v>1.1464000000000001</v>
      </c>
      <c r="G847" s="25"/>
      <c r="H847" s="25"/>
      <c r="I847" s="21"/>
      <c r="J847" s="17">
        <v>17.399999999999999</v>
      </c>
      <c r="K847" s="161">
        <f t="shared" si="26"/>
        <v>1.7399999999999999E-2</v>
      </c>
      <c r="L847" s="162">
        <f t="shared" si="27"/>
        <v>1.5177948360083739E-2</v>
      </c>
      <c r="M847" s="163">
        <v>1.5177948360083739</v>
      </c>
      <c r="N847" s="167">
        <v>4.7</v>
      </c>
      <c r="O847" s="338" t="s">
        <v>1201</v>
      </c>
      <c r="P847" s="338" t="s">
        <v>1116</v>
      </c>
      <c r="Q847" s="21" t="s">
        <v>1215</v>
      </c>
      <c r="R847" s="21"/>
      <c r="S847" s="21"/>
      <c r="T847" s="21" t="s">
        <v>1202</v>
      </c>
      <c r="U847" s="36"/>
      <c r="V847" s="21"/>
      <c r="W847" s="21"/>
      <c r="X847" s="21"/>
    </row>
    <row r="848" spans="1:24" ht="14.5" x14ac:dyDescent="0.35">
      <c r="A848" s="1" t="s">
        <v>1076</v>
      </c>
      <c r="B848" s="1" t="s">
        <v>1095</v>
      </c>
      <c r="E848" s="1" t="s">
        <v>337</v>
      </c>
      <c r="F848" s="25">
        <v>2.0949</v>
      </c>
      <c r="G848" s="25"/>
      <c r="H848" s="25"/>
      <c r="I848" s="21"/>
      <c r="J848" s="17">
        <v>30.8</v>
      </c>
      <c r="K848" s="161">
        <f t="shared" si="26"/>
        <v>3.0800000000000001E-2</v>
      </c>
      <c r="L848" s="162">
        <f t="shared" si="27"/>
        <v>1.4702372428278199E-2</v>
      </c>
      <c r="M848" s="163">
        <v>1.4702372428278199</v>
      </c>
      <c r="N848" s="167">
        <v>4.3</v>
      </c>
      <c r="O848" s="338" t="s">
        <v>1201</v>
      </c>
      <c r="P848" s="338" t="s">
        <v>1116</v>
      </c>
      <c r="Q848" s="21" t="s">
        <v>1215</v>
      </c>
      <c r="T848" s="21" t="s">
        <v>1202</v>
      </c>
      <c r="U848" s="36"/>
      <c r="V848" s="21"/>
      <c r="W848" s="21"/>
      <c r="X848" s="21"/>
    </row>
    <row r="849" spans="1:24" ht="14.5" x14ac:dyDescent="0.35">
      <c r="A849" s="1" t="s">
        <v>1078</v>
      </c>
      <c r="B849" s="1" t="s">
        <v>1096</v>
      </c>
      <c r="E849" s="2" t="s">
        <v>339</v>
      </c>
      <c r="F849" s="25">
        <v>1.9589000000000001</v>
      </c>
      <c r="G849" s="25"/>
      <c r="H849" s="25"/>
      <c r="I849" s="21"/>
      <c r="J849" s="17">
        <v>30.8</v>
      </c>
      <c r="K849" s="161">
        <f t="shared" si="26"/>
        <v>3.0800000000000001E-2</v>
      </c>
      <c r="L849" s="162">
        <f t="shared" si="27"/>
        <v>1.5723109908622187E-2</v>
      </c>
      <c r="M849" s="163">
        <v>1.5723109908622186</v>
      </c>
      <c r="N849" s="167">
        <v>3.6</v>
      </c>
      <c r="O849" s="338">
        <v>77</v>
      </c>
      <c r="P849" s="338" t="s">
        <v>1116</v>
      </c>
      <c r="Q849" s="21" t="s">
        <v>1215</v>
      </c>
      <c r="T849" s="21" t="s">
        <v>1202</v>
      </c>
      <c r="U849" s="36"/>
      <c r="V849" s="21"/>
      <c r="W849" s="21"/>
      <c r="X849" s="21"/>
    </row>
    <row r="850" spans="1:24" ht="14.5" x14ac:dyDescent="0.35">
      <c r="A850" s="1" t="s">
        <v>1079</v>
      </c>
      <c r="B850" s="1" t="s">
        <v>19</v>
      </c>
      <c r="E850" s="1" t="s">
        <v>339</v>
      </c>
      <c r="F850" s="25">
        <v>9.7434999999999992</v>
      </c>
      <c r="G850" s="25"/>
      <c r="H850" s="25"/>
      <c r="I850" s="21"/>
      <c r="J850" s="17">
        <v>94.6</v>
      </c>
      <c r="K850" s="161">
        <f t="shared" si="26"/>
        <v>9.459999999999999E-2</v>
      </c>
      <c r="L850" s="162">
        <f t="shared" si="27"/>
        <v>9.7090367937599422E-3</v>
      </c>
      <c r="M850" s="163">
        <v>0.9709036793759942</v>
      </c>
      <c r="N850" s="167">
        <v>1.7</v>
      </c>
      <c r="O850" s="338">
        <v>77</v>
      </c>
      <c r="P850" s="338" t="s">
        <v>1116</v>
      </c>
      <c r="Q850" s="21" t="s">
        <v>1215</v>
      </c>
      <c r="T850" s="21" t="s">
        <v>1202</v>
      </c>
      <c r="U850" s="36"/>
      <c r="V850" s="21"/>
      <c r="W850" s="21"/>
      <c r="X850" s="21"/>
    </row>
    <row r="851" spans="1:24" ht="14.5" x14ac:dyDescent="0.35">
      <c r="A851" s="1" t="s">
        <v>1080</v>
      </c>
      <c r="B851" s="1" t="s">
        <v>52</v>
      </c>
      <c r="E851" s="2" t="s">
        <v>338</v>
      </c>
      <c r="F851" s="25">
        <v>1.5341</v>
      </c>
      <c r="G851" s="25"/>
      <c r="H851" s="25"/>
      <c r="I851" s="21"/>
      <c r="J851" s="17">
        <v>35</v>
      </c>
      <c r="K851" s="161">
        <f t="shared" si="26"/>
        <v>3.5000000000000003E-2</v>
      </c>
      <c r="L851" s="162">
        <f t="shared" si="27"/>
        <v>2.2814679616713383E-2</v>
      </c>
      <c r="M851" s="163">
        <v>2.2814679616713383</v>
      </c>
      <c r="N851" s="167">
        <v>3.4</v>
      </c>
      <c r="O851" s="338">
        <v>85</v>
      </c>
      <c r="P851" s="338" t="s">
        <v>1116</v>
      </c>
      <c r="Q851" s="21" t="s">
        <v>1215</v>
      </c>
      <c r="T851" s="21" t="s">
        <v>1202</v>
      </c>
      <c r="U851" s="36"/>
      <c r="V851" s="21"/>
      <c r="W851" s="21"/>
      <c r="X851" s="21"/>
    </row>
    <row r="852" spans="1:24" ht="14.5" x14ac:dyDescent="0.35">
      <c r="A852" s="1" t="s">
        <v>1081</v>
      </c>
      <c r="B852" s="1" t="s">
        <v>1096</v>
      </c>
      <c r="E852" s="2" t="s">
        <v>339</v>
      </c>
      <c r="F852" s="25">
        <v>1.4373</v>
      </c>
      <c r="G852" s="25"/>
      <c r="H852" s="25"/>
      <c r="I852" s="21"/>
      <c r="J852" s="17">
        <v>36.4</v>
      </c>
      <c r="K852" s="161">
        <f t="shared" si="26"/>
        <v>3.6400000000000002E-2</v>
      </c>
      <c r="L852" s="162">
        <f t="shared" si="27"/>
        <v>2.5325262645237601E-2</v>
      </c>
      <c r="M852" s="163">
        <v>2.5325262645237601</v>
      </c>
      <c r="N852" s="167">
        <v>3.1</v>
      </c>
      <c r="O852" s="338">
        <v>85</v>
      </c>
      <c r="P852" s="338" t="s">
        <v>1116</v>
      </c>
      <c r="Q852" s="21" t="s">
        <v>1215</v>
      </c>
      <c r="T852" s="21" t="s">
        <v>1202</v>
      </c>
      <c r="U852" s="36"/>
      <c r="V852" s="21"/>
      <c r="W852" s="21"/>
      <c r="X852" s="21"/>
    </row>
    <row r="853" spans="1:24" ht="14.5" x14ac:dyDescent="0.35">
      <c r="A853" s="1" t="s">
        <v>1082</v>
      </c>
      <c r="B853" s="1" t="s">
        <v>19</v>
      </c>
      <c r="E853" s="1" t="s">
        <v>339</v>
      </c>
      <c r="F853" s="25">
        <v>9.5025999999999993</v>
      </c>
      <c r="G853" s="25"/>
      <c r="H853" s="25"/>
      <c r="I853" s="21"/>
      <c r="J853" s="17">
        <v>25.6</v>
      </c>
      <c r="K853" s="161">
        <f t="shared" si="26"/>
        <v>2.5600000000000001E-2</v>
      </c>
      <c r="L853" s="162">
        <f t="shared" si="27"/>
        <v>2.69399953696883E-3</v>
      </c>
      <c r="M853" s="163">
        <v>0.26939995369688302</v>
      </c>
      <c r="N853" s="167">
        <v>2.8</v>
      </c>
      <c r="O853" s="338">
        <v>85</v>
      </c>
      <c r="P853" s="338" t="s">
        <v>1116</v>
      </c>
      <c r="Q853" s="21" t="s">
        <v>1215</v>
      </c>
      <c r="T853" s="21" t="s">
        <v>1202</v>
      </c>
      <c r="U853" s="36"/>
      <c r="V853" s="21"/>
      <c r="W853" s="21"/>
      <c r="X853" s="21"/>
    </row>
    <row r="854" spans="1:24" ht="14.5" x14ac:dyDescent="0.35">
      <c r="A854" s="1" t="s">
        <v>1083</v>
      </c>
      <c r="B854" s="1" t="s">
        <v>19</v>
      </c>
      <c r="E854" s="1" t="s">
        <v>339</v>
      </c>
      <c r="F854" s="25">
        <v>9.7591000000000001</v>
      </c>
      <c r="G854" s="25"/>
      <c r="H854" s="25"/>
      <c r="I854" s="21"/>
      <c r="J854" s="17">
        <v>22.9</v>
      </c>
      <c r="K854" s="161">
        <f t="shared" si="26"/>
        <v>2.29E-2</v>
      </c>
      <c r="L854" s="162">
        <f t="shared" si="27"/>
        <v>2.3465278560523E-3</v>
      </c>
      <c r="M854" s="163">
        <v>0.23465278560523001</v>
      </c>
      <c r="N854" s="167">
        <v>2.2999999999999998</v>
      </c>
      <c r="O854" s="338">
        <v>85</v>
      </c>
      <c r="P854" s="338" t="s">
        <v>1116</v>
      </c>
      <c r="Q854" s="21" t="s">
        <v>1215</v>
      </c>
      <c r="T854" s="21" t="s">
        <v>1202</v>
      </c>
      <c r="U854" s="36"/>
      <c r="V854" s="21"/>
      <c r="W854" s="21"/>
      <c r="X854" s="21"/>
    </row>
    <row r="855" spans="1:24" ht="14.5" x14ac:dyDescent="0.35">
      <c r="A855" s="1" t="s">
        <v>1021</v>
      </c>
      <c r="B855" s="1" t="s">
        <v>1085</v>
      </c>
      <c r="E855" s="2" t="s">
        <v>339</v>
      </c>
      <c r="F855" s="34">
        <v>1.4177</v>
      </c>
      <c r="G855" s="34"/>
      <c r="H855" s="34"/>
      <c r="I855" s="21"/>
      <c r="J855" s="26">
        <v>19.352476830732471</v>
      </c>
      <c r="K855" s="161">
        <f t="shared" si="26"/>
        <v>1.9352476830732469E-2</v>
      </c>
      <c r="L855" s="162">
        <f t="shared" si="27"/>
        <v>1.3650614961368745E-2</v>
      </c>
      <c r="M855" s="163">
        <v>1.3650614961368746</v>
      </c>
      <c r="N855" s="27">
        <v>3.4609846733741483</v>
      </c>
      <c r="O855" s="338">
        <v>92</v>
      </c>
      <c r="P855" s="338" t="s">
        <v>1121</v>
      </c>
      <c r="Q855" s="21" t="s">
        <v>1215</v>
      </c>
      <c r="T855" s="21" t="s">
        <v>1202</v>
      </c>
      <c r="U855" s="36"/>
      <c r="V855" s="21"/>
      <c r="W855" s="21"/>
      <c r="X855" s="21"/>
    </row>
    <row r="856" spans="1:24" ht="14.5" x14ac:dyDescent="0.35">
      <c r="A856" s="1" t="s">
        <v>1027</v>
      </c>
      <c r="B856" s="1" t="s">
        <v>1090</v>
      </c>
      <c r="E856" s="1" t="s">
        <v>339</v>
      </c>
      <c r="F856" s="188">
        <v>0.81669999999999998</v>
      </c>
      <c r="G856" s="188"/>
      <c r="H856" s="188"/>
      <c r="I856" s="21"/>
      <c r="J856" s="189">
        <v>16.798719665328832</v>
      </c>
      <c r="K856" s="190">
        <f t="shared" si="26"/>
        <v>1.6798719665328834E-2</v>
      </c>
      <c r="L856" s="191">
        <f t="shared" si="27"/>
        <v>2.0569021262800091E-2</v>
      </c>
      <c r="M856" s="192">
        <v>2.0569021262800091</v>
      </c>
      <c r="N856" s="193">
        <v>3.6624092390035732</v>
      </c>
      <c r="O856" s="307">
        <v>90</v>
      </c>
      <c r="P856" s="307" t="s">
        <v>1121</v>
      </c>
      <c r="Q856" s="21" t="s">
        <v>1215</v>
      </c>
      <c r="T856" s="21" t="s">
        <v>1202</v>
      </c>
      <c r="U856" s="43"/>
      <c r="V856" s="21"/>
      <c r="W856" s="21"/>
      <c r="X856" s="21"/>
    </row>
    <row r="857" spans="1:24" ht="14.5" x14ac:dyDescent="0.35">
      <c r="A857" s="1" t="s">
        <v>1022</v>
      </c>
      <c r="B857" s="55" t="s">
        <v>19</v>
      </c>
      <c r="E857" s="2" t="s">
        <v>339</v>
      </c>
      <c r="F857" s="34">
        <v>2.2730000000000001</v>
      </c>
      <c r="G857" s="34"/>
      <c r="H857" s="34"/>
      <c r="I857" s="21"/>
      <c r="J857" s="26">
        <v>27.431688269362724</v>
      </c>
      <c r="K857" s="161">
        <f t="shared" si="26"/>
        <v>2.7431688269362726E-2</v>
      </c>
      <c r="L857" s="162">
        <f t="shared" si="27"/>
        <v>1.2068494619165298E-2</v>
      </c>
      <c r="M857" s="163">
        <v>1.2068494619165298</v>
      </c>
      <c r="N857" s="27">
        <v>0.89364149339753496</v>
      </c>
      <c r="O857" s="307">
        <v>92</v>
      </c>
      <c r="P857" s="307" t="s">
        <v>1121</v>
      </c>
      <c r="Q857" s="21" t="s">
        <v>1215</v>
      </c>
      <c r="T857" s="21" t="s">
        <v>1202</v>
      </c>
      <c r="U857" s="36"/>
      <c r="V857" s="21"/>
      <c r="W857" s="21"/>
      <c r="X857" s="21"/>
    </row>
    <row r="858" spans="1:24" s="44" customFormat="1" ht="14.5" x14ac:dyDescent="0.35">
      <c r="A858" s="1" t="s">
        <v>1028</v>
      </c>
      <c r="B858" s="55" t="s">
        <v>19</v>
      </c>
      <c r="C858" s="15"/>
      <c r="D858" s="15"/>
      <c r="E858" s="2" t="s">
        <v>339</v>
      </c>
      <c r="F858" s="34">
        <v>2.1943000000000001</v>
      </c>
      <c r="G858" s="34"/>
      <c r="H858" s="34"/>
      <c r="I858" s="21"/>
      <c r="J858" s="26">
        <v>4.6928730573206128</v>
      </c>
      <c r="K858" s="161">
        <f t="shared" si="26"/>
        <v>4.6928730573206128E-3</v>
      </c>
      <c r="L858" s="162">
        <f t="shared" si="27"/>
        <v>2.1386652040835861E-3</v>
      </c>
      <c r="M858" s="163">
        <v>0.2138665204083586</v>
      </c>
      <c r="N858" s="27">
        <v>1.9124218525967858</v>
      </c>
      <c r="O858" s="340">
        <v>92</v>
      </c>
      <c r="P858" s="340" t="s">
        <v>1121</v>
      </c>
      <c r="Q858" s="21" t="s">
        <v>1215</v>
      </c>
      <c r="R858" s="21"/>
      <c r="S858" s="21"/>
      <c r="T858" s="21" t="s">
        <v>1202</v>
      </c>
      <c r="U858" s="36"/>
      <c r="V858" s="21"/>
      <c r="W858" s="21"/>
      <c r="X858" s="21"/>
    </row>
    <row r="859" spans="1:24" ht="14.5" x14ac:dyDescent="0.35">
      <c r="A859" s="1" t="s">
        <v>1029</v>
      </c>
      <c r="B859" s="1" t="s">
        <v>13</v>
      </c>
      <c r="E859" s="2" t="s">
        <v>337</v>
      </c>
      <c r="F859" s="34">
        <v>1.9522999999999999</v>
      </c>
      <c r="G859" s="34"/>
      <c r="H859" s="34"/>
      <c r="I859" s="21"/>
      <c r="J859" s="26">
        <v>32.167380168638317</v>
      </c>
      <c r="K859" s="161">
        <f t="shared" si="26"/>
        <v>3.2167380168638321E-2</v>
      </c>
      <c r="L859" s="162">
        <f t="shared" si="27"/>
        <v>1.6476658386845425E-2</v>
      </c>
      <c r="M859" s="163">
        <v>1.6476658386845426</v>
      </c>
      <c r="N859" s="27">
        <v>3.8758541781276188</v>
      </c>
      <c r="O859" s="340">
        <v>92</v>
      </c>
      <c r="P859" s="340" t="s">
        <v>1121</v>
      </c>
      <c r="Q859" s="21" t="s">
        <v>1215</v>
      </c>
      <c r="T859" s="21" t="s">
        <v>1202</v>
      </c>
      <c r="U859" s="36"/>
      <c r="V859" s="21"/>
      <c r="W859" s="21"/>
      <c r="X859" s="21"/>
    </row>
    <row r="860" spans="1:24" ht="14.5" x14ac:dyDescent="0.35">
      <c r="A860" s="1" t="s">
        <v>1030</v>
      </c>
      <c r="B860" s="1" t="s">
        <v>52</v>
      </c>
      <c r="C860" s="23"/>
      <c r="E860" s="2" t="s">
        <v>338</v>
      </c>
      <c r="F860" s="34">
        <v>1.5620000000000001</v>
      </c>
      <c r="G860" s="34"/>
      <c r="H860" s="34"/>
      <c r="I860" s="21"/>
      <c r="J860" s="26">
        <v>43.284582636992532</v>
      </c>
      <c r="K860" s="161">
        <f t="shared" si="26"/>
        <v>4.328458263699253E-2</v>
      </c>
      <c r="L860" s="162">
        <f t="shared" si="27"/>
        <v>2.7711000407805716E-2</v>
      </c>
      <c r="M860" s="163">
        <v>2.7711000407805715</v>
      </c>
      <c r="N860" s="27">
        <v>3.1260059279778507</v>
      </c>
      <c r="O860" s="340">
        <v>92</v>
      </c>
      <c r="P860" s="340" t="s">
        <v>1121</v>
      </c>
      <c r="Q860" s="21" t="s">
        <v>1215</v>
      </c>
      <c r="T860" s="21" t="s">
        <v>1202</v>
      </c>
      <c r="U860" s="36"/>
      <c r="V860" s="21"/>
      <c r="W860" s="21"/>
      <c r="X860" s="21"/>
    </row>
    <row r="861" spans="1:24" ht="14.5" x14ac:dyDescent="0.35">
      <c r="A861" s="1" t="s">
        <v>1031</v>
      </c>
      <c r="B861" s="55" t="s">
        <v>6</v>
      </c>
      <c r="C861" s="15" t="s">
        <v>311</v>
      </c>
      <c r="E861" s="2" t="s">
        <v>339</v>
      </c>
      <c r="F861" s="34">
        <v>2.0409000000000002</v>
      </c>
      <c r="G861" s="34"/>
      <c r="H861" s="34"/>
      <c r="I861" s="21"/>
      <c r="J861" s="26">
        <v>14.524549909681573</v>
      </c>
      <c r="K861" s="161">
        <f t="shared" si="26"/>
        <v>1.4524549909681573E-2</v>
      </c>
      <c r="L861" s="162">
        <f t="shared" si="27"/>
        <v>7.1167376694995206E-3</v>
      </c>
      <c r="M861" s="163">
        <v>0.7116737669499521</v>
      </c>
      <c r="N861" s="27">
        <v>3.5797873228428694</v>
      </c>
      <c r="O861" s="340">
        <v>92</v>
      </c>
      <c r="P861" s="340" t="s">
        <v>1121</v>
      </c>
      <c r="Q861" s="21" t="s">
        <v>1215</v>
      </c>
      <c r="T861" s="21" t="s">
        <v>1202</v>
      </c>
      <c r="U861" s="36"/>
      <c r="V861" s="21"/>
      <c r="W861" s="21"/>
      <c r="X861" s="21"/>
    </row>
    <row r="862" spans="1:24" ht="14.5" x14ac:dyDescent="0.35">
      <c r="A862" s="1" t="s">
        <v>1032</v>
      </c>
      <c r="B862" s="55" t="s">
        <v>6</v>
      </c>
      <c r="C862" s="15" t="s">
        <v>311</v>
      </c>
      <c r="E862" s="2" t="s">
        <v>339</v>
      </c>
      <c r="F862" s="34">
        <v>2.0348999999999999</v>
      </c>
      <c r="G862" s="34"/>
      <c r="H862" s="34"/>
      <c r="I862" s="21"/>
      <c r="J862" s="26">
        <v>18.167833269805953</v>
      </c>
      <c r="K862" s="161">
        <f t="shared" si="26"/>
        <v>1.8167833269805953E-2</v>
      </c>
      <c r="L862" s="162">
        <f t="shared" si="27"/>
        <v>8.9281209247658137E-3</v>
      </c>
      <c r="M862" s="163">
        <v>0.89281209247658133</v>
      </c>
      <c r="N862" s="27">
        <v>3.234181621990055</v>
      </c>
      <c r="O862" s="340">
        <v>92</v>
      </c>
      <c r="P862" s="340" t="s">
        <v>1121</v>
      </c>
      <c r="Q862" s="21" t="s">
        <v>1215</v>
      </c>
      <c r="T862" s="21" t="s">
        <v>1202</v>
      </c>
      <c r="U862" s="36"/>
      <c r="V862" s="21"/>
      <c r="W862" s="21"/>
      <c r="X862" s="21"/>
    </row>
    <row r="863" spans="1:24" ht="14.5" x14ac:dyDescent="0.35">
      <c r="A863" s="1" t="s">
        <v>1033</v>
      </c>
      <c r="B863" s="55" t="s">
        <v>6</v>
      </c>
      <c r="C863" s="15" t="s">
        <v>311</v>
      </c>
      <c r="E863" s="2" t="s">
        <v>339</v>
      </c>
      <c r="F863" s="34">
        <v>1.8843000000000001</v>
      </c>
      <c r="G863" s="34"/>
      <c r="H863" s="34"/>
      <c r="I863" s="21"/>
      <c r="J863" s="26">
        <v>16.07236886884834</v>
      </c>
      <c r="K863" s="161">
        <f t="shared" si="26"/>
        <v>1.6072368868848341E-2</v>
      </c>
      <c r="L863" s="162">
        <f t="shared" si="27"/>
        <v>8.5296231326478476E-3</v>
      </c>
      <c r="M863" s="163">
        <v>0.85296231326478478</v>
      </c>
      <c r="N863" s="27">
        <v>3.2505299958191656</v>
      </c>
      <c r="O863" s="340">
        <v>92</v>
      </c>
      <c r="P863" s="340" t="s">
        <v>1121</v>
      </c>
      <c r="Q863" s="21" t="s">
        <v>1215</v>
      </c>
      <c r="T863" s="21" t="s">
        <v>1202</v>
      </c>
      <c r="U863" s="36"/>
      <c r="V863" s="21"/>
      <c r="W863" s="21"/>
      <c r="X863" s="21"/>
    </row>
    <row r="864" spans="1:24" ht="14.5" x14ac:dyDescent="0.35">
      <c r="A864" s="1" t="s">
        <v>1034</v>
      </c>
      <c r="B864" s="55" t="s">
        <v>6</v>
      </c>
      <c r="C864" s="15" t="s">
        <v>311</v>
      </c>
      <c r="E864" s="2" t="s">
        <v>339</v>
      </c>
      <c r="F864" s="34">
        <v>1.6833</v>
      </c>
      <c r="G864" s="34"/>
      <c r="H864" s="34"/>
      <c r="I864" s="21"/>
      <c r="J864" s="26">
        <v>24.704990438130391</v>
      </c>
      <c r="K864" s="161">
        <f t="shared" si="26"/>
        <v>2.4704990438130393E-2</v>
      </c>
      <c r="L864" s="162">
        <f t="shared" si="27"/>
        <v>1.4676522567653057E-2</v>
      </c>
      <c r="M864" s="163">
        <v>1.4676522567653056</v>
      </c>
      <c r="N864" s="27">
        <v>2.2450948106497206</v>
      </c>
      <c r="O864" s="340">
        <v>92</v>
      </c>
      <c r="P864" s="340" t="s">
        <v>1121</v>
      </c>
      <c r="Q864" s="21" t="s">
        <v>1215</v>
      </c>
      <c r="T864" s="21" t="s">
        <v>1202</v>
      </c>
      <c r="U864" s="36"/>
      <c r="V864" s="21"/>
      <c r="W864" s="21"/>
      <c r="X864" s="21"/>
    </row>
    <row r="865" spans="1:24" ht="14.5" x14ac:dyDescent="0.35">
      <c r="A865" s="1" t="s">
        <v>1035</v>
      </c>
      <c r="B865" s="1" t="s">
        <v>52</v>
      </c>
      <c r="E865" s="2" t="s">
        <v>338</v>
      </c>
      <c r="F865" s="34">
        <v>1.5018</v>
      </c>
      <c r="G865" s="34"/>
      <c r="H865" s="34"/>
      <c r="I865" s="21"/>
      <c r="J865" s="26">
        <v>41.576793561934231</v>
      </c>
      <c r="K865" s="161">
        <f t="shared" si="26"/>
        <v>4.1576793561934229E-2</v>
      </c>
      <c r="L865" s="162">
        <f t="shared" si="27"/>
        <v>2.7684640805656031E-2</v>
      </c>
      <c r="M865" s="163">
        <v>2.7684640805656033</v>
      </c>
      <c r="N865" s="27">
        <v>2.9172898502526081</v>
      </c>
      <c r="O865" s="340">
        <v>92</v>
      </c>
      <c r="P865" s="340" t="s">
        <v>1121</v>
      </c>
      <c r="Q865" s="21" t="s">
        <v>1215</v>
      </c>
      <c r="T865" s="21" t="s">
        <v>1202</v>
      </c>
      <c r="U865" s="36"/>
      <c r="V865" s="21"/>
      <c r="W865" s="21"/>
      <c r="X865" s="21"/>
    </row>
    <row r="866" spans="1:24" ht="14.5" x14ac:dyDescent="0.35">
      <c r="A866" s="1" t="s">
        <v>1036</v>
      </c>
      <c r="B866" s="1" t="s">
        <v>1085</v>
      </c>
      <c r="E866" s="2" t="s">
        <v>339</v>
      </c>
      <c r="F866" s="34">
        <v>1.6473</v>
      </c>
      <c r="G866" s="34"/>
      <c r="H866" s="34"/>
      <c r="I866" s="21"/>
      <c r="J866" s="26">
        <v>24.19769781836624</v>
      </c>
      <c r="K866" s="161">
        <f t="shared" si="26"/>
        <v>2.419769781836624E-2</v>
      </c>
      <c r="L866" s="162">
        <f t="shared" si="27"/>
        <v>1.4689308455269981E-2</v>
      </c>
      <c r="M866" s="163">
        <v>1.468930845526998</v>
      </c>
      <c r="N866" s="27">
        <v>3.8211791487431506</v>
      </c>
      <c r="O866" s="340">
        <v>92</v>
      </c>
      <c r="P866" s="340" t="s">
        <v>1121</v>
      </c>
      <c r="Q866" s="21" t="s">
        <v>1215</v>
      </c>
      <c r="T866" s="21" t="s">
        <v>1202</v>
      </c>
      <c r="U866" s="36"/>
      <c r="V866" s="21"/>
      <c r="W866" s="21"/>
      <c r="X866" s="21"/>
    </row>
    <row r="867" spans="1:24" ht="14.5" x14ac:dyDescent="0.35">
      <c r="A867" s="1" t="s">
        <v>1037</v>
      </c>
      <c r="B867" s="55" t="s">
        <v>19</v>
      </c>
      <c r="E867" s="2" t="s">
        <v>339</v>
      </c>
      <c r="F867" s="34">
        <v>2.2050999999999998</v>
      </c>
      <c r="G867" s="34"/>
      <c r="H867" s="34"/>
      <c r="I867" s="21"/>
      <c r="J867" s="26">
        <v>18.836537177676881</v>
      </c>
      <c r="K867" s="161">
        <f t="shared" si="26"/>
        <v>1.8836537177676881E-2</v>
      </c>
      <c r="L867" s="162">
        <f t="shared" si="27"/>
        <v>8.5422598420374952E-3</v>
      </c>
      <c r="M867" s="163">
        <v>0.85422598420374951</v>
      </c>
      <c r="N867" s="27">
        <v>1.3410704490487151</v>
      </c>
      <c r="O867" s="340">
        <v>92</v>
      </c>
      <c r="P867" s="340" t="s">
        <v>1121</v>
      </c>
      <c r="Q867" s="21" t="s">
        <v>1215</v>
      </c>
      <c r="T867" s="21" t="s">
        <v>1202</v>
      </c>
      <c r="U867" s="36"/>
      <c r="V867" s="21"/>
      <c r="W867" s="21"/>
      <c r="X867" s="21"/>
    </row>
    <row r="868" spans="1:24" ht="14.5" x14ac:dyDescent="0.35">
      <c r="A868" s="1" t="s">
        <v>1038</v>
      </c>
      <c r="B868" s="1" t="s">
        <v>13</v>
      </c>
      <c r="E868" s="2" t="s">
        <v>337</v>
      </c>
      <c r="F868" s="34">
        <v>1.9047000000000001</v>
      </c>
      <c r="G868" s="34"/>
      <c r="H868" s="34"/>
      <c r="I868" s="21"/>
      <c r="J868" s="26">
        <v>25.669134650125333</v>
      </c>
      <c r="K868" s="161">
        <f t="shared" si="26"/>
        <v>2.5669134650125332E-2</v>
      </c>
      <c r="L868" s="162">
        <f t="shared" si="27"/>
        <v>1.3476733685160567E-2</v>
      </c>
      <c r="M868" s="163">
        <v>1.3476733685160567</v>
      </c>
      <c r="N868" s="27">
        <v>3.1399345203528326</v>
      </c>
      <c r="O868" s="340">
        <v>85</v>
      </c>
      <c r="P868" s="340" t="s">
        <v>1121</v>
      </c>
      <c r="Q868" s="21" t="s">
        <v>1215</v>
      </c>
      <c r="T868" s="21" t="s">
        <v>1202</v>
      </c>
      <c r="U868" s="36"/>
      <c r="V868" s="21"/>
      <c r="W868" s="21"/>
      <c r="X868" s="21"/>
    </row>
    <row r="869" spans="1:24" ht="14.5" x14ac:dyDescent="0.35">
      <c r="A869" s="1" t="s">
        <v>1023</v>
      </c>
      <c r="B869" s="1" t="s">
        <v>52</v>
      </c>
      <c r="E869" s="2" t="s">
        <v>338</v>
      </c>
      <c r="F869" s="34">
        <v>0.878</v>
      </c>
      <c r="G869" s="34"/>
      <c r="H869" s="34"/>
      <c r="I869" s="21"/>
      <c r="J869" s="26">
        <v>22.952525024399677</v>
      </c>
      <c r="K869" s="161">
        <f t="shared" si="26"/>
        <v>2.2952525024399678E-2</v>
      </c>
      <c r="L869" s="162">
        <f t="shared" si="27"/>
        <v>2.61418280460133E-2</v>
      </c>
      <c r="M869" s="163">
        <v>2.61418280460133</v>
      </c>
      <c r="N869" s="27">
        <v>2.2353861604270238</v>
      </c>
      <c r="O869" s="338">
        <v>92</v>
      </c>
      <c r="P869" s="338" t="s">
        <v>1121</v>
      </c>
      <c r="Q869" s="21" t="s">
        <v>1215</v>
      </c>
      <c r="T869" s="21" t="s">
        <v>1202</v>
      </c>
      <c r="U869" s="36"/>
      <c r="V869" s="21"/>
      <c r="W869" s="21"/>
      <c r="X869" s="21"/>
    </row>
    <row r="870" spans="1:24" ht="14.5" x14ac:dyDescent="0.35">
      <c r="A870" s="1" t="s">
        <v>1024</v>
      </c>
      <c r="B870" s="55" t="s">
        <v>19</v>
      </c>
      <c r="E870" s="2" t="s">
        <v>339</v>
      </c>
      <c r="F870" s="34">
        <v>2.1785999999999999</v>
      </c>
      <c r="G870" s="34"/>
      <c r="H870" s="34"/>
      <c r="I870" s="21"/>
      <c r="J870" s="26">
        <v>16.898160548180329</v>
      </c>
      <c r="K870" s="161">
        <f t="shared" si="26"/>
        <v>1.689816054818033E-2</v>
      </c>
      <c r="L870" s="162">
        <f t="shared" si="27"/>
        <v>7.7564309869550775E-3</v>
      </c>
      <c r="M870" s="163">
        <v>0.77564309869550774</v>
      </c>
      <c r="N870" s="27">
        <v>2.172392706820486</v>
      </c>
      <c r="O870" s="338">
        <v>92</v>
      </c>
      <c r="P870" s="338" t="s">
        <v>1121</v>
      </c>
      <c r="Q870" s="21" t="s">
        <v>1215</v>
      </c>
      <c r="T870" s="21" t="s">
        <v>1202</v>
      </c>
      <c r="U870" s="36"/>
      <c r="V870" s="21"/>
      <c r="W870" s="21"/>
      <c r="X870" s="21"/>
    </row>
    <row r="871" spans="1:24" ht="14.5" x14ac:dyDescent="0.35">
      <c r="A871" s="1" t="s">
        <v>1025</v>
      </c>
      <c r="B871" s="1" t="s">
        <v>1085</v>
      </c>
      <c r="E871" s="2" t="s">
        <v>339</v>
      </c>
      <c r="F871" s="34">
        <v>1.4756</v>
      </c>
      <c r="G871" s="34"/>
      <c r="H871" s="34"/>
      <c r="I871" s="21"/>
      <c r="J871" s="26">
        <v>21.385970826434804</v>
      </c>
      <c r="K871" s="161">
        <f t="shared" si="26"/>
        <v>2.1385970826434803E-2</v>
      </c>
      <c r="L871" s="162">
        <f t="shared" si="27"/>
        <v>1.4493067786957714E-2</v>
      </c>
      <c r="M871" s="163">
        <v>1.4493067786957714</v>
      </c>
      <c r="N871" s="27">
        <v>3.5816466022098585</v>
      </c>
      <c r="O871" s="338">
        <v>90</v>
      </c>
      <c r="P871" s="338" t="s">
        <v>1121</v>
      </c>
      <c r="Q871" s="21" t="s">
        <v>1215</v>
      </c>
      <c r="T871" s="21" t="s">
        <v>1202</v>
      </c>
      <c r="U871" s="36"/>
      <c r="V871" s="21"/>
      <c r="W871" s="21"/>
      <c r="X871" s="21"/>
    </row>
    <row r="872" spans="1:24" ht="14.5" x14ac:dyDescent="0.35">
      <c r="A872" s="1" t="s">
        <v>1026</v>
      </c>
      <c r="B872" s="55" t="s">
        <v>19</v>
      </c>
      <c r="E872" s="2" t="s">
        <v>339</v>
      </c>
      <c r="F872" s="34">
        <v>2.4249000000000001</v>
      </c>
      <c r="G872" s="34"/>
      <c r="H872" s="34"/>
      <c r="I872" s="21"/>
      <c r="J872" s="26">
        <v>15.854751864347239</v>
      </c>
      <c r="K872" s="161">
        <f t="shared" si="26"/>
        <v>1.585475186434724E-2</v>
      </c>
      <c r="L872" s="162">
        <f t="shared" si="27"/>
        <v>6.5383116270144089E-3</v>
      </c>
      <c r="M872" s="163">
        <v>0.65383116270144093</v>
      </c>
      <c r="N872" s="27">
        <v>2.1585661749444718</v>
      </c>
      <c r="O872" s="340">
        <v>90</v>
      </c>
      <c r="P872" s="340" t="s">
        <v>1121</v>
      </c>
      <c r="Q872" s="21" t="s">
        <v>1215</v>
      </c>
      <c r="T872" s="21" t="s">
        <v>1202</v>
      </c>
      <c r="U872" s="36"/>
      <c r="V872" s="21"/>
      <c r="W872" s="21"/>
      <c r="X872" s="21"/>
    </row>
    <row r="873" spans="1:24" ht="14.5" x14ac:dyDescent="0.35">
      <c r="A873" s="119" t="s">
        <v>1039</v>
      </c>
      <c r="B873" s="119" t="s">
        <v>19</v>
      </c>
      <c r="C873" s="44"/>
      <c r="D873" s="44"/>
      <c r="E873" s="118" t="s">
        <v>339</v>
      </c>
      <c r="F873" s="199">
        <v>2.2726000000000002</v>
      </c>
      <c r="G873" s="199"/>
      <c r="H873" s="199"/>
      <c r="I873" s="45"/>
      <c r="J873" s="205">
        <v>13.381700342996989</v>
      </c>
      <c r="K873" s="172">
        <f t="shared" si="26"/>
        <v>1.338170034299699E-2</v>
      </c>
      <c r="L873" s="173">
        <f t="shared" si="27"/>
        <v>5.8882778944807663E-3</v>
      </c>
      <c r="M873" s="174">
        <v>0.58882778944807668</v>
      </c>
      <c r="N873" s="206">
        <v>1.7009773231499425</v>
      </c>
      <c r="O873" s="124">
        <v>100</v>
      </c>
      <c r="P873" s="208"/>
      <c r="Q873" s="45"/>
      <c r="R873" s="45"/>
      <c r="S873" s="45"/>
      <c r="T873" s="45"/>
      <c r="U873" s="48"/>
      <c r="V873" s="45"/>
      <c r="W873" s="45"/>
      <c r="X873" s="45"/>
    </row>
    <row r="874" spans="1:24" ht="14.5" x14ac:dyDescent="0.35">
      <c r="A874" s="1" t="s">
        <v>1052</v>
      </c>
      <c r="B874" s="55" t="s">
        <v>19</v>
      </c>
      <c r="E874" s="2" t="s">
        <v>339</v>
      </c>
      <c r="F874" s="34">
        <v>2.3912</v>
      </c>
      <c r="G874" s="34"/>
      <c r="H874" s="34"/>
      <c r="I874" s="21"/>
      <c r="J874" s="26">
        <v>25.778663738483502</v>
      </c>
      <c r="K874" s="161">
        <f t="shared" si="26"/>
        <v>2.5778663738483504E-2</v>
      </c>
      <c r="L874" s="162">
        <f t="shared" si="27"/>
        <v>1.0780638900336025E-2</v>
      </c>
      <c r="M874" s="163">
        <v>1.0780638900336026</v>
      </c>
      <c r="N874" s="27">
        <v>4.5916310991750475E-2</v>
      </c>
      <c r="O874" s="338">
        <v>111</v>
      </c>
      <c r="P874" s="338" t="s">
        <v>1122</v>
      </c>
      <c r="Q874" s="21" t="s">
        <v>1215</v>
      </c>
      <c r="T874" s="21" t="s">
        <v>1202</v>
      </c>
      <c r="U874" s="36"/>
      <c r="V874" s="21"/>
      <c r="W874" s="21"/>
      <c r="X874" s="21"/>
    </row>
    <row r="875" spans="1:24" ht="14.5" x14ac:dyDescent="0.35">
      <c r="A875" s="1" t="s">
        <v>1040</v>
      </c>
      <c r="B875" s="1" t="s">
        <v>185</v>
      </c>
      <c r="C875" s="15" t="s">
        <v>310</v>
      </c>
      <c r="E875" s="24" t="s">
        <v>339</v>
      </c>
      <c r="F875" s="34">
        <v>2.0891999999999999</v>
      </c>
      <c r="G875" s="34"/>
      <c r="H875" s="34"/>
      <c r="I875" s="21"/>
      <c r="J875" s="26">
        <v>41.484558540158929</v>
      </c>
      <c r="K875" s="161">
        <f t="shared" si="26"/>
        <v>4.1484558540158929E-2</v>
      </c>
      <c r="L875" s="162">
        <f t="shared" si="27"/>
        <v>1.9856671711736038E-2</v>
      </c>
      <c r="M875" s="163">
        <v>1.9856671711736038</v>
      </c>
      <c r="N875" s="27">
        <v>3.6463051844514132</v>
      </c>
      <c r="O875" s="338">
        <v>87</v>
      </c>
      <c r="P875" s="338" t="s">
        <v>1122</v>
      </c>
      <c r="Q875" s="21" t="s">
        <v>1215</v>
      </c>
      <c r="T875" s="21" t="s">
        <v>1202</v>
      </c>
      <c r="U875" s="36"/>
      <c r="V875" s="21"/>
      <c r="W875" s="21"/>
      <c r="X875" s="21"/>
    </row>
    <row r="876" spans="1:24" ht="14.5" x14ac:dyDescent="0.35">
      <c r="A876" s="1" t="s">
        <v>1041</v>
      </c>
      <c r="B876" s="1" t="s">
        <v>1088</v>
      </c>
      <c r="C876" s="23"/>
      <c r="E876" s="54" t="s">
        <v>337</v>
      </c>
      <c r="F876" s="34">
        <v>1.4388000000000001</v>
      </c>
      <c r="G876" s="34"/>
      <c r="H876" s="34"/>
      <c r="I876" s="21"/>
      <c r="J876" s="26">
        <v>22.507202809890803</v>
      </c>
      <c r="K876" s="161">
        <f t="shared" si="26"/>
        <v>2.2507202809890804E-2</v>
      </c>
      <c r="L876" s="162">
        <f t="shared" si="27"/>
        <v>1.5643037816159857E-2</v>
      </c>
      <c r="M876" s="163">
        <v>1.5643037816159857</v>
      </c>
      <c r="N876" s="27">
        <v>3.2284601958556309</v>
      </c>
      <c r="O876" s="338">
        <v>87</v>
      </c>
      <c r="P876" s="338" t="s">
        <v>1122</v>
      </c>
      <c r="Q876" s="21" t="s">
        <v>1215</v>
      </c>
      <c r="T876" s="21" t="s">
        <v>1202</v>
      </c>
      <c r="U876" s="36"/>
      <c r="V876" s="21"/>
      <c r="W876" s="21"/>
      <c r="X876" s="21"/>
    </row>
    <row r="877" spans="1:24" ht="14.5" x14ac:dyDescent="0.35">
      <c r="A877" s="1" t="s">
        <v>1042</v>
      </c>
      <c r="B877" s="1" t="s">
        <v>1085</v>
      </c>
      <c r="C877" s="23"/>
      <c r="E877" s="2" t="s">
        <v>339</v>
      </c>
      <c r="F877" s="34">
        <v>1.4885999999999999</v>
      </c>
      <c r="G877" s="34"/>
      <c r="H877" s="34"/>
      <c r="I877" s="21"/>
      <c r="J877" s="26">
        <v>6.8344549691658756</v>
      </c>
      <c r="K877" s="161">
        <f t="shared" si="26"/>
        <v>6.8344549691658754E-3</v>
      </c>
      <c r="L877" s="162">
        <f t="shared" si="27"/>
        <v>4.5911964054587365E-3</v>
      </c>
      <c r="M877" s="163">
        <v>0.45911964054587368</v>
      </c>
      <c r="N877" s="27">
        <v>5.9400658116682719</v>
      </c>
      <c r="O877" s="340">
        <v>87</v>
      </c>
      <c r="P877" s="338" t="s">
        <v>1122</v>
      </c>
      <c r="Q877" s="21" t="s">
        <v>1215</v>
      </c>
      <c r="T877" s="21" t="s">
        <v>1202</v>
      </c>
      <c r="U877" s="36"/>
      <c r="V877" s="21"/>
      <c r="W877" s="21"/>
      <c r="X877" s="21"/>
    </row>
    <row r="878" spans="1:24" ht="14.5" x14ac:dyDescent="0.35">
      <c r="A878" s="1" t="s">
        <v>1043</v>
      </c>
      <c r="B878" s="1" t="s">
        <v>1085</v>
      </c>
      <c r="E878" s="2" t="s">
        <v>339</v>
      </c>
      <c r="F878" s="34">
        <v>1.6235999999999999</v>
      </c>
      <c r="G878" s="34"/>
      <c r="H878" s="34"/>
      <c r="I878" s="21"/>
      <c r="J878" s="26">
        <v>11.058530732031601</v>
      </c>
      <c r="K878" s="161">
        <f t="shared" si="26"/>
        <v>1.1058530732031601E-2</v>
      </c>
      <c r="L878" s="162">
        <f t="shared" si="27"/>
        <v>6.811117721133038E-3</v>
      </c>
      <c r="M878" s="163">
        <v>0.68111177211330376</v>
      </c>
      <c r="N878" s="27">
        <v>4.9313635532823543</v>
      </c>
      <c r="O878" s="340">
        <v>85</v>
      </c>
      <c r="P878" s="338" t="s">
        <v>1122</v>
      </c>
      <c r="Q878" s="21" t="s">
        <v>1215</v>
      </c>
      <c r="T878" s="21" t="s">
        <v>1202</v>
      </c>
      <c r="U878" s="36"/>
      <c r="V878" s="21"/>
      <c r="W878" s="21"/>
      <c r="X878" s="21"/>
    </row>
    <row r="879" spans="1:24" ht="14.5" x14ac:dyDescent="0.35">
      <c r="A879" s="1" t="s">
        <v>1044</v>
      </c>
      <c r="B879" s="1" t="s">
        <v>9</v>
      </c>
      <c r="E879" s="2" t="s">
        <v>338</v>
      </c>
      <c r="F879" s="34">
        <v>1.0428999999999999</v>
      </c>
      <c r="G879" s="34"/>
      <c r="H879" s="34"/>
      <c r="I879" s="21"/>
      <c r="J879" s="26">
        <v>50.82911918376908</v>
      </c>
      <c r="K879" s="161">
        <f t="shared" si="26"/>
        <v>5.0829119183769082E-2</v>
      </c>
      <c r="L879" s="162">
        <f t="shared" si="27"/>
        <v>4.8738248330395133E-2</v>
      </c>
      <c r="M879" s="163">
        <v>4.8738248330395129</v>
      </c>
      <c r="N879" s="27">
        <v>2.817751638434939</v>
      </c>
      <c r="O879" s="340">
        <v>84</v>
      </c>
      <c r="P879" s="340" t="s">
        <v>1122</v>
      </c>
      <c r="Q879" s="21" t="s">
        <v>1215</v>
      </c>
      <c r="T879" s="21" t="s">
        <v>1202</v>
      </c>
      <c r="U879" s="36"/>
      <c r="V879" s="21"/>
      <c r="W879" s="21"/>
      <c r="X879" s="21"/>
    </row>
    <row r="880" spans="1:24" ht="14.5" x14ac:dyDescent="0.35">
      <c r="A880" s="1" t="s">
        <v>1045</v>
      </c>
      <c r="B880" s="1" t="s">
        <v>1085</v>
      </c>
      <c r="E880" s="2" t="s">
        <v>339</v>
      </c>
      <c r="F880" s="34">
        <v>1.5276000000000001</v>
      </c>
      <c r="G880" s="34"/>
      <c r="H880" s="34"/>
      <c r="I880" s="21"/>
      <c r="J880" s="26">
        <v>34.147550792376805</v>
      </c>
      <c r="K880" s="161">
        <f t="shared" si="26"/>
        <v>3.4147550792376809E-2</v>
      </c>
      <c r="L880" s="162">
        <f t="shared" si="27"/>
        <v>2.235372531577429E-2</v>
      </c>
      <c r="M880" s="163">
        <v>2.2353725315774291</v>
      </c>
      <c r="N880" s="27">
        <v>3.3695249720470151</v>
      </c>
      <c r="O880" s="340">
        <v>84</v>
      </c>
      <c r="P880" s="340" t="s">
        <v>1122</v>
      </c>
      <c r="Q880" s="21" t="s">
        <v>1215</v>
      </c>
      <c r="T880" s="21" t="s">
        <v>1202</v>
      </c>
      <c r="U880" s="36"/>
      <c r="V880" s="21"/>
      <c r="W880" s="21"/>
      <c r="X880" s="21"/>
    </row>
    <row r="881" spans="1:40" ht="14.5" x14ac:dyDescent="0.35">
      <c r="A881" s="1" t="s">
        <v>1046</v>
      </c>
      <c r="B881" s="55" t="s">
        <v>6</v>
      </c>
      <c r="C881" s="15" t="s">
        <v>311</v>
      </c>
      <c r="E881" s="2" t="s">
        <v>339</v>
      </c>
      <c r="F881" s="34">
        <v>1.9115</v>
      </c>
      <c r="G881" s="34"/>
      <c r="H881" s="34"/>
      <c r="I881" s="21"/>
      <c r="J881" s="26">
        <v>21.995586673480929</v>
      </c>
      <c r="K881" s="161">
        <f t="shared" si="26"/>
        <v>2.1995586673480928E-2</v>
      </c>
      <c r="L881" s="162">
        <f t="shared" si="27"/>
        <v>1.1506977072184635E-2</v>
      </c>
      <c r="M881" s="163">
        <v>1.1506977072184634</v>
      </c>
      <c r="N881" s="27">
        <v>2.5635452527396292</v>
      </c>
      <c r="O881" s="340">
        <v>84</v>
      </c>
      <c r="P881" s="340" t="s">
        <v>1122</v>
      </c>
      <c r="Q881" s="21" t="s">
        <v>1215</v>
      </c>
      <c r="T881" s="21" t="s">
        <v>1202</v>
      </c>
      <c r="U881" s="36"/>
      <c r="V881" s="21"/>
      <c r="W881" s="21"/>
      <c r="X881" s="21"/>
    </row>
    <row r="882" spans="1:40" s="119" customFormat="1" ht="14.5" x14ac:dyDescent="0.35">
      <c r="A882" s="1" t="s">
        <v>1047</v>
      </c>
      <c r="B882" s="1" t="s">
        <v>1085</v>
      </c>
      <c r="C882" s="23"/>
      <c r="D882" s="15"/>
      <c r="E882" s="2" t="s">
        <v>339</v>
      </c>
      <c r="F882" s="34">
        <v>1.4371</v>
      </c>
      <c r="G882" s="34"/>
      <c r="H882" s="34"/>
      <c r="I882" s="21"/>
      <c r="J882" s="26">
        <v>33.419758823681072</v>
      </c>
      <c r="K882" s="161">
        <f t="shared" si="26"/>
        <v>3.3419758823681076E-2</v>
      </c>
      <c r="L882" s="162">
        <f t="shared" si="27"/>
        <v>2.3254998833540517E-2</v>
      </c>
      <c r="M882" s="163">
        <v>2.3254998833540519</v>
      </c>
      <c r="N882" s="27">
        <v>3.0556459684594635</v>
      </c>
      <c r="O882" s="340">
        <v>104</v>
      </c>
      <c r="P882" s="340" t="s">
        <v>1122</v>
      </c>
      <c r="Q882" s="21" t="s">
        <v>1215</v>
      </c>
      <c r="R882" s="21"/>
      <c r="S882" s="21"/>
      <c r="T882" s="21" t="s">
        <v>1202</v>
      </c>
      <c r="U882" s="36"/>
      <c r="V882" s="21"/>
      <c r="W882" s="21"/>
      <c r="X882" s="21"/>
      <c r="AA882" s="124"/>
      <c r="AB882" s="124"/>
      <c r="AC882" s="124"/>
      <c r="AD882" s="124"/>
      <c r="AE882" s="124"/>
      <c r="AF882" s="124"/>
      <c r="AG882" s="124"/>
      <c r="AH882" s="124"/>
      <c r="AI882" s="124"/>
      <c r="AJ882" s="124"/>
      <c r="AK882" s="124"/>
      <c r="AL882" s="124"/>
      <c r="AM882" s="124"/>
    </row>
    <row r="883" spans="1:40" s="1" customFormat="1" ht="14.5" x14ac:dyDescent="0.35">
      <c r="A883" s="1" t="s">
        <v>1048</v>
      </c>
      <c r="B883" s="55" t="s">
        <v>19</v>
      </c>
      <c r="C883" s="15"/>
      <c r="D883" s="15"/>
      <c r="E883" s="2" t="s">
        <v>339</v>
      </c>
      <c r="F883" s="34">
        <v>2.2065000000000001</v>
      </c>
      <c r="G883" s="34"/>
      <c r="H883" s="34"/>
      <c r="I883" s="21"/>
      <c r="J883" s="26">
        <v>13.718934641362932</v>
      </c>
      <c r="K883" s="161">
        <f t="shared" si="26"/>
        <v>1.3718934641362932E-2</v>
      </c>
      <c r="L883" s="162">
        <f t="shared" si="27"/>
        <v>6.2175094681001276E-3</v>
      </c>
      <c r="M883" s="163">
        <v>0.62175094681001275</v>
      </c>
      <c r="N883" s="27">
        <v>1.8549212574855614</v>
      </c>
      <c r="O883" s="340">
        <v>104</v>
      </c>
      <c r="P883" s="340" t="s">
        <v>1122</v>
      </c>
      <c r="Q883" s="21" t="s">
        <v>1215</v>
      </c>
      <c r="R883" s="21"/>
      <c r="S883" s="21"/>
      <c r="T883" s="21" t="s">
        <v>1202</v>
      </c>
      <c r="U883" s="36"/>
      <c r="V883" s="21"/>
      <c r="W883" s="21"/>
      <c r="X883" s="21"/>
      <c r="AA883" s="308"/>
      <c r="AB883" s="308"/>
      <c r="AC883" s="308"/>
      <c r="AD883" s="308"/>
      <c r="AE883" s="308"/>
      <c r="AF883" s="308"/>
      <c r="AG883" s="308"/>
      <c r="AH883" s="308"/>
      <c r="AI883" s="308"/>
      <c r="AJ883" s="308"/>
      <c r="AK883" s="308"/>
      <c r="AL883" s="308"/>
      <c r="AM883" s="308"/>
    </row>
    <row r="884" spans="1:40" s="119" customFormat="1" ht="14.5" x14ac:dyDescent="0.35">
      <c r="A884" s="1" t="s">
        <v>1049</v>
      </c>
      <c r="B884" s="55" t="s">
        <v>19</v>
      </c>
      <c r="C884" s="15"/>
      <c r="D884" s="15"/>
      <c r="E884" s="2" t="s">
        <v>339</v>
      </c>
      <c r="F884" s="34">
        <v>2.1985999999999999</v>
      </c>
      <c r="G884" s="34"/>
      <c r="H884" s="34"/>
      <c r="I884" s="21"/>
      <c r="J884" s="26">
        <v>13.296671182297882</v>
      </c>
      <c r="K884" s="161">
        <f t="shared" si="26"/>
        <v>1.3296671182297881E-2</v>
      </c>
      <c r="L884" s="162">
        <f t="shared" si="27"/>
        <v>6.0477900401609578E-3</v>
      </c>
      <c r="M884" s="163">
        <v>0.60477900401609574</v>
      </c>
      <c r="N884" s="27">
        <v>2.725991459364467</v>
      </c>
      <c r="O884" s="340">
        <v>104</v>
      </c>
      <c r="P884" s="340" t="s">
        <v>1122</v>
      </c>
      <c r="Q884" s="21" t="s">
        <v>1215</v>
      </c>
      <c r="R884" s="21"/>
      <c r="S884" s="21"/>
      <c r="T884" s="21" t="s">
        <v>1202</v>
      </c>
      <c r="U884" s="36"/>
      <c r="V884" s="21"/>
      <c r="W884" s="21"/>
      <c r="X884" s="21"/>
      <c r="AA884" s="124"/>
      <c r="AB884" s="124"/>
      <c r="AC884" s="124"/>
      <c r="AD884" s="124"/>
      <c r="AE884" s="124"/>
      <c r="AF884" s="124"/>
      <c r="AG884" s="124"/>
      <c r="AH884" s="124"/>
      <c r="AI884" s="124"/>
      <c r="AJ884" s="124"/>
      <c r="AK884" s="124"/>
      <c r="AL884" s="124"/>
      <c r="AM884" s="124"/>
    </row>
    <row r="885" spans="1:40" s="1" customFormat="1" ht="14.5" x14ac:dyDescent="0.35">
      <c r="A885" s="1" t="s">
        <v>1050</v>
      </c>
      <c r="B885" s="1" t="s">
        <v>160</v>
      </c>
      <c r="C885" s="23" t="s">
        <v>310</v>
      </c>
      <c r="D885" s="15"/>
      <c r="E885" s="1" t="s">
        <v>339</v>
      </c>
      <c r="F885" s="34">
        <v>1.33</v>
      </c>
      <c r="G885" s="34"/>
      <c r="H885" s="34"/>
      <c r="I885" s="21"/>
      <c r="J885" s="26">
        <v>27.425923580501763</v>
      </c>
      <c r="K885" s="161">
        <f t="shared" si="26"/>
        <v>2.7425923580501763E-2</v>
      </c>
      <c r="L885" s="162">
        <f t="shared" si="27"/>
        <v>2.0620995173309595E-2</v>
      </c>
      <c r="M885" s="163">
        <v>2.0620995173309598</v>
      </c>
      <c r="N885" s="27">
        <v>3.1106424517849596</v>
      </c>
      <c r="O885" s="340">
        <v>89</v>
      </c>
      <c r="P885" s="340" t="s">
        <v>1122</v>
      </c>
      <c r="Q885" s="21" t="s">
        <v>1215</v>
      </c>
      <c r="R885" s="21"/>
      <c r="S885" s="21"/>
      <c r="T885" s="21" t="s">
        <v>1202</v>
      </c>
      <c r="U885" s="36"/>
      <c r="V885" s="21"/>
      <c r="W885" s="21"/>
      <c r="X885" s="21"/>
      <c r="Y885" s="119"/>
      <c r="Z885" s="119"/>
      <c r="AA885" s="124"/>
      <c r="AB885" s="124"/>
      <c r="AC885" s="124"/>
      <c r="AD885" s="124"/>
      <c r="AE885" s="124"/>
      <c r="AF885" s="124"/>
      <c r="AG885" s="124"/>
      <c r="AH885" s="124"/>
      <c r="AI885" s="124"/>
      <c r="AJ885" s="124"/>
      <c r="AK885" s="124"/>
      <c r="AL885" s="124"/>
      <c r="AM885" s="124"/>
      <c r="AN885" s="119"/>
    </row>
    <row r="886" spans="1:40" s="119" customFormat="1" ht="14.5" x14ac:dyDescent="0.35">
      <c r="A886" s="1" t="s">
        <v>1051</v>
      </c>
      <c r="B886" s="1" t="s">
        <v>13</v>
      </c>
      <c r="C886" s="15"/>
      <c r="D886" s="15"/>
      <c r="E886" s="2" t="s">
        <v>337</v>
      </c>
      <c r="F886" s="34">
        <v>0.9909</v>
      </c>
      <c r="G886" s="34"/>
      <c r="H886" s="34"/>
      <c r="I886" s="21"/>
      <c r="J886" s="26">
        <v>14.04752190643744</v>
      </c>
      <c r="K886" s="161">
        <f t="shared" si="26"/>
        <v>1.4047521906437441E-2</v>
      </c>
      <c r="L886" s="162">
        <f t="shared" si="27"/>
        <v>1.4176528314095712E-2</v>
      </c>
      <c r="M886" s="163">
        <v>1.4176528314095711</v>
      </c>
      <c r="N886" s="27">
        <v>3.2748666294023168</v>
      </c>
      <c r="O886" s="340">
        <v>89</v>
      </c>
      <c r="P886" s="340" t="s">
        <v>1122</v>
      </c>
      <c r="Q886" s="21" t="s">
        <v>1215</v>
      </c>
      <c r="R886" s="21"/>
      <c r="S886" s="21"/>
      <c r="T886" s="21" t="s">
        <v>1202</v>
      </c>
      <c r="U886" s="36"/>
      <c r="V886" s="21"/>
      <c r="W886" s="21"/>
      <c r="X886" s="21"/>
      <c r="Y886" s="1"/>
      <c r="Z886" s="1"/>
      <c r="AA886" s="308"/>
      <c r="AB886" s="308"/>
      <c r="AC886" s="308"/>
      <c r="AD886" s="308"/>
      <c r="AE886" s="308"/>
      <c r="AF886" s="308"/>
      <c r="AG886" s="308"/>
      <c r="AH886" s="308"/>
      <c r="AI886" s="308"/>
      <c r="AJ886" s="308"/>
      <c r="AK886" s="308"/>
      <c r="AL886" s="308"/>
      <c r="AM886" s="308"/>
      <c r="AN886" s="1"/>
    </row>
    <row r="887" spans="1:40" s="119" customFormat="1" ht="14.5" x14ac:dyDescent="0.35">
      <c r="A887" s="1" t="s">
        <v>1053</v>
      </c>
      <c r="B887" s="1" t="s">
        <v>1091</v>
      </c>
      <c r="C887" s="15"/>
      <c r="D887" s="15"/>
      <c r="E887" s="1" t="s">
        <v>338</v>
      </c>
      <c r="F887" s="34">
        <v>1.5066999999999999</v>
      </c>
      <c r="G887" s="34"/>
      <c r="H887" s="34"/>
      <c r="I887" s="21"/>
      <c r="J887" s="26">
        <v>50.920390223988029</v>
      </c>
      <c r="K887" s="161">
        <f t="shared" si="26"/>
        <v>5.0920390223988032E-2</v>
      </c>
      <c r="L887" s="162">
        <f t="shared" si="27"/>
        <v>3.3795971476729296E-2</v>
      </c>
      <c r="M887" s="163">
        <v>3.3795971476729294</v>
      </c>
      <c r="N887" s="27">
        <v>2.0980116942785632</v>
      </c>
      <c r="O887" s="340">
        <v>109</v>
      </c>
      <c r="P887" s="340" t="s">
        <v>1116</v>
      </c>
      <c r="Q887" s="21" t="s">
        <v>1215</v>
      </c>
      <c r="R887" s="21"/>
      <c r="S887" s="21"/>
      <c r="T887" s="21" t="s">
        <v>1202</v>
      </c>
      <c r="U887" s="36"/>
      <c r="V887" s="21"/>
      <c r="W887" s="21"/>
      <c r="X887" s="21"/>
      <c r="AA887" s="124"/>
      <c r="AB887" s="124"/>
      <c r="AC887" s="124"/>
      <c r="AD887" s="124"/>
      <c r="AE887" s="124"/>
      <c r="AF887" s="124"/>
      <c r="AG887" s="124"/>
      <c r="AH887" s="124"/>
      <c r="AI887" s="124"/>
      <c r="AJ887" s="124"/>
      <c r="AK887" s="124"/>
      <c r="AL887" s="124"/>
      <c r="AM887" s="124"/>
    </row>
    <row r="888" spans="1:40" s="119" customFormat="1" ht="14.5" x14ac:dyDescent="0.35">
      <c r="A888" s="1" t="s">
        <v>1054</v>
      </c>
      <c r="B888" s="55" t="s">
        <v>19</v>
      </c>
      <c r="C888" s="15"/>
      <c r="D888" s="15"/>
      <c r="E888" s="2" t="s">
        <v>339</v>
      </c>
      <c r="F888" s="34">
        <v>2.2122000000000002</v>
      </c>
      <c r="G888" s="34"/>
      <c r="H888" s="34"/>
      <c r="I888" s="21"/>
      <c r="J888" s="26">
        <v>25.983122281053419</v>
      </c>
      <c r="K888" s="161">
        <f t="shared" si="26"/>
        <v>2.5983122281053418E-2</v>
      </c>
      <c r="L888" s="162">
        <f t="shared" si="27"/>
        <v>1.1745376675279548E-2</v>
      </c>
      <c r="M888" s="163">
        <v>1.1745376675279549</v>
      </c>
      <c r="N888" s="27">
        <v>0.23088337827791761</v>
      </c>
      <c r="O888" s="340">
        <v>109</v>
      </c>
      <c r="P888" s="340" t="s">
        <v>1116</v>
      </c>
      <c r="Q888" s="21" t="s">
        <v>1215</v>
      </c>
      <c r="R888" s="21"/>
      <c r="S888" s="21"/>
      <c r="T888" s="21" t="s">
        <v>1202</v>
      </c>
      <c r="U888" s="36"/>
      <c r="V888" s="21"/>
      <c r="W888" s="21"/>
      <c r="X888" s="21"/>
      <c r="Y888" s="1"/>
      <c r="Z888" s="1"/>
      <c r="AA888" s="308"/>
      <c r="AB888" s="308"/>
      <c r="AC888" s="308"/>
      <c r="AD888" s="308"/>
      <c r="AE888" s="308"/>
      <c r="AF888" s="308"/>
      <c r="AG888" s="308"/>
      <c r="AH888" s="308"/>
      <c r="AI888" s="308"/>
      <c r="AJ888" s="308"/>
      <c r="AK888" s="308"/>
      <c r="AL888" s="308"/>
      <c r="AM888" s="308"/>
      <c r="AN888" s="1"/>
    </row>
    <row r="889" spans="1:40" s="119" customFormat="1" ht="14.5" x14ac:dyDescent="0.35">
      <c r="A889" s="1" t="s">
        <v>1055</v>
      </c>
      <c r="B889" s="55" t="s">
        <v>6</v>
      </c>
      <c r="C889" s="15" t="s">
        <v>311</v>
      </c>
      <c r="D889" s="15"/>
      <c r="E889" s="2" t="s">
        <v>339</v>
      </c>
      <c r="F889" s="34">
        <v>0.44309999999999999</v>
      </c>
      <c r="G889" s="34"/>
      <c r="H889" s="34"/>
      <c r="I889" s="21"/>
      <c r="J889" s="26">
        <v>7.6155703098254532</v>
      </c>
      <c r="K889" s="161">
        <f t="shared" si="26"/>
        <v>7.6155703098254538E-3</v>
      </c>
      <c r="L889" s="162">
        <f t="shared" si="27"/>
        <v>1.7187023944539505E-2</v>
      </c>
      <c r="M889" s="163">
        <v>1.7187023944539506</v>
      </c>
      <c r="N889" s="27">
        <v>-7.0640498278607966E-3</v>
      </c>
      <c r="O889" s="340">
        <v>117</v>
      </c>
      <c r="P889" s="340" t="s">
        <v>1116</v>
      </c>
      <c r="Q889" s="21" t="s">
        <v>1215</v>
      </c>
      <c r="R889" s="21"/>
      <c r="S889" s="21"/>
      <c r="T889" s="21" t="s">
        <v>1202</v>
      </c>
      <c r="U889" s="36"/>
      <c r="V889" s="21"/>
      <c r="W889" s="21"/>
      <c r="X889" s="21"/>
      <c r="AA889" s="124"/>
      <c r="AB889" s="124"/>
      <c r="AC889" s="124"/>
      <c r="AD889" s="124"/>
      <c r="AE889" s="124"/>
      <c r="AF889" s="124"/>
      <c r="AG889" s="124"/>
      <c r="AH889" s="124"/>
      <c r="AI889" s="124"/>
      <c r="AJ889" s="124"/>
      <c r="AK889" s="124"/>
      <c r="AL889" s="124"/>
      <c r="AM889" s="124"/>
    </row>
    <row r="890" spans="1:40" s="119" customFormat="1" ht="14.5" x14ac:dyDescent="0.35">
      <c r="A890" s="1" t="s">
        <v>1056</v>
      </c>
      <c r="B890" s="55" t="s">
        <v>6</v>
      </c>
      <c r="C890" s="15" t="s">
        <v>311</v>
      </c>
      <c r="D890" s="15"/>
      <c r="E890" s="2" t="s">
        <v>339</v>
      </c>
      <c r="F890" s="34">
        <v>2.0137999999999998</v>
      </c>
      <c r="G890" s="34"/>
      <c r="H890" s="34"/>
      <c r="I890" s="21"/>
      <c r="J890" s="26">
        <v>28.00959832767359</v>
      </c>
      <c r="K890" s="161">
        <f t="shared" si="26"/>
        <v>2.800959832767359E-2</v>
      </c>
      <c r="L890" s="162">
        <f t="shared" si="27"/>
        <v>1.3908828248919253E-2</v>
      </c>
      <c r="M890" s="163">
        <v>1.3908828248919254</v>
      </c>
      <c r="N890" s="27">
        <v>1.602545415058144</v>
      </c>
      <c r="O890" s="340">
        <v>117</v>
      </c>
      <c r="P890" s="340" t="s">
        <v>1116</v>
      </c>
      <c r="Q890" s="21" t="s">
        <v>1215</v>
      </c>
      <c r="R890" s="21"/>
      <c r="S890" s="21"/>
      <c r="T890" s="21" t="s">
        <v>1202</v>
      </c>
      <c r="U890" s="36"/>
      <c r="V890" s="21"/>
      <c r="W890" s="21"/>
      <c r="X890" s="21"/>
      <c r="AA890" s="124"/>
      <c r="AB890" s="124"/>
      <c r="AC890" s="124"/>
      <c r="AD890" s="124"/>
      <c r="AE890" s="124"/>
      <c r="AF890" s="124"/>
      <c r="AG890" s="124"/>
      <c r="AH890" s="124"/>
      <c r="AI890" s="124"/>
      <c r="AJ890" s="124"/>
      <c r="AK890" s="124"/>
      <c r="AL890" s="124"/>
      <c r="AM890" s="124"/>
    </row>
    <row r="891" spans="1:40" s="119" customFormat="1" ht="14.5" x14ac:dyDescent="0.35">
      <c r="A891" s="1" t="s">
        <v>1058</v>
      </c>
      <c r="B891" s="55" t="s">
        <v>19</v>
      </c>
      <c r="C891" s="15"/>
      <c r="D891" s="15"/>
      <c r="E891" s="2" t="s">
        <v>339</v>
      </c>
      <c r="F891" s="34">
        <v>2.3715999999999999</v>
      </c>
      <c r="G891" s="34"/>
      <c r="H891" s="34"/>
      <c r="I891" s="21"/>
      <c r="J891" s="26">
        <v>9.4426800464936189</v>
      </c>
      <c r="K891" s="161">
        <f t="shared" si="26"/>
        <v>9.4426800464936199E-3</v>
      </c>
      <c r="L891" s="162">
        <f t="shared" si="27"/>
        <v>3.9815652076630207E-3</v>
      </c>
      <c r="M891" s="163">
        <v>0.39815652076630209</v>
      </c>
      <c r="N891" s="27">
        <v>1.7551045249880519</v>
      </c>
      <c r="O891" s="340">
        <v>117</v>
      </c>
      <c r="P891" s="340" t="s">
        <v>1116</v>
      </c>
      <c r="Q891" s="21" t="s">
        <v>1215</v>
      </c>
      <c r="R891" s="21"/>
      <c r="S891" s="21"/>
      <c r="T891" s="21" t="s">
        <v>1202</v>
      </c>
      <c r="U891" s="36"/>
      <c r="V891" s="21"/>
      <c r="W891" s="21"/>
      <c r="X891" s="21"/>
      <c r="AA891" s="124"/>
      <c r="AB891" s="124"/>
      <c r="AC891" s="124"/>
      <c r="AD891" s="124"/>
      <c r="AE891" s="124"/>
      <c r="AF891" s="124"/>
      <c r="AG891" s="124"/>
      <c r="AH891" s="124"/>
      <c r="AI891" s="124"/>
      <c r="AJ891" s="124"/>
      <c r="AK891" s="124"/>
      <c r="AL891" s="124"/>
      <c r="AM891" s="124"/>
    </row>
    <row r="892" spans="1:40" s="1" customFormat="1" ht="14.5" x14ac:dyDescent="0.35">
      <c r="A892" s="1" t="s">
        <v>1059</v>
      </c>
      <c r="B892" s="55" t="s">
        <v>19</v>
      </c>
      <c r="C892" s="15"/>
      <c r="D892" s="15"/>
      <c r="E892" s="2" t="s">
        <v>339</v>
      </c>
      <c r="F892" s="34">
        <v>2.3136999999999999</v>
      </c>
      <c r="G892" s="34"/>
      <c r="H892" s="34"/>
      <c r="I892" s="21"/>
      <c r="J892" s="26">
        <v>21.641479990475833</v>
      </c>
      <c r="K892" s="161">
        <f t="shared" si="26"/>
        <v>2.1641479990475835E-2</v>
      </c>
      <c r="L892" s="162">
        <f t="shared" si="27"/>
        <v>9.353624061233452E-3</v>
      </c>
      <c r="M892" s="163">
        <v>0.9353624061233452</v>
      </c>
      <c r="N892" s="27">
        <v>0.96325385864600932</v>
      </c>
      <c r="O892" s="340">
        <v>109</v>
      </c>
      <c r="P892" s="340" t="s">
        <v>1116</v>
      </c>
      <c r="Q892" s="21" t="s">
        <v>1215</v>
      </c>
      <c r="R892" s="21"/>
      <c r="S892" s="21"/>
      <c r="T892" s="21" t="s">
        <v>1202</v>
      </c>
      <c r="U892" s="36"/>
      <c r="V892" s="21"/>
      <c r="W892" s="21"/>
      <c r="X892" s="21"/>
      <c r="Y892" s="119"/>
      <c r="Z892" s="119"/>
      <c r="AA892" s="124"/>
      <c r="AB892" s="124"/>
      <c r="AC892" s="124"/>
      <c r="AD892" s="124"/>
      <c r="AE892" s="124"/>
      <c r="AF892" s="124"/>
      <c r="AG892" s="124"/>
      <c r="AH892" s="124"/>
      <c r="AI892" s="124"/>
      <c r="AJ892" s="124"/>
      <c r="AK892" s="124"/>
      <c r="AL892" s="124"/>
      <c r="AM892" s="124"/>
      <c r="AN892" s="119"/>
    </row>
    <row r="893" spans="1:40" s="1" customFormat="1" ht="14.5" x14ac:dyDescent="0.35">
      <c r="A893" s="1" t="s">
        <v>1062</v>
      </c>
      <c r="B893" s="55" t="s">
        <v>6</v>
      </c>
      <c r="C893" s="15" t="s">
        <v>311</v>
      </c>
      <c r="D893" s="15"/>
      <c r="E893" s="2" t="s">
        <v>339</v>
      </c>
      <c r="F893" s="34">
        <v>1.9023000000000001</v>
      </c>
      <c r="G893" s="34"/>
      <c r="H893" s="34"/>
      <c r="I893" s="21"/>
      <c r="J893" s="26">
        <v>20.58004756008426</v>
      </c>
      <c r="K893" s="161">
        <f t="shared" si="26"/>
        <v>2.0580047560084261E-2</v>
      </c>
      <c r="L893" s="162">
        <f t="shared" si="27"/>
        <v>1.0818507890492698E-2</v>
      </c>
      <c r="M893" s="163">
        <v>1.0818507890492699</v>
      </c>
      <c r="N893" s="27">
        <v>-0.39041109018889042</v>
      </c>
      <c r="O893" s="340">
        <v>109</v>
      </c>
      <c r="P893" s="340" t="s">
        <v>1116</v>
      </c>
      <c r="Q893" s="21" t="s">
        <v>1215</v>
      </c>
      <c r="R893" s="21"/>
      <c r="S893" s="21"/>
      <c r="T893" s="21" t="s">
        <v>1202</v>
      </c>
      <c r="U893" s="36"/>
      <c r="V893" s="21"/>
      <c r="W893" s="21"/>
      <c r="X893" s="21"/>
      <c r="AA893" s="308"/>
      <c r="AB893" s="308"/>
      <c r="AC893" s="308"/>
      <c r="AD893" s="308"/>
      <c r="AE893" s="308"/>
      <c r="AF893" s="308"/>
      <c r="AG893" s="308"/>
      <c r="AH893" s="308"/>
      <c r="AI893" s="308"/>
      <c r="AJ893" s="308"/>
      <c r="AK893" s="308"/>
      <c r="AL893" s="308"/>
      <c r="AM893" s="308"/>
    </row>
    <row r="894" spans="1:40" s="1" customFormat="1" ht="14.5" x14ac:dyDescent="0.35">
      <c r="A894" s="1" t="s">
        <v>1061</v>
      </c>
      <c r="B894" s="55" t="s">
        <v>6</v>
      </c>
      <c r="C894" s="15" t="s">
        <v>311</v>
      </c>
      <c r="D894" s="15"/>
      <c r="E894" s="2" t="s">
        <v>339</v>
      </c>
      <c r="F894" s="34">
        <v>1.3724000000000001</v>
      </c>
      <c r="G894" s="34"/>
      <c r="H894" s="34"/>
      <c r="I894" s="21"/>
      <c r="J894" s="26">
        <v>20.492444052986578</v>
      </c>
      <c r="K894" s="161">
        <f t="shared" si="26"/>
        <v>2.0492444052986579E-2</v>
      </c>
      <c r="L894" s="162">
        <f t="shared" si="27"/>
        <v>1.4931830408763173E-2</v>
      </c>
      <c r="M894" s="163">
        <v>1.4931830408763174</v>
      </c>
      <c r="N894" s="27">
        <v>0.1847951522607873</v>
      </c>
      <c r="O894" s="340">
        <v>109</v>
      </c>
      <c r="P894" s="340" t="s">
        <v>1116</v>
      </c>
      <c r="Q894" s="21" t="s">
        <v>1215</v>
      </c>
      <c r="R894" s="21"/>
      <c r="S894" s="21"/>
      <c r="T894" s="21" t="s">
        <v>1202</v>
      </c>
      <c r="U894" s="36"/>
      <c r="V894" s="21"/>
      <c r="W894" s="21"/>
      <c r="X894" s="21"/>
      <c r="AA894" s="308"/>
      <c r="AB894" s="308"/>
      <c r="AC894" s="308"/>
      <c r="AD894" s="308"/>
      <c r="AE894" s="308"/>
      <c r="AF894" s="308"/>
      <c r="AG894" s="308"/>
      <c r="AH894" s="308"/>
      <c r="AI894" s="308"/>
      <c r="AJ894" s="308"/>
      <c r="AK894" s="308"/>
      <c r="AL894" s="308"/>
      <c r="AM894" s="308"/>
    </row>
    <row r="895" spans="1:40" s="119" customFormat="1" ht="14.5" x14ac:dyDescent="0.35">
      <c r="A895" s="1" t="s">
        <v>1060</v>
      </c>
      <c r="B895" s="1" t="s">
        <v>1091</v>
      </c>
      <c r="C895" s="15"/>
      <c r="D895" s="15"/>
      <c r="E895" s="1" t="s">
        <v>338</v>
      </c>
      <c r="F895" s="34">
        <v>1.4854000000000001</v>
      </c>
      <c r="G895" s="34"/>
      <c r="H895" s="34"/>
      <c r="I895" s="21"/>
      <c r="J895" s="26">
        <v>56.062582757246489</v>
      </c>
      <c r="K895" s="161">
        <f t="shared" si="26"/>
        <v>5.6062582757246487E-2</v>
      </c>
      <c r="L895" s="162">
        <f t="shared" si="27"/>
        <v>3.7742414674327783E-2</v>
      </c>
      <c r="M895" s="163">
        <v>3.7742414674327782</v>
      </c>
      <c r="N895" s="27">
        <v>2.0903885126702857</v>
      </c>
      <c r="O895" s="340">
        <v>109</v>
      </c>
      <c r="P895" s="340" t="s">
        <v>1116</v>
      </c>
      <c r="Q895" s="21" t="s">
        <v>1215</v>
      </c>
      <c r="R895" s="21"/>
      <c r="S895" s="21"/>
      <c r="T895" s="21" t="s">
        <v>1202</v>
      </c>
      <c r="U895" s="36"/>
      <c r="V895" s="21"/>
      <c r="W895" s="21"/>
      <c r="X895" s="21"/>
      <c r="AA895" s="124"/>
      <c r="AB895" s="124"/>
      <c r="AC895" s="124"/>
      <c r="AD895" s="124"/>
      <c r="AE895" s="124"/>
      <c r="AF895" s="124"/>
      <c r="AG895" s="124"/>
      <c r="AH895" s="124"/>
      <c r="AI895" s="124"/>
      <c r="AJ895" s="124"/>
      <c r="AK895" s="124"/>
      <c r="AL895" s="124"/>
      <c r="AM895" s="124"/>
    </row>
    <row r="896" spans="1:40" s="1" customFormat="1" ht="14.5" x14ac:dyDescent="0.35">
      <c r="A896" s="94" t="s">
        <v>1057</v>
      </c>
      <c r="B896" s="94" t="s">
        <v>185</v>
      </c>
      <c r="C896" s="94" t="s">
        <v>311</v>
      </c>
      <c r="D896" s="94"/>
      <c r="E896" s="102" t="s">
        <v>339</v>
      </c>
      <c r="F896" s="143">
        <v>1.9360999999999999</v>
      </c>
      <c r="G896" s="143"/>
      <c r="H896" s="143"/>
      <c r="I896" s="78"/>
      <c r="J896" s="96">
        <v>34.649078723279999</v>
      </c>
      <c r="K896" s="185">
        <f t="shared" si="26"/>
        <v>3.4649078723279998E-2</v>
      </c>
      <c r="L896" s="186">
        <f t="shared" si="27"/>
        <v>1.7896327009596612E-2</v>
      </c>
      <c r="M896" s="187">
        <v>1.7896327009596611</v>
      </c>
      <c r="N896" s="97">
        <v>-0.37655840765899018</v>
      </c>
      <c r="O896" s="78">
        <v>117</v>
      </c>
      <c r="P896" s="78" t="s">
        <v>1116</v>
      </c>
      <c r="Q896" s="78" t="s">
        <v>1215</v>
      </c>
      <c r="R896" s="78"/>
      <c r="S896" s="78"/>
      <c r="T896" s="78" t="s">
        <v>1202</v>
      </c>
      <c r="U896" s="144"/>
      <c r="V896" s="78"/>
      <c r="W896" s="78"/>
      <c r="X896" s="78"/>
      <c r="AA896" s="308"/>
      <c r="AB896" s="308"/>
      <c r="AC896" s="308"/>
      <c r="AD896" s="308"/>
      <c r="AE896" s="308"/>
      <c r="AF896" s="308"/>
      <c r="AG896" s="308"/>
      <c r="AH896" s="308"/>
      <c r="AI896" s="308"/>
      <c r="AJ896" s="308"/>
      <c r="AK896" s="308"/>
      <c r="AL896" s="308"/>
      <c r="AM896" s="308"/>
    </row>
    <row r="897" spans="1:41" s="119" customFormat="1" x14ac:dyDescent="0.3">
      <c r="A897" s="32" t="s">
        <v>443</v>
      </c>
      <c r="B897" s="1" t="s">
        <v>254</v>
      </c>
      <c r="C897" s="15"/>
      <c r="D897" s="15"/>
      <c r="E897" s="2" t="s">
        <v>338</v>
      </c>
      <c r="F897" s="34">
        <v>0.52359999999999995</v>
      </c>
      <c r="G897" s="34"/>
      <c r="H897" s="34"/>
      <c r="I897" s="21"/>
      <c r="J897" s="26">
        <v>1.6976709686990061</v>
      </c>
      <c r="K897" s="180">
        <f t="shared" si="26"/>
        <v>1.6976709686990061E-3</v>
      </c>
      <c r="L897" s="181">
        <f t="shared" si="27"/>
        <v>3.2423051350248398E-3</v>
      </c>
      <c r="M897" s="182">
        <v>0.324230513502484</v>
      </c>
      <c r="N897" s="35"/>
      <c r="O897" s="25">
        <v>12</v>
      </c>
      <c r="P897" s="25" t="s">
        <v>1098</v>
      </c>
      <c r="Q897" s="21" t="s">
        <v>1216</v>
      </c>
      <c r="R897" s="29"/>
      <c r="S897" s="30"/>
      <c r="T897" s="21" t="s">
        <v>1202</v>
      </c>
      <c r="U897" s="31"/>
      <c r="V897" s="31"/>
      <c r="W897" s="28"/>
      <c r="X897" s="21"/>
      <c r="AA897" s="124"/>
      <c r="AB897" s="124"/>
      <c r="AC897" s="124"/>
      <c r="AD897" s="124"/>
      <c r="AE897" s="124"/>
      <c r="AF897" s="124"/>
      <c r="AG897" s="124"/>
      <c r="AH897" s="124"/>
      <c r="AI897" s="124"/>
      <c r="AJ897" s="124"/>
      <c r="AK897" s="124"/>
      <c r="AL897" s="124"/>
      <c r="AM897" s="124"/>
    </row>
    <row r="898" spans="1:41" s="119" customFormat="1" ht="14.5" x14ac:dyDescent="0.35">
      <c r="A898" s="119" t="s">
        <v>425</v>
      </c>
      <c r="B898" s="119" t="s">
        <v>1084</v>
      </c>
      <c r="C898" s="44"/>
      <c r="D898" s="44"/>
      <c r="E898" s="118" t="s">
        <v>339</v>
      </c>
      <c r="F898" s="199">
        <v>0.59099999999999997</v>
      </c>
      <c r="G898" s="199"/>
      <c r="H898" s="199"/>
      <c r="I898" s="45"/>
      <c r="J898" s="205">
        <v>5.5427978044800472</v>
      </c>
      <c r="K898" s="172">
        <f t="shared" ref="K898:K923" si="28">J898*0.001</f>
        <v>5.5427978044800472E-3</v>
      </c>
      <c r="L898" s="173">
        <f t="shared" ref="L898:L923" si="29">K898/F898</f>
        <v>9.3786764881219082E-3</v>
      </c>
      <c r="M898" s="174">
        <v>0.93786764881219087</v>
      </c>
      <c r="N898" s="204"/>
      <c r="O898" s="124">
        <v>76</v>
      </c>
      <c r="P898" s="124" t="s">
        <v>1097</v>
      </c>
      <c r="Q898" s="45" t="s">
        <v>1216</v>
      </c>
      <c r="R898" s="45"/>
      <c r="S898" s="45"/>
      <c r="T898" s="45" t="s">
        <v>1202</v>
      </c>
      <c r="U898" s="48"/>
      <c r="V898" s="45"/>
      <c r="W898" s="45"/>
      <c r="X898" s="45"/>
      <c r="AA898" s="124"/>
      <c r="AB898" s="124"/>
      <c r="AC898" s="124"/>
      <c r="AD898" s="124"/>
      <c r="AE898" s="124"/>
      <c r="AF898" s="124"/>
      <c r="AG898" s="124"/>
      <c r="AH898" s="124"/>
      <c r="AI898" s="124"/>
      <c r="AJ898" s="124"/>
      <c r="AK898" s="124"/>
      <c r="AL898" s="124"/>
      <c r="AM898" s="124"/>
    </row>
    <row r="899" spans="1:41" s="119" customFormat="1" ht="14.5" x14ac:dyDescent="0.35">
      <c r="A899" s="1" t="s">
        <v>808</v>
      </c>
      <c r="B899" s="1" t="s">
        <v>1085</v>
      </c>
      <c r="C899" s="15"/>
      <c r="D899" s="15"/>
      <c r="E899" s="2" t="s">
        <v>339</v>
      </c>
      <c r="F899" s="34">
        <v>1.5421</v>
      </c>
      <c r="G899" s="34"/>
      <c r="H899" s="34"/>
      <c r="I899" s="21"/>
      <c r="J899" s="26">
        <v>26.961514195583597</v>
      </c>
      <c r="K899" s="161">
        <f t="shared" si="28"/>
        <v>2.6961514195583597E-2</v>
      </c>
      <c r="L899" s="162">
        <f t="shared" si="29"/>
        <v>1.7483635429338951E-2</v>
      </c>
      <c r="M899" s="163">
        <v>1.7483635429338951</v>
      </c>
      <c r="N899" s="27">
        <v>3.3902100000000002</v>
      </c>
      <c r="O899" s="340">
        <v>92</v>
      </c>
      <c r="P899" s="340" t="s">
        <v>1112</v>
      </c>
      <c r="Q899" s="28" t="s">
        <v>1216</v>
      </c>
      <c r="R899" s="29"/>
      <c r="S899" s="29"/>
      <c r="T899" s="21" t="s">
        <v>1202</v>
      </c>
      <c r="U899" s="31"/>
      <c r="V899" s="31"/>
      <c r="W899" s="28"/>
      <c r="X899" s="21"/>
      <c r="AA899" s="124"/>
      <c r="AB899" s="124"/>
      <c r="AC899" s="124"/>
      <c r="AD899" s="124"/>
      <c r="AE899" s="124"/>
      <c r="AF899" s="124"/>
      <c r="AG899" s="124"/>
      <c r="AH899" s="124"/>
      <c r="AI899" s="124"/>
      <c r="AJ899" s="124"/>
      <c r="AK899" s="124"/>
      <c r="AL899" s="124"/>
      <c r="AM899" s="124"/>
    </row>
    <row r="900" spans="1:41" s="1" customFormat="1" ht="14.5" x14ac:dyDescent="0.35">
      <c r="A900" s="1" t="s">
        <v>917</v>
      </c>
      <c r="B900" s="1" t="s">
        <v>1085</v>
      </c>
      <c r="C900" s="24"/>
      <c r="D900" s="24"/>
      <c r="E900" s="2" t="s">
        <v>339</v>
      </c>
      <c r="F900" s="34">
        <v>1.4217</v>
      </c>
      <c r="G900" s="21"/>
      <c r="J900" s="26">
        <v>22.934054431263082</v>
      </c>
      <c r="K900" s="161">
        <f t="shared" si="28"/>
        <v>2.2934054431263083E-2</v>
      </c>
      <c r="L900" s="162">
        <f t="shared" si="29"/>
        <v>1.6131430281538357E-2</v>
      </c>
      <c r="M900" s="180">
        <f>L900*100</f>
        <v>1.6131430281538357</v>
      </c>
      <c r="N900" s="27">
        <v>4.0070910000000008</v>
      </c>
      <c r="O900" s="343">
        <v>80</v>
      </c>
      <c r="P900" s="343" t="s">
        <v>1115</v>
      </c>
      <c r="Q900" s="40" t="s">
        <v>1217</v>
      </c>
      <c r="R900" s="21"/>
      <c r="S900" s="21"/>
      <c r="T900" s="21" t="s">
        <v>1202</v>
      </c>
      <c r="U900" s="21"/>
      <c r="V900" s="21"/>
      <c r="W900" s="15"/>
      <c r="X900" s="15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4"/>
      <c r="AO900" s="15"/>
    </row>
    <row r="901" spans="1:41" s="1" customFormat="1" ht="14.5" x14ac:dyDescent="0.35">
      <c r="A901" s="1" t="s">
        <v>926</v>
      </c>
      <c r="B901" s="1" t="s">
        <v>1085</v>
      </c>
      <c r="C901" s="24"/>
      <c r="D901" s="24"/>
      <c r="E901" s="2" t="s">
        <v>339</v>
      </c>
      <c r="F901" s="34">
        <v>1.5143</v>
      </c>
      <c r="G901" s="21"/>
      <c r="J901" s="26">
        <v>23.450453593859034</v>
      </c>
      <c r="K901" s="161">
        <f t="shared" si="28"/>
        <v>2.3450453593859034E-2</v>
      </c>
      <c r="L901" s="162">
        <f t="shared" si="29"/>
        <v>1.5486002505354972E-2</v>
      </c>
      <c r="M901" s="180">
        <f t="shared" ref="M901:M923" si="30">L901*100</f>
        <v>1.5486002505354972</v>
      </c>
      <c r="N901" s="27">
        <v>4.926175800000002</v>
      </c>
      <c r="O901" s="343">
        <v>80</v>
      </c>
      <c r="P901" s="343" t="s">
        <v>1115</v>
      </c>
      <c r="Q901" s="40" t="s">
        <v>1217</v>
      </c>
      <c r="R901" s="21"/>
      <c r="S901" s="21"/>
      <c r="T901" s="21" t="s">
        <v>1202</v>
      </c>
      <c r="U901" s="21"/>
      <c r="V901" s="21"/>
      <c r="W901" s="15"/>
      <c r="X901" s="15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4"/>
      <c r="AO901" s="15"/>
    </row>
    <row r="902" spans="1:41" s="119" customFormat="1" ht="14.5" x14ac:dyDescent="0.35">
      <c r="A902" s="1" t="s">
        <v>927</v>
      </c>
      <c r="B902" s="1" t="s">
        <v>1085</v>
      </c>
      <c r="C902" s="24"/>
      <c r="D902" s="24"/>
      <c r="E902" s="2" t="s">
        <v>339</v>
      </c>
      <c r="F902" s="34">
        <v>1.6117999999999999</v>
      </c>
      <c r="G902" s="21"/>
      <c r="J902" s="26">
        <v>22.339148639218418</v>
      </c>
      <c r="K902" s="161">
        <f t="shared" si="28"/>
        <v>2.2339148639218417E-2</v>
      </c>
      <c r="L902" s="162">
        <f t="shared" si="29"/>
        <v>1.3859752226838577E-2</v>
      </c>
      <c r="M902" s="180">
        <f t="shared" si="30"/>
        <v>1.3859752226838578</v>
      </c>
      <c r="N902" s="27">
        <v>7.1543852000000001</v>
      </c>
      <c r="O902" s="343">
        <v>80</v>
      </c>
      <c r="P902" s="343" t="s">
        <v>1115</v>
      </c>
      <c r="Q902" s="40" t="s">
        <v>1217</v>
      </c>
      <c r="R902" s="21"/>
      <c r="S902" s="21"/>
      <c r="T902" s="21" t="s">
        <v>1202</v>
      </c>
      <c r="U902" s="21"/>
      <c r="V902" s="21"/>
      <c r="W902" s="15"/>
      <c r="X902" s="15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4"/>
      <c r="AL902" s="1"/>
      <c r="AM902" s="1"/>
      <c r="AN902" s="1"/>
      <c r="AO902" s="15"/>
    </row>
    <row r="903" spans="1:41" s="119" customFormat="1" ht="14.5" x14ac:dyDescent="0.35">
      <c r="A903" s="1" t="s">
        <v>928</v>
      </c>
      <c r="B903" s="1" t="s">
        <v>1085</v>
      </c>
      <c r="C903" s="15"/>
      <c r="D903" s="15"/>
      <c r="E903" s="2" t="s">
        <v>339</v>
      </c>
      <c r="F903" s="34">
        <v>1.5730999999999999</v>
      </c>
      <c r="G903" s="21"/>
      <c r="J903" s="26">
        <v>26.248778785764127</v>
      </c>
      <c r="K903" s="161">
        <f t="shared" si="28"/>
        <v>2.6248778785764128E-2</v>
      </c>
      <c r="L903" s="162">
        <f t="shared" si="29"/>
        <v>1.6686020460087807E-2</v>
      </c>
      <c r="M903" s="180">
        <f t="shared" si="30"/>
        <v>1.6686020460087807</v>
      </c>
      <c r="N903" s="27">
        <v>3.9613110000000011</v>
      </c>
      <c r="O903" s="343">
        <v>80</v>
      </c>
      <c r="P903" s="343" t="s">
        <v>1115</v>
      </c>
      <c r="Q903" s="40" t="s">
        <v>1217</v>
      </c>
      <c r="R903" s="21"/>
      <c r="S903" s="21"/>
      <c r="T903" s="21" t="s">
        <v>1202</v>
      </c>
      <c r="U903" s="21"/>
      <c r="V903" s="21"/>
      <c r="W903" s="15"/>
      <c r="X903" s="15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4"/>
      <c r="AL903" s="1"/>
      <c r="AM903" s="1"/>
      <c r="AN903" s="1"/>
      <c r="AO903" s="15"/>
    </row>
    <row r="904" spans="1:41" s="119" customFormat="1" ht="14.5" x14ac:dyDescent="0.35">
      <c r="A904" s="1" t="s">
        <v>918</v>
      </c>
      <c r="B904" s="1" t="s">
        <v>1085</v>
      </c>
      <c r="C904" s="23"/>
      <c r="D904" s="15"/>
      <c r="E904" s="2" t="s">
        <v>339</v>
      </c>
      <c r="F904" s="34">
        <v>1.4821</v>
      </c>
      <c r="G904" s="21"/>
      <c r="J904" s="26">
        <v>25.407885554780176</v>
      </c>
      <c r="K904" s="161">
        <f t="shared" si="28"/>
        <v>2.5407885554780175E-2</v>
      </c>
      <c r="L904" s="162">
        <f t="shared" si="29"/>
        <v>1.7143165477889598E-2</v>
      </c>
      <c r="M904" s="180">
        <f t="shared" si="30"/>
        <v>1.7143165477889597</v>
      </c>
      <c r="N904" s="27">
        <v>3.2946594000000013</v>
      </c>
      <c r="O904" s="343">
        <v>80</v>
      </c>
      <c r="P904" s="343" t="s">
        <v>1115</v>
      </c>
      <c r="Q904" s="21" t="s">
        <v>1217</v>
      </c>
      <c r="R904" s="21"/>
      <c r="S904" s="21"/>
      <c r="T904" s="21" t="s">
        <v>1202</v>
      </c>
      <c r="U904" s="21"/>
      <c r="V904" s="21"/>
      <c r="W904" s="15"/>
      <c r="X904" s="15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4"/>
      <c r="AL904" s="1"/>
      <c r="AM904" s="1"/>
      <c r="AN904" s="1"/>
      <c r="AO904" s="15"/>
    </row>
    <row r="905" spans="1:41" s="1" customFormat="1" ht="14.5" x14ac:dyDescent="0.35">
      <c r="A905" s="1" t="s">
        <v>919</v>
      </c>
      <c r="B905" s="1" t="s">
        <v>1085</v>
      </c>
      <c r="C905" s="23"/>
      <c r="D905" s="15"/>
      <c r="E905" s="2" t="s">
        <v>339</v>
      </c>
      <c r="F905" s="34">
        <v>1.4325000000000001</v>
      </c>
      <c r="G905" s="21"/>
      <c r="J905" s="26">
        <v>22.970690858339143</v>
      </c>
      <c r="K905" s="161">
        <f t="shared" si="28"/>
        <v>2.2970690858339145E-2</v>
      </c>
      <c r="L905" s="162">
        <f t="shared" si="29"/>
        <v>1.6035386288543903E-2</v>
      </c>
      <c r="M905" s="180">
        <f t="shared" si="30"/>
        <v>1.6035386288543902</v>
      </c>
      <c r="N905" s="27">
        <v>3.3423808000000017</v>
      </c>
      <c r="O905" s="343">
        <v>80</v>
      </c>
      <c r="P905" s="343" t="s">
        <v>1115</v>
      </c>
      <c r="Q905" s="21" t="s">
        <v>1217</v>
      </c>
      <c r="R905" s="21"/>
      <c r="S905" s="21"/>
      <c r="T905" s="21" t="s">
        <v>1202</v>
      </c>
      <c r="U905" s="21"/>
      <c r="V905" s="21"/>
      <c r="W905" s="15"/>
      <c r="X905" s="15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4"/>
      <c r="AO905" s="15"/>
    </row>
    <row r="906" spans="1:41" s="1" customFormat="1" ht="14.5" x14ac:dyDescent="0.35">
      <c r="A906" s="1" t="s">
        <v>920</v>
      </c>
      <c r="B906" s="1" t="s">
        <v>1085</v>
      </c>
      <c r="C906" s="23"/>
      <c r="D906" s="15"/>
      <c r="E906" s="2" t="s">
        <v>339</v>
      </c>
      <c r="F906" s="34">
        <v>1.4803999999999999</v>
      </c>
      <c r="G906" s="21"/>
      <c r="J906" s="26">
        <v>28.213189113747383</v>
      </c>
      <c r="K906" s="161">
        <f t="shared" si="28"/>
        <v>2.8213189113747383E-2</v>
      </c>
      <c r="L906" s="162">
        <f t="shared" si="29"/>
        <v>1.9057814856624819E-2</v>
      </c>
      <c r="M906" s="180">
        <f t="shared" si="30"/>
        <v>1.905781485662482</v>
      </c>
      <c r="N906" s="27">
        <v>2.9928498000000006</v>
      </c>
      <c r="O906" s="343">
        <v>80</v>
      </c>
      <c r="P906" s="343" t="s">
        <v>1115</v>
      </c>
      <c r="Q906" s="21" t="s">
        <v>1217</v>
      </c>
      <c r="R906" s="21"/>
      <c r="S906" s="21"/>
      <c r="T906" s="21" t="s">
        <v>1202</v>
      </c>
      <c r="U906" s="21"/>
      <c r="V906" s="21"/>
      <c r="W906" s="15"/>
      <c r="X906" s="15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4"/>
      <c r="AO906" s="15"/>
    </row>
    <row r="907" spans="1:41" s="1" customFormat="1" ht="14.5" x14ac:dyDescent="0.35">
      <c r="A907" s="1" t="s">
        <v>921</v>
      </c>
      <c r="B907" s="1" t="s">
        <v>1085</v>
      </c>
      <c r="C907" s="15"/>
      <c r="D907" s="15"/>
      <c r="E907" s="2" t="s">
        <v>339</v>
      </c>
      <c r="F907" s="34">
        <v>1.5023</v>
      </c>
      <c r="G907" s="21"/>
      <c r="J907" s="26">
        <v>25.366015352407533</v>
      </c>
      <c r="K907" s="161">
        <f t="shared" si="28"/>
        <v>2.5366015352407532E-2</v>
      </c>
      <c r="L907" s="162">
        <f t="shared" si="29"/>
        <v>1.6884786895032637E-2</v>
      </c>
      <c r="M907" s="180">
        <f t="shared" si="30"/>
        <v>1.6884786895032637</v>
      </c>
      <c r="N907" s="27">
        <v>3.9023282000000012</v>
      </c>
      <c r="O907" s="343">
        <v>80</v>
      </c>
      <c r="P907" s="343" t="s">
        <v>1115</v>
      </c>
      <c r="Q907" s="40" t="s">
        <v>1217</v>
      </c>
      <c r="R907" s="21"/>
      <c r="S907" s="21"/>
      <c r="T907" s="21" t="s">
        <v>1202</v>
      </c>
      <c r="U907" s="21"/>
      <c r="V907" s="21"/>
      <c r="W907" s="15"/>
      <c r="X907" s="15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4"/>
      <c r="AO907" s="15"/>
    </row>
    <row r="908" spans="1:41" s="1" customFormat="1" ht="14.5" x14ac:dyDescent="0.35">
      <c r="A908" s="1" t="s">
        <v>922</v>
      </c>
      <c r="B908" s="1" t="s">
        <v>1085</v>
      </c>
      <c r="C908" s="15"/>
      <c r="D908" s="15"/>
      <c r="E908" s="2" t="s">
        <v>339</v>
      </c>
      <c r="F908" s="34">
        <v>1.5382</v>
      </c>
      <c r="G908" s="21"/>
      <c r="J908" s="26">
        <v>26.590718771807396</v>
      </c>
      <c r="K908" s="161">
        <f t="shared" si="28"/>
        <v>2.6590718771807395E-2</v>
      </c>
      <c r="L908" s="162">
        <f t="shared" si="29"/>
        <v>1.7286905975690676E-2</v>
      </c>
      <c r="M908" s="180">
        <f t="shared" si="30"/>
        <v>1.7286905975690676</v>
      </c>
      <c r="N908" s="27">
        <v>3.6770158000000013</v>
      </c>
      <c r="O908" s="343">
        <v>80</v>
      </c>
      <c r="P908" s="343" t="s">
        <v>1115</v>
      </c>
      <c r="Q908" s="40" t="s">
        <v>1217</v>
      </c>
      <c r="R908" s="21"/>
      <c r="S908" s="21"/>
      <c r="T908" s="21" t="s">
        <v>1202</v>
      </c>
      <c r="U908" s="21"/>
      <c r="V908" s="21"/>
      <c r="W908" s="15"/>
      <c r="X908" s="15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4"/>
      <c r="AO908" s="15"/>
    </row>
    <row r="909" spans="1:41" s="1" customFormat="1" ht="14.5" x14ac:dyDescent="0.35">
      <c r="A909" s="1" t="s">
        <v>923</v>
      </c>
      <c r="B909" s="1" t="s">
        <v>1085</v>
      </c>
      <c r="C909" s="24"/>
      <c r="D909" s="24"/>
      <c r="E909" s="2" t="s">
        <v>339</v>
      </c>
      <c r="F909" s="34">
        <v>1.5185</v>
      </c>
      <c r="G909" s="21"/>
      <c r="J909" s="26">
        <v>19.661200279134682</v>
      </c>
      <c r="K909" s="161">
        <f t="shared" si="28"/>
        <v>1.9661200279134684E-2</v>
      </c>
      <c r="L909" s="162">
        <f t="shared" si="29"/>
        <v>1.2947777595742302E-2</v>
      </c>
      <c r="M909" s="180">
        <f t="shared" si="30"/>
        <v>1.2947777595742302</v>
      </c>
      <c r="N909" s="27">
        <v>5.0042021999999999</v>
      </c>
      <c r="O909" s="343">
        <v>80</v>
      </c>
      <c r="P909" s="343" t="s">
        <v>1115</v>
      </c>
      <c r="Q909" s="40" t="s">
        <v>1217</v>
      </c>
      <c r="R909" s="21"/>
      <c r="S909" s="21"/>
      <c r="T909" s="21" t="s">
        <v>1202</v>
      </c>
      <c r="U909" s="21"/>
      <c r="V909" s="21"/>
      <c r="W909" s="15"/>
      <c r="X909" s="15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4"/>
      <c r="AO909" s="15"/>
    </row>
    <row r="910" spans="1:41" s="1" customFormat="1" ht="14.5" x14ac:dyDescent="0.35">
      <c r="A910" s="1" t="s">
        <v>924</v>
      </c>
      <c r="B910" s="1" t="s">
        <v>1085</v>
      </c>
      <c r="C910" s="24"/>
      <c r="D910" s="24"/>
      <c r="E910" s="2" t="s">
        <v>339</v>
      </c>
      <c r="F910" s="34">
        <v>1.4639</v>
      </c>
      <c r="G910" s="21"/>
      <c r="J910" s="26">
        <v>19.498953244940683</v>
      </c>
      <c r="K910" s="161">
        <f t="shared" si="28"/>
        <v>1.9498953244940682E-2</v>
      </c>
      <c r="L910" s="162">
        <f t="shared" si="29"/>
        <v>1.3319866961500568E-2</v>
      </c>
      <c r="M910" s="180">
        <f t="shared" si="30"/>
        <v>1.3319866961500568</v>
      </c>
      <c r="N910" s="27">
        <v>4.4679188000000014</v>
      </c>
      <c r="O910" s="343">
        <v>80</v>
      </c>
      <c r="P910" s="343" t="s">
        <v>1115</v>
      </c>
      <c r="Q910" s="40" t="s">
        <v>1217</v>
      </c>
      <c r="R910" s="21"/>
      <c r="S910" s="21"/>
      <c r="T910" s="21" t="s">
        <v>1202</v>
      </c>
      <c r="U910" s="21"/>
      <c r="V910" s="21"/>
      <c r="W910" s="15"/>
      <c r="X910" s="15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4"/>
      <c r="AO910" s="15"/>
    </row>
    <row r="911" spans="1:41" s="1" customFormat="1" ht="14.5" x14ac:dyDescent="0.35">
      <c r="A911" s="1" t="s">
        <v>925</v>
      </c>
      <c r="B911" s="1" t="s">
        <v>1085</v>
      </c>
      <c r="C911" s="24"/>
      <c r="D911" s="24"/>
      <c r="E911" s="2" t="s">
        <v>339</v>
      </c>
      <c r="F911" s="34">
        <v>1.5357000000000001</v>
      </c>
      <c r="G911" s="21"/>
      <c r="J911" s="26">
        <v>21.288904396371247</v>
      </c>
      <c r="K911" s="161">
        <f t="shared" si="28"/>
        <v>2.1288904396371249E-2</v>
      </c>
      <c r="L911" s="162">
        <f t="shared" si="29"/>
        <v>1.3862671352719442E-2</v>
      </c>
      <c r="M911" s="180">
        <f t="shared" si="30"/>
        <v>1.3862671352719442</v>
      </c>
      <c r="N911" s="27">
        <v>4.3590776</v>
      </c>
      <c r="O911" s="343">
        <v>80</v>
      </c>
      <c r="P911" s="343" t="s">
        <v>1115</v>
      </c>
      <c r="Q911" s="40" t="s">
        <v>1217</v>
      </c>
      <c r="R911" s="21"/>
      <c r="S911" s="21"/>
      <c r="T911" s="21" t="s">
        <v>1202</v>
      </c>
      <c r="U911" s="21"/>
      <c r="V911" s="21"/>
      <c r="W911" s="15"/>
      <c r="X911" s="15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4"/>
      <c r="AO911" s="15"/>
    </row>
    <row r="912" spans="1:41" s="1" customFormat="1" ht="14.5" x14ac:dyDescent="0.35">
      <c r="A912" s="1" t="s">
        <v>970</v>
      </c>
      <c r="B912" s="55" t="s">
        <v>19</v>
      </c>
      <c r="C912" s="15" t="s">
        <v>1204</v>
      </c>
      <c r="D912" s="15"/>
      <c r="E912" s="24" t="s">
        <v>339</v>
      </c>
      <c r="F912" s="34">
        <v>2.3361000000000001</v>
      </c>
      <c r="G912" s="21"/>
      <c r="J912" s="26">
        <v>48.239166209544706</v>
      </c>
      <c r="K912" s="161">
        <f t="shared" si="28"/>
        <v>4.8239166209544708E-2</v>
      </c>
      <c r="L912" s="162">
        <f t="shared" si="29"/>
        <v>2.0649444034735117E-2</v>
      </c>
      <c r="M912" s="180">
        <f t="shared" si="30"/>
        <v>2.0649444034735116</v>
      </c>
      <c r="N912" s="27">
        <v>3.3972405000000001</v>
      </c>
      <c r="O912" s="343">
        <v>67</v>
      </c>
      <c r="P912" s="343" t="s">
        <v>1117</v>
      </c>
      <c r="Q912" s="21" t="s">
        <v>1215</v>
      </c>
      <c r="R912" s="21"/>
      <c r="S912" s="21"/>
      <c r="T912" s="21" t="s">
        <v>1202</v>
      </c>
      <c r="U912" s="21"/>
      <c r="V912" s="21"/>
      <c r="W912" s="15"/>
      <c r="X912" s="15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4"/>
      <c r="AO912" s="15"/>
    </row>
    <row r="913" spans="1:41" s="119" customFormat="1" ht="14.5" x14ac:dyDescent="0.35">
      <c r="A913" s="119" t="s">
        <v>971</v>
      </c>
      <c r="B913" s="119" t="s">
        <v>19</v>
      </c>
      <c r="C913" s="44" t="s">
        <v>1204</v>
      </c>
      <c r="D913" s="44"/>
      <c r="E913" s="49" t="s">
        <v>339</v>
      </c>
      <c r="F913" s="199">
        <v>2.2261000000000002</v>
      </c>
      <c r="G913" s="45"/>
      <c r="J913" s="200"/>
      <c r="K913" s="172">
        <f t="shared" si="28"/>
        <v>0</v>
      </c>
      <c r="L913" s="173">
        <f t="shared" si="29"/>
        <v>0</v>
      </c>
      <c r="M913" s="180">
        <f t="shared" si="30"/>
        <v>0</v>
      </c>
      <c r="N913" s="204"/>
      <c r="O913" s="124">
        <v>67</v>
      </c>
      <c r="P913" s="124" t="s">
        <v>1117</v>
      </c>
      <c r="Q913" s="45" t="s">
        <v>1215</v>
      </c>
      <c r="R913" s="45"/>
      <c r="S913" s="45"/>
      <c r="T913" s="45" t="s">
        <v>1202</v>
      </c>
      <c r="U913" s="45"/>
      <c r="V913" s="45"/>
      <c r="W913" s="44"/>
      <c r="X913" s="44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9"/>
      <c r="AO913" s="44"/>
    </row>
    <row r="914" spans="1:41" s="1" customFormat="1" ht="14.5" x14ac:dyDescent="0.35">
      <c r="A914" s="1" t="s">
        <v>972</v>
      </c>
      <c r="B914" s="55" t="s">
        <v>19</v>
      </c>
      <c r="C914" s="15" t="s">
        <v>1204</v>
      </c>
      <c r="D914" s="15"/>
      <c r="E914" s="24" t="s">
        <v>339</v>
      </c>
      <c r="F914" s="34">
        <v>2.2166999999999999</v>
      </c>
      <c r="G914" s="21"/>
      <c r="J914" s="26">
        <v>37.948436642896326</v>
      </c>
      <c r="K914" s="161">
        <f t="shared" si="28"/>
        <v>3.7948436642896329E-2</v>
      </c>
      <c r="L914" s="162">
        <f t="shared" si="29"/>
        <v>1.7119338044343544E-2</v>
      </c>
      <c r="M914" s="180">
        <f t="shared" si="30"/>
        <v>1.7119338044343544</v>
      </c>
      <c r="N914" s="27">
        <v>3.2757025000000004</v>
      </c>
      <c r="O914" s="343">
        <v>67</v>
      </c>
      <c r="P914" s="343" t="s">
        <v>1117</v>
      </c>
      <c r="Q914" s="21" t="s">
        <v>1215</v>
      </c>
      <c r="R914" s="21"/>
      <c r="S914" s="21"/>
      <c r="T914" s="21" t="s">
        <v>1202</v>
      </c>
      <c r="U914" s="21"/>
      <c r="V914" s="21"/>
      <c r="W914" s="15"/>
      <c r="X914" s="15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4"/>
      <c r="AO914" s="15"/>
    </row>
    <row r="915" spans="1:41" s="1" customFormat="1" ht="14.5" x14ac:dyDescent="0.35">
      <c r="A915" s="1" t="s">
        <v>973</v>
      </c>
      <c r="B915" s="55" t="s">
        <v>19</v>
      </c>
      <c r="C915" s="15" t="s">
        <v>1204</v>
      </c>
      <c r="D915" s="15"/>
      <c r="E915" s="24" t="s">
        <v>339</v>
      </c>
      <c r="F915" s="34">
        <v>2.2065999999999999</v>
      </c>
      <c r="G915" s="21"/>
      <c r="J915" s="26">
        <v>32.245535714285715</v>
      </c>
      <c r="K915" s="161">
        <f t="shared" si="28"/>
        <v>3.2245535714285713E-2</v>
      </c>
      <c r="L915" s="162">
        <f t="shared" si="29"/>
        <v>1.4613222022244953E-2</v>
      </c>
      <c r="M915" s="180">
        <f t="shared" si="30"/>
        <v>1.4613222022244954</v>
      </c>
      <c r="N915" s="27">
        <v>3.9227709999999991</v>
      </c>
      <c r="O915" s="343">
        <v>67</v>
      </c>
      <c r="P915" s="343" t="s">
        <v>1117</v>
      </c>
      <c r="Q915" s="40" t="s">
        <v>1215</v>
      </c>
      <c r="R915" s="21"/>
      <c r="S915" s="21"/>
      <c r="T915" s="21" t="s">
        <v>1202</v>
      </c>
      <c r="U915" s="21"/>
      <c r="V915" s="21"/>
      <c r="W915" s="15"/>
      <c r="X915" s="15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4"/>
      <c r="AO915" s="15"/>
    </row>
    <row r="916" spans="1:41" s="1" customFormat="1" ht="14.5" x14ac:dyDescent="0.35">
      <c r="A916" s="1" t="s">
        <v>974</v>
      </c>
      <c r="B916" s="55" t="s">
        <v>19</v>
      </c>
      <c r="C916" s="15" t="s">
        <v>1204</v>
      </c>
      <c r="D916" s="15"/>
      <c r="E916" s="24" t="s">
        <v>339</v>
      </c>
      <c r="F916" s="34">
        <v>2.2496999999999998</v>
      </c>
      <c r="G916" s="21"/>
      <c r="J916" s="26">
        <v>65.745535714285694</v>
      </c>
      <c r="K916" s="161">
        <f t="shared" si="28"/>
        <v>6.5745535714285694E-2</v>
      </c>
      <c r="L916" s="162">
        <f t="shared" si="29"/>
        <v>2.9224134646524291E-2</v>
      </c>
      <c r="M916" s="180">
        <f t="shared" si="30"/>
        <v>2.9224134646524291</v>
      </c>
      <c r="N916" s="27">
        <v>4.1839349999999991</v>
      </c>
      <c r="O916" s="343">
        <v>67</v>
      </c>
      <c r="P916" s="343" t="s">
        <v>1117</v>
      </c>
      <c r="Q916" s="40" t="s">
        <v>1215</v>
      </c>
      <c r="R916" s="21"/>
      <c r="S916" s="21"/>
      <c r="T916" s="21" t="s">
        <v>1202</v>
      </c>
      <c r="U916" s="21"/>
      <c r="V916" s="21"/>
      <c r="W916" s="15"/>
      <c r="X916" s="15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4"/>
      <c r="AO916" s="15"/>
    </row>
    <row r="917" spans="1:41" s="1" customFormat="1" ht="14.5" x14ac:dyDescent="0.35">
      <c r="A917" s="1" t="s">
        <v>975</v>
      </c>
      <c r="B917" s="55" t="s">
        <v>19</v>
      </c>
      <c r="C917" s="15" t="s">
        <v>1204</v>
      </c>
      <c r="D917" s="15"/>
      <c r="E917" s="24" t="s">
        <v>339</v>
      </c>
      <c r="F917" s="34">
        <v>2.2505000000000002</v>
      </c>
      <c r="G917" s="21"/>
      <c r="J917" s="26">
        <v>58.783035714285695</v>
      </c>
      <c r="K917" s="161">
        <f t="shared" si="28"/>
        <v>5.8783035714285697E-2</v>
      </c>
      <c r="L917" s="162">
        <f t="shared" si="29"/>
        <v>2.6119989208747252E-2</v>
      </c>
      <c r="M917" s="180">
        <f t="shared" si="30"/>
        <v>2.6119989208747252</v>
      </c>
      <c r="N917" s="27">
        <v>3.3967288999999989</v>
      </c>
      <c r="O917" s="343">
        <v>67</v>
      </c>
      <c r="P917" s="343" t="s">
        <v>1117</v>
      </c>
      <c r="Q917" s="21" t="s">
        <v>1215</v>
      </c>
      <c r="R917" s="21"/>
      <c r="S917" s="21"/>
      <c r="T917" s="21" t="s">
        <v>1202</v>
      </c>
      <c r="U917" s="21"/>
      <c r="V917" s="21"/>
      <c r="W917" s="15"/>
      <c r="X917" s="15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4"/>
      <c r="AO917" s="15"/>
    </row>
    <row r="918" spans="1:41" s="1" customFormat="1" ht="14.5" x14ac:dyDescent="0.35">
      <c r="A918" s="1" t="s">
        <v>976</v>
      </c>
      <c r="B918" s="55" t="s">
        <v>19</v>
      </c>
      <c r="C918" s="15" t="s">
        <v>1204</v>
      </c>
      <c r="D918" s="15"/>
      <c r="E918" s="24" t="s">
        <v>339</v>
      </c>
      <c r="F918" s="34">
        <v>2.3382999999999998</v>
      </c>
      <c r="G918" s="21"/>
      <c r="J918" s="26">
        <v>81.890178571428564</v>
      </c>
      <c r="K918" s="161">
        <f t="shared" si="28"/>
        <v>8.1890178571428565E-2</v>
      </c>
      <c r="L918" s="162">
        <f t="shared" si="29"/>
        <v>3.5021245593563087E-2</v>
      </c>
      <c r="M918" s="180">
        <f t="shared" si="30"/>
        <v>3.5021245593563086</v>
      </c>
      <c r="N918" s="27">
        <v>2.8801948999999989</v>
      </c>
      <c r="O918" s="343">
        <v>67</v>
      </c>
      <c r="P918" s="343" t="s">
        <v>1117</v>
      </c>
      <c r="Q918" s="21" t="s">
        <v>1215</v>
      </c>
      <c r="R918" s="21"/>
      <c r="S918" s="21"/>
      <c r="T918" s="21" t="s">
        <v>1202</v>
      </c>
      <c r="U918" s="21"/>
      <c r="V918" s="21"/>
      <c r="W918" s="15"/>
      <c r="X918" s="15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4"/>
      <c r="AO918" s="15"/>
    </row>
    <row r="919" spans="1:41" s="119" customFormat="1" ht="14.5" x14ac:dyDescent="0.35">
      <c r="A919" s="1" t="s">
        <v>977</v>
      </c>
      <c r="B919" s="55" t="s">
        <v>19</v>
      </c>
      <c r="C919" s="15" t="s">
        <v>1204</v>
      </c>
      <c r="D919" s="15"/>
      <c r="E919" s="24" t="s">
        <v>339</v>
      </c>
      <c r="F919" s="34">
        <v>2.2953999999999999</v>
      </c>
      <c r="G919" s="21"/>
      <c r="J919" s="26">
        <v>48.245535714285715</v>
      </c>
      <c r="K919" s="161">
        <f t="shared" si="28"/>
        <v>4.8245535714285713E-2</v>
      </c>
      <c r="L919" s="162">
        <f t="shared" si="29"/>
        <v>2.1018356588954307E-2</v>
      </c>
      <c r="M919" s="180">
        <f t="shared" si="30"/>
        <v>2.1018356588954306</v>
      </c>
      <c r="N919" s="27">
        <v>2.9147150000000002</v>
      </c>
      <c r="O919" s="343">
        <v>67</v>
      </c>
      <c r="P919" s="343" t="s">
        <v>1117</v>
      </c>
      <c r="Q919" s="21" t="s">
        <v>1215</v>
      </c>
      <c r="R919" s="21"/>
      <c r="S919" s="21"/>
      <c r="T919" s="21" t="s">
        <v>1202</v>
      </c>
      <c r="U919" s="21"/>
      <c r="V919" s="21"/>
      <c r="W919" s="15"/>
      <c r="X919" s="15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4"/>
      <c r="AK919" s="1"/>
      <c r="AL919" s="1"/>
      <c r="AM919" s="1"/>
      <c r="AN919" s="1"/>
      <c r="AO919" s="15"/>
    </row>
    <row r="920" spans="1:41" s="1" customFormat="1" ht="14.5" x14ac:dyDescent="0.35">
      <c r="A920" s="1" t="s">
        <v>966</v>
      </c>
      <c r="B920" s="55" t="s">
        <v>19</v>
      </c>
      <c r="C920" s="15" t="s">
        <v>1204</v>
      </c>
      <c r="D920" s="15"/>
      <c r="E920" s="24" t="s">
        <v>339</v>
      </c>
      <c r="F920" s="34">
        <v>2.2303000000000002</v>
      </c>
      <c r="G920" s="21"/>
      <c r="J920" s="26">
        <v>59.83360760650941</v>
      </c>
      <c r="K920" s="161">
        <f t="shared" si="28"/>
        <v>5.9833607606509409E-2</v>
      </c>
      <c r="L920" s="162">
        <f t="shared" si="29"/>
        <v>2.6827605078468996E-2</v>
      </c>
      <c r="M920" s="180">
        <f t="shared" si="30"/>
        <v>2.6827605078468997</v>
      </c>
      <c r="N920" s="27">
        <v>4.0876640000000002</v>
      </c>
      <c r="O920" s="343">
        <v>82</v>
      </c>
      <c r="P920" s="343" t="s">
        <v>1117</v>
      </c>
      <c r="Q920" s="40" t="s">
        <v>1215</v>
      </c>
      <c r="R920" s="21"/>
      <c r="S920" s="21"/>
      <c r="T920" s="21" t="s">
        <v>1202</v>
      </c>
      <c r="U920" s="21"/>
      <c r="V920" s="21"/>
      <c r="W920" s="15"/>
      <c r="X920" s="15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4"/>
      <c r="AO920" s="15"/>
    </row>
    <row r="921" spans="1:41" s="1" customFormat="1" ht="14.5" x14ac:dyDescent="0.35">
      <c r="A921" s="1" t="s">
        <v>967</v>
      </c>
      <c r="B921" s="55" t="s">
        <v>19</v>
      </c>
      <c r="C921" s="15" t="s">
        <v>1204</v>
      </c>
      <c r="D921" s="15"/>
      <c r="E921" s="24" t="s">
        <v>339</v>
      </c>
      <c r="F921" s="34">
        <v>2.2143999999999999</v>
      </c>
      <c r="G921" s="21"/>
      <c r="J921" s="26">
        <v>58.456756262570849</v>
      </c>
      <c r="K921" s="161">
        <f t="shared" si="28"/>
        <v>5.8456756262570853E-2</v>
      </c>
      <c r="L921" s="162">
        <f t="shared" si="29"/>
        <v>2.6398462907591607E-2</v>
      </c>
      <c r="M921" s="180">
        <f t="shared" si="30"/>
        <v>2.6398462907591607</v>
      </c>
      <c r="N921" s="27">
        <v>3.2664385000000005</v>
      </c>
      <c r="O921" s="343">
        <v>67</v>
      </c>
      <c r="P921" s="343" t="s">
        <v>1117</v>
      </c>
      <c r="Q921" s="21" t="s">
        <v>1215</v>
      </c>
      <c r="R921" s="21"/>
      <c r="S921" s="21"/>
      <c r="T921" s="21" t="s">
        <v>1202</v>
      </c>
      <c r="U921" s="21"/>
      <c r="V921" s="21"/>
      <c r="W921" s="15"/>
      <c r="X921" s="15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4"/>
      <c r="AO921" s="15"/>
    </row>
    <row r="922" spans="1:41" s="1" customFormat="1" ht="14.5" x14ac:dyDescent="0.35">
      <c r="A922" s="1" t="s">
        <v>968</v>
      </c>
      <c r="B922" s="55" t="s">
        <v>19</v>
      </c>
      <c r="C922" s="15" t="s">
        <v>1204</v>
      </c>
      <c r="D922" s="15"/>
      <c r="E922" s="24" t="s">
        <v>339</v>
      </c>
      <c r="F922" s="34">
        <v>2.2879</v>
      </c>
      <c r="G922" s="21"/>
      <c r="J922" s="26">
        <v>68.250137136588037</v>
      </c>
      <c r="K922" s="161">
        <f t="shared" si="28"/>
        <v>6.8250137136588035E-2</v>
      </c>
      <c r="L922" s="162">
        <f t="shared" si="29"/>
        <v>2.9830909190343997E-2</v>
      </c>
      <c r="M922" s="180">
        <f t="shared" si="30"/>
        <v>2.9830909190343995</v>
      </c>
      <c r="N922" s="27">
        <v>3.5558644999999998</v>
      </c>
      <c r="O922" s="343">
        <v>67</v>
      </c>
      <c r="P922" s="343" t="s">
        <v>1117</v>
      </c>
      <c r="Q922" s="21" t="s">
        <v>1215</v>
      </c>
      <c r="R922" s="21"/>
      <c r="S922" s="21"/>
      <c r="T922" s="21" t="s">
        <v>1202</v>
      </c>
      <c r="U922" s="21"/>
      <c r="V922" s="21"/>
      <c r="W922" s="15"/>
      <c r="X922" s="15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4"/>
      <c r="AO922" s="15"/>
    </row>
    <row r="923" spans="1:41" s="119" customFormat="1" ht="14.5" x14ac:dyDescent="0.35">
      <c r="A923" s="1" t="s">
        <v>969</v>
      </c>
      <c r="B923" s="55" t="s">
        <v>19</v>
      </c>
      <c r="C923" s="15" t="s">
        <v>1204</v>
      </c>
      <c r="D923" s="15"/>
      <c r="E923" s="24" t="s">
        <v>339</v>
      </c>
      <c r="F923" s="34">
        <v>2.25</v>
      </c>
      <c r="G923" s="21"/>
      <c r="J923" s="26">
        <v>45.660998354360942</v>
      </c>
      <c r="K923" s="161">
        <f t="shared" si="28"/>
        <v>4.5660998354360945E-2</v>
      </c>
      <c r="L923" s="162">
        <f t="shared" si="29"/>
        <v>2.0293777046382643E-2</v>
      </c>
      <c r="M923" s="180">
        <f t="shared" si="30"/>
        <v>2.0293777046382644</v>
      </c>
      <c r="N923" s="27">
        <v>3.6790055000000015</v>
      </c>
      <c r="O923" s="343">
        <v>67</v>
      </c>
      <c r="P923" s="343" t="s">
        <v>1117</v>
      </c>
      <c r="Q923" s="40" t="s">
        <v>1215</v>
      </c>
      <c r="R923" s="21"/>
      <c r="S923" s="21"/>
      <c r="T923" s="21" t="s">
        <v>1202</v>
      </c>
      <c r="U923" s="21"/>
      <c r="V923" s="21"/>
      <c r="W923" s="15"/>
      <c r="X923" s="15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4"/>
      <c r="AK923" s="1"/>
      <c r="AL923" s="1"/>
      <c r="AM923" s="1"/>
      <c r="AN923" s="1"/>
      <c r="AO923" s="15"/>
    </row>
  </sheetData>
  <sortState xmlns:xlrd2="http://schemas.microsoft.com/office/spreadsheetml/2017/richdata2" ref="A2:X899">
    <sortCondition ref="A1"/>
  </sortState>
  <phoneticPr fontId="3" type="noConversion"/>
  <conditionalFormatting sqref="A1:A899 A924:A1048576">
    <cfRule type="duplicateValues" dxfId="6" priority="2"/>
  </conditionalFormatting>
  <conditionalFormatting sqref="A900:A923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97BA-47C8-414A-A98B-2970075A8418}">
  <dimension ref="A1:W228"/>
  <sheetViews>
    <sheetView zoomScale="60" zoomScaleNormal="60" workbookViewId="0">
      <selection activeCell="G24" sqref="G24"/>
    </sheetView>
  </sheetViews>
  <sheetFormatPr defaultRowHeight="14" x14ac:dyDescent="0.3"/>
  <cols>
    <col min="1" max="1" width="32.453125" style="2" bestFit="1" customWidth="1"/>
    <col min="2" max="2" width="16.26953125" style="5" bestFit="1" customWidth="1"/>
    <col min="3" max="3" width="15.54296875" style="5" bestFit="1" customWidth="1"/>
    <col min="4" max="4" width="16.6328125" style="5" bestFit="1" customWidth="1"/>
    <col min="5" max="5" width="16.08984375" style="5" bestFit="1" customWidth="1"/>
    <col min="6" max="6" width="9.453125" style="1" customWidth="1"/>
    <col min="7" max="7" width="21.1796875" style="3" bestFit="1" customWidth="1"/>
    <col min="8" max="8" width="10.26953125" style="3" bestFit="1" customWidth="1"/>
    <col min="9" max="9" width="10.36328125" style="3" bestFit="1" customWidth="1"/>
    <col min="10" max="10" width="9.81640625" style="3" bestFit="1" customWidth="1"/>
    <col min="11" max="11" width="9.81640625" style="3" customWidth="1"/>
    <col min="12" max="12" width="10.90625" style="3" bestFit="1" customWidth="1"/>
    <col min="13" max="13" width="10.26953125" style="3" bestFit="1" customWidth="1"/>
    <col min="14" max="14" width="10.36328125" style="3" bestFit="1" customWidth="1"/>
    <col min="15" max="15" width="9.81640625" style="3" bestFit="1" customWidth="1"/>
    <col min="16" max="16" width="8.7265625" style="1"/>
    <col min="17" max="22" width="8.7265625" style="3"/>
    <col min="23" max="16384" width="8.7265625" style="1"/>
  </cols>
  <sheetData>
    <row r="1" spans="1:23" x14ac:dyDescent="0.3">
      <c r="A1" s="394" t="s">
        <v>1225</v>
      </c>
      <c r="B1" s="395"/>
      <c r="C1" s="395"/>
      <c r="D1" s="395"/>
      <c r="E1" s="395"/>
      <c r="G1" s="398" t="s">
        <v>1394</v>
      </c>
      <c r="H1" s="398"/>
      <c r="I1" s="398"/>
      <c r="J1" s="398"/>
      <c r="K1" s="211"/>
    </row>
    <row r="2" spans="1:23" x14ac:dyDescent="0.3">
      <c r="A2" s="212" t="s">
        <v>0</v>
      </c>
      <c r="B2" s="213" t="s">
        <v>1391</v>
      </c>
      <c r="C2" s="213" t="s">
        <v>1390</v>
      </c>
      <c r="D2" s="213" t="s">
        <v>1392</v>
      </c>
      <c r="E2" s="213" t="s">
        <v>1393</v>
      </c>
      <c r="G2" s="213" t="s">
        <v>1391</v>
      </c>
      <c r="H2" s="213" t="s">
        <v>1390</v>
      </c>
      <c r="I2" s="213" t="s">
        <v>1392</v>
      </c>
      <c r="J2" s="213" t="s">
        <v>1393</v>
      </c>
      <c r="K2" s="214"/>
    </row>
    <row r="3" spans="1:23" x14ac:dyDescent="0.3">
      <c r="A3" s="215" t="s">
        <v>1373</v>
      </c>
      <c r="B3" s="216">
        <v>1</v>
      </c>
      <c r="C3" s="216"/>
      <c r="D3" s="216">
        <v>1</v>
      </c>
      <c r="E3" s="217"/>
      <c r="F3" s="218"/>
      <c r="G3" s="219">
        <f>SUM(B101,B116,B139,B152)</f>
        <v>260</v>
      </c>
      <c r="H3" s="219">
        <f>SUM(C101,C116,C139,C152)</f>
        <v>278</v>
      </c>
      <c r="I3" s="219">
        <f>SUM(D101,D116,D139,D152)</f>
        <v>263</v>
      </c>
      <c r="J3" s="219">
        <f>SUM(E101,E116,E139,E152)</f>
        <v>281</v>
      </c>
      <c r="K3" s="219"/>
    </row>
    <row r="4" spans="1:23" x14ac:dyDescent="0.3">
      <c r="A4" s="220" t="s">
        <v>25</v>
      </c>
      <c r="B4" s="216">
        <v>1</v>
      </c>
      <c r="C4" s="216"/>
      <c r="D4" s="216">
        <v>1</v>
      </c>
      <c r="E4" s="217"/>
      <c r="F4" s="164"/>
      <c r="G4" s="219"/>
      <c r="H4" s="219"/>
      <c r="I4" s="221"/>
      <c r="J4" s="219"/>
      <c r="K4" s="219"/>
      <c r="L4" s="222"/>
      <c r="M4" s="219"/>
      <c r="N4" s="219"/>
    </row>
    <row r="5" spans="1:23" x14ac:dyDescent="0.3">
      <c r="A5" s="223" t="s">
        <v>1375</v>
      </c>
      <c r="B5" s="224">
        <v>2</v>
      </c>
      <c r="C5" s="224"/>
      <c r="D5" s="224">
        <v>2</v>
      </c>
      <c r="E5" s="225"/>
      <c r="F5" s="164"/>
      <c r="G5" s="399" t="s">
        <v>1395</v>
      </c>
      <c r="H5" s="399"/>
      <c r="I5" s="399"/>
      <c r="J5" s="399"/>
      <c r="K5" s="219"/>
      <c r="L5" s="222"/>
      <c r="M5" s="219"/>
      <c r="N5" s="219"/>
    </row>
    <row r="6" spans="1:23" x14ac:dyDescent="0.3">
      <c r="A6" s="226" t="s">
        <v>1376</v>
      </c>
      <c r="B6" s="224">
        <v>10</v>
      </c>
      <c r="C6" s="224"/>
      <c r="D6" s="225">
        <v>11</v>
      </c>
      <c r="E6" s="225"/>
      <c r="F6" s="164"/>
      <c r="G6" s="213" t="s">
        <v>1391</v>
      </c>
      <c r="H6" s="213" t="s">
        <v>1390</v>
      </c>
      <c r="I6" s="213" t="s">
        <v>1392</v>
      </c>
      <c r="J6" s="213" t="s">
        <v>1393</v>
      </c>
      <c r="K6" s="219"/>
      <c r="L6" s="222"/>
      <c r="M6" s="219"/>
      <c r="N6" s="219"/>
    </row>
    <row r="7" spans="1:23" x14ac:dyDescent="0.3">
      <c r="A7" s="227" t="s">
        <v>1374</v>
      </c>
      <c r="B7" s="228">
        <v>4</v>
      </c>
      <c r="C7" s="228"/>
      <c r="D7" s="228">
        <v>4</v>
      </c>
      <c r="E7" s="225"/>
      <c r="F7" s="164"/>
      <c r="G7" s="222">
        <f>SUM(B23,B29,B37,B57,B69,B84,B110,B130,B176,B192,B201)</f>
        <v>255</v>
      </c>
      <c r="H7" s="222">
        <f>SUM(C23,C29,C37,C57,C69,C84,C110,C130,C176,C192,C201)</f>
        <v>77</v>
      </c>
      <c r="I7" s="222">
        <f>SUM(D23,D29,D37,D57,D69,D84,D110,D130,D176,D192,D201)</f>
        <v>267</v>
      </c>
      <c r="J7" s="222">
        <f>SUM(E23,E29,E37,E57,E69,E84,E110,E130,E176,E192,E201)</f>
        <v>79</v>
      </c>
      <c r="K7" s="219"/>
      <c r="L7" s="229"/>
      <c r="M7" s="219"/>
      <c r="N7" s="219"/>
    </row>
    <row r="8" spans="1:23" ht="14.5" x14ac:dyDescent="0.35">
      <c r="A8" s="215" t="s">
        <v>73</v>
      </c>
      <c r="B8" s="216">
        <v>5</v>
      </c>
      <c r="C8" s="216"/>
      <c r="D8" s="216">
        <v>5</v>
      </c>
      <c r="E8" s="217"/>
      <c r="F8" s="167"/>
      <c r="G8" s="229"/>
      <c r="H8" s="230"/>
      <c r="I8" s="219"/>
      <c r="J8" s="219"/>
      <c r="K8" s="219"/>
      <c r="L8" s="222"/>
      <c r="M8" s="219"/>
      <c r="N8" s="219"/>
    </row>
    <row r="9" spans="1:23" x14ac:dyDescent="0.3">
      <c r="A9" s="227" t="s">
        <v>13</v>
      </c>
      <c r="B9" s="228">
        <v>3</v>
      </c>
      <c r="C9" s="228"/>
      <c r="D9" s="228">
        <v>3</v>
      </c>
      <c r="E9" s="225"/>
      <c r="G9" s="219"/>
      <c r="H9" s="230"/>
      <c r="I9" s="219"/>
      <c r="J9" s="219"/>
      <c r="K9" s="219"/>
      <c r="L9" s="229"/>
      <c r="M9" s="219"/>
      <c r="N9" s="219"/>
    </row>
    <row r="10" spans="1:23" x14ac:dyDescent="0.3">
      <c r="A10" s="1" t="s">
        <v>1294</v>
      </c>
      <c r="B10" s="231">
        <v>1</v>
      </c>
      <c r="C10" s="231"/>
      <c r="D10" s="231">
        <v>1</v>
      </c>
      <c r="E10" s="217"/>
      <c r="G10" s="219"/>
      <c r="H10" s="232" t="s">
        <v>347</v>
      </c>
      <c r="I10" s="233" t="s">
        <v>350</v>
      </c>
      <c r="J10" s="233" t="s">
        <v>1397</v>
      </c>
      <c r="K10" s="233" t="s">
        <v>354</v>
      </c>
      <c r="L10" s="234" t="s">
        <v>351</v>
      </c>
      <c r="M10" s="233" t="s">
        <v>1400</v>
      </c>
      <c r="N10" s="233" t="s">
        <v>1215</v>
      </c>
      <c r="O10" s="233" t="s">
        <v>345</v>
      </c>
      <c r="P10" s="233" t="s">
        <v>1217</v>
      </c>
      <c r="Q10" s="233" t="s">
        <v>346</v>
      </c>
      <c r="R10" s="233" t="s">
        <v>1243</v>
      </c>
      <c r="S10" s="233" t="s">
        <v>1216</v>
      </c>
      <c r="T10" s="233" t="s">
        <v>1403</v>
      </c>
      <c r="U10" s="233" t="s">
        <v>353</v>
      </c>
      <c r="V10" s="242" t="s">
        <v>355</v>
      </c>
    </row>
    <row r="11" spans="1:23" x14ac:dyDescent="0.3">
      <c r="A11" s="227" t="s">
        <v>1226</v>
      </c>
      <c r="B11" s="228">
        <v>7</v>
      </c>
      <c r="C11" s="228">
        <v>12</v>
      </c>
      <c r="D11" s="228">
        <v>7</v>
      </c>
      <c r="E11" s="236">
        <v>12</v>
      </c>
      <c r="F11" s="163"/>
      <c r="G11" s="237" t="s">
        <v>1402</v>
      </c>
      <c r="H11" s="235"/>
      <c r="I11" s="235"/>
      <c r="J11" s="235"/>
      <c r="K11" s="235"/>
      <c r="L11" s="235"/>
      <c r="M11" s="235"/>
      <c r="N11" s="235"/>
      <c r="O11" s="235"/>
      <c r="P11" s="238"/>
      <c r="Q11" s="235"/>
      <c r="R11" s="235"/>
      <c r="S11" s="239">
        <v>102</v>
      </c>
      <c r="T11" s="235"/>
      <c r="U11" s="235"/>
      <c r="V11" s="235"/>
      <c r="W11" s="1">
        <f>SUM(H11:V11)</f>
        <v>102</v>
      </c>
    </row>
    <row r="12" spans="1:23" x14ac:dyDescent="0.3">
      <c r="A12" s="227" t="s">
        <v>1494</v>
      </c>
      <c r="B12" s="228"/>
      <c r="C12" s="228">
        <v>2</v>
      </c>
      <c r="D12" s="228"/>
      <c r="E12" s="236">
        <v>2</v>
      </c>
      <c r="F12" s="163"/>
      <c r="G12" s="237" t="s">
        <v>1375</v>
      </c>
      <c r="H12" s="239">
        <v>2</v>
      </c>
      <c r="I12" s="239">
        <v>1</v>
      </c>
      <c r="J12" s="239">
        <v>5</v>
      </c>
      <c r="K12" s="242"/>
      <c r="L12" s="243">
        <v>1</v>
      </c>
      <c r="M12" s="239">
        <v>3</v>
      </c>
      <c r="N12" s="242"/>
      <c r="O12" s="235"/>
      <c r="P12" s="238"/>
      <c r="Q12" s="235"/>
      <c r="R12" s="235"/>
      <c r="S12" s="235"/>
      <c r="T12" s="239">
        <v>4</v>
      </c>
      <c r="U12" s="239">
        <v>1</v>
      </c>
      <c r="V12" s="235"/>
      <c r="W12" s="1">
        <f t="shared" ref="W12" si="0">SUM(H12:V12)</f>
        <v>17</v>
      </c>
    </row>
    <row r="13" spans="1:23" x14ac:dyDescent="0.3">
      <c r="A13" s="282" t="s">
        <v>1495</v>
      </c>
      <c r="B13" s="234"/>
      <c r="C13" s="234">
        <v>8</v>
      </c>
      <c r="D13" s="234"/>
      <c r="E13" s="283">
        <v>8</v>
      </c>
      <c r="F13" s="163"/>
      <c r="G13" s="237" t="s">
        <v>1376</v>
      </c>
      <c r="H13" s="244">
        <v>10</v>
      </c>
      <c r="I13" s="242"/>
      <c r="J13" s="242"/>
      <c r="K13" s="242"/>
      <c r="L13" s="245"/>
      <c r="M13" s="239">
        <v>7</v>
      </c>
      <c r="N13" s="239">
        <v>1</v>
      </c>
      <c r="O13" s="235"/>
      <c r="P13" s="238"/>
      <c r="Q13" s="235"/>
      <c r="R13" s="235"/>
      <c r="S13" s="235"/>
      <c r="T13" s="235"/>
      <c r="U13" s="239">
        <v>4</v>
      </c>
      <c r="V13" s="235"/>
      <c r="W13" s="1">
        <f t="shared" ref="W13:W20" si="1">SUM(H13:V13)</f>
        <v>22</v>
      </c>
    </row>
    <row r="14" spans="1:23" x14ac:dyDescent="0.3">
      <c r="A14" s="240" t="s">
        <v>1377</v>
      </c>
      <c r="B14" s="231">
        <v>2</v>
      </c>
      <c r="C14" s="231"/>
      <c r="D14" s="231">
        <v>2</v>
      </c>
      <c r="E14" s="241"/>
      <c r="F14" s="163"/>
      <c r="G14" s="246" t="s">
        <v>1374</v>
      </c>
      <c r="H14" s="244">
        <v>4</v>
      </c>
      <c r="I14" s="242"/>
      <c r="J14" s="242"/>
      <c r="K14" s="239">
        <v>3</v>
      </c>
      <c r="L14" s="243">
        <v>1</v>
      </c>
      <c r="M14" s="239">
        <v>5</v>
      </c>
      <c r="N14" s="239">
        <v>11</v>
      </c>
      <c r="O14" s="239">
        <v>3</v>
      </c>
      <c r="P14" s="238"/>
      <c r="Q14" s="239">
        <v>1</v>
      </c>
      <c r="R14" s="235"/>
      <c r="S14" s="239">
        <v>1</v>
      </c>
      <c r="T14" s="239">
        <v>9</v>
      </c>
      <c r="U14" s="235"/>
      <c r="V14" s="239">
        <v>2</v>
      </c>
      <c r="W14" s="1">
        <f t="shared" si="1"/>
        <v>40</v>
      </c>
    </row>
    <row r="15" spans="1:23" x14ac:dyDescent="0.3">
      <c r="A15" s="227" t="s">
        <v>1378</v>
      </c>
      <c r="B15" s="228">
        <v>5</v>
      </c>
      <c r="C15" s="228">
        <v>3</v>
      </c>
      <c r="D15" s="228">
        <v>5</v>
      </c>
      <c r="E15" s="236">
        <v>3</v>
      </c>
      <c r="F15" s="163"/>
      <c r="G15" s="247" t="s">
        <v>5</v>
      </c>
      <c r="H15" s="235"/>
      <c r="I15" s="235"/>
      <c r="J15" s="235"/>
      <c r="K15" s="239">
        <v>5</v>
      </c>
      <c r="L15" s="245"/>
      <c r="M15" s="239">
        <v>4</v>
      </c>
      <c r="N15" s="242"/>
      <c r="O15" s="235"/>
      <c r="P15" s="238"/>
      <c r="Q15" s="235"/>
      <c r="R15" s="235"/>
      <c r="S15" s="235"/>
      <c r="T15" s="239">
        <v>3</v>
      </c>
      <c r="U15" s="239">
        <v>1</v>
      </c>
      <c r="V15" s="239">
        <v>2</v>
      </c>
      <c r="W15" s="1">
        <f t="shared" si="1"/>
        <v>15</v>
      </c>
    </row>
    <row r="16" spans="1:23" x14ac:dyDescent="0.3">
      <c r="A16" s="227" t="s">
        <v>1380</v>
      </c>
      <c r="B16" s="228">
        <v>2</v>
      </c>
      <c r="C16" s="228"/>
      <c r="D16" s="228">
        <v>2</v>
      </c>
      <c r="E16" s="236"/>
      <c r="F16" s="163"/>
      <c r="G16" s="246" t="s">
        <v>13</v>
      </c>
      <c r="H16" s="239">
        <v>3</v>
      </c>
      <c r="I16" s="239">
        <v>1</v>
      </c>
      <c r="J16" s="235"/>
      <c r="K16" s="239">
        <v>1</v>
      </c>
      <c r="L16" s="243">
        <v>4</v>
      </c>
      <c r="M16" s="242"/>
      <c r="N16" s="239">
        <v>3</v>
      </c>
      <c r="O16" s="235"/>
      <c r="P16" s="238"/>
      <c r="Q16" s="239">
        <v>1</v>
      </c>
      <c r="R16" s="239">
        <v>2</v>
      </c>
      <c r="S16" s="235"/>
      <c r="T16" s="235"/>
      <c r="U16" s="235"/>
      <c r="V16" s="235"/>
      <c r="W16" s="1">
        <f t="shared" si="1"/>
        <v>15</v>
      </c>
    </row>
    <row r="17" spans="1:23" x14ac:dyDescent="0.3">
      <c r="A17" s="215" t="s">
        <v>1221</v>
      </c>
      <c r="B17" s="231">
        <v>1</v>
      </c>
      <c r="C17" s="231"/>
      <c r="D17" s="231">
        <v>1</v>
      </c>
      <c r="E17" s="241"/>
      <c r="F17" s="163"/>
      <c r="G17" s="246" t="s">
        <v>1399</v>
      </c>
      <c r="H17" s="235"/>
      <c r="I17" s="235"/>
      <c r="J17" s="235"/>
      <c r="K17" s="235"/>
      <c r="L17" s="235"/>
      <c r="M17" s="242"/>
      <c r="N17" s="239">
        <v>233</v>
      </c>
      <c r="O17" s="235"/>
      <c r="P17" s="238"/>
      <c r="Q17" s="235"/>
      <c r="R17" s="235"/>
      <c r="S17" s="235"/>
      <c r="T17" s="235"/>
      <c r="U17" s="235"/>
      <c r="V17" s="235"/>
      <c r="W17" s="1">
        <f t="shared" si="1"/>
        <v>233</v>
      </c>
    </row>
    <row r="18" spans="1:23" x14ac:dyDescent="0.3">
      <c r="A18" s="215" t="s">
        <v>86</v>
      </c>
      <c r="B18" s="231">
        <v>2</v>
      </c>
      <c r="C18" s="231"/>
      <c r="D18" s="231">
        <v>2</v>
      </c>
      <c r="E18" s="241"/>
      <c r="F18" s="163"/>
      <c r="G18" s="246" t="s">
        <v>1226</v>
      </c>
      <c r="H18" s="244">
        <v>19</v>
      </c>
      <c r="I18" s="242"/>
      <c r="J18" s="239">
        <v>5</v>
      </c>
      <c r="K18" s="239">
        <v>1</v>
      </c>
      <c r="L18" s="243">
        <v>3</v>
      </c>
      <c r="M18" s="239">
        <v>13</v>
      </c>
      <c r="N18" s="239">
        <v>22</v>
      </c>
      <c r="O18" s="235"/>
      <c r="P18" s="239">
        <v>18</v>
      </c>
      <c r="Q18" s="239">
        <v>1</v>
      </c>
      <c r="R18" s="239">
        <v>1</v>
      </c>
      <c r="S18" s="239">
        <v>42</v>
      </c>
      <c r="T18" s="239">
        <v>15</v>
      </c>
      <c r="U18" s="239">
        <v>1</v>
      </c>
      <c r="V18" s="235"/>
      <c r="W18" s="1">
        <f t="shared" si="1"/>
        <v>141</v>
      </c>
    </row>
    <row r="19" spans="1:23" x14ac:dyDescent="0.3">
      <c r="A19" s="1" t="s">
        <v>1470</v>
      </c>
      <c r="B19" s="231">
        <v>1</v>
      </c>
      <c r="C19" s="231"/>
      <c r="D19" s="231">
        <v>1</v>
      </c>
      <c r="E19" s="241">
        <v>2</v>
      </c>
      <c r="F19" s="163"/>
      <c r="G19" s="285" t="s">
        <v>1494</v>
      </c>
      <c r="H19" s="239">
        <v>2</v>
      </c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9">
        <v>8</v>
      </c>
      <c r="U19" s="235"/>
      <c r="V19" s="235"/>
      <c r="W19" s="286">
        <f t="shared" si="1"/>
        <v>10</v>
      </c>
    </row>
    <row r="20" spans="1:23" x14ac:dyDescent="0.3">
      <c r="A20" s="248" t="s">
        <v>150</v>
      </c>
      <c r="B20" s="224">
        <v>4</v>
      </c>
      <c r="C20" s="224"/>
      <c r="D20" s="224">
        <v>4</v>
      </c>
      <c r="E20" s="236"/>
      <c r="F20" s="163"/>
      <c r="G20" s="284" t="s">
        <v>1495</v>
      </c>
      <c r="H20" s="239">
        <v>8</v>
      </c>
      <c r="I20" s="235"/>
      <c r="J20" s="235"/>
      <c r="K20" s="235"/>
      <c r="L20" s="235"/>
      <c r="M20" s="239">
        <v>3</v>
      </c>
      <c r="N20" s="235"/>
      <c r="O20" s="235"/>
      <c r="P20" s="235"/>
      <c r="Q20" s="235"/>
      <c r="R20" s="235"/>
      <c r="S20" s="235"/>
      <c r="T20" s="235"/>
      <c r="U20" s="235"/>
      <c r="V20" s="235"/>
      <c r="W20" s="286">
        <f t="shared" si="1"/>
        <v>11</v>
      </c>
    </row>
    <row r="21" spans="1:23" x14ac:dyDescent="0.3">
      <c r="A21" s="248" t="s">
        <v>1477</v>
      </c>
      <c r="B21" s="224">
        <v>0</v>
      </c>
      <c r="C21" s="224">
        <v>0</v>
      </c>
      <c r="D21" s="224">
        <v>1</v>
      </c>
      <c r="E21" s="236">
        <v>0</v>
      </c>
      <c r="F21" s="163"/>
      <c r="G21" s="246" t="s">
        <v>1378</v>
      </c>
      <c r="H21" s="244">
        <v>8</v>
      </c>
      <c r="I21" s="242"/>
      <c r="J21" s="242"/>
      <c r="K21" s="239">
        <v>2</v>
      </c>
      <c r="L21" s="251">
        <v>1</v>
      </c>
      <c r="M21" s="239">
        <v>8</v>
      </c>
      <c r="N21" s="242"/>
      <c r="O21" s="239">
        <v>1</v>
      </c>
      <c r="P21" s="238"/>
      <c r="Q21" s="235"/>
      <c r="R21" s="239">
        <v>1</v>
      </c>
      <c r="S21" s="235"/>
      <c r="T21" s="239">
        <v>12</v>
      </c>
      <c r="U21" s="239">
        <v>3</v>
      </c>
      <c r="V21" s="239">
        <v>1</v>
      </c>
      <c r="W21" s="1">
        <f t="shared" ref="W21:W27" si="2">SUM(H21:V21)</f>
        <v>37</v>
      </c>
    </row>
    <row r="22" spans="1:23" x14ac:dyDescent="0.3">
      <c r="A22" s="248" t="s">
        <v>1379</v>
      </c>
      <c r="B22" s="249">
        <v>6</v>
      </c>
      <c r="C22" s="249"/>
      <c r="D22" s="249">
        <v>6</v>
      </c>
      <c r="E22" s="250"/>
      <c r="F22" s="163"/>
      <c r="G22" s="246" t="s">
        <v>1380</v>
      </c>
      <c r="H22" s="244">
        <v>2</v>
      </c>
      <c r="I22" s="242"/>
      <c r="J22" s="242"/>
      <c r="K22" s="239">
        <v>1</v>
      </c>
      <c r="L22" s="251">
        <v>1</v>
      </c>
      <c r="M22" s="242"/>
      <c r="N22" s="242"/>
      <c r="O22" s="239">
        <v>1</v>
      </c>
      <c r="P22" s="238"/>
      <c r="Q22" s="235"/>
      <c r="R22" s="235"/>
      <c r="S22" s="235"/>
      <c r="T22" s="239">
        <v>4</v>
      </c>
      <c r="U22" s="239">
        <v>1</v>
      </c>
      <c r="V22" s="235"/>
      <c r="W22" s="1">
        <f t="shared" si="2"/>
        <v>10</v>
      </c>
    </row>
    <row r="23" spans="1:23" x14ac:dyDescent="0.3">
      <c r="B23" s="5">
        <f>SUM(B3:B22)</f>
        <v>57</v>
      </c>
      <c r="C23" s="5">
        <f>SUM(C3:C22)</f>
        <v>25</v>
      </c>
      <c r="D23" s="5">
        <f>SUM(D3:D22)</f>
        <v>59</v>
      </c>
      <c r="E23" s="5">
        <f>SUM(E3:E22)</f>
        <v>27</v>
      </c>
      <c r="F23" s="163"/>
      <c r="G23" s="252" t="s">
        <v>1398</v>
      </c>
      <c r="H23" s="235"/>
      <c r="I23" s="242"/>
      <c r="J23" s="242"/>
      <c r="K23" s="239">
        <v>3</v>
      </c>
      <c r="L23" s="242"/>
      <c r="M23" s="242"/>
      <c r="N23" s="242"/>
      <c r="O23" s="235"/>
      <c r="P23" s="238"/>
      <c r="Q23" s="235"/>
      <c r="R23" s="235"/>
      <c r="S23" s="235"/>
      <c r="T23" s="239">
        <v>3</v>
      </c>
      <c r="U23" s="235"/>
      <c r="V23" s="239">
        <v>1</v>
      </c>
      <c r="W23" s="286">
        <f t="shared" si="2"/>
        <v>7</v>
      </c>
    </row>
    <row r="24" spans="1:23" x14ac:dyDescent="0.3">
      <c r="F24" s="163"/>
      <c r="G24" s="247" t="s">
        <v>150</v>
      </c>
      <c r="H24" s="244">
        <v>4</v>
      </c>
      <c r="I24" s="242"/>
      <c r="J24" s="242"/>
      <c r="K24" s="239">
        <v>4</v>
      </c>
      <c r="L24" s="242"/>
      <c r="M24" s="239">
        <v>4</v>
      </c>
      <c r="N24" s="239">
        <v>25</v>
      </c>
      <c r="O24" s="235"/>
      <c r="P24" s="239">
        <v>8</v>
      </c>
      <c r="Q24" s="235"/>
      <c r="R24" s="235"/>
      <c r="S24" s="235"/>
      <c r="T24" s="239">
        <v>7</v>
      </c>
      <c r="U24" s="239">
        <v>2</v>
      </c>
      <c r="V24" s="235"/>
      <c r="W24" s="1">
        <f t="shared" si="2"/>
        <v>54</v>
      </c>
    </row>
    <row r="25" spans="1:23" x14ac:dyDescent="0.3">
      <c r="A25" s="396" t="s">
        <v>350</v>
      </c>
      <c r="B25" s="397"/>
      <c r="C25" s="397"/>
      <c r="D25" s="397"/>
      <c r="E25" s="397"/>
      <c r="F25" s="211"/>
      <c r="G25" s="247" t="s">
        <v>1382</v>
      </c>
      <c r="H25" s="244">
        <v>6</v>
      </c>
      <c r="I25" s="242"/>
      <c r="J25" s="242"/>
      <c r="K25" s="239">
        <v>11</v>
      </c>
      <c r="L25" s="239">
        <v>2</v>
      </c>
      <c r="M25" s="239">
        <v>2</v>
      </c>
      <c r="N25" s="239">
        <v>1</v>
      </c>
      <c r="O25" s="239">
        <v>1</v>
      </c>
      <c r="P25" s="238"/>
      <c r="Q25" s="239">
        <v>3</v>
      </c>
      <c r="R25" s="239">
        <v>1</v>
      </c>
      <c r="S25" s="235"/>
      <c r="T25" s="239">
        <v>2</v>
      </c>
      <c r="U25" s="239">
        <v>2</v>
      </c>
      <c r="V25" s="235"/>
      <c r="W25" s="1">
        <f t="shared" si="2"/>
        <v>31</v>
      </c>
    </row>
    <row r="26" spans="1:23" x14ac:dyDescent="0.3">
      <c r="A26" s="212" t="s">
        <v>0</v>
      </c>
      <c r="B26" s="213" t="s">
        <v>1391</v>
      </c>
      <c r="C26" s="213" t="s">
        <v>1390</v>
      </c>
      <c r="D26" s="213" t="s">
        <v>1392</v>
      </c>
      <c r="E26" s="213" t="s">
        <v>1393</v>
      </c>
      <c r="G26" s="237" t="s">
        <v>1401</v>
      </c>
      <c r="H26" s="242"/>
      <c r="I26" s="242"/>
      <c r="J26" s="242"/>
      <c r="K26" s="242"/>
      <c r="L26" s="242"/>
      <c r="M26" s="242"/>
      <c r="N26" s="239">
        <v>12</v>
      </c>
      <c r="O26" s="235"/>
      <c r="P26" s="238"/>
      <c r="Q26" s="239">
        <v>2</v>
      </c>
      <c r="R26" s="235"/>
      <c r="S26" s="239">
        <v>1</v>
      </c>
      <c r="T26" s="235"/>
      <c r="U26" s="235"/>
      <c r="V26" s="235"/>
      <c r="W26" s="1">
        <f t="shared" si="2"/>
        <v>15</v>
      </c>
    </row>
    <row r="27" spans="1:23" x14ac:dyDescent="0.3">
      <c r="A27" s="223" t="s">
        <v>1375</v>
      </c>
      <c r="B27" s="249">
        <v>1</v>
      </c>
      <c r="C27" s="249"/>
      <c r="D27" s="249">
        <v>1</v>
      </c>
      <c r="E27" s="249"/>
      <c r="G27" s="254" t="s">
        <v>1084</v>
      </c>
      <c r="H27" s="242"/>
      <c r="I27" s="242"/>
      <c r="J27" s="242"/>
      <c r="K27" s="242"/>
      <c r="L27" s="242"/>
      <c r="M27" s="242"/>
      <c r="N27" s="242"/>
      <c r="O27" s="235"/>
      <c r="P27" s="238"/>
      <c r="Q27" s="235"/>
      <c r="R27" s="235"/>
      <c r="S27" s="239">
        <v>34</v>
      </c>
      <c r="T27" s="235"/>
      <c r="U27" s="235"/>
      <c r="V27" s="235"/>
      <c r="W27" s="1">
        <f t="shared" si="2"/>
        <v>34</v>
      </c>
    </row>
    <row r="28" spans="1:23" x14ac:dyDescent="0.3">
      <c r="A28" s="223" t="s">
        <v>13</v>
      </c>
      <c r="B28" s="249"/>
      <c r="C28" s="249"/>
      <c r="D28" s="249">
        <v>1</v>
      </c>
      <c r="E28" s="249"/>
      <c r="G28" s="255"/>
      <c r="H28" s="219">
        <f t="shared" ref="H28:V28" si="3">SUM(H11:H27)</f>
        <v>68</v>
      </c>
      <c r="I28" s="219">
        <f t="shared" si="3"/>
        <v>2</v>
      </c>
      <c r="J28" s="219">
        <f t="shared" si="3"/>
        <v>10</v>
      </c>
      <c r="K28" s="219">
        <f t="shared" si="3"/>
        <v>31</v>
      </c>
      <c r="L28" s="219">
        <f t="shared" si="3"/>
        <v>13</v>
      </c>
      <c r="M28" s="219">
        <f t="shared" si="3"/>
        <v>49</v>
      </c>
      <c r="N28" s="219">
        <f t="shared" si="3"/>
        <v>308</v>
      </c>
      <c r="O28" s="219">
        <f t="shared" si="3"/>
        <v>6</v>
      </c>
      <c r="P28" s="219">
        <f t="shared" si="3"/>
        <v>26</v>
      </c>
      <c r="Q28" s="219">
        <f t="shared" si="3"/>
        <v>8</v>
      </c>
      <c r="R28" s="219">
        <f t="shared" si="3"/>
        <v>5</v>
      </c>
      <c r="S28" s="219">
        <f t="shared" si="3"/>
        <v>180</v>
      </c>
      <c r="T28" s="219">
        <f t="shared" si="3"/>
        <v>67</v>
      </c>
      <c r="U28" s="219">
        <f t="shared" si="3"/>
        <v>15</v>
      </c>
      <c r="V28" s="219">
        <f t="shared" si="3"/>
        <v>6</v>
      </c>
    </row>
    <row r="29" spans="1:23" x14ac:dyDescent="0.3">
      <c r="A29" s="253"/>
      <c r="B29" s="5">
        <f>SUM(B27:B28)</f>
        <v>1</v>
      </c>
      <c r="C29" s="5">
        <f>SUM(C27:C28)</f>
        <v>0</v>
      </c>
      <c r="D29" s="5">
        <f>SUM(D27:D28)</f>
        <v>2</v>
      </c>
      <c r="E29" s="5">
        <f>SUM(E27:E28)</f>
        <v>0</v>
      </c>
      <c r="G29" s="1"/>
      <c r="H29" s="1"/>
      <c r="I29" s="1"/>
      <c r="J29" s="1"/>
      <c r="K29" s="1"/>
      <c r="L29" s="1"/>
      <c r="M29" s="1"/>
      <c r="N29" s="1"/>
      <c r="O29" s="1"/>
      <c r="Q29" s="1"/>
      <c r="R29" s="1"/>
      <c r="S29" s="1"/>
      <c r="T29" s="1"/>
      <c r="U29" s="1"/>
      <c r="V29" s="1"/>
    </row>
    <row r="30" spans="1:23" x14ac:dyDescent="0.3"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  <c r="V30" s="1"/>
    </row>
    <row r="31" spans="1:23" x14ac:dyDescent="0.3">
      <c r="A31" s="390" t="s">
        <v>352</v>
      </c>
      <c r="B31" s="391"/>
      <c r="C31" s="391"/>
      <c r="D31" s="391"/>
      <c r="E31" s="391"/>
      <c r="F31" s="211"/>
      <c r="G31" s="256"/>
      <c r="H31" s="219"/>
      <c r="I31" s="219"/>
      <c r="J31" s="219"/>
      <c r="K31" s="219"/>
      <c r="L31" s="219"/>
      <c r="M31" s="219"/>
      <c r="N31" s="219"/>
    </row>
    <row r="32" spans="1:23" x14ac:dyDescent="0.3">
      <c r="A32" s="212" t="s">
        <v>0</v>
      </c>
      <c r="B32" s="213" t="s">
        <v>1391</v>
      </c>
      <c r="C32" s="213" t="s">
        <v>1390</v>
      </c>
      <c r="D32" s="213" t="s">
        <v>1392</v>
      </c>
      <c r="E32" s="213" t="s">
        <v>1393</v>
      </c>
    </row>
    <row r="33" spans="1:13" x14ac:dyDescent="0.3">
      <c r="A33" s="105" t="s">
        <v>71</v>
      </c>
      <c r="B33" s="213"/>
      <c r="C33" s="213"/>
      <c r="D33" s="213">
        <v>1</v>
      </c>
      <c r="E33" s="213"/>
      <c r="M33" s="3" t="s">
        <v>1539</v>
      </c>
    </row>
    <row r="34" spans="1:13" x14ac:dyDescent="0.3">
      <c r="A34" s="257" t="s">
        <v>1375</v>
      </c>
      <c r="B34" s="249">
        <v>5</v>
      </c>
      <c r="C34" s="249"/>
      <c r="D34" s="249">
        <v>5</v>
      </c>
      <c r="E34" s="249"/>
    </row>
    <row r="35" spans="1:13" x14ac:dyDescent="0.3">
      <c r="A35" s="258" t="s">
        <v>1381</v>
      </c>
      <c r="B35" s="213">
        <v>1</v>
      </c>
      <c r="C35" s="213"/>
      <c r="D35" s="213">
        <v>1</v>
      </c>
      <c r="E35" s="213"/>
    </row>
    <row r="36" spans="1:13" x14ac:dyDescent="0.3">
      <c r="A36" s="227" t="s">
        <v>19</v>
      </c>
      <c r="B36" s="228">
        <v>5</v>
      </c>
      <c r="C36" s="228"/>
      <c r="D36" s="228">
        <v>5</v>
      </c>
      <c r="E36" s="259"/>
    </row>
    <row r="37" spans="1:13" x14ac:dyDescent="0.3">
      <c r="A37" s="260"/>
      <c r="B37" s="5">
        <f>SUM(B33:B36)</f>
        <v>11</v>
      </c>
      <c r="C37" s="5">
        <f>SUM(C33:C36)</f>
        <v>0</v>
      </c>
      <c r="D37" s="5">
        <f>SUM(D33:D36)</f>
        <v>12</v>
      </c>
      <c r="E37" s="5">
        <f>SUM(E33:E36)</f>
        <v>0</v>
      </c>
    </row>
    <row r="38" spans="1:13" x14ac:dyDescent="0.3">
      <c r="F38" s="163"/>
      <c r="K38" s="3" t="s">
        <v>1540</v>
      </c>
    </row>
    <row r="39" spans="1:13" x14ac:dyDescent="0.3">
      <c r="A39" s="390" t="s">
        <v>354</v>
      </c>
      <c r="B39" s="391"/>
      <c r="C39" s="391"/>
      <c r="D39" s="391"/>
      <c r="E39" s="391"/>
      <c r="F39" s="211"/>
    </row>
    <row r="40" spans="1:13" x14ac:dyDescent="0.3">
      <c r="A40" s="212" t="s">
        <v>0</v>
      </c>
      <c r="B40" s="213" t="s">
        <v>1391</v>
      </c>
      <c r="C40" s="213" t="s">
        <v>1390</v>
      </c>
      <c r="D40" s="213" t="s">
        <v>1392</v>
      </c>
      <c r="E40" s="213" t="s">
        <v>1393</v>
      </c>
      <c r="F40" s="164"/>
    </row>
    <row r="41" spans="1:13" x14ac:dyDescent="0.3">
      <c r="A41" s="220" t="s">
        <v>270</v>
      </c>
      <c r="B41" s="213">
        <v>1</v>
      </c>
      <c r="C41" s="213"/>
      <c r="D41" s="213">
        <v>1</v>
      </c>
      <c r="E41" s="213"/>
      <c r="F41" s="164"/>
    </row>
    <row r="42" spans="1:13" x14ac:dyDescent="0.3">
      <c r="A42" s="248" t="s">
        <v>1374</v>
      </c>
      <c r="B42" s="224">
        <v>3</v>
      </c>
      <c r="C42" s="224"/>
      <c r="D42" s="224">
        <v>3</v>
      </c>
      <c r="E42" s="261"/>
      <c r="F42" s="163"/>
    </row>
    <row r="43" spans="1:13" x14ac:dyDescent="0.3">
      <c r="A43" s="248" t="s">
        <v>5</v>
      </c>
      <c r="B43" s="224">
        <v>5</v>
      </c>
      <c r="C43" s="224"/>
      <c r="D43" s="224">
        <v>5</v>
      </c>
      <c r="E43" s="259"/>
      <c r="F43" s="163"/>
      <c r="G43" s="163"/>
      <c r="H43" s="164"/>
    </row>
    <row r="44" spans="1:13" x14ac:dyDescent="0.3">
      <c r="A44" s="262" t="s">
        <v>10</v>
      </c>
      <c r="B44" s="216">
        <v>1</v>
      </c>
      <c r="C44" s="216"/>
      <c r="D44" s="216">
        <v>1</v>
      </c>
      <c r="E44" s="263"/>
      <c r="F44" s="163"/>
      <c r="G44" s="163"/>
      <c r="H44" s="164"/>
    </row>
    <row r="45" spans="1:13" x14ac:dyDescent="0.3">
      <c r="A45" s="262" t="s">
        <v>1381</v>
      </c>
      <c r="B45" s="216">
        <v>4</v>
      </c>
      <c r="C45" s="216"/>
      <c r="D45" s="216">
        <v>4</v>
      </c>
      <c r="E45" s="263"/>
      <c r="F45" s="163"/>
      <c r="G45" s="163"/>
      <c r="H45" s="164"/>
    </row>
    <row r="46" spans="1:13" x14ac:dyDescent="0.3">
      <c r="A46" s="248" t="s">
        <v>237</v>
      </c>
      <c r="B46" s="224">
        <v>1</v>
      </c>
      <c r="C46" s="224"/>
      <c r="D46" s="224">
        <v>1</v>
      </c>
      <c r="E46" s="259"/>
      <c r="F46" s="163"/>
      <c r="G46" s="163"/>
      <c r="H46" s="164"/>
    </row>
    <row r="47" spans="1:13" x14ac:dyDescent="0.3">
      <c r="A47" s="258" t="s">
        <v>136</v>
      </c>
      <c r="B47" s="216">
        <v>1</v>
      </c>
      <c r="C47" s="216"/>
      <c r="D47" s="216">
        <v>1</v>
      </c>
      <c r="E47" s="263"/>
      <c r="F47" s="163"/>
      <c r="G47" s="163"/>
      <c r="H47" s="164"/>
    </row>
    <row r="48" spans="1:13" x14ac:dyDescent="0.3">
      <c r="A48" s="248" t="s">
        <v>1226</v>
      </c>
      <c r="B48" s="224">
        <v>1</v>
      </c>
      <c r="C48" s="224"/>
      <c r="D48" s="224">
        <v>1</v>
      </c>
      <c r="E48" s="264"/>
      <c r="F48" s="163"/>
      <c r="G48" s="163"/>
      <c r="H48" s="164"/>
    </row>
    <row r="49" spans="1:8" x14ac:dyDescent="0.3">
      <c r="A49" s="265" t="s">
        <v>1378</v>
      </c>
      <c r="B49" s="224">
        <v>2</v>
      </c>
      <c r="C49" s="224"/>
      <c r="D49" s="224">
        <v>2</v>
      </c>
      <c r="E49" s="264"/>
      <c r="F49" s="163"/>
      <c r="G49" s="163"/>
      <c r="H49" s="164"/>
    </row>
    <row r="50" spans="1:8" x14ac:dyDescent="0.3">
      <c r="A50" s="265" t="s">
        <v>192</v>
      </c>
      <c r="B50" s="224">
        <v>1</v>
      </c>
      <c r="C50" s="224"/>
      <c r="D50" s="224">
        <v>1</v>
      </c>
      <c r="E50" s="264"/>
      <c r="F50" s="163"/>
      <c r="G50" s="163"/>
      <c r="H50" s="164"/>
    </row>
    <row r="51" spans="1:8" x14ac:dyDescent="0.3">
      <c r="A51" s="220" t="s">
        <v>14</v>
      </c>
      <c r="B51" s="216">
        <v>1</v>
      </c>
      <c r="C51" s="216"/>
      <c r="D51" s="216">
        <v>1</v>
      </c>
      <c r="E51" s="266"/>
      <c r="F51" s="163"/>
      <c r="G51" s="163"/>
      <c r="H51" s="164"/>
    </row>
    <row r="52" spans="1:8" x14ac:dyDescent="0.3">
      <c r="A52" s="267" t="s">
        <v>4</v>
      </c>
      <c r="B52" s="224">
        <v>3</v>
      </c>
      <c r="C52" s="224"/>
      <c r="D52" s="224">
        <v>3</v>
      </c>
      <c r="E52" s="264"/>
      <c r="F52" s="163"/>
      <c r="G52" s="163"/>
      <c r="H52" s="164"/>
    </row>
    <row r="53" spans="1:8" x14ac:dyDescent="0.3">
      <c r="A53" s="268" t="s">
        <v>12</v>
      </c>
      <c r="B53" s="216">
        <v>2</v>
      </c>
      <c r="C53" s="216"/>
      <c r="D53" s="216">
        <v>2</v>
      </c>
      <c r="E53" s="266"/>
      <c r="F53" s="163"/>
      <c r="G53" s="163"/>
      <c r="H53" s="164"/>
    </row>
    <row r="54" spans="1:8" x14ac:dyDescent="0.3">
      <c r="A54" s="248" t="s">
        <v>150</v>
      </c>
      <c r="B54" s="224">
        <v>4</v>
      </c>
      <c r="C54" s="224"/>
      <c r="D54" s="224">
        <v>4</v>
      </c>
      <c r="E54" s="264"/>
      <c r="F54" s="163"/>
      <c r="G54" s="163"/>
      <c r="H54" s="164"/>
    </row>
    <row r="55" spans="1:8" x14ac:dyDescent="0.3">
      <c r="A55" s="248" t="s">
        <v>1382</v>
      </c>
      <c r="B55" s="224">
        <v>11</v>
      </c>
      <c r="C55" s="224"/>
      <c r="D55" s="224">
        <v>11</v>
      </c>
      <c r="E55" s="261"/>
      <c r="F55" s="163"/>
    </row>
    <row r="56" spans="1:8" x14ac:dyDescent="0.3">
      <c r="A56" s="268" t="s">
        <v>179</v>
      </c>
      <c r="B56" s="216">
        <v>1</v>
      </c>
      <c r="C56" s="216"/>
      <c r="D56" s="216">
        <v>1</v>
      </c>
      <c r="E56" s="263"/>
      <c r="F56" s="163"/>
    </row>
    <row r="57" spans="1:8" x14ac:dyDescent="0.3">
      <c r="A57" s="269"/>
      <c r="B57" s="270">
        <f>SUM(B41:B56)</f>
        <v>42</v>
      </c>
      <c r="C57" s="270">
        <f>SUM(C41:C56)</f>
        <v>0</v>
      </c>
      <c r="D57" s="270">
        <f>SUM(D41:D56)</f>
        <v>42</v>
      </c>
      <c r="E57" s="270">
        <f>SUM(E41:E56)</f>
        <v>0</v>
      </c>
      <c r="F57" s="163"/>
    </row>
    <row r="58" spans="1:8" x14ac:dyDescent="0.3">
      <c r="F58" s="163"/>
    </row>
    <row r="59" spans="1:8" x14ac:dyDescent="0.3">
      <c r="A59" s="390" t="s">
        <v>351</v>
      </c>
      <c r="B59" s="391"/>
      <c r="C59" s="391"/>
      <c r="D59" s="391"/>
      <c r="E59" s="391"/>
      <c r="F59" s="211"/>
    </row>
    <row r="60" spans="1:8" x14ac:dyDescent="0.3">
      <c r="A60" s="212" t="s">
        <v>0</v>
      </c>
      <c r="B60" s="213" t="s">
        <v>1391</v>
      </c>
      <c r="C60" s="213" t="s">
        <v>1390</v>
      </c>
      <c r="D60" s="213" t="s">
        <v>1392</v>
      </c>
      <c r="E60" s="213" t="s">
        <v>1393</v>
      </c>
      <c r="F60" s="163"/>
    </row>
    <row r="61" spans="1:8" x14ac:dyDescent="0.3">
      <c r="A61" s="223" t="s">
        <v>1375</v>
      </c>
      <c r="B61" s="249">
        <v>1</v>
      </c>
      <c r="C61" s="249"/>
      <c r="D61" s="249">
        <v>1</v>
      </c>
      <c r="E61" s="249"/>
      <c r="F61" s="163"/>
    </row>
    <row r="62" spans="1:8" x14ac:dyDescent="0.3">
      <c r="A62" s="227" t="s">
        <v>1374</v>
      </c>
      <c r="B62" s="228">
        <v>1</v>
      </c>
      <c r="C62" s="228"/>
      <c r="D62" s="228">
        <v>1</v>
      </c>
      <c r="E62" s="264"/>
      <c r="F62" s="163"/>
    </row>
    <row r="63" spans="1:8" x14ac:dyDescent="0.3">
      <c r="A63" s="262" t="s">
        <v>1383</v>
      </c>
      <c r="B63" s="231">
        <v>1</v>
      </c>
      <c r="C63" s="231"/>
      <c r="D63" s="231">
        <v>1</v>
      </c>
      <c r="E63" s="266"/>
      <c r="F63" s="163"/>
    </row>
    <row r="64" spans="1:8" x14ac:dyDescent="0.3">
      <c r="A64" s="248" t="s">
        <v>13</v>
      </c>
      <c r="B64" s="224">
        <v>4</v>
      </c>
      <c r="C64" s="224"/>
      <c r="D64" s="224">
        <v>4</v>
      </c>
      <c r="E64" s="259"/>
      <c r="F64" s="163"/>
    </row>
    <row r="65" spans="1:7" x14ac:dyDescent="0.3">
      <c r="A65" s="227" t="s">
        <v>1226</v>
      </c>
      <c r="B65" s="228">
        <v>3</v>
      </c>
      <c r="C65" s="228"/>
      <c r="D65" s="228">
        <v>3</v>
      </c>
      <c r="E65" s="261"/>
      <c r="F65" s="163"/>
    </row>
    <row r="66" spans="1:7" x14ac:dyDescent="0.3">
      <c r="A66" s="265" t="s">
        <v>1378</v>
      </c>
      <c r="B66" s="228">
        <v>1</v>
      </c>
      <c r="C66" s="228"/>
      <c r="D66" s="228">
        <v>1</v>
      </c>
      <c r="E66" s="261"/>
      <c r="F66" s="163"/>
    </row>
    <row r="67" spans="1:7" x14ac:dyDescent="0.3">
      <c r="A67" s="248" t="s">
        <v>1380</v>
      </c>
      <c r="B67" s="228">
        <v>1</v>
      </c>
      <c r="C67" s="228"/>
      <c r="D67" s="228">
        <v>1</v>
      </c>
      <c r="E67" s="261"/>
      <c r="F67" s="163"/>
    </row>
    <row r="68" spans="1:7" x14ac:dyDescent="0.3">
      <c r="A68" s="248" t="s">
        <v>1384</v>
      </c>
      <c r="B68" s="249">
        <v>2</v>
      </c>
      <c r="C68" s="249"/>
      <c r="D68" s="249">
        <v>2</v>
      </c>
      <c r="E68" s="259"/>
      <c r="F68" s="163"/>
    </row>
    <row r="69" spans="1:7" x14ac:dyDescent="0.3">
      <c r="A69" s="271"/>
      <c r="B69" s="214">
        <f>SUM(B61:B68)</f>
        <v>14</v>
      </c>
      <c r="C69" s="214">
        <f>SUM(C61:C68)</f>
        <v>0</v>
      </c>
      <c r="D69" s="214">
        <f>SUM(D61:D68)</f>
        <v>14</v>
      </c>
      <c r="E69" s="214">
        <f>SUM(E61:E68)</f>
        <v>0</v>
      </c>
      <c r="F69" s="163"/>
    </row>
    <row r="70" spans="1:7" x14ac:dyDescent="0.3">
      <c r="A70" s="271"/>
      <c r="F70" s="163"/>
    </row>
    <row r="71" spans="1:7" x14ac:dyDescent="0.3">
      <c r="A71" s="390" t="s">
        <v>349</v>
      </c>
      <c r="B71" s="391"/>
      <c r="C71" s="391"/>
      <c r="D71" s="391"/>
      <c r="E71" s="391"/>
      <c r="F71" s="211"/>
    </row>
    <row r="72" spans="1:7" x14ac:dyDescent="0.3">
      <c r="A72" s="212" t="s">
        <v>0</v>
      </c>
      <c r="B72" s="213" t="s">
        <v>1391</v>
      </c>
      <c r="C72" s="213" t="s">
        <v>1390</v>
      </c>
      <c r="D72" s="213" t="s">
        <v>1392</v>
      </c>
      <c r="E72" s="213" t="s">
        <v>1393</v>
      </c>
      <c r="G72" s="163"/>
    </row>
    <row r="73" spans="1:7" x14ac:dyDescent="0.3">
      <c r="A73" s="238" t="s">
        <v>71</v>
      </c>
      <c r="B73" s="213"/>
      <c r="C73" s="213">
        <v>2</v>
      </c>
      <c r="D73" s="213"/>
      <c r="E73" s="213">
        <v>2</v>
      </c>
      <c r="G73" s="163"/>
    </row>
    <row r="74" spans="1:7" x14ac:dyDescent="0.3">
      <c r="A74" s="226" t="s">
        <v>1375</v>
      </c>
      <c r="B74" s="249"/>
      <c r="C74" s="249">
        <v>3</v>
      </c>
      <c r="D74" s="249"/>
      <c r="E74" s="249">
        <v>3</v>
      </c>
      <c r="G74" s="163"/>
    </row>
    <row r="75" spans="1:7" x14ac:dyDescent="0.3">
      <c r="A75" s="226" t="s">
        <v>1376</v>
      </c>
      <c r="B75" s="249">
        <v>7</v>
      </c>
      <c r="C75" s="249"/>
      <c r="D75" s="249">
        <v>7</v>
      </c>
      <c r="E75" s="249"/>
      <c r="G75" s="163"/>
    </row>
    <row r="76" spans="1:7" x14ac:dyDescent="0.3">
      <c r="A76" s="227" t="s">
        <v>1374</v>
      </c>
      <c r="B76" s="228">
        <v>5</v>
      </c>
      <c r="C76" s="228"/>
      <c r="D76" s="228">
        <v>5</v>
      </c>
      <c r="E76" s="228"/>
      <c r="F76" s="163"/>
      <c r="G76" s="164"/>
    </row>
    <row r="77" spans="1:7" x14ac:dyDescent="0.3">
      <c r="A77" s="248" t="s">
        <v>5</v>
      </c>
      <c r="B77" s="249">
        <v>1</v>
      </c>
      <c r="C77" s="249">
        <v>3</v>
      </c>
      <c r="D77" s="249">
        <v>1</v>
      </c>
      <c r="E77" s="249">
        <v>3</v>
      </c>
      <c r="F77" s="163"/>
      <c r="G77" s="164"/>
    </row>
    <row r="78" spans="1:7" x14ac:dyDescent="0.3">
      <c r="A78" s="220" t="s">
        <v>59</v>
      </c>
      <c r="B78" s="213">
        <v>3</v>
      </c>
      <c r="C78" s="213"/>
      <c r="D78" s="213">
        <v>3</v>
      </c>
      <c r="E78" s="213"/>
      <c r="F78" s="163"/>
      <c r="G78" s="164"/>
    </row>
    <row r="79" spans="1:7" x14ac:dyDescent="0.3">
      <c r="A79" s="227" t="s">
        <v>1226</v>
      </c>
      <c r="B79" s="249">
        <v>5</v>
      </c>
      <c r="C79" s="249">
        <v>8</v>
      </c>
      <c r="D79" s="249">
        <v>5</v>
      </c>
      <c r="E79" s="249">
        <v>8</v>
      </c>
      <c r="F79" s="163"/>
      <c r="G79" s="163"/>
    </row>
    <row r="80" spans="1:7" x14ac:dyDescent="0.3">
      <c r="A80" s="227" t="s">
        <v>1495</v>
      </c>
      <c r="B80" s="249"/>
      <c r="C80" s="249">
        <v>3</v>
      </c>
      <c r="D80" s="249"/>
      <c r="E80" s="249">
        <v>3</v>
      </c>
      <c r="F80" s="163"/>
      <c r="G80" s="163"/>
    </row>
    <row r="81" spans="1:7" x14ac:dyDescent="0.3">
      <c r="A81" s="227" t="s">
        <v>1378</v>
      </c>
      <c r="B81" s="249">
        <v>5</v>
      </c>
      <c r="C81" s="249">
        <v>3</v>
      </c>
      <c r="D81" s="249">
        <v>5</v>
      </c>
      <c r="E81" s="249">
        <v>3</v>
      </c>
      <c r="F81" s="163"/>
      <c r="G81" s="163"/>
    </row>
    <row r="82" spans="1:7" x14ac:dyDescent="0.3">
      <c r="A82" s="223" t="s">
        <v>150</v>
      </c>
      <c r="B82" s="249">
        <v>4</v>
      </c>
      <c r="C82" s="249"/>
      <c r="D82" s="249">
        <v>4</v>
      </c>
      <c r="E82" s="249"/>
      <c r="F82" s="163"/>
      <c r="G82" s="163"/>
    </row>
    <row r="83" spans="1:7" x14ac:dyDescent="0.3">
      <c r="A83" s="248" t="s">
        <v>1382</v>
      </c>
      <c r="B83" s="249">
        <v>2</v>
      </c>
      <c r="C83" s="249"/>
      <c r="D83" s="249">
        <v>2</v>
      </c>
      <c r="E83" s="249"/>
      <c r="F83" s="163"/>
      <c r="G83" s="163"/>
    </row>
    <row r="84" spans="1:7" x14ac:dyDescent="0.3">
      <c r="A84" s="271"/>
      <c r="B84" s="214">
        <f>SUM(B73:B83)</f>
        <v>32</v>
      </c>
      <c r="C84" s="214">
        <f>SUM(C73:C83)</f>
        <v>22</v>
      </c>
      <c r="D84" s="214">
        <f>SUM(D73:D83)</f>
        <v>32</v>
      </c>
      <c r="E84" s="214">
        <f>SUM(E73:E83)</f>
        <v>22</v>
      </c>
      <c r="F84" s="163"/>
      <c r="G84" s="163"/>
    </row>
    <row r="85" spans="1:7" x14ac:dyDescent="0.3">
      <c r="F85" s="163"/>
      <c r="G85" s="163"/>
    </row>
    <row r="86" spans="1:7" x14ac:dyDescent="0.3">
      <c r="A86" s="392" t="s">
        <v>1215</v>
      </c>
      <c r="B86" s="393"/>
      <c r="C86" s="393"/>
      <c r="D86" s="393"/>
      <c r="E86" s="393"/>
      <c r="F86" s="211"/>
      <c r="G86" s="163"/>
    </row>
    <row r="87" spans="1:7" x14ac:dyDescent="0.3">
      <c r="A87" s="212" t="s">
        <v>0</v>
      </c>
      <c r="B87" s="213" t="s">
        <v>1391</v>
      </c>
      <c r="C87" s="213" t="s">
        <v>1390</v>
      </c>
      <c r="D87" s="213" t="s">
        <v>1392</v>
      </c>
      <c r="E87" s="213" t="s">
        <v>1393</v>
      </c>
      <c r="G87" s="163"/>
    </row>
    <row r="88" spans="1:7" x14ac:dyDescent="0.3">
      <c r="A88" s="238" t="s">
        <v>52</v>
      </c>
      <c r="B88" s="213">
        <v>4</v>
      </c>
      <c r="C88" s="213"/>
      <c r="D88" s="213">
        <v>4</v>
      </c>
      <c r="E88" s="263"/>
      <c r="G88" s="163"/>
    </row>
    <row r="89" spans="1:7" x14ac:dyDescent="0.3">
      <c r="A89" s="238" t="s">
        <v>1385</v>
      </c>
      <c r="B89" s="213">
        <v>6</v>
      </c>
      <c r="C89" s="213"/>
      <c r="D89" s="213">
        <v>6</v>
      </c>
      <c r="E89" s="263"/>
      <c r="G89" s="163"/>
    </row>
    <row r="90" spans="1:7" x14ac:dyDescent="0.3">
      <c r="A90" s="226" t="s">
        <v>1376</v>
      </c>
      <c r="B90" s="249">
        <v>1</v>
      </c>
      <c r="C90" s="249"/>
      <c r="D90" s="249">
        <v>1</v>
      </c>
      <c r="E90" s="259"/>
      <c r="G90" s="163"/>
    </row>
    <row r="91" spans="1:7" x14ac:dyDescent="0.3">
      <c r="A91" s="257" t="s">
        <v>6</v>
      </c>
      <c r="B91" s="249">
        <v>11</v>
      </c>
      <c r="C91" s="249"/>
      <c r="D91" s="249">
        <v>11</v>
      </c>
      <c r="E91" s="261"/>
      <c r="G91" s="163"/>
    </row>
    <row r="92" spans="1:7" x14ac:dyDescent="0.3">
      <c r="A92" s="226" t="s">
        <v>13</v>
      </c>
      <c r="B92" s="249">
        <v>3</v>
      </c>
      <c r="C92" s="249"/>
      <c r="D92" s="249">
        <v>3</v>
      </c>
      <c r="E92" s="259"/>
      <c r="F92" s="163"/>
      <c r="G92" s="163"/>
    </row>
    <row r="93" spans="1:7" x14ac:dyDescent="0.3">
      <c r="A93" s="226" t="s">
        <v>1386</v>
      </c>
      <c r="B93" s="249">
        <v>12</v>
      </c>
      <c r="C93" s="249"/>
      <c r="D93" s="249">
        <v>12</v>
      </c>
      <c r="E93" s="259"/>
      <c r="F93" s="163"/>
      <c r="G93" s="163"/>
    </row>
    <row r="94" spans="1:7" x14ac:dyDescent="0.3">
      <c r="A94" s="226" t="s">
        <v>1226</v>
      </c>
      <c r="B94" s="249">
        <v>19</v>
      </c>
      <c r="C94" s="249">
        <v>3</v>
      </c>
      <c r="D94" s="249">
        <v>19</v>
      </c>
      <c r="E94" s="249">
        <v>3</v>
      </c>
      <c r="F94" s="163"/>
      <c r="G94" s="163"/>
    </row>
    <row r="95" spans="1:7" x14ac:dyDescent="0.3">
      <c r="A95" s="226" t="s">
        <v>1227</v>
      </c>
      <c r="B95" s="249">
        <v>11</v>
      </c>
      <c r="C95" s="249">
        <v>222</v>
      </c>
      <c r="D95" s="249">
        <v>11</v>
      </c>
      <c r="E95" s="249">
        <v>222</v>
      </c>
      <c r="F95" s="163"/>
      <c r="G95" s="163"/>
    </row>
    <row r="96" spans="1:7" x14ac:dyDescent="0.3">
      <c r="A96" s="238" t="s">
        <v>1377</v>
      </c>
      <c r="B96" s="213">
        <v>2</v>
      </c>
      <c r="C96" s="213"/>
      <c r="D96" s="213">
        <v>2</v>
      </c>
      <c r="E96" s="272"/>
      <c r="F96" s="163"/>
      <c r="G96" s="163"/>
    </row>
    <row r="97" spans="1:8" x14ac:dyDescent="0.3">
      <c r="A97" s="238" t="s">
        <v>1091</v>
      </c>
      <c r="B97" s="213">
        <v>2</v>
      </c>
      <c r="C97" s="213"/>
      <c r="D97" s="213">
        <v>2</v>
      </c>
      <c r="E97" s="272"/>
      <c r="F97" s="163"/>
      <c r="G97" s="163"/>
    </row>
    <row r="98" spans="1:8" x14ac:dyDescent="0.3">
      <c r="A98" s="238" t="s">
        <v>1088</v>
      </c>
      <c r="B98" s="213">
        <v>1</v>
      </c>
      <c r="C98" s="213"/>
      <c r="D98" s="213">
        <v>1</v>
      </c>
      <c r="E98" s="272"/>
      <c r="F98" s="163"/>
      <c r="G98" s="163"/>
    </row>
    <row r="99" spans="1:8" ht="14.5" x14ac:dyDescent="0.35">
      <c r="A99" s="223" t="s">
        <v>150</v>
      </c>
      <c r="B99" s="249">
        <v>25</v>
      </c>
      <c r="C99" s="249"/>
      <c r="D99" s="249">
        <v>25</v>
      </c>
      <c r="E99" s="261"/>
      <c r="F99" s="163"/>
      <c r="G99" s="167"/>
    </row>
    <row r="100" spans="1:8" x14ac:dyDescent="0.3">
      <c r="A100" s="248" t="s">
        <v>1382</v>
      </c>
      <c r="B100" s="249">
        <v>1</v>
      </c>
      <c r="C100" s="249"/>
      <c r="D100" s="249">
        <v>1</v>
      </c>
      <c r="E100" s="259"/>
      <c r="G100" s="163"/>
    </row>
    <row r="101" spans="1:8" x14ac:dyDescent="0.3">
      <c r="A101" s="271"/>
      <c r="B101" s="214">
        <f>SUM(B88:B100)</f>
        <v>98</v>
      </c>
      <c r="C101" s="214">
        <f>SUM(C88:C100)</f>
        <v>225</v>
      </c>
      <c r="D101" s="214">
        <f>SUM(D88:D100)</f>
        <v>98</v>
      </c>
      <c r="E101" s="214">
        <f>SUM(E88:E100)</f>
        <v>225</v>
      </c>
      <c r="G101" s="163"/>
    </row>
    <row r="102" spans="1:8" x14ac:dyDescent="0.3">
      <c r="G102" s="163"/>
    </row>
    <row r="103" spans="1:8" x14ac:dyDescent="0.3">
      <c r="A103" s="390" t="s">
        <v>345</v>
      </c>
      <c r="B103" s="391"/>
      <c r="C103" s="391"/>
      <c r="D103" s="391"/>
      <c r="E103" s="391"/>
      <c r="F103" s="211"/>
      <c r="G103" s="163"/>
    </row>
    <row r="104" spans="1:8" x14ac:dyDescent="0.3">
      <c r="A104" s="212" t="s">
        <v>0</v>
      </c>
      <c r="B104" s="213" t="s">
        <v>1391</v>
      </c>
      <c r="C104" s="213" t="s">
        <v>1390</v>
      </c>
      <c r="D104" s="213" t="s">
        <v>1392</v>
      </c>
      <c r="E104" s="213" t="s">
        <v>1393</v>
      </c>
      <c r="G104" s="163"/>
    </row>
    <row r="105" spans="1:8" x14ac:dyDescent="0.3">
      <c r="A105" s="220" t="s">
        <v>52</v>
      </c>
      <c r="B105" s="213">
        <v>2</v>
      </c>
      <c r="C105" s="213"/>
      <c r="D105" s="213">
        <v>2</v>
      </c>
      <c r="E105" s="263"/>
      <c r="F105" s="163"/>
      <c r="G105" s="163"/>
      <c r="H105" s="164"/>
    </row>
    <row r="106" spans="1:8" x14ac:dyDescent="0.3">
      <c r="A106" s="257" t="s">
        <v>6</v>
      </c>
      <c r="B106" s="249">
        <v>3</v>
      </c>
      <c r="C106" s="249"/>
      <c r="D106" s="249">
        <v>3</v>
      </c>
      <c r="E106" s="261"/>
      <c r="F106" s="163"/>
      <c r="G106" s="163"/>
      <c r="H106" s="27"/>
    </row>
    <row r="107" spans="1:8" x14ac:dyDescent="0.3">
      <c r="A107" s="223" t="s">
        <v>7</v>
      </c>
      <c r="B107" s="249">
        <v>1</v>
      </c>
      <c r="C107" s="249"/>
      <c r="D107" s="249">
        <v>1</v>
      </c>
      <c r="E107" s="261"/>
      <c r="F107" s="163"/>
      <c r="G107" s="163"/>
      <c r="H107" s="27"/>
    </row>
    <row r="108" spans="1:8" x14ac:dyDescent="0.3">
      <c r="A108" s="223" t="s">
        <v>32</v>
      </c>
      <c r="B108" s="249">
        <v>1</v>
      </c>
      <c r="C108" s="249"/>
      <c r="D108" s="249">
        <v>1</v>
      </c>
      <c r="E108" s="261"/>
      <c r="F108" s="163"/>
      <c r="G108" s="163"/>
      <c r="H108" s="27"/>
    </row>
    <row r="109" spans="1:8" x14ac:dyDescent="0.3">
      <c r="A109" s="248" t="s">
        <v>1382</v>
      </c>
      <c r="B109" s="249">
        <v>1</v>
      </c>
      <c r="C109" s="249"/>
      <c r="D109" s="249">
        <v>1</v>
      </c>
      <c r="E109" s="264"/>
      <c r="F109" s="163"/>
      <c r="G109" s="163"/>
      <c r="H109" s="27"/>
    </row>
    <row r="110" spans="1:8" x14ac:dyDescent="0.3">
      <c r="A110" s="271"/>
      <c r="B110" s="214">
        <f>SUM(B105:B109)</f>
        <v>8</v>
      </c>
      <c r="C110" s="214">
        <f>SUM(C105:C109)</f>
        <v>0</v>
      </c>
      <c r="D110" s="214">
        <f>SUM(D105:D109)</f>
        <v>8</v>
      </c>
      <c r="E110" s="214">
        <f>SUM(E105:E109)</f>
        <v>0</v>
      </c>
      <c r="F110" s="163"/>
      <c r="G110" s="163"/>
      <c r="H110" s="27"/>
    </row>
    <row r="111" spans="1:8" x14ac:dyDescent="0.3">
      <c r="F111" s="163"/>
      <c r="G111" s="163"/>
      <c r="H111" s="27"/>
    </row>
    <row r="112" spans="1:8" x14ac:dyDescent="0.3">
      <c r="A112" s="392" t="s">
        <v>1217</v>
      </c>
      <c r="B112" s="393"/>
      <c r="C112" s="393"/>
      <c r="D112" s="393"/>
      <c r="E112" s="393"/>
      <c r="F112" s="211"/>
      <c r="G112" s="163"/>
      <c r="H112" s="27"/>
    </row>
    <row r="113" spans="1:8" x14ac:dyDescent="0.3">
      <c r="A113" s="212" t="s">
        <v>0</v>
      </c>
      <c r="B113" s="213" t="s">
        <v>1391</v>
      </c>
      <c r="C113" s="213" t="s">
        <v>1390</v>
      </c>
      <c r="D113" s="213" t="s">
        <v>1392</v>
      </c>
      <c r="E113" s="213" t="s">
        <v>1393</v>
      </c>
      <c r="F113" s="163"/>
      <c r="G113" s="163"/>
      <c r="H113" s="27"/>
    </row>
    <row r="114" spans="1:8" x14ac:dyDescent="0.3">
      <c r="A114" s="257" t="s">
        <v>1226</v>
      </c>
      <c r="B114" s="249">
        <v>18</v>
      </c>
      <c r="C114" s="249"/>
      <c r="D114" s="249">
        <v>18</v>
      </c>
      <c r="E114" s="261"/>
      <c r="F114" s="163"/>
      <c r="G114" s="163"/>
      <c r="H114" s="27"/>
    </row>
    <row r="115" spans="1:8" x14ac:dyDescent="0.3">
      <c r="A115" s="223" t="s">
        <v>150</v>
      </c>
      <c r="B115" s="249">
        <v>6</v>
      </c>
      <c r="C115" s="249"/>
      <c r="D115" s="249">
        <v>6</v>
      </c>
      <c r="E115" s="261"/>
      <c r="F115" s="163"/>
      <c r="G115" s="163"/>
      <c r="H115" s="27"/>
    </row>
    <row r="116" spans="1:8" x14ac:dyDescent="0.3">
      <c r="A116" s="253"/>
      <c r="B116" s="214">
        <f>SUM(B114:B115)</f>
        <v>24</v>
      </c>
      <c r="C116" s="214">
        <f>SUM(C114:C115)</f>
        <v>0</v>
      </c>
      <c r="D116" s="214">
        <f>SUM(D114:D115)</f>
        <v>24</v>
      </c>
      <c r="E116" s="214">
        <f>SUM(E114:E115)</f>
        <v>0</v>
      </c>
      <c r="F116" s="163"/>
      <c r="G116" s="163"/>
      <c r="H116" s="27"/>
    </row>
    <row r="117" spans="1:8" x14ac:dyDescent="0.3">
      <c r="F117" s="163"/>
      <c r="G117" s="163"/>
      <c r="H117" s="163"/>
    </row>
    <row r="118" spans="1:8" x14ac:dyDescent="0.3">
      <c r="A118" s="390" t="s">
        <v>346</v>
      </c>
      <c r="B118" s="391"/>
      <c r="C118" s="391"/>
      <c r="D118" s="391"/>
      <c r="E118" s="391"/>
      <c r="F118" s="211"/>
      <c r="G118" s="163"/>
      <c r="H118" s="163"/>
    </row>
    <row r="119" spans="1:8" x14ac:dyDescent="0.3">
      <c r="A119" s="212" t="s">
        <v>0</v>
      </c>
      <c r="B119" s="213" t="s">
        <v>1391</v>
      </c>
      <c r="C119" s="213" t="s">
        <v>1390</v>
      </c>
      <c r="D119" s="213" t="s">
        <v>1392</v>
      </c>
      <c r="E119" s="213" t="s">
        <v>1393</v>
      </c>
      <c r="F119" s="163"/>
      <c r="G119" s="163"/>
      <c r="H119" s="163"/>
    </row>
    <row r="120" spans="1:8" x14ac:dyDescent="0.3">
      <c r="A120" s="248" t="s">
        <v>1374</v>
      </c>
      <c r="B120" s="249">
        <v>1</v>
      </c>
      <c r="C120" s="249"/>
      <c r="D120" s="249">
        <v>1</v>
      </c>
      <c r="E120" s="264"/>
      <c r="F120" s="163"/>
      <c r="G120" s="164"/>
      <c r="H120" s="163"/>
    </row>
    <row r="121" spans="1:8" x14ac:dyDescent="0.3">
      <c r="A121" s="215" t="s">
        <v>73</v>
      </c>
      <c r="B121" s="213">
        <v>1</v>
      </c>
      <c r="C121" s="213"/>
      <c r="D121" s="213">
        <v>1</v>
      </c>
      <c r="E121" s="266"/>
      <c r="F121" s="163"/>
      <c r="G121" s="164"/>
      <c r="H121" s="163"/>
    </row>
    <row r="122" spans="1:8" x14ac:dyDescent="0.3">
      <c r="A122" s="258" t="s">
        <v>59</v>
      </c>
      <c r="B122" s="213">
        <v>1</v>
      </c>
      <c r="C122" s="213"/>
      <c r="D122" s="213">
        <v>1</v>
      </c>
      <c r="E122" s="266"/>
      <c r="F122" s="163"/>
      <c r="G122" s="164"/>
      <c r="H122" s="163"/>
    </row>
    <row r="123" spans="1:8" x14ac:dyDescent="0.3">
      <c r="A123" s="273" t="s">
        <v>8</v>
      </c>
      <c r="B123" s="213">
        <v>1</v>
      </c>
      <c r="C123" s="213"/>
      <c r="D123" s="213">
        <v>1</v>
      </c>
      <c r="E123" s="266"/>
      <c r="F123" s="163"/>
      <c r="G123" s="164"/>
      <c r="H123" s="163"/>
    </row>
    <row r="124" spans="1:8" x14ac:dyDescent="0.3">
      <c r="A124" s="257" t="s">
        <v>13</v>
      </c>
      <c r="B124" s="249">
        <v>1</v>
      </c>
      <c r="C124" s="249"/>
      <c r="D124" s="249">
        <v>1</v>
      </c>
      <c r="E124" s="264"/>
      <c r="F124" s="163"/>
      <c r="G124" s="164"/>
      <c r="H124" s="163"/>
    </row>
    <row r="125" spans="1:8" x14ac:dyDescent="0.3">
      <c r="A125" s="257" t="s">
        <v>1387</v>
      </c>
      <c r="B125" s="249">
        <v>2</v>
      </c>
      <c r="C125" s="249"/>
      <c r="D125" s="249">
        <v>2</v>
      </c>
      <c r="E125" s="264"/>
      <c r="F125" s="163"/>
      <c r="G125" s="164"/>
      <c r="H125" s="163"/>
    </row>
    <row r="126" spans="1:8" x14ac:dyDescent="0.3">
      <c r="A126" s="223" t="s">
        <v>1226</v>
      </c>
      <c r="B126" s="249">
        <v>1</v>
      </c>
      <c r="C126" s="249"/>
      <c r="D126" s="249">
        <v>1</v>
      </c>
      <c r="E126" s="261"/>
      <c r="F126" s="163"/>
      <c r="G126" s="164"/>
      <c r="H126" s="163"/>
    </row>
    <row r="127" spans="1:8" x14ac:dyDescent="0.3">
      <c r="A127" s="215" t="s">
        <v>76</v>
      </c>
      <c r="B127" s="213">
        <v>1</v>
      </c>
      <c r="C127" s="213"/>
      <c r="D127" s="213">
        <v>1</v>
      </c>
      <c r="E127" s="272"/>
      <c r="F127" s="163"/>
      <c r="G127" s="164"/>
      <c r="H127" s="163"/>
    </row>
    <row r="128" spans="1:8" x14ac:dyDescent="0.3">
      <c r="A128" s="258" t="s">
        <v>176</v>
      </c>
      <c r="B128" s="213">
        <v>1</v>
      </c>
      <c r="C128" s="213"/>
      <c r="D128" s="213">
        <v>1</v>
      </c>
      <c r="E128" s="272"/>
      <c r="F128" s="163"/>
      <c r="G128" s="164"/>
      <c r="H128" s="163"/>
    </row>
    <row r="129" spans="1:22" x14ac:dyDescent="0.3">
      <c r="A129" s="248" t="s">
        <v>1382</v>
      </c>
      <c r="B129" s="249">
        <v>3</v>
      </c>
      <c r="C129" s="249"/>
      <c r="D129" s="249">
        <v>3</v>
      </c>
      <c r="E129" s="264"/>
      <c r="G129" s="163"/>
      <c r="H129" s="163"/>
    </row>
    <row r="130" spans="1:22" x14ac:dyDescent="0.3">
      <c r="A130" s="271"/>
      <c r="B130" s="214">
        <f>SUM(B120:B129)</f>
        <v>13</v>
      </c>
      <c r="C130" s="214">
        <f>SUM(C120:C129)</f>
        <v>0</v>
      </c>
      <c r="D130" s="214">
        <f>SUM(D120:D129)</f>
        <v>13</v>
      </c>
      <c r="E130" s="214">
        <f>SUM(E120:E129)</f>
        <v>0</v>
      </c>
      <c r="G130" s="163"/>
      <c r="H130" s="163"/>
    </row>
    <row r="131" spans="1:22" x14ac:dyDescent="0.3">
      <c r="A131" s="271"/>
      <c r="B131" s="214"/>
      <c r="C131" s="214"/>
      <c r="D131" s="274"/>
      <c r="E131" s="274"/>
      <c r="G131" s="163"/>
      <c r="H131" s="163"/>
    </row>
    <row r="132" spans="1:22" x14ac:dyDescent="0.3">
      <c r="A132" s="392" t="s">
        <v>1243</v>
      </c>
      <c r="B132" s="393"/>
      <c r="C132" s="393"/>
      <c r="D132" s="393"/>
      <c r="E132" s="393"/>
      <c r="F132" s="211"/>
      <c r="G132" s="163"/>
      <c r="H132" s="163"/>
    </row>
    <row r="133" spans="1:22" x14ac:dyDescent="0.3">
      <c r="A133" s="212" t="s">
        <v>0</v>
      </c>
      <c r="B133" s="213" t="s">
        <v>1391</v>
      </c>
      <c r="C133" s="213" t="s">
        <v>1390</v>
      </c>
      <c r="D133" s="213" t="s">
        <v>1392</v>
      </c>
      <c r="E133" s="213" t="s">
        <v>1393</v>
      </c>
      <c r="G133" s="163"/>
      <c r="H133" s="163"/>
    </row>
    <row r="134" spans="1:22" x14ac:dyDescent="0.3">
      <c r="A134" s="226" t="s">
        <v>13</v>
      </c>
      <c r="B134" s="249">
        <v>2</v>
      </c>
      <c r="C134" s="249"/>
      <c r="D134" s="249">
        <v>2</v>
      </c>
      <c r="E134" s="249"/>
      <c r="G134" s="163"/>
      <c r="H134" s="163"/>
    </row>
    <row r="135" spans="1:22" x14ac:dyDescent="0.3">
      <c r="A135" s="226" t="s">
        <v>1226</v>
      </c>
      <c r="B135" s="249"/>
      <c r="C135" s="249">
        <v>1</v>
      </c>
      <c r="D135" s="249"/>
      <c r="E135" s="249">
        <v>1</v>
      </c>
      <c r="G135" s="163"/>
      <c r="H135" s="163"/>
    </row>
    <row r="136" spans="1:22" x14ac:dyDescent="0.3">
      <c r="A136" s="226" t="s">
        <v>1509</v>
      </c>
      <c r="B136" s="249"/>
      <c r="C136" s="249"/>
      <c r="D136" s="249"/>
      <c r="E136" s="249">
        <v>1</v>
      </c>
      <c r="G136" s="163"/>
      <c r="H136" s="163"/>
      <c r="I136" s="308"/>
      <c r="J136" s="308"/>
      <c r="K136" s="308"/>
      <c r="L136" s="308"/>
      <c r="M136" s="308"/>
      <c r="N136" s="308"/>
      <c r="O136" s="308"/>
      <c r="Q136" s="308"/>
      <c r="R136" s="308"/>
      <c r="S136" s="308"/>
      <c r="T136" s="308"/>
      <c r="U136" s="308"/>
      <c r="V136" s="308"/>
    </row>
    <row r="137" spans="1:22" x14ac:dyDescent="0.3">
      <c r="A137" s="226" t="s">
        <v>7</v>
      </c>
      <c r="B137" s="249"/>
      <c r="C137" s="249">
        <v>1</v>
      </c>
      <c r="D137" s="249"/>
      <c r="E137" s="249">
        <v>1</v>
      </c>
      <c r="G137" s="163"/>
      <c r="H137" s="163"/>
      <c r="I137" s="308"/>
      <c r="J137" s="308"/>
      <c r="K137" s="308"/>
      <c r="L137" s="308"/>
      <c r="M137" s="308"/>
      <c r="N137" s="308"/>
      <c r="O137" s="308"/>
      <c r="Q137" s="308"/>
      <c r="R137" s="308"/>
      <c r="S137" s="308"/>
      <c r="T137" s="308"/>
      <c r="U137" s="308"/>
      <c r="V137" s="308"/>
    </row>
    <row r="138" spans="1:22" x14ac:dyDescent="0.3">
      <c r="A138" s="226" t="s">
        <v>1382</v>
      </c>
      <c r="B138" s="249">
        <v>1</v>
      </c>
      <c r="C138" s="249"/>
      <c r="D138" s="249">
        <v>1</v>
      </c>
      <c r="E138" s="249"/>
      <c r="G138" s="163"/>
      <c r="H138" s="163"/>
    </row>
    <row r="139" spans="1:22" x14ac:dyDescent="0.3">
      <c r="A139" s="275"/>
      <c r="B139" s="214">
        <f>SUM(B134:B138)</f>
        <v>3</v>
      </c>
      <c r="C139" s="214">
        <f>SUM(C134:C138)</f>
        <v>2</v>
      </c>
      <c r="D139" s="214">
        <f>SUM(D134:D138)</f>
        <v>3</v>
      </c>
      <c r="E139" s="214">
        <f>SUM(E134:E138)</f>
        <v>3</v>
      </c>
      <c r="G139" s="163"/>
      <c r="H139" s="163"/>
    </row>
    <row r="140" spans="1:22" x14ac:dyDescent="0.3">
      <c r="A140" s="1"/>
      <c r="G140" s="163"/>
      <c r="H140" s="163"/>
    </row>
    <row r="141" spans="1:22" x14ac:dyDescent="0.3">
      <c r="A141" s="392" t="s">
        <v>1216</v>
      </c>
      <c r="B141" s="393"/>
      <c r="C141" s="393"/>
      <c r="D141" s="393"/>
      <c r="E141" s="393"/>
      <c r="F141" s="211"/>
      <c r="G141" s="163"/>
      <c r="H141" s="163"/>
    </row>
    <row r="142" spans="1:22" x14ac:dyDescent="0.3">
      <c r="A142" s="212" t="s">
        <v>0</v>
      </c>
      <c r="B142" s="213" t="s">
        <v>1391</v>
      </c>
      <c r="C142" s="213" t="s">
        <v>1390</v>
      </c>
      <c r="D142" s="213" t="s">
        <v>1392</v>
      </c>
      <c r="E142" s="213" t="s">
        <v>1393</v>
      </c>
      <c r="G142" s="163"/>
      <c r="H142" s="163"/>
    </row>
    <row r="143" spans="1:22" x14ac:dyDescent="0.3">
      <c r="A143" s="226" t="s">
        <v>1086</v>
      </c>
      <c r="B143" s="249">
        <v>61</v>
      </c>
      <c r="C143" s="249">
        <v>41</v>
      </c>
      <c r="D143" s="250">
        <v>63</v>
      </c>
      <c r="E143" s="249">
        <v>41</v>
      </c>
      <c r="F143" s="163"/>
      <c r="G143" s="163"/>
      <c r="H143" s="163"/>
    </row>
    <row r="144" spans="1:22" x14ac:dyDescent="0.3">
      <c r="A144" s="226" t="s">
        <v>185</v>
      </c>
      <c r="B144" s="249">
        <v>1</v>
      </c>
      <c r="C144" s="249"/>
      <c r="D144" s="276">
        <v>1</v>
      </c>
      <c r="E144" s="249"/>
      <c r="F144" s="163"/>
      <c r="G144" s="163"/>
      <c r="H144" s="163"/>
    </row>
    <row r="145" spans="1:8" x14ac:dyDescent="0.3">
      <c r="A145" s="238" t="s">
        <v>1194</v>
      </c>
      <c r="B145" s="213"/>
      <c r="C145" s="213">
        <v>2</v>
      </c>
      <c r="D145" s="277"/>
      <c r="E145" s="213">
        <v>2</v>
      </c>
      <c r="F145" s="163"/>
      <c r="G145" s="163"/>
      <c r="H145" s="163"/>
    </row>
    <row r="146" spans="1:8" x14ac:dyDescent="0.3">
      <c r="A146" s="226" t="s">
        <v>1226</v>
      </c>
      <c r="B146" s="249">
        <v>34</v>
      </c>
      <c r="C146" s="249">
        <v>8</v>
      </c>
      <c r="D146" s="249">
        <v>34</v>
      </c>
      <c r="E146" s="249">
        <v>8</v>
      </c>
      <c r="F146" s="163"/>
      <c r="G146" s="163"/>
      <c r="H146" s="163"/>
    </row>
    <row r="147" spans="1:8" x14ac:dyDescent="0.3">
      <c r="A147" s="238" t="s">
        <v>1205</v>
      </c>
      <c r="B147" s="213"/>
      <c r="C147" s="213"/>
      <c r="D147" s="241"/>
      <c r="E147" s="241">
        <v>1</v>
      </c>
      <c r="F147" s="163"/>
      <c r="G147" s="163"/>
      <c r="H147" s="163"/>
    </row>
    <row r="148" spans="1:8" x14ac:dyDescent="0.3">
      <c r="A148" s="238" t="s">
        <v>254</v>
      </c>
      <c r="B148" s="213"/>
      <c r="C148" s="213"/>
      <c r="D148" s="241"/>
      <c r="E148" s="241">
        <v>1</v>
      </c>
      <c r="F148" s="163"/>
      <c r="G148" s="163"/>
      <c r="H148" s="163"/>
    </row>
    <row r="149" spans="1:8" x14ac:dyDescent="0.3">
      <c r="A149" s="238" t="s">
        <v>1088</v>
      </c>
      <c r="B149" s="213">
        <v>4</v>
      </c>
      <c r="C149" s="213"/>
      <c r="D149" s="213">
        <v>4</v>
      </c>
      <c r="E149" s="241"/>
      <c r="F149" s="163"/>
      <c r="G149" s="163"/>
      <c r="H149" s="163"/>
    </row>
    <row r="150" spans="1:8" x14ac:dyDescent="0.3">
      <c r="A150" s="226" t="s">
        <v>1084</v>
      </c>
      <c r="B150" s="249">
        <v>34</v>
      </c>
      <c r="C150" s="249"/>
      <c r="D150" s="250">
        <v>35</v>
      </c>
      <c r="E150" s="250"/>
      <c r="F150" s="163"/>
      <c r="G150" s="163"/>
      <c r="H150" s="163"/>
    </row>
    <row r="151" spans="1:8" x14ac:dyDescent="0.3">
      <c r="A151" s="223" t="s">
        <v>150</v>
      </c>
      <c r="B151" s="249">
        <v>1</v>
      </c>
      <c r="C151" s="249"/>
      <c r="D151" s="276">
        <v>1</v>
      </c>
      <c r="E151" s="276"/>
      <c r="F151" s="163"/>
      <c r="G151" s="163"/>
      <c r="H151" s="163"/>
    </row>
    <row r="152" spans="1:8" x14ac:dyDescent="0.3">
      <c r="A152" s="253"/>
      <c r="B152" s="214">
        <f>SUM(B143:B151)</f>
        <v>135</v>
      </c>
      <c r="C152" s="214">
        <f>SUM(C143:C151)</f>
        <v>51</v>
      </c>
      <c r="D152" s="214">
        <f>SUM(D143:D151)</f>
        <v>138</v>
      </c>
      <c r="E152" s="214">
        <f>SUM(E143:E151)</f>
        <v>53</v>
      </c>
      <c r="F152" s="163"/>
      <c r="G152" s="163"/>
      <c r="H152" s="163"/>
    </row>
    <row r="153" spans="1:8" x14ac:dyDescent="0.3">
      <c r="D153" s="278"/>
      <c r="E153" s="278"/>
      <c r="F153" s="163"/>
      <c r="G153" s="163"/>
      <c r="H153" s="163"/>
    </row>
    <row r="154" spans="1:8" x14ac:dyDescent="0.3">
      <c r="A154" s="390" t="s">
        <v>1210</v>
      </c>
      <c r="B154" s="391"/>
      <c r="C154" s="391"/>
      <c r="D154" s="391"/>
      <c r="E154" s="391"/>
      <c r="F154" s="211"/>
      <c r="G154" s="163"/>
      <c r="H154" s="163"/>
    </row>
    <row r="155" spans="1:8" x14ac:dyDescent="0.3">
      <c r="A155" s="212" t="s">
        <v>0</v>
      </c>
      <c r="B155" s="213" t="s">
        <v>1391</v>
      </c>
      <c r="C155" s="213" t="s">
        <v>1390</v>
      </c>
      <c r="D155" s="213" t="s">
        <v>1392</v>
      </c>
      <c r="E155" s="213" t="s">
        <v>1393</v>
      </c>
      <c r="F155" s="163"/>
      <c r="G155" s="163"/>
      <c r="H155" s="164"/>
    </row>
    <row r="156" spans="1:8" x14ac:dyDescent="0.3">
      <c r="A156" s="238" t="s">
        <v>1342</v>
      </c>
      <c r="B156" s="213"/>
      <c r="C156" s="213">
        <v>3</v>
      </c>
      <c r="D156" s="213"/>
      <c r="E156" s="213">
        <v>3</v>
      </c>
      <c r="F156" s="163"/>
      <c r="G156" s="163"/>
      <c r="H156" s="164"/>
    </row>
    <row r="157" spans="1:8" x14ac:dyDescent="0.3">
      <c r="A157" s="226" t="s">
        <v>1375</v>
      </c>
      <c r="B157" s="249">
        <v>4</v>
      </c>
      <c r="C157" s="249"/>
      <c r="D157" s="249">
        <v>4</v>
      </c>
      <c r="E157" s="249"/>
      <c r="F157" s="163"/>
      <c r="G157" s="163"/>
      <c r="H157" s="164"/>
    </row>
    <row r="158" spans="1:8" x14ac:dyDescent="0.3">
      <c r="A158" s="226" t="s">
        <v>1374</v>
      </c>
      <c r="B158" s="249">
        <v>9</v>
      </c>
      <c r="C158" s="249"/>
      <c r="D158" s="249">
        <v>9</v>
      </c>
      <c r="E158" s="249"/>
      <c r="F158" s="163"/>
      <c r="G158" s="164"/>
      <c r="H158" s="163"/>
    </row>
    <row r="159" spans="1:8" x14ac:dyDescent="0.3">
      <c r="A159" s="248" t="s">
        <v>5</v>
      </c>
      <c r="B159" s="249">
        <v>3</v>
      </c>
      <c r="C159" s="249"/>
      <c r="D159" s="249">
        <v>3</v>
      </c>
      <c r="E159" s="249"/>
      <c r="F159" s="163"/>
      <c r="G159" s="164"/>
      <c r="H159" s="163"/>
    </row>
    <row r="160" spans="1:8" x14ac:dyDescent="0.3">
      <c r="A160" s="238" t="s">
        <v>59</v>
      </c>
      <c r="B160" s="213">
        <v>1</v>
      </c>
      <c r="C160" s="213"/>
      <c r="D160" s="213">
        <v>1</v>
      </c>
      <c r="E160" s="213"/>
      <c r="F160" s="163"/>
      <c r="G160" s="164"/>
      <c r="H160" s="163"/>
    </row>
    <row r="161" spans="1:22" x14ac:dyDescent="0.3">
      <c r="A161" s="220" t="s">
        <v>47</v>
      </c>
      <c r="B161" s="213">
        <v>1</v>
      </c>
      <c r="C161" s="213"/>
      <c r="D161" s="213">
        <v>1</v>
      </c>
      <c r="E161" s="213"/>
      <c r="F161" s="163"/>
      <c r="G161" s="164"/>
      <c r="H161" s="163"/>
    </row>
    <row r="162" spans="1:22" x14ac:dyDescent="0.3">
      <c r="A162" s="279" t="s">
        <v>1388</v>
      </c>
      <c r="B162" s="233">
        <v>3</v>
      </c>
      <c r="C162" s="233"/>
      <c r="D162" s="233">
        <v>3</v>
      </c>
      <c r="E162" s="233"/>
      <c r="F162" s="163"/>
      <c r="G162" s="164"/>
      <c r="H162" s="163"/>
    </row>
    <row r="163" spans="1:22" x14ac:dyDescent="0.3">
      <c r="A163" s="223" t="s">
        <v>1226</v>
      </c>
      <c r="B163" s="249">
        <v>3</v>
      </c>
      <c r="C163" s="249">
        <v>12</v>
      </c>
      <c r="D163" s="249">
        <v>3</v>
      </c>
      <c r="E163" s="249">
        <v>12</v>
      </c>
      <c r="F163" s="163"/>
      <c r="G163" s="164"/>
      <c r="H163" s="163"/>
    </row>
    <row r="164" spans="1:22" x14ac:dyDescent="0.3">
      <c r="A164" s="223" t="s">
        <v>1494</v>
      </c>
      <c r="B164" s="249"/>
      <c r="C164" s="249">
        <v>6</v>
      </c>
      <c r="D164" s="249"/>
      <c r="E164" s="249">
        <v>6</v>
      </c>
      <c r="F164" s="163"/>
      <c r="G164" s="164"/>
      <c r="H164" s="163"/>
    </row>
    <row r="165" spans="1:22" x14ac:dyDescent="0.3">
      <c r="A165" s="265" t="s">
        <v>199</v>
      </c>
      <c r="B165" s="249">
        <v>3</v>
      </c>
      <c r="C165" s="249">
        <v>9</v>
      </c>
      <c r="D165" s="249">
        <v>3</v>
      </c>
      <c r="E165" s="249">
        <v>9</v>
      </c>
      <c r="F165" s="163"/>
      <c r="G165" s="164"/>
      <c r="H165" s="163"/>
    </row>
    <row r="166" spans="1:22" x14ac:dyDescent="0.3">
      <c r="A166" s="226" t="s">
        <v>32</v>
      </c>
      <c r="B166" s="249">
        <v>4</v>
      </c>
      <c r="C166" s="249"/>
      <c r="D166" s="249">
        <v>4</v>
      </c>
      <c r="E166" s="249"/>
      <c r="F166" s="163"/>
      <c r="G166" s="164"/>
      <c r="H166" s="163"/>
    </row>
    <row r="167" spans="1:22" x14ac:dyDescent="0.3">
      <c r="A167" s="220" t="s">
        <v>14</v>
      </c>
      <c r="B167" s="213">
        <v>2</v>
      </c>
      <c r="C167" s="213"/>
      <c r="D167" s="213">
        <v>2</v>
      </c>
      <c r="E167" s="213"/>
      <c r="F167" s="163"/>
      <c r="G167" s="164"/>
      <c r="H167" s="163"/>
    </row>
    <row r="168" spans="1:22" x14ac:dyDescent="0.3">
      <c r="A168" s="220" t="s">
        <v>56</v>
      </c>
      <c r="B168" s="213">
        <v>1</v>
      </c>
      <c r="C168" s="213"/>
      <c r="D168" s="213">
        <v>1</v>
      </c>
      <c r="E168" s="213"/>
      <c r="F168" s="163"/>
      <c r="G168" s="164"/>
      <c r="H168" s="163"/>
    </row>
    <row r="169" spans="1:22" x14ac:dyDescent="0.3">
      <c r="A169" s="223" t="s">
        <v>1398</v>
      </c>
      <c r="B169" s="249">
        <v>2</v>
      </c>
      <c r="C169" s="249"/>
      <c r="D169" s="249">
        <v>6</v>
      </c>
      <c r="E169" s="249"/>
      <c r="F169" s="163"/>
      <c r="G169" s="164"/>
      <c r="H169" s="163"/>
    </row>
    <row r="170" spans="1:22" x14ac:dyDescent="0.3">
      <c r="A170" s="220" t="s">
        <v>1496</v>
      </c>
      <c r="B170" s="213">
        <v>1</v>
      </c>
      <c r="C170" s="213"/>
      <c r="D170" s="213">
        <v>3</v>
      </c>
      <c r="E170" s="213"/>
      <c r="F170" s="163"/>
      <c r="G170" s="164"/>
      <c r="H170" s="163"/>
    </row>
    <row r="171" spans="1:22" x14ac:dyDescent="0.3">
      <c r="A171" s="238" t="s">
        <v>12</v>
      </c>
      <c r="B171" s="213">
        <v>1</v>
      </c>
      <c r="C171" s="213"/>
      <c r="D171" s="213">
        <v>1</v>
      </c>
      <c r="E171" s="213"/>
      <c r="F171" s="163"/>
      <c r="G171" s="164"/>
      <c r="H171" s="163"/>
    </row>
    <row r="172" spans="1:22" x14ac:dyDescent="0.3">
      <c r="A172" s="238" t="s">
        <v>170</v>
      </c>
      <c r="B172" s="213">
        <v>1</v>
      </c>
      <c r="C172" s="213"/>
      <c r="D172" s="213">
        <v>1</v>
      </c>
      <c r="E172" s="213"/>
      <c r="F172" s="163"/>
      <c r="G172" s="164"/>
      <c r="H172" s="163"/>
    </row>
    <row r="173" spans="1:22" x14ac:dyDescent="0.3">
      <c r="A173" s="223" t="s">
        <v>150</v>
      </c>
      <c r="B173" s="249">
        <v>7</v>
      </c>
      <c r="C173" s="249"/>
      <c r="D173" s="249">
        <v>7</v>
      </c>
      <c r="E173" s="261"/>
      <c r="F173" s="163"/>
      <c r="G173" s="164"/>
      <c r="H173" s="163"/>
    </row>
    <row r="174" spans="1:22" x14ac:dyDescent="0.3">
      <c r="A174" s="273" t="s">
        <v>1477</v>
      </c>
      <c r="B174" s="233">
        <v>2</v>
      </c>
      <c r="C174" s="233"/>
      <c r="D174" s="233">
        <v>3</v>
      </c>
      <c r="E174" s="337"/>
      <c r="F174" s="163"/>
      <c r="G174" s="164"/>
      <c r="H174" s="163"/>
      <c r="I174" s="308"/>
      <c r="J174" s="308"/>
      <c r="K174" s="308"/>
      <c r="L174" s="308"/>
      <c r="M174" s="308"/>
      <c r="N174" s="308"/>
      <c r="O174" s="308"/>
      <c r="Q174" s="308"/>
      <c r="R174" s="308"/>
      <c r="S174" s="308"/>
      <c r="T174" s="308"/>
      <c r="U174" s="308"/>
      <c r="V174" s="308"/>
    </row>
    <row r="175" spans="1:22" x14ac:dyDescent="0.3">
      <c r="A175" s="248" t="s">
        <v>1382</v>
      </c>
      <c r="B175" s="249">
        <v>1</v>
      </c>
      <c r="C175" s="249"/>
      <c r="D175" s="249">
        <v>2</v>
      </c>
      <c r="E175" s="264"/>
      <c r="F175" s="163"/>
      <c r="G175" s="164"/>
      <c r="H175" s="163"/>
    </row>
    <row r="176" spans="1:22" x14ac:dyDescent="0.3">
      <c r="A176" s="271"/>
      <c r="B176" s="214">
        <f>SUM(B156:B175)</f>
        <v>49</v>
      </c>
      <c r="C176" s="214">
        <f>SUM(C156:C175)</f>
        <v>30</v>
      </c>
      <c r="D176" s="214">
        <f>SUM(D156:D175)</f>
        <v>57</v>
      </c>
      <c r="E176" s="214">
        <f>SUM(E156:E175)</f>
        <v>30</v>
      </c>
      <c r="F176" s="163"/>
      <c r="G176" s="164"/>
      <c r="H176" s="163"/>
    </row>
    <row r="177" spans="1:8" ht="14.5" x14ac:dyDescent="0.35">
      <c r="F177" s="167"/>
      <c r="H177" s="163"/>
    </row>
    <row r="178" spans="1:8" x14ac:dyDescent="0.3">
      <c r="A178" s="390" t="s">
        <v>353</v>
      </c>
      <c r="B178" s="391"/>
      <c r="C178" s="391"/>
      <c r="D178" s="391"/>
      <c r="E178" s="391"/>
      <c r="F178" s="211"/>
      <c r="H178" s="163"/>
    </row>
    <row r="179" spans="1:8" x14ac:dyDescent="0.3">
      <c r="A179" s="212" t="s">
        <v>0</v>
      </c>
      <c r="B179" s="213" t="s">
        <v>1391</v>
      </c>
      <c r="C179" s="213" t="s">
        <v>1390</v>
      </c>
      <c r="D179" s="213" t="s">
        <v>1392</v>
      </c>
      <c r="E179" s="213" t="s">
        <v>1393</v>
      </c>
      <c r="F179" s="163"/>
      <c r="G179" s="163"/>
      <c r="H179" s="163"/>
    </row>
    <row r="180" spans="1:8" x14ac:dyDescent="0.3">
      <c r="A180" s="223" t="s">
        <v>1375</v>
      </c>
      <c r="B180" s="249">
        <v>1</v>
      </c>
      <c r="C180" s="249"/>
      <c r="D180" s="249">
        <v>1</v>
      </c>
      <c r="E180" s="249"/>
      <c r="F180" s="163"/>
      <c r="G180" s="163"/>
      <c r="H180" s="163"/>
    </row>
    <row r="181" spans="1:8" x14ac:dyDescent="0.3">
      <c r="A181" s="265" t="s">
        <v>1376</v>
      </c>
      <c r="B181" s="249">
        <v>4</v>
      </c>
      <c r="C181" s="249"/>
      <c r="D181" s="249">
        <v>4</v>
      </c>
      <c r="E181" s="249"/>
      <c r="F181" s="163"/>
      <c r="G181" s="163"/>
      <c r="H181" s="163"/>
    </row>
    <row r="182" spans="1:8" x14ac:dyDescent="0.3">
      <c r="A182" s="248" t="s">
        <v>1389</v>
      </c>
      <c r="B182" s="249">
        <v>1</v>
      </c>
      <c r="C182" s="249"/>
      <c r="D182" s="249">
        <v>1</v>
      </c>
      <c r="E182" s="264"/>
      <c r="F182" s="163"/>
      <c r="G182" s="164"/>
      <c r="H182" s="163"/>
    </row>
    <row r="183" spans="1:8" x14ac:dyDescent="0.3">
      <c r="A183" s="268" t="s">
        <v>81</v>
      </c>
      <c r="B183" s="213">
        <v>1</v>
      </c>
      <c r="C183" s="213"/>
      <c r="D183" s="213">
        <v>1</v>
      </c>
      <c r="E183" s="266"/>
      <c r="F183" s="163"/>
      <c r="G183" s="164"/>
      <c r="H183" s="163"/>
    </row>
    <row r="184" spans="1:8" x14ac:dyDescent="0.3">
      <c r="A184" s="268" t="s">
        <v>136</v>
      </c>
      <c r="B184" s="213">
        <v>2</v>
      </c>
      <c r="C184" s="213"/>
      <c r="D184" s="213">
        <v>2</v>
      </c>
      <c r="E184" s="266"/>
      <c r="F184" s="163"/>
      <c r="G184" s="164"/>
      <c r="H184" s="163"/>
    </row>
    <row r="185" spans="1:8" x14ac:dyDescent="0.3">
      <c r="A185" s="265" t="s">
        <v>1226</v>
      </c>
      <c r="B185" s="249">
        <v>1</v>
      </c>
      <c r="C185" s="249"/>
      <c r="D185" s="249">
        <v>1</v>
      </c>
      <c r="E185" s="264"/>
      <c r="F185" s="163"/>
      <c r="G185" s="164"/>
      <c r="H185" s="163"/>
    </row>
    <row r="186" spans="1:8" x14ac:dyDescent="0.3">
      <c r="A186" s="268" t="s">
        <v>155</v>
      </c>
      <c r="B186" s="213">
        <v>1</v>
      </c>
      <c r="C186" s="213"/>
      <c r="D186" s="213">
        <v>1</v>
      </c>
      <c r="E186" s="266"/>
      <c r="F186" s="163"/>
      <c r="G186" s="164"/>
      <c r="H186" s="163"/>
    </row>
    <row r="187" spans="1:8" x14ac:dyDescent="0.3">
      <c r="A187" s="265" t="s">
        <v>1378</v>
      </c>
      <c r="B187" s="249">
        <v>3</v>
      </c>
      <c r="C187" s="249"/>
      <c r="D187" s="249">
        <v>3</v>
      </c>
      <c r="E187" s="264"/>
      <c r="F187" s="163"/>
      <c r="G187" s="164"/>
      <c r="H187" s="163"/>
    </row>
    <row r="188" spans="1:8" x14ac:dyDescent="0.3">
      <c r="A188" s="331" t="s">
        <v>1380</v>
      </c>
      <c r="B188" s="332">
        <v>1</v>
      </c>
      <c r="C188" s="332"/>
      <c r="D188" s="332">
        <v>1</v>
      </c>
      <c r="E188" s="333"/>
      <c r="F188" s="163"/>
      <c r="G188" s="164"/>
      <c r="H188" s="163"/>
    </row>
    <row r="189" spans="1:8" x14ac:dyDescent="0.3">
      <c r="A189" s="334" t="s">
        <v>12</v>
      </c>
      <c r="B189" s="335">
        <v>2</v>
      </c>
      <c r="C189" s="335"/>
      <c r="D189" s="335">
        <v>2</v>
      </c>
      <c r="E189" s="336"/>
      <c r="F189" s="163"/>
      <c r="G189" s="164"/>
      <c r="H189" s="163"/>
    </row>
    <row r="190" spans="1:8" x14ac:dyDescent="0.3">
      <c r="A190" s="265" t="s">
        <v>150</v>
      </c>
      <c r="B190" s="249">
        <v>2</v>
      </c>
      <c r="C190" s="249"/>
      <c r="D190" s="249">
        <v>2</v>
      </c>
      <c r="E190" s="261"/>
      <c r="F190" s="163"/>
      <c r="G190" s="164"/>
      <c r="H190" s="163"/>
    </row>
    <row r="191" spans="1:8" x14ac:dyDescent="0.3">
      <c r="A191" s="248" t="s">
        <v>1382</v>
      </c>
      <c r="B191" s="249">
        <v>2</v>
      </c>
      <c r="C191" s="249"/>
      <c r="D191" s="249">
        <v>2</v>
      </c>
      <c r="E191" s="264"/>
      <c r="F191" s="163"/>
      <c r="G191" s="164"/>
      <c r="H191" s="163"/>
    </row>
    <row r="192" spans="1:8" x14ac:dyDescent="0.3">
      <c r="A192" s="271"/>
      <c r="B192" s="214">
        <f>SUM(B180:B191)</f>
        <v>21</v>
      </c>
      <c r="C192" s="214">
        <f>SUM(C180:C191)</f>
        <v>0</v>
      </c>
      <c r="D192" s="214">
        <f>SUM(D180:D191)</f>
        <v>21</v>
      </c>
      <c r="E192" s="214">
        <f>SUM(E180:E191)</f>
        <v>0</v>
      </c>
      <c r="F192" s="163"/>
      <c r="G192" s="164"/>
      <c r="H192" s="163"/>
    </row>
    <row r="193" spans="1:8" x14ac:dyDescent="0.3">
      <c r="F193" s="163"/>
      <c r="G193" s="164"/>
      <c r="H193" s="163"/>
    </row>
    <row r="194" spans="1:8" x14ac:dyDescent="0.3">
      <c r="A194" s="390" t="s">
        <v>355</v>
      </c>
      <c r="B194" s="391"/>
      <c r="C194" s="391"/>
      <c r="D194" s="391"/>
      <c r="E194" s="391"/>
      <c r="F194" s="211"/>
      <c r="G194" s="163"/>
      <c r="H194" s="163"/>
    </row>
    <row r="195" spans="1:8" x14ac:dyDescent="0.3">
      <c r="A195" s="212" t="s">
        <v>0</v>
      </c>
      <c r="B195" s="213" t="s">
        <v>1391</v>
      </c>
      <c r="C195" s="213" t="s">
        <v>1390</v>
      </c>
      <c r="D195" s="213" t="s">
        <v>1392</v>
      </c>
      <c r="E195" s="213" t="s">
        <v>1393</v>
      </c>
      <c r="F195" s="163"/>
      <c r="G195" s="163"/>
      <c r="H195" s="163"/>
    </row>
    <row r="196" spans="1:8" x14ac:dyDescent="0.3">
      <c r="A196" s="265" t="s">
        <v>1374</v>
      </c>
      <c r="B196" s="249">
        <v>2</v>
      </c>
      <c r="C196" s="249"/>
      <c r="D196" s="249">
        <v>2</v>
      </c>
      <c r="E196" s="264"/>
      <c r="F196" s="164"/>
      <c r="G196" s="163"/>
      <c r="H196" s="163"/>
    </row>
    <row r="197" spans="1:8" x14ac:dyDescent="0.3">
      <c r="A197" s="248" t="s">
        <v>5</v>
      </c>
      <c r="B197" s="249">
        <v>2</v>
      </c>
      <c r="C197" s="249"/>
      <c r="D197" s="249">
        <v>2</v>
      </c>
      <c r="E197" s="259"/>
      <c r="F197" s="164"/>
      <c r="G197" s="163"/>
      <c r="H197" s="163"/>
    </row>
    <row r="198" spans="1:8" x14ac:dyDescent="0.3">
      <c r="A198" s="268" t="s">
        <v>136</v>
      </c>
      <c r="B198" s="213">
        <v>1</v>
      </c>
      <c r="C198" s="213"/>
      <c r="D198" s="213">
        <v>1</v>
      </c>
      <c r="E198" s="213"/>
      <c r="F198" s="164"/>
      <c r="G198" s="163"/>
      <c r="H198" s="163"/>
    </row>
    <row r="199" spans="1:8" x14ac:dyDescent="0.3">
      <c r="A199" s="265" t="s">
        <v>199</v>
      </c>
      <c r="B199" s="249">
        <v>1</v>
      </c>
      <c r="C199" s="249"/>
      <c r="D199" s="249">
        <v>1</v>
      </c>
      <c r="E199" s="249"/>
      <c r="F199" s="163"/>
      <c r="G199" s="163"/>
      <c r="H199" s="163"/>
    </row>
    <row r="200" spans="1:8" x14ac:dyDescent="0.3">
      <c r="A200" s="265" t="s">
        <v>232</v>
      </c>
      <c r="B200" s="249">
        <v>1</v>
      </c>
      <c r="C200" s="249"/>
      <c r="D200" s="249">
        <v>1</v>
      </c>
      <c r="E200" s="249"/>
      <c r="F200" s="163"/>
      <c r="G200" s="163"/>
      <c r="H200" s="163"/>
    </row>
    <row r="201" spans="1:8" x14ac:dyDescent="0.3">
      <c r="B201" s="5">
        <f>SUM(B196:B200)</f>
        <v>7</v>
      </c>
      <c r="C201" s="5">
        <f>SUM(C196:C200)</f>
        <v>0</v>
      </c>
      <c r="D201" s="5">
        <f>SUM(D196:D200)</f>
        <v>7</v>
      </c>
      <c r="E201" s="5">
        <f>SUM(E196:E200)</f>
        <v>0</v>
      </c>
      <c r="F201" s="163"/>
      <c r="G201" s="163"/>
      <c r="H201" s="163"/>
    </row>
    <row r="202" spans="1:8" x14ac:dyDescent="0.3">
      <c r="F202" s="163"/>
      <c r="G202" s="163"/>
      <c r="H202" s="163"/>
    </row>
    <row r="203" spans="1:8" x14ac:dyDescent="0.3">
      <c r="F203" s="163"/>
      <c r="G203" s="163"/>
      <c r="H203" s="163"/>
    </row>
    <row r="204" spans="1:8" x14ac:dyDescent="0.3">
      <c r="F204" s="163"/>
      <c r="H204" s="163"/>
    </row>
    <row r="205" spans="1:8" x14ac:dyDescent="0.3">
      <c r="F205" s="163"/>
      <c r="H205" s="163"/>
    </row>
    <row r="206" spans="1:8" x14ac:dyDescent="0.3">
      <c r="F206" s="163"/>
      <c r="H206" s="163"/>
    </row>
    <row r="207" spans="1:8" x14ac:dyDescent="0.3">
      <c r="F207" s="163"/>
      <c r="H207" s="163"/>
    </row>
    <row r="208" spans="1:8" x14ac:dyDescent="0.3">
      <c r="F208" s="163"/>
      <c r="H208" s="163"/>
    </row>
    <row r="209" spans="6:8" x14ac:dyDescent="0.3">
      <c r="F209" s="163"/>
      <c r="H209" s="163"/>
    </row>
    <row r="210" spans="6:8" x14ac:dyDescent="0.3">
      <c r="H210" s="163"/>
    </row>
    <row r="211" spans="6:8" x14ac:dyDescent="0.3">
      <c r="H211" s="163"/>
    </row>
    <row r="212" spans="6:8" x14ac:dyDescent="0.3">
      <c r="H212" s="163"/>
    </row>
    <row r="213" spans="6:8" x14ac:dyDescent="0.3">
      <c r="H213" s="163"/>
    </row>
    <row r="214" spans="6:8" x14ac:dyDescent="0.3">
      <c r="H214" s="163"/>
    </row>
    <row r="215" spans="6:8" x14ac:dyDescent="0.3">
      <c r="H215" s="163"/>
    </row>
    <row r="216" spans="6:8" x14ac:dyDescent="0.3">
      <c r="H216" s="163"/>
    </row>
    <row r="217" spans="6:8" x14ac:dyDescent="0.3">
      <c r="H217" s="163"/>
    </row>
    <row r="218" spans="6:8" x14ac:dyDescent="0.3">
      <c r="H218" s="163"/>
    </row>
    <row r="219" spans="6:8" x14ac:dyDescent="0.3">
      <c r="H219" s="163"/>
    </row>
    <row r="220" spans="6:8" x14ac:dyDescent="0.3">
      <c r="H220" s="163"/>
    </row>
    <row r="221" spans="6:8" x14ac:dyDescent="0.3">
      <c r="H221" s="163"/>
    </row>
    <row r="222" spans="6:8" x14ac:dyDescent="0.3">
      <c r="H222" s="163"/>
    </row>
    <row r="223" spans="6:8" x14ac:dyDescent="0.3">
      <c r="H223" s="163"/>
    </row>
    <row r="224" spans="6:8" x14ac:dyDescent="0.3">
      <c r="H224" s="163"/>
    </row>
    <row r="225" spans="8:8" x14ac:dyDescent="0.3">
      <c r="H225" s="163"/>
    </row>
    <row r="226" spans="8:8" x14ac:dyDescent="0.3">
      <c r="H226" s="163"/>
    </row>
    <row r="227" spans="8:8" x14ac:dyDescent="0.3">
      <c r="H227" s="163"/>
    </row>
    <row r="228" spans="8:8" x14ac:dyDescent="0.3">
      <c r="H228" s="163"/>
    </row>
  </sheetData>
  <mergeCells count="17">
    <mergeCell ref="A1:E1"/>
    <mergeCell ref="A25:E25"/>
    <mergeCell ref="A31:E31"/>
    <mergeCell ref="G1:J1"/>
    <mergeCell ref="G5:J5"/>
    <mergeCell ref="A39:E39"/>
    <mergeCell ref="A59:E59"/>
    <mergeCell ref="A141:E141"/>
    <mergeCell ref="A154:E154"/>
    <mergeCell ref="A178:E178"/>
    <mergeCell ref="A132:E132"/>
    <mergeCell ref="A194:E194"/>
    <mergeCell ref="A71:E71"/>
    <mergeCell ref="A86:E86"/>
    <mergeCell ref="A103:E103"/>
    <mergeCell ref="A112:E112"/>
    <mergeCell ref="A118:E1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254E-E4D4-44DC-A5D5-B20FBAB02721}">
  <dimension ref="A1:AL742"/>
  <sheetViews>
    <sheetView zoomScale="80" zoomScaleNormal="80" workbookViewId="0">
      <selection sqref="A1:XFD1"/>
    </sheetView>
  </sheetViews>
  <sheetFormatPr defaultRowHeight="14" x14ac:dyDescent="0.3"/>
  <cols>
    <col min="1" max="1" width="15.6328125" style="15" bestFit="1" customWidth="1"/>
    <col min="2" max="2" width="15.36328125" style="15" bestFit="1" customWidth="1"/>
    <col min="3" max="3" width="14" style="15" bestFit="1" customWidth="1"/>
    <col min="4" max="4" width="9.54296875" style="15" bestFit="1" customWidth="1"/>
    <col min="5" max="5" width="8.7265625" style="15"/>
    <col min="6" max="6" width="8.7265625" style="21"/>
    <col min="7" max="7" width="11.81640625" style="21" bestFit="1" customWidth="1"/>
    <col min="8" max="8" width="14.81640625" style="21" bestFit="1" customWidth="1"/>
    <col min="9" max="9" width="8.7265625" style="21"/>
    <col min="10" max="17" width="8.7265625" style="15"/>
    <col min="18" max="18" width="11" style="15" customWidth="1"/>
    <col min="19" max="16384" width="8.7265625" style="15"/>
  </cols>
  <sheetData>
    <row r="1" spans="1:12" ht="54" customHeight="1" x14ac:dyDescent="0.3">
      <c r="A1" s="21" t="s">
        <v>1500</v>
      </c>
      <c r="B1" s="21" t="s">
        <v>0</v>
      </c>
      <c r="C1" s="327" t="s">
        <v>336</v>
      </c>
      <c r="D1" s="21" t="s">
        <v>1502</v>
      </c>
      <c r="E1" s="328" t="s">
        <v>1396</v>
      </c>
      <c r="F1" s="329" t="s">
        <v>1230</v>
      </c>
      <c r="G1" s="329" t="s">
        <v>1503</v>
      </c>
      <c r="H1" s="330" t="s">
        <v>2</v>
      </c>
      <c r="I1" s="330" t="s">
        <v>1200</v>
      </c>
    </row>
    <row r="2" spans="1:12" x14ac:dyDescent="0.3">
      <c r="A2" s="15" t="s">
        <v>568</v>
      </c>
      <c r="B2" s="15" t="s">
        <v>1498</v>
      </c>
      <c r="C2" s="24" t="s">
        <v>339</v>
      </c>
      <c r="D2" s="292">
        <v>5.0637120899147678</v>
      </c>
      <c r="E2" s="289">
        <v>1.1919695999999986</v>
      </c>
      <c r="F2" s="40">
        <v>38</v>
      </c>
      <c r="G2" s="290" t="s">
        <v>1549</v>
      </c>
      <c r="H2" s="28" t="s">
        <v>1216</v>
      </c>
      <c r="I2" s="21" t="s">
        <v>1202</v>
      </c>
      <c r="K2" s="287"/>
      <c r="L2" s="287"/>
    </row>
    <row r="3" spans="1:12" x14ac:dyDescent="0.3">
      <c r="A3" s="15" t="s">
        <v>569</v>
      </c>
      <c r="B3" s="15" t="s">
        <v>1498</v>
      </c>
      <c r="C3" s="24" t="s">
        <v>339</v>
      </c>
      <c r="D3" s="292">
        <v>5.1909645712503654</v>
      </c>
      <c r="E3" s="289">
        <v>0.80071359999999947</v>
      </c>
      <c r="F3" s="40">
        <v>38</v>
      </c>
      <c r="G3" s="290" t="s">
        <v>1549</v>
      </c>
      <c r="H3" s="28" t="s">
        <v>1216</v>
      </c>
      <c r="I3" s="21" t="s">
        <v>1202</v>
      </c>
      <c r="K3" s="287"/>
      <c r="L3" s="287"/>
    </row>
    <row r="4" spans="1:12" x14ac:dyDescent="0.3">
      <c r="A4" s="15" t="s">
        <v>570</v>
      </c>
      <c r="B4" s="15" t="s">
        <v>1498</v>
      </c>
      <c r="C4" s="24" t="s">
        <v>339</v>
      </c>
      <c r="D4" s="292">
        <v>5.2646649357599866</v>
      </c>
      <c r="E4" s="289">
        <v>0.95326559999999905</v>
      </c>
      <c r="F4" s="40">
        <v>38</v>
      </c>
      <c r="G4" s="290" t="s">
        <v>1549</v>
      </c>
      <c r="H4" s="28" t="s">
        <v>1216</v>
      </c>
      <c r="I4" s="21" t="s">
        <v>1202</v>
      </c>
      <c r="K4" s="287"/>
      <c r="L4" s="287"/>
    </row>
    <row r="5" spans="1:12" x14ac:dyDescent="0.3">
      <c r="A5" s="15" t="s">
        <v>429</v>
      </c>
      <c r="B5" s="15" t="s">
        <v>1498</v>
      </c>
      <c r="C5" s="24" t="s">
        <v>339</v>
      </c>
      <c r="D5" s="292">
        <v>4.5206178020312811</v>
      </c>
      <c r="E5" s="289">
        <v>-8.3542400000000516E-2</v>
      </c>
      <c r="F5" s="21">
        <v>61</v>
      </c>
      <c r="G5" s="290" t="s">
        <v>1549</v>
      </c>
      <c r="H5" s="21" t="s">
        <v>1216</v>
      </c>
      <c r="I5" s="21" t="s">
        <v>1202</v>
      </c>
      <c r="K5" s="287"/>
      <c r="L5" s="287"/>
    </row>
    <row r="6" spans="1:12" x14ac:dyDescent="0.3">
      <c r="A6" s="15" t="s">
        <v>430</v>
      </c>
      <c r="B6" s="15" t="s">
        <v>1498</v>
      </c>
      <c r="C6" s="24" t="s">
        <v>339</v>
      </c>
      <c r="D6" s="292">
        <v>4.2051552023304781</v>
      </c>
      <c r="E6" s="289">
        <v>0.62355999999999923</v>
      </c>
      <c r="F6" s="21">
        <v>61</v>
      </c>
      <c r="G6" s="290" t="s">
        <v>1549</v>
      </c>
      <c r="H6" s="40" t="s">
        <v>1216</v>
      </c>
      <c r="I6" s="21" t="s">
        <v>1202</v>
      </c>
      <c r="K6" s="287"/>
      <c r="L6" s="287"/>
    </row>
    <row r="7" spans="1:12" x14ac:dyDescent="0.3">
      <c r="A7" s="15" t="s">
        <v>431</v>
      </c>
      <c r="B7" s="15" t="s">
        <v>1498</v>
      </c>
      <c r="C7" s="24" t="s">
        <v>339</v>
      </c>
      <c r="D7" s="292">
        <v>3.593465337789846</v>
      </c>
      <c r="E7" s="289">
        <v>1.3267648000000003</v>
      </c>
      <c r="F7" s="21">
        <v>61</v>
      </c>
      <c r="G7" s="290" t="s">
        <v>1549</v>
      </c>
      <c r="H7" s="21" t="s">
        <v>1216</v>
      </c>
      <c r="I7" s="21" t="s">
        <v>1202</v>
      </c>
      <c r="K7" s="287"/>
      <c r="L7" s="287"/>
    </row>
    <row r="8" spans="1:12" x14ac:dyDescent="0.3">
      <c r="A8" s="15" t="s">
        <v>426</v>
      </c>
      <c r="B8" s="15" t="s">
        <v>1498</v>
      </c>
      <c r="C8" s="24" t="s">
        <v>339</v>
      </c>
      <c r="D8" s="292">
        <v>3.6801936474567207</v>
      </c>
      <c r="E8" s="289">
        <v>1.6599871999999993</v>
      </c>
      <c r="F8" s="21">
        <v>61</v>
      </c>
      <c r="G8" s="290" t="s">
        <v>1549</v>
      </c>
      <c r="H8" s="21" t="s">
        <v>1216</v>
      </c>
      <c r="I8" s="21" t="s">
        <v>1202</v>
      </c>
      <c r="K8" s="287"/>
      <c r="L8" s="287"/>
    </row>
    <row r="9" spans="1:12" x14ac:dyDescent="0.3">
      <c r="A9" s="15" t="s">
        <v>427</v>
      </c>
      <c r="B9" s="15" t="s">
        <v>1498</v>
      </c>
      <c r="C9" s="24" t="s">
        <v>339</v>
      </c>
      <c r="D9" s="292">
        <v>4.158942123154012</v>
      </c>
      <c r="E9" s="289">
        <v>1.4953471999999988</v>
      </c>
      <c r="F9" s="21">
        <v>61</v>
      </c>
      <c r="G9" s="290" t="s">
        <v>1549</v>
      </c>
      <c r="H9" s="21" t="s">
        <v>1216</v>
      </c>
      <c r="I9" s="21" t="s">
        <v>1202</v>
      </c>
      <c r="K9" s="287"/>
      <c r="L9" s="287"/>
    </row>
    <row r="10" spans="1:12" x14ac:dyDescent="0.3">
      <c r="A10" s="15" t="s">
        <v>428</v>
      </c>
      <c r="B10" s="15" t="s">
        <v>1498</v>
      </c>
      <c r="C10" s="24" t="s">
        <v>339</v>
      </c>
      <c r="D10" s="292">
        <v>4.1616265779750901</v>
      </c>
      <c r="E10" s="289">
        <v>1.7292224000000003</v>
      </c>
      <c r="F10" s="21">
        <v>61</v>
      </c>
      <c r="G10" s="290" t="s">
        <v>1549</v>
      </c>
      <c r="H10" s="21" t="s">
        <v>1216</v>
      </c>
      <c r="I10" s="21" t="s">
        <v>1202</v>
      </c>
      <c r="K10" s="287"/>
      <c r="L10" s="287"/>
    </row>
    <row r="11" spans="1:12" x14ac:dyDescent="0.3">
      <c r="A11" s="15" t="s">
        <v>432</v>
      </c>
      <c r="B11" s="15" t="s">
        <v>1498</v>
      </c>
      <c r="C11" s="24" t="s">
        <v>339</v>
      </c>
      <c r="D11" s="292">
        <v>4.5124109449058931</v>
      </c>
      <c r="E11" s="289">
        <v>0.7509023999999993</v>
      </c>
      <c r="F11" s="21">
        <v>67</v>
      </c>
      <c r="G11" s="290" t="s">
        <v>1549</v>
      </c>
      <c r="H11" s="28" t="s">
        <v>1216</v>
      </c>
      <c r="I11" s="21" t="s">
        <v>1202</v>
      </c>
      <c r="K11" s="287"/>
      <c r="L11" s="287"/>
    </row>
    <row r="12" spans="1:12" x14ac:dyDescent="0.3">
      <c r="A12" s="15" t="s">
        <v>433</v>
      </c>
      <c r="B12" s="15" t="s">
        <v>1498</v>
      </c>
      <c r="C12" s="24" t="s">
        <v>339</v>
      </c>
      <c r="D12" s="292">
        <v>4.3238530928941561</v>
      </c>
      <c r="E12" s="289">
        <v>1.5285120000000001</v>
      </c>
      <c r="F12" s="21">
        <v>67</v>
      </c>
      <c r="G12" s="290" t="s">
        <v>1549</v>
      </c>
      <c r="H12" s="28" t="s">
        <v>1216</v>
      </c>
      <c r="I12" s="21" t="s">
        <v>1202</v>
      </c>
      <c r="K12" s="287"/>
      <c r="L12" s="287"/>
    </row>
    <row r="13" spans="1:12" x14ac:dyDescent="0.3">
      <c r="A13" s="15" t="s">
        <v>434</v>
      </c>
      <c r="B13" s="15" t="s">
        <v>1498</v>
      </c>
      <c r="C13" s="24" t="s">
        <v>339</v>
      </c>
      <c r="D13" s="292">
        <v>4.2217573664215182</v>
      </c>
      <c r="E13" s="289">
        <v>1.000105599999999</v>
      </c>
      <c r="F13" s="21">
        <v>67</v>
      </c>
      <c r="G13" s="290" t="s">
        <v>1549</v>
      </c>
      <c r="H13" s="28" t="s">
        <v>1216</v>
      </c>
      <c r="I13" s="21" t="s">
        <v>1202</v>
      </c>
      <c r="K13" s="287"/>
      <c r="L13" s="287"/>
    </row>
    <row r="14" spans="1:12" x14ac:dyDescent="0.3">
      <c r="A14" s="15" t="s">
        <v>641</v>
      </c>
      <c r="B14" s="15" t="s">
        <v>1498</v>
      </c>
      <c r="C14" s="24" t="s">
        <v>339</v>
      </c>
      <c r="D14" s="292">
        <v>5.2136587986912897</v>
      </c>
      <c r="E14" s="289">
        <v>1.5161279999999984</v>
      </c>
      <c r="F14" s="21">
        <v>48</v>
      </c>
      <c r="G14" s="290" t="s">
        <v>1549</v>
      </c>
      <c r="H14" s="28" t="s">
        <v>1216</v>
      </c>
      <c r="I14" s="21" t="s">
        <v>1202</v>
      </c>
      <c r="K14" s="287"/>
      <c r="L14" s="287"/>
    </row>
    <row r="15" spans="1:12" x14ac:dyDescent="0.3">
      <c r="A15" s="15" t="s">
        <v>650</v>
      </c>
      <c r="B15" s="15" t="s">
        <v>1498</v>
      </c>
      <c r="C15" s="24" t="s">
        <v>339</v>
      </c>
      <c r="D15" s="292">
        <v>5.7442265205832426</v>
      </c>
      <c r="E15" s="289">
        <v>1.2470655999999991</v>
      </c>
      <c r="F15" s="21">
        <v>48</v>
      </c>
      <c r="G15" s="290" t="s">
        <v>1549</v>
      </c>
      <c r="H15" s="28" t="s">
        <v>1216</v>
      </c>
      <c r="I15" s="21" t="s">
        <v>1202</v>
      </c>
      <c r="K15" s="287"/>
      <c r="L15" s="287"/>
    </row>
    <row r="16" spans="1:12" x14ac:dyDescent="0.3">
      <c r="A16" s="15" t="s">
        <v>651</v>
      </c>
      <c r="B16" s="15" t="s">
        <v>1498</v>
      </c>
      <c r="C16" s="24" t="s">
        <v>339</v>
      </c>
      <c r="D16" s="292">
        <v>4.3883733167312622</v>
      </c>
      <c r="E16" s="289">
        <v>1.3141327999999994</v>
      </c>
      <c r="F16" s="21">
        <v>48</v>
      </c>
      <c r="G16" s="290" t="s">
        <v>1549</v>
      </c>
      <c r="H16" s="28" t="s">
        <v>1216</v>
      </c>
      <c r="I16" s="21" t="s">
        <v>1202</v>
      </c>
      <c r="K16" s="287"/>
      <c r="L16" s="287"/>
    </row>
    <row r="17" spans="1:12" x14ac:dyDescent="0.3">
      <c r="A17" s="15" t="s">
        <v>652</v>
      </c>
      <c r="B17" s="15" t="s">
        <v>1498</v>
      </c>
      <c r="C17" s="24" t="s">
        <v>339</v>
      </c>
      <c r="D17" s="292">
        <v>4.1376371635343183</v>
      </c>
      <c r="E17" s="289">
        <v>2.2507768000000006</v>
      </c>
      <c r="F17" s="21">
        <v>48</v>
      </c>
      <c r="G17" s="290" t="s">
        <v>1549</v>
      </c>
      <c r="H17" s="28" t="s">
        <v>1216</v>
      </c>
      <c r="I17" s="21" t="s">
        <v>1202</v>
      </c>
      <c r="K17" s="287"/>
      <c r="L17" s="287"/>
    </row>
    <row r="18" spans="1:12" x14ac:dyDescent="0.3">
      <c r="A18" s="15" t="s">
        <v>653</v>
      </c>
      <c r="B18" s="15" t="s">
        <v>1498</v>
      </c>
      <c r="C18" s="24" t="s">
        <v>339</v>
      </c>
      <c r="D18" s="292">
        <v>5.2869302826586226</v>
      </c>
      <c r="E18" s="289">
        <v>1.1518128000000005</v>
      </c>
      <c r="F18" s="21">
        <v>48</v>
      </c>
      <c r="G18" s="290" t="s">
        <v>1549</v>
      </c>
      <c r="H18" s="28" t="s">
        <v>1216</v>
      </c>
      <c r="I18" s="21" t="s">
        <v>1202</v>
      </c>
      <c r="K18" s="287"/>
      <c r="L18" s="287"/>
    </row>
    <row r="19" spans="1:12" x14ac:dyDescent="0.3">
      <c r="A19" s="15" t="s">
        <v>642</v>
      </c>
      <c r="B19" s="15" t="s">
        <v>1498</v>
      </c>
      <c r="C19" s="24" t="s">
        <v>339</v>
      </c>
      <c r="D19" s="292">
        <v>5.2166517024147376</v>
      </c>
      <c r="E19" s="289">
        <v>1.3846487999999995</v>
      </c>
      <c r="F19" s="21">
        <v>48</v>
      </c>
      <c r="G19" s="290" t="s">
        <v>1549</v>
      </c>
      <c r="H19" s="28" t="s">
        <v>1216</v>
      </c>
      <c r="I19" s="21" t="s">
        <v>1202</v>
      </c>
      <c r="K19" s="287"/>
      <c r="L19" s="287"/>
    </row>
    <row r="20" spans="1:12" x14ac:dyDescent="0.3">
      <c r="A20" s="15" t="s">
        <v>643</v>
      </c>
      <c r="B20" s="15" t="s">
        <v>1498</v>
      </c>
      <c r="C20" s="24" t="s">
        <v>339</v>
      </c>
      <c r="D20" s="292">
        <v>5.37128618203079</v>
      </c>
      <c r="E20" s="289">
        <v>1.0180911999999998</v>
      </c>
      <c r="F20" s="21">
        <v>48</v>
      </c>
      <c r="G20" s="290" t="s">
        <v>1549</v>
      </c>
      <c r="H20" s="28" t="s">
        <v>1216</v>
      </c>
      <c r="I20" s="21" t="s">
        <v>1202</v>
      </c>
      <c r="K20" s="287"/>
      <c r="L20" s="287"/>
    </row>
    <row r="21" spans="1:12" x14ac:dyDescent="0.3">
      <c r="A21" s="15" t="s">
        <v>644</v>
      </c>
      <c r="B21" s="15" t="s">
        <v>1498</v>
      </c>
      <c r="C21" s="24" t="s">
        <v>339</v>
      </c>
      <c r="D21" s="292">
        <v>5.3457317614907085</v>
      </c>
      <c r="E21" s="289">
        <v>1.5160967999999999</v>
      </c>
      <c r="F21" s="21">
        <v>48</v>
      </c>
      <c r="G21" s="290" t="s">
        <v>1549</v>
      </c>
      <c r="H21" s="28" t="s">
        <v>1216</v>
      </c>
      <c r="I21" s="21" t="s">
        <v>1202</v>
      </c>
      <c r="K21" s="287"/>
      <c r="L21" s="287"/>
    </row>
    <row r="22" spans="1:12" x14ac:dyDescent="0.3">
      <c r="A22" s="15" t="s">
        <v>645</v>
      </c>
      <c r="B22" s="15" t="s">
        <v>1498</v>
      </c>
      <c r="C22" s="24" t="s">
        <v>339</v>
      </c>
      <c r="D22" s="292">
        <v>5.2571638601168065</v>
      </c>
      <c r="E22" s="289">
        <v>0.68851359999999995</v>
      </c>
      <c r="F22" s="21">
        <v>48</v>
      </c>
      <c r="G22" s="290" t="s">
        <v>1549</v>
      </c>
      <c r="H22" s="28" t="s">
        <v>1216</v>
      </c>
      <c r="I22" s="21" t="s">
        <v>1202</v>
      </c>
      <c r="K22" s="287"/>
      <c r="L22" s="287"/>
    </row>
    <row r="23" spans="1:12" x14ac:dyDescent="0.3">
      <c r="A23" s="15" t="s">
        <v>646</v>
      </c>
      <c r="B23" s="15" t="s">
        <v>1498</v>
      </c>
      <c r="C23" s="24" t="s">
        <v>339</v>
      </c>
      <c r="D23" s="292">
        <v>5.4867206775186776</v>
      </c>
      <c r="E23" s="289">
        <v>1.1069519999999995</v>
      </c>
      <c r="F23" s="21">
        <v>48</v>
      </c>
      <c r="G23" s="290" t="s">
        <v>1549</v>
      </c>
      <c r="H23" s="28" t="s">
        <v>1216</v>
      </c>
      <c r="I23" s="21" t="s">
        <v>1202</v>
      </c>
      <c r="K23" s="287"/>
      <c r="L23" s="287"/>
    </row>
    <row r="24" spans="1:12" x14ac:dyDescent="0.3">
      <c r="A24" s="15" t="s">
        <v>647</v>
      </c>
      <c r="B24" s="15" t="s">
        <v>1498</v>
      </c>
      <c r="C24" s="24" t="s">
        <v>339</v>
      </c>
      <c r="D24" s="292">
        <v>4.3224165350889594</v>
      </c>
      <c r="E24" s="289">
        <v>2.1794823999999999</v>
      </c>
      <c r="F24" s="21">
        <v>48</v>
      </c>
      <c r="G24" s="290" t="s">
        <v>1549</v>
      </c>
      <c r="H24" s="28" t="s">
        <v>1216</v>
      </c>
      <c r="I24" s="21" t="s">
        <v>1202</v>
      </c>
      <c r="K24" s="287"/>
      <c r="L24" s="287"/>
    </row>
    <row r="25" spans="1:12" x14ac:dyDescent="0.3">
      <c r="A25" s="15" t="s">
        <v>648</v>
      </c>
      <c r="B25" s="15" t="s">
        <v>1498</v>
      </c>
      <c r="C25" s="24" t="s">
        <v>339</v>
      </c>
      <c r="D25" s="292">
        <v>4.5562781675759796</v>
      </c>
      <c r="E25" s="289">
        <v>1.7023703999999997</v>
      </c>
      <c r="F25" s="21">
        <v>48</v>
      </c>
      <c r="G25" s="290" t="s">
        <v>1549</v>
      </c>
      <c r="H25" s="28" t="s">
        <v>1216</v>
      </c>
      <c r="I25" s="21" t="s">
        <v>1202</v>
      </c>
      <c r="K25" s="287"/>
      <c r="L25" s="287"/>
    </row>
    <row r="26" spans="1:12" x14ac:dyDescent="0.3">
      <c r="A26" s="15" t="s">
        <v>649</v>
      </c>
      <c r="B26" s="15" t="s">
        <v>1498</v>
      </c>
      <c r="C26" s="24" t="s">
        <v>339</v>
      </c>
      <c r="D26" s="292">
        <v>5.4020183588811594</v>
      </c>
      <c r="E26" s="289">
        <v>0.86254239999999971</v>
      </c>
      <c r="F26" s="21">
        <v>48</v>
      </c>
      <c r="G26" s="290" t="s">
        <v>1549</v>
      </c>
      <c r="H26" s="28" t="s">
        <v>1216</v>
      </c>
      <c r="I26" s="21" t="s">
        <v>1202</v>
      </c>
      <c r="K26" s="287"/>
      <c r="L26" s="287"/>
    </row>
    <row r="27" spans="1:12" x14ac:dyDescent="0.3">
      <c r="A27" s="15" t="s">
        <v>624</v>
      </c>
      <c r="B27" s="15" t="s">
        <v>1498</v>
      </c>
      <c r="C27" s="24" t="s">
        <v>339</v>
      </c>
      <c r="D27" s="292">
        <v>5.291622031867826</v>
      </c>
      <c r="E27" s="289">
        <v>1.0579423999999997</v>
      </c>
      <c r="F27" s="21">
        <v>40</v>
      </c>
      <c r="G27" s="290" t="s">
        <v>1549</v>
      </c>
      <c r="H27" s="28" t="s">
        <v>1216</v>
      </c>
      <c r="I27" s="21" t="s">
        <v>1202</v>
      </c>
      <c r="K27" s="287"/>
      <c r="L27" s="287"/>
    </row>
    <row r="28" spans="1:12" x14ac:dyDescent="0.3">
      <c r="A28" s="15" t="s">
        <v>625</v>
      </c>
      <c r="B28" s="15" t="s">
        <v>1498</v>
      </c>
      <c r="C28" s="24" t="s">
        <v>339</v>
      </c>
      <c r="D28" s="292">
        <v>4.4769433375858156</v>
      </c>
      <c r="E28" s="289">
        <v>0.95272359999999856</v>
      </c>
      <c r="F28" s="21">
        <v>40</v>
      </c>
      <c r="G28" s="290" t="s">
        <v>1549</v>
      </c>
      <c r="H28" s="28" t="s">
        <v>1216</v>
      </c>
      <c r="I28" s="21" t="s">
        <v>1202</v>
      </c>
      <c r="K28" s="287"/>
      <c r="L28" s="287"/>
    </row>
    <row r="29" spans="1:12" x14ac:dyDescent="0.3">
      <c r="A29" s="15" t="s">
        <v>626</v>
      </c>
      <c r="B29" s="15" t="s">
        <v>1498</v>
      </c>
      <c r="C29" s="24" t="s">
        <v>339</v>
      </c>
      <c r="D29" s="292">
        <v>4.4552951746272242</v>
      </c>
      <c r="E29" s="289">
        <v>1.7097511999999995</v>
      </c>
      <c r="F29" s="21">
        <v>40</v>
      </c>
      <c r="G29" s="290" t="s">
        <v>1549</v>
      </c>
      <c r="H29" s="28" t="s">
        <v>1216</v>
      </c>
      <c r="I29" s="21" t="s">
        <v>1202</v>
      </c>
      <c r="K29" s="287"/>
      <c r="L29" s="287"/>
    </row>
    <row r="30" spans="1:12" x14ac:dyDescent="0.3">
      <c r="A30" s="15" t="s">
        <v>627</v>
      </c>
      <c r="B30" s="15" t="s">
        <v>1498</v>
      </c>
      <c r="C30" s="24" t="s">
        <v>339</v>
      </c>
      <c r="D30" s="292">
        <v>5.1467345885897666</v>
      </c>
      <c r="E30" s="289">
        <v>1.2461035999999996</v>
      </c>
      <c r="F30" s="21">
        <v>40</v>
      </c>
      <c r="G30" s="290" t="s">
        <v>1549</v>
      </c>
      <c r="H30" s="28" t="s">
        <v>1216</v>
      </c>
      <c r="I30" s="21" t="s">
        <v>1202</v>
      </c>
      <c r="K30" s="287"/>
      <c r="L30" s="287"/>
    </row>
    <row r="31" spans="1:12" x14ac:dyDescent="0.3">
      <c r="A31" s="15" t="s">
        <v>628</v>
      </c>
      <c r="B31" s="15" t="s">
        <v>1498</v>
      </c>
      <c r="C31" s="24" t="s">
        <v>339</v>
      </c>
      <c r="D31" s="292">
        <v>5.0401179925665378</v>
      </c>
      <c r="E31" s="289">
        <v>1.180252399999999</v>
      </c>
      <c r="F31" s="21">
        <v>40</v>
      </c>
      <c r="G31" s="290" t="s">
        <v>1549</v>
      </c>
      <c r="H31" s="28" t="s">
        <v>1216</v>
      </c>
      <c r="I31" s="21" t="s">
        <v>1202</v>
      </c>
      <c r="K31" s="287"/>
      <c r="L31" s="287"/>
    </row>
    <row r="32" spans="1:12" s="44" customFormat="1" x14ac:dyDescent="0.3">
      <c r="A32" s="15" t="s">
        <v>629</v>
      </c>
      <c r="B32" s="15" t="s">
        <v>1498</v>
      </c>
      <c r="C32" s="24" t="s">
        <v>339</v>
      </c>
      <c r="D32" s="292">
        <v>4.725416164489455</v>
      </c>
      <c r="E32" s="289">
        <v>1.4142255999999989</v>
      </c>
      <c r="F32" s="21">
        <v>40</v>
      </c>
      <c r="G32" s="290" t="s">
        <v>1549</v>
      </c>
      <c r="H32" s="28" t="s">
        <v>1216</v>
      </c>
      <c r="I32" s="21" t="s">
        <v>1202</v>
      </c>
      <c r="K32" s="287"/>
      <c r="L32" s="287"/>
    </row>
    <row r="33" spans="1:12" x14ac:dyDescent="0.3">
      <c r="A33" s="15" t="s">
        <v>630</v>
      </c>
      <c r="B33" s="15" t="s">
        <v>1498</v>
      </c>
      <c r="C33" s="24" t="s">
        <v>339</v>
      </c>
      <c r="D33" s="292">
        <v>5.4524140376619226</v>
      </c>
      <c r="E33" s="289">
        <v>1.1871891999999991</v>
      </c>
      <c r="F33" s="21">
        <v>40</v>
      </c>
      <c r="G33" s="290" t="s">
        <v>1549</v>
      </c>
      <c r="H33" s="28" t="s">
        <v>1216</v>
      </c>
      <c r="I33" s="21" t="s">
        <v>1202</v>
      </c>
      <c r="K33" s="287"/>
      <c r="L33" s="287"/>
    </row>
    <row r="34" spans="1:12" x14ac:dyDescent="0.3">
      <c r="A34" s="15" t="s">
        <v>631</v>
      </c>
      <c r="B34" s="15" t="s">
        <v>1498</v>
      </c>
      <c r="C34" s="24" t="s">
        <v>339</v>
      </c>
      <c r="D34" s="292">
        <v>4.9347362829168357</v>
      </c>
      <c r="E34" s="289">
        <v>1.2093727999999988</v>
      </c>
      <c r="F34" s="21">
        <v>40</v>
      </c>
      <c r="G34" s="290" t="s">
        <v>1549</v>
      </c>
      <c r="H34" s="28" t="s">
        <v>1216</v>
      </c>
      <c r="I34" s="21" t="s">
        <v>1202</v>
      </c>
      <c r="K34" s="287"/>
      <c r="L34" s="287"/>
    </row>
    <row r="35" spans="1:12" x14ac:dyDescent="0.3">
      <c r="A35" s="15" t="s">
        <v>632</v>
      </c>
      <c r="B35" s="15" t="s">
        <v>1498</v>
      </c>
      <c r="C35" s="24" t="s">
        <v>339</v>
      </c>
      <c r="D35" s="292">
        <v>5.3444612606289263</v>
      </c>
      <c r="E35" s="289">
        <v>1.6234859999999993</v>
      </c>
      <c r="F35" s="21">
        <v>40</v>
      </c>
      <c r="G35" s="290" t="s">
        <v>1549</v>
      </c>
      <c r="H35" s="28" t="s">
        <v>1216</v>
      </c>
      <c r="I35" s="21" t="s">
        <v>1202</v>
      </c>
      <c r="K35" s="287"/>
      <c r="L35" s="287"/>
    </row>
    <row r="36" spans="1:12" x14ac:dyDescent="0.3">
      <c r="A36" s="15" t="s">
        <v>633</v>
      </c>
      <c r="B36" s="15" t="s">
        <v>1498</v>
      </c>
      <c r="C36" s="24" t="s">
        <v>339</v>
      </c>
      <c r="D36" s="292">
        <v>4.3456694968664742</v>
      </c>
      <c r="E36" s="289">
        <v>1.7234523999999989</v>
      </c>
      <c r="F36" s="21">
        <v>40</v>
      </c>
      <c r="G36" s="290" t="s">
        <v>1549</v>
      </c>
      <c r="H36" s="28" t="s">
        <v>1216</v>
      </c>
      <c r="I36" s="21" t="s">
        <v>1202</v>
      </c>
      <c r="K36" s="287"/>
      <c r="L36" s="287"/>
    </row>
    <row r="37" spans="1:12" x14ac:dyDescent="0.3">
      <c r="A37" s="15" t="s">
        <v>634</v>
      </c>
      <c r="B37" s="15" t="s">
        <v>1498</v>
      </c>
      <c r="C37" s="24" t="s">
        <v>339</v>
      </c>
      <c r="D37" s="292">
        <v>4.6843156843156857</v>
      </c>
      <c r="E37" s="289">
        <v>1.2982235999999989</v>
      </c>
      <c r="F37" s="21">
        <v>40</v>
      </c>
      <c r="G37" s="290" t="s">
        <v>1549</v>
      </c>
      <c r="H37" s="28" t="s">
        <v>1216</v>
      </c>
      <c r="I37" s="21" t="s">
        <v>1202</v>
      </c>
      <c r="K37" s="287"/>
      <c r="L37" s="287"/>
    </row>
    <row r="38" spans="1:12" x14ac:dyDescent="0.3">
      <c r="A38" s="15" t="s">
        <v>635</v>
      </c>
      <c r="B38" s="15" t="s">
        <v>1498</v>
      </c>
      <c r="C38" s="24" t="s">
        <v>339</v>
      </c>
      <c r="D38" s="292">
        <v>4.684553301015649</v>
      </c>
      <c r="E38" s="289">
        <v>1.5554075999999997</v>
      </c>
      <c r="F38" s="21">
        <v>40</v>
      </c>
      <c r="G38" s="290" t="s">
        <v>1549</v>
      </c>
      <c r="H38" s="28" t="s">
        <v>1216</v>
      </c>
      <c r="I38" s="21" t="s">
        <v>1202</v>
      </c>
      <c r="K38" s="287"/>
      <c r="L38" s="287"/>
    </row>
    <row r="39" spans="1:12" x14ac:dyDescent="0.3">
      <c r="A39" s="15" t="s">
        <v>636</v>
      </c>
      <c r="B39" s="15" t="s">
        <v>1498</v>
      </c>
      <c r="C39" s="24" t="s">
        <v>339</v>
      </c>
      <c r="D39" s="292">
        <v>4.6639603546543968</v>
      </c>
      <c r="E39" s="289">
        <v>1.8557371999999988</v>
      </c>
      <c r="F39" s="21">
        <v>40</v>
      </c>
      <c r="G39" s="290" t="s">
        <v>1549</v>
      </c>
      <c r="H39" s="28" t="s">
        <v>1216</v>
      </c>
      <c r="I39" s="21" t="s">
        <v>1202</v>
      </c>
      <c r="K39" s="287"/>
      <c r="L39" s="287"/>
    </row>
    <row r="40" spans="1:12" x14ac:dyDescent="0.3">
      <c r="A40" s="15" t="s">
        <v>637</v>
      </c>
      <c r="B40" s="15" t="s">
        <v>1498</v>
      </c>
      <c r="C40" s="24" t="s">
        <v>339</v>
      </c>
      <c r="D40" s="292">
        <v>5.3547803709267647</v>
      </c>
      <c r="E40" s="289">
        <v>1.4189983999999998</v>
      </c>
      <c r="F40" s="21">
        <v>40</v>
      </c>
      <c r="G40" s="290" t="s">
        <v>1549</v>
      </c>
      <c r="H40" s="28" t="s">
        <v>1216</v>
      </c>
      <c r="I40" s="21" t="s">
        <v>1202</v>
      </c>
      <c r="K40" s="287"/>
      <c r="L40" s="287"/>
    </row>
    <row r="41" spans="1:12" x14ac:dyDescent="0.3">
      <c r="A41" s="15" t="s">
        <v>638</v>
      </c>
      <c r="B41" s="15" t="s">
        <v>1498</v>
      </c>
      <c r="C41" s="24" t="s">
        <v>339</v>
      </c>
      <c r="D41" s="292">
        <v>4.7431969526732631</v>
      </c>
      <c r="E41" s="289">
        <v>1.5257719999999986</v>
      </c>
      <c r="F41" s="21">
        <v>40</v>
      </c>
      <c r="G41" s="290" t="s">
        <v>1549</v>
      </c>
      <c r="H41" s="28" t="s">
        <v>1216</v>
      </c>
      <c r="I41" s="21" t="s">
        <v>1202</v>
      </c>
      <c r="K41" s="287"/>
      <c r="L41" s="287"/>
    </row>
    <row r="42" spans="1:12" x14ac:dyDescent="0.3">
      <c r="A42" s="15" t="s">
        <v>639</v>
      </c>
      <c r="B42" s="15" t="s">
        <v>1498</v>
      </c>
      <c r="C42" s="24" t="s">
        <v>339</v>
      </c>
      <c r="D42" s="292">
        <v>4.5141193417055483</v>
      </c>
      <c r="E42" s="289">
        <v>1.7525435999999983</v>
      </c>
      <c r="F42" s="21">
        <v>40</v>
      </c>
      <c r="G42" s="290" t="s">
        <v>1549</v>
      </c>
      <c r="H42" s="28" t="s">
        <v>1216</v>
      </c>
      <c r="I42" s="21" t="s">
        <v>1202</v>
      </c>
      <c r="K42" s="287"/>
      <c r="L42" s="287"/>
    </row>
    <row r="43" spans="1:12" x14ac:dyDescent="0.3">
      <c r="A43" s="15" t="s">
        <v>640</v>
      </c>
      <c r="B43" s="15" t="s">
        <v>1498</v>
      </c>
      <c r="C43" s="24" t="s">
        <v>339</v>
      </c>
      <c r="D43" s="292">
        <v>5.4442434542055045</v>
      </c>
      <c r="E43" s="289">
        <v>1.0666123999999984</v>
      </c>
      <c r="F43" s="21">
        <v>40</v>
      </c>
      <c r="G43" s="290" t="s">
        <v>1549</v>
      </c>
      <c r="H43" s="28" t="s">
        <v>1216</v>
      </c>
      <c r="I43" s="21" t="s">
        <v>1202</v>
      </c>
      <c r="K43" s="287"/>
      <c r="L43" s="287"/>
    </row>
    <row r="44" spans="1:12" x14ac:dyDescent="0.3">
      <c r="A44" s="15" t="s">
        <v>764</v>
      </c>
      <c r="B44" s="15" t="s">
        <v>1498</v>
      </c>
      <c r="C44" s="24" t="s">
        <v>339</v>
      </c>
      <c r="D44" s="292">
        <v>4.3042013869628839</v>
      </c>
      <c r="E44" s="289">
        <v>2.7636520000000013</v>
      </c>
      <c r="F44" s="21">
        <v>60</v>
      </c>
      <c r="G44" s="290" t="s">
        <v>1549</v>
      </c>
      <c r="H44" s="28" t="s">
        <v>1216</v>
      </c>
      <c r="I44" s="21" t="s">
        <v>1202</v>
      </c>
      <c r="K44" s="287"/>
      <c r="L44" s="287"/>
    </row>
    <row r="45" spans="1:12" x14ac:dyDescent="0.3">
      <c r="A45" s="15" t="s">
        <v>765</v>
      </c>
      <c r="B45" s="15" t="s">
        <v>1498</v>
      </c>
      <c r="C45" s="24" t="s">
        <v>339</v>
      </c>
      <c r="D45" s="292">
        <v>3.6977124551272307</v>
      </c>
      <c r="E45" s="289">
        <v>3.0060860000000011</v>
      </c>
      <c r="F45" s="21">
        <v>60</v>
      </c>
      <c r="G45" s="290" t="s">
        <v>1549</v>
      </c>
      <c r="H45" s="28" t="s">
        <v>1216</v>
      </c>
      <c r="I45" s="21" t="s">
        <v>1202</v>
      </c>
      <c r="K45" s="287"/>
      <c r="L45" s="287"/>
    </row>
    <row r="46" spans="1:12" x14ac:dyDescent="0.3">
      <c r="A46" s="15" t="s">
        <v>766</v>
      </c>
      <c r="B46" s="15" t="s">
        <v>1498</v>
      </c>
      <c r="C46" s="24" t="s">
        <v>339</v>
      </c>
      <c r="D46" s="292">
        <v>3.853019144455859</v>
      </c>
      <c r="E46" s="289">
        <v>2.2224340000000007</v>
      </c>
      <c r="F46" s="21">
        <v>60</v>
      </c>
      <c r="G46" s="290" t="s">
        <v>1549</v>
      </c>
      <c r="H46" s="28" t="s">
        <v>1216</v>
      </c>
      <c r="I46" s="21" t="s">
        <v>1202</v>
      </c>
      <c r="K46" s="287"/>
      <c r="L46" s="287"/>
    </row>
    <row r="47" spans="1:12" x14ac:dyDescent="0.3">
      <c r="A47" s="15" t="s">
        <v>767</v>
      </c>
      <c r="B47" s="15" t="s">
        <v>1498</v>
      </c>
      <c r="C47" s="24" t="s">
        <v>339</v>
      </c>
      <c r="D47" s="292">
        <v>4.2094935576331043</v>
      </c>
      <c r="E47" s="289">
        <v>2.1047860000000007</v>
      </c>
      <c r="F47" s="21">
        <v>60</v>
      </c>
      <c r="G47" s="290" t="s">
        <v>1549</v>
      </c>
      <c r="H47" s="28" t="s">
        <v>1216</v>
      </c>
      <c r="I47" s="21" t="s">
        <v>1202</v>
      </c>
      <c r="K47" s="287"/>
      <c r="L47" s="287"/>
    </row>
    <row r="48" spans="1:12" x14ac:dyDescent="0.3">
      <c r="A48" s="15" t="s">
        <v>768</v>
      </c>
      <c r="B48" s="15" t="s">
        <v>1498</v>
      </c>
      <c r="C48" s="24" t="s">
        <v>339</v>
      </c>
      <c r="D48" s="292">
        <v>3.7473898704554989</v>
      </c>
      <c r="E48" s="289">
        <v>2.7431560000000008</v>
      </c>
      <c r="F48" s="21">
        <v>60</v>
      </c>
      <c r="G48" s="290" t="s">
        <v>1549</v>
      </c>
      <c r="H48" s="28" t="s">
        <v>1216</v>
      </c>
      <c r="I48" s="21" t="s">
        <v>1202</v>
      </c>
      <c r="K48" s="287"/>
      <c r="L48" s="287"/>
    </row>
    <row r="49" spans="1:12" x14ac:dyDescent="0.3">
      <c r="A49" s="15" t="s">
        <v>769</v>
      </c>
      <c r="B49" s="15" t="s">
        <v>1498</v>
      </c>
      <c r="C49" s="24" t="s">
        <v>339</v>
      </c>
      <c r="D49" s="292">
        <v>4.0988530997792791</v>
      </c>
      <c r="E49" s="289">
        <v>1.6932700000000009</v>
      </c>
      <c r="F49" s="21">
        <v>60</v>
      </c>
      <c r="G49" s="290" t="s">
        <v>1549</v>
      </c>
      <c r="H49" s="28" t="s">
        <v>1216</v>
      </c>
      <c r="I49" s="21" t="s">
        <v>1202</v>
      </c>
      <c r="K49" s="287"/>
      <c r="L49" s="287"/>
    </row>
    <row r="50" spans="1:12" x14ac:dyDescent="0.3">
      <c r="A50" s="15" t="s">
        <v>592</v>
      </c>
      <c r="B50" s="15" t="s">
        <v>1498</v>
      </c>
      <c r="C50" s="24" t="s">
        <v>339</v>
      </c>
      <c r="D50" s="292">
        <v>4.3318961013058512</v>
      </c>
      <c r="E50" s="289">
        <v>1.2590911999999999</v>
      </c>
      <c r="F50" s="40">
        <v>38</v>
      </c>
      <c r="G50" s="290" t="s">
        <v>1549</v>
      </c>
      <c r="H50" s="28" t="s">
        <v>1216</v>
      </c>
      <c r="I50" s="21" t="s">
        <v>1202</v>
      </c>
      <c r="K50" s="287"/>
      <c r="L50" s="287"/>
    </row>
    <row r="51" spans="1:12" x14ac:dyDescent="0.3">
      <c r="A51" s="15" t="s">
        <v>593</v>
      </c>
      <c r="B51" s="15" t="s">
        <v>1498</v>
      </c>
      <c r="C51" s="24" t="s">
        <v>339</v>
      </c>
      <c r="D51" s="292">
        <v>4.5438968140767022</v>
      </c>
      <c r="E51" s="289">
        <v>0.31130719999999978</v>
      </c>
      <c r="F51" s="40">
        <v>38</v>
      </c>
      <c r="G51" s="290" t="s">
        <v>1549</v>
      </c>
      <c r="H51" s="28" t="s">
        <v>1216</v>
      </c>
      <c r="I51" s="21" t="s">
        <v>1202</v>
      </c>
      <c r="K51" s="287"/>
      <c r="L51" s="287"/>
    </row>
    <row r="52" spans="1:12" x14ac:dyDescent="0.3">
      <c r="A52" s="15" t="s">
        <v>594</v>
      </c>
      <c r="B52" s="15" t="s">
        <v>1498</v>
      </c>
      <c r="C52" s="24" t="s">
        <v>339</v>
      </c>
      <c r="D52" s="292">
        <v>4.6068205506747724</v>
      </c>
      <c r="E52" s="289">
        <v>2.215294399999999</v>
      </c>
      <c r="F52" s="40">
        <v>38</v>
      </c>
      <c r="G52" s="290" t="s">
        <v>1549</v>
      </c>
      <c r="H52" s="28" t="s">
        <v>1216</v>
      </c>
      <c r="I52" s="21" t="s">
        <v>1202</v>
      </c>
      <c r="K52" s="287"/>
      <c r="L52" s="287"/>
    </row>
    <row r="53" spans="1:12" x14ac:dyDescent="0.3">
      <c r="A53" s="15" t="s">
        <v>595</v>
      </c>
      <c r="B53" s="15" t="s">
        <v>1498</v>
      </c>
      <c r="C53" s="24" t="s">
        <v>339</v>
      </c>
      <c r="D53" s="292">
        <v>4.778826090950151</v>
      </c>
      <c r="E53" s="289">
        <v>1.4207231999999996</v>
      </c>
      <c r="F53" s="40">
        <v>38</v>
      </c>
      <c r="G53" s="290" t="s">
        <v>1549</v>
      </c>
      <c r="H53" s="28" t="s">
        <v>1216</v>
      </c>
      <c r="I53" s="21" t="s">
        <v>1202</v>
      </c>
      <c r="K53" s="287"/>
      <c r="L53" s="287"/>
    </row>
    <row r="54" spans="1:12" x14ac:dyDescent="0.3">
      <c r="A54" s="15" t="s">
        <v>596</v>
      </c>
      <c r="B54" s="15" t="s">
        <v>1498</v>
      </c>
      <c r="C54" s="24" t="s">
        <v>339</v>
      </c>
      <c r="D54" s="292">
        <v>3.9690415407647333</v>
      </c>
      <c r="E54" s="289">
        <v>0.99450720000000037</v>
      </c>
      <c r="F54" s="40">
        <v>38</v>
      </c>
      <c r="G54" s="290" t="s">
        <v>1549</v>
      </c>
      <c r="H54" s="28" t="s">
        <v>1216</v>
      </c>
      <c r="I54" s="21" t="s">
        <v>1202</v>
      </c>
      <c r="K54" s="287"/>
      <c r="L54" s="287"/>
    </row>
    <row r="55" spans="1:12" x14ac:dyDescent="0.3">
      <c r="A55" s="15" t="s">
        <v>597</v>
      </c>
      <c r="B55" s="15" t="s">
        <v>1498</v>
      </c>
      <c r="C55" s="24" t="s">
        <v>339</v>
      </c>
      <c r="D55" s="292">
        <v>4.8727579554224691</v>
      </c>
      <c r="E55" s="289">
        <v>1.8743055999999987</v>
      </c>
      <c r="F55" s="40">
        <v>38</v>
      </c>
      <c r="G55" s="290" t="s">
        <v>1549</v>
      </c>
      <c r="H55" s="28" t="s">
        <v>1216</v>
      </c>
      <c r="I55" s="21" t="s">
        <v>1202</v>
      </c>
      <c r="K55" s="287"/>
      <c r="L55" s="287"/>
    </row>
    <row r="56" spans="1:12" s="44" customFormat="1" x14ac:dyDescent="0.3">
      <c r="A56" s="15" t="s">
        <v>598</v>
      </c>
      <c r="B56" s="15" t="s">
        <v>1498</v>
      </c>
      <c r="C56" s="24" t="s">
        <v>339</v>
      </c>
      <c r="D56" s="292">
        <v>4.0526981534017352</v>
      </c>
      <c r="E56" s="289">
        <v>1.7178223999999989</v>
      </c>
      <c r="F56" s="40">
        <v>38</v>
      </c>
      <c r="G56" s="290" t="s">
        <v>1549</v>
      </c>
      <c r="H56" s="28" t="s">
        <v>1216</v>
      </c>
      <c r="I56" s="21" t="s">
        <v>1202</v>
      </c>
      <c r="K56" s="287"/>
      <c r="L56" s="287"/>
    </row>
    <row r="57" spans="1:12" x14ac:dyDescent="0.3">
      <c r="A57" s="15" t="s">
        <v>855</v>
      </c>
      <c r="B57" s="15" t="s">
        <v>1498</v>
      </c>
      <c r="C57" s="24" t="s">
        <v>339</v>
      </c>
      <c r="D57" s="292">
        <v>4.8348617122734945</v>
      </c>
      <c r="E57" s="289">
        <v>0.87611199999999978</v>
      </c>
      <c r="F57" s="21">
        <v>51</v>
      </c>
      <c r="G57" s="290" t="s">
        <v>1549</v>
      </c>
      <c r="H57" s="21" t="s">
        <v>1216</v>
      </c>
      <c r="I57" s="21" t="s">
        <v>1202</v>
      </c>
      <c r="K57" s="287"/>
      <c r="L57" s="287"/>
    </row>
    <row r="58" spans="1:12" x14ac:dyDescent="0.3">
      <c r="A58" s="15" t="s">
        <v>856</v>
      </c>
      <c r="B58" s="15" t="s">
        <v>1498</v>
      </c>
      <c r="C58" s="24" t="s">
        <v>339</v>
      </c>
      <c r="D58" s="292">
        <v>3.859609767496202</v>
      </c>
      <c r="E58" s="289">
        <v>1.4976039999999997</v>
      </c>
      <c r="F58" s="21">
        <v>51</v>
      </c>
      <c r="G58" s="290" t="s">
        <v>1549</v>
      </c>
      <c r="H58" s="21" t="s">
        <v>1216</v>
      </c>
      <c r="I58" s="21" t="s">
        <v>1202</v>
      </c>
      <c r="K58" s="287"/>
      <c r="L58" s="287"/>
    </row>
    <row r="59" spans="1:12" x14ac:dyDescent="0.3">
      <c r="A59" s="15" t="s">
        <v>857</v>
      </c>
      <c r="B59" s="15" t="s">
        <v>1498</v>
      </c>
      <c r="C59" s="24" t="s">
        <v>339</v>
      </c>
      <c r="D59" s="292">
        <v>4.0057651531047487</v>
      </c>
      <c r="E59" s="289">
        <v>0.86907399999999968</v>
      </c>
      <c r="F59" s="21">
        <v>51</v>
      </c>
      <c r="G59" s="290" t="s">
        <v>1549</v>
      </c>
      <c r="H59" s="21" t="s">
        <v>1216</v>
      </c>
      <c r="I59" s="21" t="s">
        <v>1202</v>
      </c>
      <c r="K59" s="287"/>
      <c r="L59" s="287"/>
    </row>
    <row r="60" spans="1:12" x14ac:dyDescent="0.3">
      <c r="A60" s="15" t="s">
        <v>858</v>
      </c>
      <c r="B60" s="15" t="s">
        <v>1498</v>
      </c>
      <c r="C60" s="24" t="s">
        <v>339</v>
      </c>
      <c r="D60" s="292">
        <v>4.583482231420505</v>
      </c>
      <c r="E60" s="289">
        <v>0.99262600000000001</v>
      </c>
      <c r="F60" s="21">
        <v>51</v>
      </c>
      <c r="G60" s="290" t="s">
        <v>1549</v>
      </c>
      <c r="H60" s="21" t="s">
        <v>1216</v>
      </c>
      <c r="I60" s="21" t="s">
        <v>1202</v>
      </c>
      <c r="K60" s="287"/>
      <c r="L60" s="287"/>
    </row>
    <row r="61" spans="1:12" x14ac:dyDescent="0.3">
      <c r="A61" s="15" t="s">
        <v>859</v>
      </c>
      <c r="B61" s="15" t="s">
        <v>1498</v>
      </c>
      <c r="C61" s="24" t="s">
        <v>339</v>
      </c>
      <c r="D61" s="292">
        <v>4.6639428913384542</v>
      </c>
      <c r="E61" s="289">
        <v>0.64530199999999971</v>
      </c>
      <c r="F61" s="21">
        <v>51</v>
      </c>
      <c r="G61" s="290" t="s">
        <v>1549</v>
      </c>
      <c r="H61" s="21" t="s">
        <v>1216</v>
      </c>
      <c r="I61" s="21" t="s">
        <v>1202</v>
      </c>
      <c r="K61" s="287"/>
      <c r="L61" s="287"/>
    </row>
    <row r="62" spans="1:12" x14ac:dyDescent="0.3">
      <c r="A62" s="15" t="s">
        <v>860</v>
      </c>
      <c r="B62" s="15" t="s">
        <v>1498</v>
      </c>
      <c r="C62" s="24" t="s">
        <v>339</v>
      </c>
      <c r="D62" s="292">
        <v>4.1391204238015042</v>
      </c>
      <c r="E62" s="289">
        <v>1.5448820000000014</v>
      </c>
      <c r="F62" s="21">
        <v>51</v>
      </c>
      <c r="G62" s="290" t="s">
        <v>1549</v>
      </c>
      <c r="H62" s="21" t="s">
        <v>1216</v>
      </c>
      <c r="I62" s="21" t="s">
        <v>1202</v>
      </c>
      <c r="K62" s="287"/>
      <c r="L62" s="287"/>
    </row>
    <row r="63" spans="1:12" x14ac:dyDescent="0.3">
      <c r="A63" s="15" t="s">
        <v>1050</v>
      </c>
      <c r="B63" s="15" t="s">
        <v>1376</v>
      </c>
      <c r="C63" s="15" t="s">
        <v>339</v>
      </c>
      <c r="D63" s="292">
        <v>2.0620995173309598</v>
      </c>
      <c r="E63" s="289">
        <v>3.1106424517849596</v>
      </c>
      <c r="F63" s="21">
        <v>89</v>
      </c>
      <c r="G63" s="290" t="s">
        <v>1549</v>
      </c>
      <c r="H63" s="21" t="s">
        <v>1215</v>
      </c>
      <c r="I63" s="21" t="s">
        <v>1202</v>
      </c>
      <c r="K63" s="287"/>
      <c r="L63" s="287"/>
    </row>
    <row r="64" spans="1:12" x14ac:dyDescent="0.3">
      <c r="A64" s="15" t="s">
        <v>807</v>
      </c>
      <c r="B64" s="24" t="s">
        <v>1374</v>
      </c>
      <c r="C64" s="24" t="s">
        <v>339</v>
      </c>
      <c r="D64" s="292">
        <v>1.2991518889745568</v>
      </c>
      <c r="E64" s="289">
        <v>3.7195420000000006</v>
      </c>
      <c r="F64" s="21">
        <v>54</v>
      </c>
      <c r="G64" s="290" t="s">
        <v>1549</v>
      </c>
      <c r="H64" s="28" t="s">
        <v>1216</v>
      </c>
      <c r="I64" s="21" t="s">
        <v>1202</v>
      </c>
      <c r="K64" s="287"/>
      <c r="L64" s="287"/>
    </row>
    <row r="65" spans="1:12" x14ac:dyDescent="0.3">
      <c r="A65" s="15" t="s">
        <v>1031</v>
      </c>
      <c r="B65" s="24" t="s">
        <v>1374</v>
      </c>
      <c r="C65" s="24" t="s">
        <v>339</v>
      </c>
      <c r="D65" s="292">
        <v>0.7116737669499521</v>
      </c>
      <c r="E65" s="289">
        <v>3.5797873228428694</v>
      </c>
      <c r="F65" s="21">
        <v>92</v>
      </c>
      <c r="G65" s="290" t="s">
        <v>1549</v>
      </c>
      <c r="H65" s="21" t="s">
        <v>1215</v>
      </c>
      <c r="I65" s="21" t="s">
        <v>1202</v>
      </c>
      <c r="K65" s="287"/>
      <c r="L65" s="287"/>
    </row>
    <row r="66" spans="1:12" x14ac:dyDescent="0.3">
      <c r="A66" s="15" t="s">
        <v>1032</v>
      </c>
      <c r="B66" s="24" t="s">
        <v>1374</v>
      </c>
      <c r="C66" s="24" t="s">
        <v>339</v>
      </c>
      <c r="D66" s="292">
        <v>0.89281209247658133</v>
      </c>
      <c r="E66" s="289">
        <v>3.234181621990055</v>
      </c>
      <c r="F66" s="21">
        <v>92</v>
      </c>
      <c r="G66" s="290" t="s">
        <v>1549</v>
      </c>
      <c r="H66" s="21" t="s">
        <v>1215</v>
      </c>
      <c r="I66" s="21" t="s">
        <v>1202</v>
      </c>
      <c r="K66" s="287"/>
      <c r="L66" s="287"/>
    </row>
    <row r="67" spans="1:12" x14ac:dyDescent="0.3">
      <c r="A67" s="15" t="s">
        <v>1033</v>
      </c>
      <c r="B67" s="24" t="s">
        <v>1374</v>
      </c>
      <c r="C67" s="24" t="s">
        <v>339</v>
      </c>
      <c r="D67" s="292">
        <v>0.85296231326478478</v>
      </c>
      <c r="E67" s="289">
        <v>3.2505299958191656</v>
      </c>
      <c r="F67" s="21">
        <v>92</v>
      </c>
      <c r="G67" s="290" t="s">
        <v>1549</v>
      </c>
      <c r="H67" s="21" t="s">
        <v>1215</v>
      </c>
      <c r="I67" s="21" t="s">
        <v>1202</v>
      </c>
      <c r="K67" s="287"/>
      <c r="L67" s="287"/>
    </row>
    <row r="68" spans="1:12" x14ac:dyDescent="0.3">
      <c r="A68" s="15" t="s">
        <v>1034</v>
      </c>
      <c r="B68" s="24" t="s">
        <v>1374</v>
      </c>
      <c r="C68" s="24" t="s">
        <v>339</v>
      </c>
      <c r="D68" s="292">
        <v>1.4676522567653056</v>
      </c>
      <c r="E68" s="289">
        <v>2.2450948106497206</v>
      </c>
      <c r="F68" s="21">
        <v>92</v>
      </c>
      <c r="G68" s="290" t="s">
        <v>1549</v>
      </c>
      <c r="H68" s="21" t="s">
        <v>1215</v>
      </c>
      <c r="I68" s="21" t="s">
        <v>1202</v>
      </c>
      <c r="K68" s="287"/>
      <c r="L68" s="287"/>
    </row>
    <row r="69" spans="1:12" x14ac:dyDescent="0.3">
      <c r="A69" s="15" t="s">
        <v>1040</v>
      </c>
      <c r="B69" s="24" t="s">
        <v>1374</v>
      </c>
      <c r="C69" s="24" t="s">
        <v>339</v>
      </c>
      <c r="D69" s="292">
        <v>1.9856671711736038</v>
      </c>
      <c r="E69" s="289">
        <v>3.6463051844514132</v>
      </c>
      <c r="F69" s="21">
        <v>87</v>
      </c>
      <c r="G69" s="290" t="s">
        <v>1549</v>
      </c>
      <c r="H69" s="21" t="s">
        <v>1215</v>
      </c>
      <c r="I69" s="21" t="s">
        <v>1202</v>
      </c>
      <c r="K69" s="287"/>
      <c r="L69" s="287"/>
    </row>
    <row r="70" spans="1:12" x14ac:dyDescent="0.3">
      <c r="A70" s="15" t="s">
        <v>1046</v>
      </c>
      <c r="B70" s="24" t="s">
        <v>1374</v>
      </c>
      <c r="C70" s="24" t="s">
        <v>339</v>
      </c>
      <c r="D70" s="292">
        <v>1.1506977072184634</v>
      </c>
      <c r="E70" s="289">
        <v>2.5635452527396292</v>
      </c>
      <c r="F70" s="21">
        <v>84</v>
      </c>
      <c r="G70" s="290" t="s">
        <v>1549</v>
      </c>
      <c r="H70" s="21" t="s">
        <v>1215</v>
      </c>
      <c r="I70" s="21" t="s">
        <v>1202</v>
      </c>
      <c r="K70" s="287"/>
      <c r="L70" s="287"/>
    </row>
    <row r="71" spans="1:12" x14ac:dyDescent="0.3">
      <c r="A71" s="15" t="s">
        <v>1055</v>
      </c>
      <c r="B71" s="24" t="s">
        <v>1374</v>
      </c>
      <c r="C71" s="24" t="s">
        <v>339</v>
      </c>
      <c r="D71" s="292">
        <v>1.7187023944539506</v>
      </c>
      <c r="E71" s="289">
        <v>-7.0640498278607966E-3</v>
      </c>
      <c r="F71" s="21">
        <v>117</v>
      </c>
      <c r="G71" s="290" t="s">
        <v>1549</v>
      </c>
      <c r="H71" s="21" t="s">
        <v>1215</v>
      </c>
      <c r="I71" s="21" t="s">
        <v>1202</v>
      </c>
      <c r="K71" s="287"/>
      <c r="L71" s="287"/>
    </row>
    <row r="72" spans="1:12" x14ac:dyDescent="0.3">
      <c r="A72" s="15" t="s">
        <v>1056</v>
      </c>
      <c r="B72" s="24" t="s">
        <v>1374</v>
      </c>
      <c r="C72" s="24" t="s">
        <v>339</v>
      </c>
      <c r="D72" s="292">
        <v>1.3908828248919254</v>
      </c>
      <c r="E72" s="289">
        <v>1.602545415058144</v>
      </c>
      <c r="F72" s="21">
        <v>117</v>
      </c>
      <c r="G72" s="290" t="s">
        <v>1549</v>
      </c>
      <c r="H72" s="21" t="s">
        <v>1215</v>
      </c>
      <c r="I72" s="21" t="s">
        <v>1202</v>
      </c>
      <c r="K72" s="287"/>
      <c r="L72" s="287"/>
    </row>
    <row r="73" spans="1:12" x14ac:dyDescent="0.3">
      <c r="A73" s="15" t="s">
        <v>1062</v>
      </c>
      <c r="B73" s="24" t="s">
        <v>1374</v>
      </c>
      <c r="C73" s="24" t="s">
        <v>339</v>
      </c>
      <c r="D73" s="292">
        <v>1.0818507890492699</v>
      </c>
      <c r="E73" s="289">
        <v>-0.39041109018889042</v>
      </c>
      <c r="F73" s="21">
        <v>109</v>
      </c>
      <c r="G73" s="290" t="s">
        <v>1549</v>
      </c>
      <c r="H73" s="21" t="s">
        <v>1215</v>
      </c>
      <c r="I73" s="21" t="s">
        <v>1202</v>
      </c>
      <c r="K73" s="287"/>
      <c r="L73" s="287"/>
    </row>
    <row r="74" spans="1:12" x14ac:dyDescent="0.3">
      <c r="A74" s="15" t="s">
        <v>1061</v>
      </c>
      <c r="B74" s="24" t="s">
        <v>1374</v>
      </c>
      <c r="C74" s="24" t="s">
        <v>339</v>
      </c>
      <c r="D74" s="292">
        <v>1.4931830408763174</v>
      </c>
      <c r="E74" s="289">
        <v>0.1847951522607873</v>
      </c>
      <c r="F74" s="21">
        <v>109</v>
      </c>
      <c r="G74" s="290" t="s">
        <v>1549</v>
      </c>
      <c r="H74" s="21" t="s">
        <v>1215</v>
      </c>
      <c r="I74" s="21" t="s">
        <v>1202</v>
      </c>
      <c r="K74" s="287"/>
      <c r="L74" s="287"/>
    </row>
    <row r="75" spans="1:12" s="44" customFormat="1" x14ac:dyDescent="0.3">
      <c r="A75" s="15" t="s">
        <v>1057</v>
      </c>
      <c r="B75" s="24" t="s">
        <v>1374</v>
      </c>
      <c r="C75" s="24" t="s">
        <v>339</v>
      </c>
      <c r="D75" s="292">
        <v>1.7896327009596611</v>
      </c>
      <c r="E75" s="289">
        <v>-0.37655840765899018</v>
      </c>
      <c r="F75" s="21">
        <v>117</v>
      </c>
      <c r="G75" s="290" t="s">
        <v>1549</v>
      </c>
      <c r="H75" s="21" t="s">
        <v>1215</v>
      </c>
      <c r="I75" s="21" t="s">
        <v>1202</v>
      </c>
      <c r="K75" s="287"/>
      <c r="L75" s="287"/>
    </row>
    <row r="76" spans="1:12" x14ac:dyDescent="0.3">
      <c r="A76" s="1" t="s">
        <v>1249</v>
      </c>
      <c r="B76" s="1" t="s">
        <v>1544</v>
      </c>
      <c r="C76" s="1" t="s">
        <v>337</v>
      </c>
      <c r="D76" s="171">
        <v>1.3324164016160922</v>
      </c>
      <c r="E76" s="26">
        <v>3.3</v>
      </c>
      <c r="F76" s="343">
        <v>70</v>
      </c>
      <c r="G76" s="290" t="s">
        <v>1549</v>
      </c>
      <c r="H76" s="343" t="s">
        <v>1243</v>
      </c>
      <c r="I76" s="343" t="s">
        <v>1202</v>
      </c>
      <c r="K76" s="287"/>
      <c r="L76" s="287"/>
    </row>
    <row r="77" spans="1:12" x14ac:dyDescent="0.3">
      <c r="A77" s="1" t="s">
        <v>1247</v>
      </c>
      <c r="B77" s="1" t="s">
        <v>1544</v>
      </c>
      <c r="C77" s="1" t="s">
        <v>337</v>
      </c>
      <c r="D77" s="171">
        <v>2.4001315140555644</v>
      </c>
      <c r="E77" s="26">
        <v>3</v>
      </c>
      <c r="F77" s="343">
        <v>61</v>
      </c>
      <c r="G77" s="290" t="s">
        <v>1549</v>
      </c>
      <c r="H77" s="343" t="s">
        <v>1243</v>
      </c>
      <c r="I77" s="343" t="s">
        <v>1202</v>
      </c>
      <c r="K77" s="287"/>
      <c r="L77" s="287"/>
    </row>
    <row r="78" spans="1:12" x14ac:dyDescent="0.3">
      <c r="A78" s="1" t="s">
        <v>1029</v>
      </c>
      <c r="B78" s="1" t="s">
        <v>1544</v>
      </c>
      <c r="C78" s="2" t="s">
        <v>337</v>
      </c>
      <c r="D78" s="163">
        <v>1.6476658386845426</v>
      </c>
      <c r="E78" s="27">
        <v>3.8758541781276188</v>
      </c>
      <c r="F78" s="343">
        <v>92</v>
      </c>
      <c r="G78" s="290" t="s">
        <v>1549</v>
      </c>
      <c r="H78" s="21" t="s">
        <v>1215</v>
      </c>
      <c r="I78" s="21" t="s">
        <v>1202</v>
      </c>
      <c r="K78" s="287"/>
      <c r="L78" s="287"/>
    </row>
    <row r="79" spans="1:12" x14ac:dyDescent="0.3">
      <c r="A79" s="1" t="s">
        <v>1038</v>
      </c>
      <c r="B79" s="1" t="s">
        <v>1544</v>
      </c>
      <c r="C79" s="2" t="s">
        <v>337</v>
      </c>
      <c r="D79" s="163">
        <v>1.3476733685160567</v>
      </c>
      <c r="E79" s="27">
        <v>3.1399345203528326</v>
      </c>
      <c r="F79" s="343">
        <v>85</v>
      </c>
      <c r="G79" s="290" t="s">
        <v>1549</v>
      </c>
      <c r="H79" s="21" t="s">
        <v>1215</v>
      </c>
      <c r="I79" s="21" t="s">
        <v>1202</v>
      </c>
      <c r="K79" s="287"/>
      <c r="L79" s="287"/>
    </row>
    <row r="80" spans="1:12" x14ac:dyDescent="0.3">
      <c r="A80" s="1" t="s">
        <v>1051</v>
      </c>
      <c r="B80" s="1" t="s">
        <v>1544</v>
      </c>
      <c r="C80" s="2" t="s">
        <v>337</v>
      </c>
      <c r="D80" s="163">
        <v>1.4176528314095711</v>
      </c>
      <c r="E80" s="27">
        <v>3.2748666294023168</v>
      </c>
      <c r="F80" s="343">
        <v>89</v>
      </c>
      <c r="G80" s="290" t="s">
        <v>1549</v>
      </c>
      <c r="H80" s="21" t="s">
        <v>1215</v>
      </c>
      <c r="I80" s="21" t="s">
        <v>1202</v>
      </c>
      <c r="K80" s="287"/>
      <c r="L80" s="287"/>
    </row>
    <row r="81" spans="1:12" x14ac:dyDescent="0.3">
      <c r="A81" s="15" t="s">
        <v>744</v>
      </c>
      <c r="B81" s="15" t="s">
        <v>1497</v>
      </c>
      <c r="C81" s="24" t="s">
        <v>339</v>
      </c>
      <c r="D81" s="292">
        <v>1.8215631375065191</v>
      </c>
      <c r="E81" s="289">
        <v>3.2184168</v>
      </c>
      <c r="F81" s="21">
        <v>39</v>
      </c>
      <c r="G81" s="290" t="s">
        <v>1549</v>
      </c>
      <c r="H81" s="28" t="s">
        <v>1215</v>
      </c>
      <c r="I81" s="21" t="s">
        <v>1202</v>
      </c>
      <c r="K81" s="287"/>
      <c r="L81" s="287"/>
    </row>
    <row r="82" spans="1:12" x14ac:dyDescent="0.3">
      <c r="A82" s="15" t="s">
        <v>745</v>
      </c>
      <c r="B82" s="15" t="s">
        <v>1497</v>
      </c>
      <c r="C82" s="24" t="s">
        <v>339</v>
      </c>
      <c r="D82" s="292">
        <v>1.9124783263537073</v>
      </c>
      <c r="E82" s="289">
        <v>2.1547165999999995</v>
      </c>
      <c r="F82" s="21">
        <v>39</v>
      </c>
      <c r="G82" s="290" t="s">
        <v>1549</v>
      </c>
      <c r="H82" s="28" t="s">
        <v>1215</v>
      </c>
      <c r="I82" s="21" t="s">
        <v>1202</v>
      </c>
      <c r="K82" s="287"/>
      <c r="L82" s="287"/>
    </row>
    <row r="83" spans="1:12" x14ac:dyDescent="0.3">
      <c r="A83" s="15" t="s">
        <v>746</v>
      </c>
      <c r="B83" s="15" t="s">
        <v>1497</v>
      </c>
      <c r="C83" s="24" t="s">
        <v>339</v>
      </c>
      <c r="D83" s="292">
        <v>1.7189081028229702</v>
      </c>
      <c r="E83" s="289">
        <v>2.414105600000001</v>
      </c>
      <c r="F83" s="21">
        <v>39</v>
      </c>
      <c r="G83" s="290" t="s">
        <v>1549</v>
      </c>
      <c r="H83" s="28" t="s">
        <v>1215</v>
      </c>
      <c r="I83" s="21" t="s">
        <v>1202</v>
      </c>
      <c r="K83" s="287"/>
      <c r="L83" s="287"/>
    </row>
    <row r="84" spans="1:12" x14ac:dyDescent="0.3">
      <c r="A84" s="15" t="s">
        <v>747</v>
      </c>
      <c r="B84" s="15" t="s">
        <v>1497</v>
      </c>
      <c r="C84" s="24" t="s">
        <v>339</v>
      </c>
      <c r="D84" s="292">
        <v>1.5607746765863406</v>
      </c>
      <c r="E84" s="289">
        <v>3.3572230000000007</v>
      </c>
      <c r="F84" s="21">
        <v>39</v>
      </c>
      <c r="G84" s="290" t="s">
        <v>1549</v>
      </c>
      <c r="H84" s="28" t="s">
        <v>1215</v>
      </c>
      <c r="I84" s="21" t="s">
        <v>1202</v>
      </c>
      <c r="K84" s="287"/>
      <c r="L84" s="287"/>
    </row>
    <row r="85" spans="1:12" x14ac:dyDescent="0.3">
      <c r="A85" s="15" t="s">
        <v>748</v>
      </c>
      <c r="B85" s="15" t="s">
        <v>1497</v>
      </c>
      <c r="C85" s="24" t="s">
        <v>339</v>
      </c>
      <c r="D85" s="292">
        <v>1.6003284960001807</v>
      </c>
      <c r="E85" s="289">
        <v>2.8189252000000011</v>
      </c>
      <c r="F85" s="21">
        <v>39</v>
      </c>
      <c r="G85" s="290" t="s">
        <v>1549</v>
      </c>
      <c r="H85" s="28" t="s">
        <v>1215</v>
      </c>
      <c r="I85" s="21" t="s">
        <v>1202</v>
      </c>
      <c r="K85" s="287"/>
      <c r="L85" s="287"/>
    </row>
    <row r="86" spans="1:12" x14ac:dyDescent="0.3">
      <c r="A86" s="15" t="s">
        <v>945</v>
      </c>
      <c r="B86" s="297" t="s">
        <v>1497</v>
      </c>
      <c r="C86" s="24" t="s">
        <v>339</v>
      </c>
      <c r="D86" s="292">
        <v>2.1279318830892628</v>
      </c>
      <c r="E86" s="289">
        <v>2.1746071999999992</v>
      </c>
      <c r="F86" s="21">
        <v>82</v>
      </c>
      <c r="G86" s="290" t="s">
        <v>1549</v>
      </c>
      <c r="H86" s="40" t="s">
        <v>1215</v>
      </c>
      <c r="I86" s="21" t="s">
        <v>1202</v>
      </c>
      <c r="K86" s="287"/>
      <c r="L86" s="287"/>
    </row>
    <row r="87" spans="1:12" x14ac:dyDescent="0.3">
      <c r="A87" s="15" t="s">
        <v>946</v>
      </c>
      <c r="B87" s="297" t="s">
        <v>1497</v>
      </c>
      <c r="C87" s="24" t="s">
        <v>339</v>
      </c>
      <c r="D87" s="292">
        <v>1.9330589792373232</v>
      </c>
      <c r="E87" s="289">
        <v>2.2591303999999988</v>
      </c>
      <c r="F87" s="21">
        <v>82</v>
      </c>
      <c r="G87" s="290" t="s">
        <v>1549</v>
      </c>
      <c r="H87" s="40" t="s">
        <v>1215</v>
      </c>
      <c r="I87" s="21" t="s">
        <v>1202</v>
      </c>
      <c r="K87" s="287"/>
      <c r="L87" s="287"/>
    </row>
    <row r="88" spans="1:12" x14ac:dyDescent="0.3">
      <c r="A88" s="15" t="s">
        <v>947</v>
      </c>
      <c r="B88" s="297" t="s">
        <v>1497</v>
      </c>
      <c r="C88" s="24" t="s">
        <v>339</v>
      </c>
      <c r="D88" s="292">
        <v>2.3767121075992685</v>
      </c>
      <c r="E88" s="289">
        <v>1.8827976000000004</v>
      </c>
      <c r="F88" s="21">
        <v>82</v>
      </c>
      <c r="G88" s="290" t="s">
        <v>1549</v>
      </c>
      <c r="H88" s="40" t="s">
        <v>1215</v>
      </c>
      <c r="I88" s="21" t="s">
        <v>1202</v>
      </c>
      <c r="K88" s="287"/>
      <c r="L88" s="287"/>
    </row>
    <row r="89" spans="1:12" x14ac:dyDescent="0.3">
      <c r="A89" s="15" t="s">
        <v>948</v>
      </c>
      <c r="B89" s="297" t="s">
        <v>1497</v>
      </c>
      <c r="C89" s="24" t="s">
        <v>339</v>
      </c>
      <c r="D89" s="292">
        <v>1.8011341176402371</v>
      </c>
      <c r="E89" s="289">
        <v>2.0451440000000014</v>
      </c>
      <c r="F89" s="21">
        <v>82</v>
      </c>
      <c r="G89" s="290" t="s">
        <v>1549</v>
      </c>
      <c r="H89" s="40" t="s">
        <v>1215</v>
      </c>
      <c r="I89" s="21" t="s">
        <v>1202</v>
      </c>
      <c r="K89" s="287"/>
      <c r="L89" s="287"/>
    </row>
    <row r="90" spans="1:12" x14ac:dyDescent="0.3">
      <c r="A90" s="15" t="s">
        <v>949</v>
      </c>
      <c r="B90" s="297" t="s">
        <v>1497</v>
      </c>
      <c r="C90" s="24" t="s">
        <v>339</v>
      </c>
      <c r="D90" s="292">
        <v>2.5883005996033015</v>
      </c>
      <c r="E90" s="289">
        <v>1.4018440000000008</v>
      </c>
      <c r="F90" s="21">
        <v>82</v>
      </c>
      <c r="G90" s="290" t="s">
        <v>1549</v>
      </c>
      <c r="H90" s="40" t="s">
        <v>1215</v>
      </c>
      <c r="I90" s="21" t="s">
        <v>1202</v>
      </c>
      <c r="K90" s="287"/>
      <c r="L90" s="287"/>
    </row>
    <row r="91" spans="1:12" x14ac:dyDescent="0.3">
      <c r="A91" s="15" t="s">
        <v>950</v>
      </c>
      <c r="B91" s="297" t="s">
        <v>1497</v>
      </c>
      <c r="C91" s="24" t="s">
        <v>339</v>
      </c>
      <c r="D91" s="292">
        <v>2.6785427194731124</v>
      </c>
      <c r="E91" s="289">
        <v>2.2059104000000005</v>
      </c>
      <c r="F91" s="21">
        <v>82</v>
      </c>
      <c r="G91" s="290" t="s">
        <v>1549</v>
      </c>
      <c r="H91" s="40" t="s">
        <v>1215</v>
      </c>
      <c r="I91" s="21" t="s">
        <v>1202</v>
      </c>
      <c r="K91" s="287"/>
      <c r="L91" s="287"/>
    </row>
    <row r="92" spans="1:12" x14ac:dyDescent="0.3">
      <c r="A92" s="1" t="s">
        <v>970</v>
      </c>
      <c r="B92" s="55" t="s">
        <v>1497</v>
      </c>
      <c r="C92" s="24" t="s">
        <v>339</v>
      </c>
      <c r="D92" s="34">
        <v>2.0649444034735116</v>
      </c>
      <c r="E92" s="27">
        <v>3.3972405000000001</v>
      </c>
      <c r="F92" s="343">
        <v>67</v>
      </c>
      <c r="G92" s="290" t="s">
        <v>1549</v>
      </c>
      <c r="H92" s="21" t="s">
        <v>1215</v>
      </c>
      <c r="I92" s="21" t="s">
        <v>1202</v>
      </c>
      <c r="K92" s="287"/>
      <c r="L92" s="287"/>
    </row>
    <row r="93" spans="1:12" x14ac:dyDescent="0.3">
      <c r="A93" s="1" t="s">
        <v>972</v>
      </c>
      <c r="B93" s="55" t="s">
        <v>1497</v>
      </c>
      <c r="C93" s="24" t="s">
        <v>339</v>
      </c>
      <c r="D93" s="34">
        <v>1.7119338044343544</v>
      </c>
      <c r="E93" s="27">
        <v>3.2757025000000004</v>
      </c>
      <c r="F93" s="343">
        <v>67</v>
      </c>
      <c r="G93" s="290" t="s">
        <v>1549</v>
      </c>
      <c r="H93" s="21" t="s">
        <v>1215</v>
      </c>
      <c r="I93" s="21" t="s">
        <v>1202</v>
      </c>
      <c r="K93" s="287"/>
      <c r="L93" s="287"/>
    </row>
    <row r="94" spans="1:12" x14ac:dyDescent="0.3">
      <c r="A94" s="1" t="s">
        <v>973</v>
      </c>
      <c r="B94" s="55" t="s">
        <v>1497</v>
      </c>
      <c r="C94" s="24" t="s">
        <v>339</v>
      </c>
      <c r="D94" s="34">
        <v>1.4613222022244954</v>
      </c>
      <c r="E94" s="27">
        <v>3.9227709999999991</v>
      </c>
      <c r="F94" s="343">
        <v>67</v>
      </c>
      <c r="G94" s="290" t="s">
        <v>1549</v>
      </c>
      <c r="H94" s="40" t="s">
        <v>1215</v>
      </c>
      <c r="I94" s="21" t="s">
        <v>1202</v>
      </c>
      <c r="K94" s="287"/>
      <c r="L94" s="287"/>
    </row>
    <row r="95" spans="1:12" x14ac:dyDescent="0.3">
      <c r="A95" s="1" t="s">
        <v>974</v>
      </c>
      <c r="B95" s="55" t="s">
        <v>1497</v>
      </c>
      <c r="C95" s="24" t="s">
        <v>339</v>
      </c>
      <c r="D95" s="34">
        <v>2.9224134646524291</v>
      </c>
      <c r="E95" s="27">
        <v>4.1839349999999991</v>
      </c>
      <c r="F95" s="343">
        <v>67</v>
      </c>
      <c r="G95" s="290" t="s">
        <v>1549</v>
      </c>
      <c r="H95" s="40" t="s">
        <v>1215</v>
      </c>
      <c r="I95" s="21" t="s">
        <v>1202</v>
      </c>
      <c r="K95" s="287"/>
      <c r="L95" s="287"/>
    </row>
    <row r="96" spans="1:12" x14ac:dyDescent="0.3">
      <c r="A96" s="1" t="s">
        <v>975</v>
      </c>
      <c r="B96" s="55" t="s">
        <v>1497</v>
      </c>
      <c r="C96" s="24" t="s">
        <v>339</v>
      </c>
      <c r="D96" s="34">
        <v>2.6119989208747252</v>
      </c>
      <c r="E96" s="27">
        <v>3.3967288999999989</v>
      </c>
      <c r="F96" s="343">
        <v>67</v>
      </c>
      <c r="G96" s="290" t="s">
        <v>1549</v>
      </c>
      <c r="H96" s="21" t="s">
        <v>1215</v>
      </c>
      <c r="I96" s="21" t="s">
        <v>1202</v>
      </c>
      <c r="K96" s="287"/>
      <c r="L96" s="287"/>
    </row>
    <row r="97" spans="1:12" x14ac:dyDescent="0.3">
      <c r="A97" s="1" t="s">
        <v>976</v>
      </c>
      <c r="B97" s="55" t="s">
        <v>1497</v>
      </c>
      <c r="C97" s="24" t="s">
        <v>339</v>
      </c>
      <c r="D97" s="34">
        <v>3.5021245593563086</v>
      </c>
      <c r="E97" s="27">
        <v>2.8801948999999989</v>
      </c>
      <c r="F97" s="343">
        <v>67</v>
      </c>
      <c r="G97" s="290" t="s">
        <v>1549</v>
      </c>
      <c r="H97" s="21" t="s">
        <v>1215</v>
      </c>
      <c r="I97" s="21" t="s">
        <v>1202</v>
      </c>
      <c r="K97" s="287"/>
      <c r="L97" s="287"/>
    </row>
    <row r="98" spans="1:12" x14ac:dyDescent="0.3">
      <c r="A98" s="1" t="s">
        <v>977</v>
      </c>
      <c r="B98" s="55" t="s">
        <v>1497</v>
      </c>
      <c r="C98" s="24" t="s">
        <v>339</v>
      </c>
      <c r="D98" s="34">
        <v>2.1018356588954306</v>
      </c>
      <c r="E98" s="27">
        <v>2.9147150000000002</v>
      </c>
      <c r="F98" s="343">
        <v>67</v>
      </c>
      <c r="G98" s="290" t="s">
        <v>1549</v>
      </c>
      <c r="H98" s="21" t="s">
        <v>1215</v>
      </c>
      <c r="I98" s="21" t="s">
        <v>1202</v>
      </c>
      <c r="K98" s="287"/>
      <c r="L98" s="287"/>
    </row>
    <row r="99" spans="1:12" x14ac:dyDescent="0.3">
      <c r="A99" s="1" t="s">
        <v>966</v>
      </c>
      <c r="B99" s="55" t="s">
        <v>1497</v>
      </c>
      <c r="C99" s="24" t="s">
        <v>339</v>
      </c>
      <c r="D99" s="34">
        <v>2.6827605078468997</v>
      </c>
      <c r="E99" s="27">
        <v>4.0876640000000002</v>
      </c>
      <c r="F99" s="343">
        <v>82</v>
      </c>
      <c r="G99" s="290" t="s">
        <v>1549</v>
      </c>
      <c r="H99" s="40" t="s">
        <v>1215</v>
      </c>
      <c r="I99" s="21" t="s">
        <v>1202</v>
      </c>
      <c r="K99" s="287"/>
      <c r="L99" s="287"/>
    </row>
    <row r="100" spans="1:12" x14ac:dyDescent="0.3">
      <c r="A100" s="1" t="s">
        <v>967</v>
      </c>
      <c r="B100" s="55" t="s">
        <v>1497</v>
      </c>
      <c r="C100" s="24" t="s">
        <v>339</v>
      </c>
      <c r="D100" s="34">
        <v>2.6398462907591607</v>
      </c>
      <c r="E100" s="27">
        <v>3.2664385000000005</v>
      </c>
      <c r="F100" s="343">
        <v>67</v>
      </c>
      <c r="G100" s="290" t="s">
        <v>1549</v>
      </c>
      <c r="H100" s="21" t="s">
        <v>1215</v>
      </c>
      <c r="I100" s="21" t="s">
        <v>1202</v>
      </c>
      <c r="K100" s="287"/>
      <c r="L100" s="287"/>
    </row>
    <row r="101" spans="1:12" x14ac:dyDescent="0.3">
      <c r="A101" s="1" t="s">
        <v>968</v>
      </c>
      <c r="B101" s="55" t="s">
        <v>1497</v>
      </c>
      <c r="C101" s="24" t="s">
        <v>339</v>
      </c>
      <c r="D101" s="34">
        <v>2.9830909190343995</v>
      </c>
      <c r="E101" s="27">
        <v>3.5558644999999998</v>
      </c>
      <c r="F101" s="343">
        <v>67</v>
      </c>
      <c r="G101" s="290" t="s">
        <v>1549</v>
      </c>
      <c r="H101" s="21" t="s">
        <v>1215</v>
      </c>
      <c r="I101" s="21" t="s">
        <v>1202</v>
      </c>
      <c r="K101" s="287"/>
      <c r="L101" s="287"/>
    </row>
    <row r="102" spans="1:12" s="23" customFormat="1" x14ac:dyDescent="0.3">
      <c r="A102" s="1" t="s">
        <v>969</v>
      </c>
      <c r="B102" s="55" t="s">
        <v>1497</v>
      </c>
      <c r="C102" s="24" t="s">
        <v>339</v>
      </c>
      <c r="D102" s="15">
        <v>2.0293777046382644</v>
      </c>
      <c r="E102" s="27">
        <v>3.6790055000000015</v>
      </c>
      <c r="F102" s="343">
        <v>67</v>
      </c>
      <c r="G102" s="290" t="s">
        <v>1549</v>
      </c>
      <c r="H102" s="40" t="s">
        <v>1215</v>
      </c>
      <c r="I102" s="21" t="s">
        <v>1202</v>
      </c>
      <c r="K102" s="287"/>
      <c r="L102" s="287"/>
    </row>
    <row r="103" spans="1:12" x14ac:dyDescent="0.3">
      <c r="A103" s="15" t="s">
        <v>770</v>
      </c>
      <c r="B103" s="15" t="s">
        <v>1226</v>
      </c>
      <c r="C103" s="24" t="s">
        <v>339</v>
      </c>
      <c r="D103" s="292">
        <v>0.25511887632341257</v>
      </c>
      <c r="E103" s="289">
        <v>1.7837925999999991</v>
      </c>
      <c r="F103" s="21">
        <v>78</v>
      </c>
      <c r="G103" s="290" t="s">
        <v>1549</v>
      </c>
      <c r="H103" s="28" t="s">
        <v>1216</v>
      </c>
      <c r="I103" s="21" t="s">
        <v>1202</v>
      </c>
      <c r="K103" s="287"/>
      <c r="L103" s="287"/>
    </row>
    <row r="104" spans="1:12" x14ac:dyDescent="0.3">
      <c r="A104" s="15" t="s">
        <v>771</v>
      </c>
      <c r="B104" s="15" t="s">
        <v>1226</v>
      </c>
      <c r="C104" s="24" t="s">
        <v>339</v>
      </c>
      <c r="D104" s="292">
        <v>0.299067739071395</v>
      </c>
      <c r="E104" s="289">
        <v>1.7398773999999997</v>
      </c>
      <c r="F104" s="21">
        <v>78</v>
      </c>
      <c r="G104" s="290" t="s">
        <v>1549</v>
      </c>
      <c r="H104" s="28" t="s">
        <v>1216</v>
      </c>
      <c r="I104" s="21" t="s">
        <v>1202</v>
      </c>
      <c r="K104" s="287"/>
      <c r="L104" s="287"/>
    </row>
    <row r="105" spans="1:12" x14ac:dyDescent="0.3">
      <c r="A105" s="15" t="s">
        <v>779</v>
      </c>
      <c r="B105" s="15" t="s">
        <v>1226</v>
      </c>
      <c r="C105" s="24" t="s">
        <v>339</v>
      </c>
      <c r="D105" s="292">
        <v>0.33241111576890242</v>
      </c>
      <c r="E105" s="289">
        <v>1.6811252000000003</v>
      </c>
      <c r="F105" s="21">
        <v>78</v>
      </c>
      <c r="G105" s="290" t="s">
        <v>1549</v>
      </c>
      <c r="H105" s="28" t="s">
        <v>1216</v>
      </c>
      <c r="I105" s="21" t="s">
        <v>1202</v>
      </c>
      <c r="K105" s="287"/>
      <c r="L105" s="287"/>
    </row>
    <row r="106" spans="1:12" x14ac:dyDescent="0.3">
      <c r="A106" s="15" t="s">
        <v>772</v>
      </c>
      <c r="B106" s="15" t="s">
        <v>1226</v>
      </c>
      <c r="C106" s="24" t="s">
        <v>339</v>
      </c>
      <c r="D106" s="292">
        <v>0.2280280882944653</v>
      </c>
      <c r="E106" s="289">
        <v>1.439264099999999</v>
      </c>
      <c r="F106" s="21">
        <v>78</v>
      </c>
      <c r="G106" s="290" t="s">
        <v>1549</v>
      </c>
      <c r="H106" s="28" t="s">
        <v>1216</v>
      </c>
      <c r="I106" s="21" t="s">
        <v>1202</v>
      </c>
      <c r="K106" s="287"/>
      <c r="L106" s="287"/>
    </row>
    <row r="107" spans="1:12" x14ac:dyDescent="0.3">
      <c r="A107" s="15" t="s">
        <v>773</v>
      </c>
      <c r="B107" s="15" t="s">
        <v>1226</v>
      </c>
      <c r="C107" s="24" t="s">
        <v>339</v>
      </c>
      <c r="D107" s="292">
        <v>0.30226758442869756</v>
      </c>
      <c r="E107" s="289">
        <v>1.1771113999999987</v>
      </c>
      <c r="F107" s="21">
        <v>78</v>
      </c>
      <c r="G107" s="290" t="s">
        <v>1549</v>
      </c>
      <c r="H107" s="28" t="s">
        <v>1216</v>
      </c>
      <c r="I107" s="21" t="s">
        <v>1202</v>
      </c>
      <c r="K107" s="287"/>
      <c r="L107" s="287"/>
    </row>
    <row r="108" spans="1:12" x14ac:dyDescent="0.3">
      <c r="A108" s="15" t="s">
        <v>774</v>
      </c>
      <c r="B108" s="15" t="s">
        <v>1226</v>
      </c>
      <c r="C108" s="24" t="s">
        <v>339</v>
      </c>
      <c r="D108" s="292">
        <v>0.20703594183687396</v>
      </c>
      <c r="E108" s="289">
        <v>3.0204241999999986</v>
      </c>
      <c r="F108" s="21">
        <v>65</v>
      </c>
      <c r="G108" s="290" t="s">
        <v>1549</v>
      </c>
      <c r="H108" s="28" t="s">
        <v>1216</v>
      </c>
      <c r="I108" s="21" t="s">
        <v>1202</v>
      </c>
      <c r="K108" s="287"/>
      <c r="L108" s="287"/>
    </row>
    <row r="109" spans="1:12" x14ac:dyDescent="0.3">
      <c r="A109" s="15" t="s">
        <v>775</v>
      </c>
      <c r="B109" s="15" t="s">
        <v>1226</v>
      </c>
      <c r="C109" s="24" t="s">
        <v>339</v>
      </c>
      <c r="D109" s="292">
        <v>0.53793133377611391</v>
      </c>
      <c r="E109" s="289">
        <v>2.0665338000000002</v>
      </c>
      <c r="F109" s="21">
        <v>65</v>
      </c>
      <c r="G109" s="290" t="s">
        <v>1549</v>
      </c>
      <c r="H109" s="28" t="s">
        <v>1216</v>
      </c>
      <c r="I109" s="21" t="s">
        <v>1202</v>
      </c>
      <c r="K109" s="287"/>
      <c r="L109" s="287"/>
    </row>
    <row r="110" spans="1:12" x14ac:dyDescent="0.3">
      <c r="A110" s="15" t="s">
        <v>776</v>
      </c>
      <c r="B110" s="15" t="s">
        <v>1226</v>
      </c>
      <c r="C110" s="24" t="s">
        <v>339</v>
      </c>
      <c r="D110" s="292">
        <v>0.42918946587271778</v>
      </c>
      <c r="E110" s="289">
        <v>2.7982085999999988</v>
      </c>
      <c r="F110" s="21">
        <v>65</v>
      </c>
      <c r="G110" s="290" t="s">
        <v>1549</v>
      </c>
      <c r="H110" s="28" t="s">
        <v>1216</v>
      </c>
      <c r="I110" s="21" t="s">
        <v>1202</v>
      </c>
      <c r="K110" s="287"/>
      <c r="L110" s="287"/>
    </row>
    <row r="111" spans="1:12" x14ac:dyDescent="0.3">
      <c r="A111" s="15" t="s">
        <v>777</v>
      </c>
      <c r="B111" s="15" t="s">
        <v>1226</v>
      </c>
      <c r="C111" s="24" t="s">
        <v>339</v>
      </c>
      <c r="D111" s="292">
        <v>0.25965083594258587</v>
      </c>
      <c r="E111" s="289">
        <v>2.8639814999999991</v>
      </c>
      <c r="F111" s="21">
        <v>65</v>
      </c>
      <c r="G111" s="290" t="s">
        <v>1549</v>
      </c>
      <c r="H111" s="28" t="s">
        <v>1216</v>
      </c>
      <c r="I111" s="21" t="s">
        <v>1202</v>
      </c>
      <c r="K111" s="287"/>
      <c r="L111" s="287"/>
    </row>
    <row r="112" spans="1:12" x14ac:dyDescent="0.3">
      <c r="A112" s="15" t="s">
        <v>778</v>
      </c>
      <c r="B112" s="15" t="s">
        <v>1226</v>
      </c>
      <c r="C112" s="24" t="s">
        <v>339</v>
      </c>
      <c r="D112" s="292">
        <v>0.48592447836198949</v>
      </c>
      <c r="E112" s="289">
        <v>2.1449297000000001</v>
      </c>
      <c r="F112" s="21">
        <v>65</v>
      </c>
      <c r="G112" s="290" t="s">
        <v>1549</v>
      </c>
      <c r="H112" s="28" t="s">
        <v>1216</v>
      </c>
      <c r="I112" s="21" t="s">
        <v>1202</v>
      </c>
      <c r="K112" s="287"/>
      <c r="L112" s="287"/>
    </row>
    <row r="113" spans="1:12" x14ac:dyDescent="0.3">
      <c r="A113" s="23" t="s">
        <v>447</v>
      </c>
      <c r="B113" s="15" t="s">
        <v>1226</v>
      </c>
      <c r="C113" s="24" t="s">
        <v>339</v>
      </c>
      <c r="D113" s="292">
        <v>2.663983906494086</v>
      </c>
      <c r="E113" s="289">
        <v>3.8052114000000006</v>
      </c>
      <c r="F113" s="40">
        <v>40</v>
      </c>
      <c r="G113" s="290" t="s">
        <v>1549</v>
      </c>
      <c r="H113" s="28" t="s">
        <v>1216</v>
      </c>
      <c r="I113" s="21" t="s">
        <v>1202</v>
      </c>
      <c r="K113" s="287"/>
      <c r="L113" s="287"/>
    </row>
    <row r="114" spans="1:12" x14ac:dyDescent="0.3">
      <c r="A114" s="23" t="s">
        <v>448</v>
      </c>
      <c r="B114" s="15" t="s">
        <v>1226</v>
      </c>
      <c r="C114" s="24" t="s">
        <v>339</v>
      </c>
      <c r="D114" s="292">
        <v>1.5158898558196983</v>
      </c>
      <c r="E114" s="289">
        <v>2.7013003000000011</v>
      </c>
      <c r="F114" s="40">
        <v>40</v>
      </c>
      <c r="G114" s="290" t="s">
        <v>1549</v>
      </c>
      <c r="H114" s="28" t="s">
        <v>1216</v>
      </c>
      <c r="I114" s="21" t="s">
        <v>1202</v>
      </c>
      <c r="K114" s="287"/>
      <c r="L114" s="287"/>
    </row>
    <row r="115" spans="1:12" x14ac:dyDescent="0.3">
      <c r="A115" s="23" t="s">
        <v>437</v>
      </c>
      <c r="B115" s="15" t="s">
        <v>1226</v>
      </c>
      <c r="C115" s="24" t="s">
        <v>339</v>
      </c>
      <c r="D115" s="292">
        <v>1.4071967064130126</v>
      </c>
      <c r="E115" s="289">
        <v>2.1983020000000009</v>
      </c>
      <c r="F115" s="40">
        <v>40</v>
      </c>
      <c r="G115" s="290" t="s">
        <v>1549</v>
      </c>
      <c r="H115" s="28" t="s">
        <v>1216</v>
      </c>
      <c r="I115" s="21" t="s">
        <v>1202</v>
      </c>
      <c r="K115" s="287"/>
      <c r="L115" s="287"/>
    </row>
    <row r="116" spans="1:12" x14ac:dyDescent="0.3">
      <c r="A116" s="23" t="s">
        <v>438</v>
      </c>
      <c r="B116" s="15" t="s">
        <v>1226</v>
      </c>
      <c r="C116" s="24" t="s">
        <v>339</v>
      </c>
      <c r="D116" s="292">
        <v>1.7295896278195</v>
      </c>
      <c r="E116" s="289">
        <v>2.2481116000000005</v>
      </c>
      <c r="F116" s="40">
        <v>40</v>
      </c>
      <c r="G116" s="290" t="s">
        <v>1549</v>
      </c>
      <c r="H116" s="28" t="s">
        <v>1216</v>
      </c>
      <c r="I116" s="21" t="s">
        <v>1202</v>
      </c>
      <c r="K116" s="287"/>
      <c r="L116" s="287"/>
    </row>
    <row r="117" spans="1:12" s="23" customFormat="1" x14ac:dyDescent="0.3">
      <c r="A117" s="23" t="s">
        <v>439</v>
      </c>
      <c r="B117" s="15" t="s">
        <v>1226</v>
      </c>
      <c r="C117" s="24" t="s">
        <v>339</v>
      </c>
      <c r="D117" s="292">
        <v>1.7037454835371753</v>
      </c>
      <c r="E117" s="289">
        <v>4.6753689000000014</v>
      </c>
      <c r="F117" s="40">
        <v>40</v>
      </c>
      <c r="G117" s="290" t="s">
        <v>1549</v>
      </c>
      <c r="H117" s="28" t="s">
        <v>1216</v>
      </c>
      <c r="I117" s="21" t="s">
        <v>1202</v>
      </c>
      <c r="K117" s="287"/>
      <c r="L117" s="287"/>
    </row>
    <row r="118" spans="1:12" x14ac:dyDescent="0.3">
      <c r="A118" s="15" t="s">
        <v>571</v>
      </c>
      <c r="B118" s="15" t="s">
        <v>1226</v>
      </c>
      <c r="C118" s="24" t="s">
        <v>339</v>
      </c>
      <c r="D118" s="292">
        <v>2.3535662762894063</v>
      </c>
      <c r="E118" s="289">
        <v>1.6761592000000016</v>
      </c>
      <c r="F118" s="40">
        <v>38</v>
      </c>
      <c r="G118" s="290" t="s">
        <v>1549</v>
      </c>
      <c r="H118" s="28" t="s">
        <v>1216</v>
      </c>
      <c r="I118" s="21" t="s">
        <v>1202</v>
      </c>
      <c r="K118" s="287"/>
      <c r="L118" s="287"/>
    </row>
    <row r="119" spans="1:12" x14ac:dyDescent="0.3">
      <c r="A119" s="15" t="s">
        <v>572</v>
      </c>
      <c r="B119" s="15" t="s">
        <v>1226</v>
      </c>
      <c r="C119" s="24" t="s">
        <v>339</v>
      </c>
      <c r="D119" s="292">
        <v>2.4251564666747347</v>
      </c>
      <c r="E119" s="289">
        <v>0.97542009999999979</v>
      </c>
      <c r="F119" s="40">
        <v>38</v>
      </c>
      <c r="G119" s="290" t="s">
        <v>1549</v>
      </c>
      <c r="H119" s="28" t="s">
        <v>1216</v>
      </c>
      <c r="I119" s="21" t="s">
        <v>1202</v>
      </c>
      <c r="K119" s="287"/>
      <c r="L119" s="287"/>
    </row>
    <row r="120" spans="1:12" x14ac:dyDescent="0.3">
      <c r="A120" s="15" t="s">
        <v>573</v>
      </c>
      <c r="B120" s="15" t="s">
        <v>1226</v>
      </c>
      <c r="C120" s="24" t="s">
        <v>339</v>
      </c>
      <c r="D120" s="292">
        <v>2.5874312473082783</v>
      </c>
      <c r="E120" s="289">
        <v>1.2559379000000006</v>
      </c>
      <c r="F120" s="40">
        <v>38</v>
      </c>
      <c r="G120" s="290" t="s">
        <v>1549</v>
      </c>
      <c r="H120" s="28" t="s">
        <v>1216</v>
      </c>
      <c r="I120" s="21" t="s">
        <v>1202</v>
      </c>
      <c r="K120" s="287"/>
      <c r="L120" s="287"/>
    </row>
    <row r="121" spans="1:12" x14ac:dyDescent="0.3">
      <c r="A121" s="15" t="s">
        <v>599</v>
      </c>
      <c r="B121" s="15" t="s">
        <v>1226</v>
      </c>
      <c r="C121" s="24" t="s">
        <v>339</v>
      </c>
      <c r="D121" s="292">
        <v>1.4407726538572641</v>
      </c>
      <c r="E121" s="289">
        <v>1.298893400000001</v>
      </c>
      <c r="F121" s="40">
        <v>38</v>
      </c>
      <c r="G121" s="290" t="s">
        <v>1549</v>
      </c>
      <c r="H121" s="28" t="s">
        <v>1216</v>
      </c>
      <c r="I121" s="21" t="s">
        <v>1202</v>
      </c>
      <c r="K121" s="287"/>
      <c r="L121" s="287"/>
    </row>
    <row r="122" spans="1:12" x14ac:dyDescent="0.3">
      <c r="A122" s="15" t="s">
        <v>600</v>
      </c>
      <c r="B122" s="15" t="s">
        <v>1226</v>
      </c>
      <c r="C122" s="24" t="s">
        <v>339</v>
      </c>
      <c r="D122" s="292">
        <v>1.5043774033466604</v>
      </c>
      <c r="E122" s="289">
        <v>1.4552049</v>
      </c>
      <c r="F122" s="40">
        <v>38</v>
      </c>
      <c r="G122" s="290" t="s">
        <v>1549</v>
      </c>
      <c r="H122" s="28" t="s">
        <v>1216</v>
      </c>
      <c r="I122" s="21" t="s">
        <v>1202</v>
      </c>
      <c r="K122" s="287"/>
      <c r="L122" s="287"/>
    </row>
    <row r="123" spans="1:12" x14ac:dyDescent="0.3">
      <c r="A123" s="15" t="s">
        <v>601</v>
      </c>
      <c r="B123" s="15" t="s">
        <v>1226</v>
      </c>
      <c r="C123" s="24" t="s">
        <v>339</v>
      </c>
      <c r="D123" s="292">
        <v>1.4526520084902224</v>
      </c>
      <c r="E123" s="289">
        <v>3.3492869000000014</v>
      </c>
      <c r="F123" s="40">
        <v>38</v>
      </c>
      <c r="G123" s="290" t="s">
        <v>1549</v>
      </c>
      <c r="H123" s="28" t="s">
        <v>1216</v>
      </c>
      <c r="I123" s="21" t="s">
        <v>1202</v>
      </c>
      <c r="K123" s="287"/>
      <c r="L123" s="287"/>
    </row>
    <row r="124" spans="1:12" x14ac:dyDescent="0.3">
      <c r="A124" s="15" t="s">
        <v>602</v>
      </c>
      <c r="B124" s="15" t="s">
        <v>1226</v>
      </c>
      <c r="C124" s="24" t="s">
        <v>339</v>
      </c>
      <c r="D124" s="292">
        <v>1.7404905086976175</v>
      </c>
      <c r="E124" s="289">
        <v>1.5261835000000017</v>
      </c>
      <c r="F124" s="40">
        <v>38</v>
      </c>
      <c r="G124" s="290" t="s">
        <v>1549</v>
      </c>
      <c r="H124" s="28" t="s">
        <v>1216</v>
      </c>
      <c r="I124" s="21" t="s">
        <v>1202</v>
      </c>
      <c r="K124" s="287"/>
      <c r="L124" s="287"/>
    </row>
    <row r="125" spans="1:12" x14ac:dyDescent="0.3">
      <c r="A125" s="15" t="s">
        <v>861</v>
      </c>
      <c r="B125" s="15" t="s">
        <v>1226</v>
      </c>
      <c r="C125" s="24" t="s">
        <v>339</v>
      </c>
      <c r="D125" s="292">
        <v>0.15259329183707634</v>
      </c>
      <c r="E125" s="289">
        <v>2.4741961000000003</v>
      </c>
      <c r="F125" s="21">
        <v>87</v>
      </c>
      <c r="G125" s="290" t="s">
        <v>1549</v>
      </c>
      <c r="H125" s="21" t="s">
        <v>1216</v>
      </c>
      <c r="I125" s="21" t="s">
        <v>1202</v>
      </c>
      <c r="K125" s="287"/>
      <c r="L125" s="287"/>
    </row>
    <row r="126" spans="1:12" x14ac:dyDescent="0.3">
      <c r="A126" s="15" t="s">
        <v>862</v>
      </c>
      <c r="B126" s="15" t="s">
        <v>1226</v>
      </c>
      <c r="C126" s="24" t="s">
        <v>339</v>
      </c>
      <c r="D126" s="292">
        <v>0.48011449037284909</v>
      </c>
      <c r="E126" s="289">
        <v>1.6890108999999995</v>
      </c>
      <c r="F126" s="21">
        <v>87</v>
      </c>
      <c r="G126" s="290" t="s">
        <v>1549</v>
      </c>
      <c r="H126" s="21" t="s">
        <v>1216</v>
      </c>
      <c r="I126" s="21" t="s">
        <v>1202</v>
      </c>
      <c r="K126" s="287"/>
      <c r="L126" s="287"/>
    </row>
    <row r="127" spans="1:12" x14ac:dyDescent="0.3">
      <c r="A127" s="15" t="s">
        <v>863</v>
      </c>
      <c r="B127" s="15" t="s">
        <v>1226</v>
      </c>
      <c r="C127" s="24" t="s">
        <v>339</v>
      </c>
      <c r="D127" s="292">
        <v>0.28582299988344051</v>
      </c>
      <c r="E127" s="289">
        <v>2.3630225999999999</v>
      </c>
      <c r="F127" s="21">
        <v>87</v>
      </c>
      <c r="G127" s="290" t="s">
        <v>1549</v>
      </c>
      <c r="H127" s="21" t="s">
        <v>1216</v>
      </c>
      <c r="I127" s="21" t="s">
        <v>1202</v>
      </c>
      <c r="K127" s="287"/>
      <c r="L127" s="287"/>
    </row>
    <row r="128" spans="1:12" x14ac:dyDescent="0.3">
      <c r="A128" s="15" t="s">
        <v>864</v>
      </c>
      <c r="B128" s="15" t="s">
        <v>1226</v>
      </c>
      <c r="C128" s="24" t="s">
        <v>339</v>
      </c>
      <c r="D128" s="292">
        <v>0.27975689170288598</v>
      </c>
      <c r="E128" s="289">
        <v>1.7313846000000002</v>
      </c>
      <c r="F128" s="21">
        <v>87</v>
      </c>
      <c r="G128" s="290" t="s">
        <v>1549</v>
      </c>
      <c r="H128" s="21" t="s">
        <v>1216</v>
      </c>
      <c r="I128" s="21" t="s">
        <v>1202</v>
      </c>
      <c r="K128" s="287"/>
      <c r="L128" s="287"/>
    </row>
    <row r="129" spans="1:12" x14ac:dyDescent="0.3">
      <c r="A129" s="15" t="s">
        <v>865</v>
      </c>
      <c r="B129" s="15" t="s">
        <v>1226</v>
      </c>
      <c r="C129" s="24" t="s">
        <v>339</v>
      </c>
      <c r="D129" s="292">
        <v>0.31079135220863419</v>
      </c>
      <c r="E129" s="289">
        <v>1.8264217999999999</v>
      </c>
      <c r="F129" s="21">
        <v>87</v>
      </c>
      <c r="G129" s="290" t="s">
        <v>1549</v>
      </c>
      <c r="H129" s="21" t="s">
        <v>1216</v>
      </c>
      <c r="I129" s="21" t="s">
        <v>1202</v>
      </c>
      <c r="K129" s="287"/>
      <c r="L129" s="287"/>
    </row>
    <row r="130" spans="1:12" x14ac:dyDescent="0.3">
      <c r="A130" s="15" t="s">
        <v>866</v>
      </c>
      <c r="B130" s="15" t="s">
        <v>1226</v>
      </c>
      <c r="C130" s="24" t="s">
        <v>339</v>
      </c>
      <c r="D130" s="292">
        <v>0.18811865093646324</v>
      </c>
      <c r="E130" s="289">
        <v>2.9301614999999988</v>
      </c>
      <c r="F130" s="21">
        <v>87</v>
      </c>
      <c r="G130" s="290" t="s">
        <v>1549</v>
      </c>
      <c r="H130" s="21" t="s">
        <v>1216</v>
      </c>
      <c r="I130" s="21" t="s">
        <v>1202</v>
      </c>
      <c r="K130" s="287"/>
      <c r="L130" s="287"/>
    </row>
    <row r="131" spans="1:12" x14ac:dyDescent="0.3">
      <c r="A131" s="15" t="s">
        <v>867</v>
      </c>
      <c r="B131" s="15" t="s">
        <v>1226</v>
      </c>
      <c r="C131" s="24" t="s">
        <v>339</v>
      </c>
      <c r="D131" s="292">
        <v>1.8473951707301348</v>
      </c>
      <c r="E131" s="289">
        <v>1.2069719999999988</v>
      </c>
      <c r="F131" s="21">
        <v>62</v>
      </c>
      <c r="G131" s="290" t="s">
        <v>1549</v>
      </c>
      <c r="H131" s="21" t="s">
        <v>1216</v>
      </c>
      <c r="I131" s="21" t="s">
        <v>1202</v>
      </c>
      <c r="K131" s="287"/>
      <c r="L131" s="287"/>
    </row>
    <row r="132" spans="1:12" x14ac:dyDescent="0.3">
      <c r="A132" s="15" t="s">
        <v>868</v>
      </c>
      <c r="B132" s="15" t="s">
        <v>1226</v>
      </c>
      <c r="C132" s="24" t="s">
        <v>339</v>
      </c>
      <c r="D132" s="292">
        <v>1.8088826987446447</v>
      </c>
      <c r="E132" s="289">
        <v>1.4537</v>
      </c>
      <c r="F132" s="21">
        <v>62</v>
      </c>
      <c r="G132" s="290" t="s">
        <v>1549</v>
      </c>
      <c r="H132" s="21" t="s">
        <v>1216</v>
      </c>
      <c r="I132" s="21" t="s">
        <v>1202</v>
      </c>
      <c r="K132" s="287"/>
      <c r="L132" s="287"/>
    </row>
    <row r="133" spans="1:12" x14ac:dyDescent="0.3">
      <c r="A133" s="15" t="s">
        <v>869</v>
      </c>
      <c r="B133" s="15" t="s">
        <v>1226</v>
      </c>
      <c r="C133" s="24" t="s">
        <v>339</v>
      </c>
      <c r="D133" s="292">
        <v>1.6194612870719431</v>
      </c>
      <c r="E133" s="289">
        <v>1.4727959999999993</v>
      </c>
      <c r="F133" s="21">
        <v>62</v>
      </c>
      <c r="G133" s="290" t="s">
        <v>1549</v>
      </c>
      <c r="H133" s="21" t="s">
        <v>1216</v>
      </c>
      <c r="I133" s="21" t="s">
        <v>1202</v>
      </c>
      <c r="K133" s="287"/>
      <c r="L133" s="287"/>
    </row>
    <row r="134" spans="1:12" x14ac:dyDescent="0.3">
      <c r="A134" s="15" t="s">
        <v>870</v>
      </c>
      <c r="B134" s="15" t="s">
        <v>1226</v>
      </c>
      <c r="C134" s="24" t="s">
        <v>339</v>
      </c>
      <c r="D134" s="292">
        <v>0.78549332016198148</v>
      </c>
      <c r="E134" s="289">
        <v>2.0064605999999987</v>
      </c>
      <c r="F134" s="21">
        <v>62</v>
      </c>
      <c r="G134" s="290" t="s">
        <v>1549</v>
      </c>
      <c r="H134" s="21" t="s">
        <v>1216</v>
      </c>
      <c r="I134" s="21" t="s">
        <v>1202</v>
      </c>
      <c r="K134" s="287"/>
      <c r="L134" s="287"/>
    </row>
    <row r="135" spans="1:12" x14ac:dyDescent="0.3">
      <c r="A135" s="15" t="s">
        <v>871</v>
      </c>
      <c r="B135" s="15" t="s">
        <v>1226</v>
      </c>
      <c r="C135" s="24" t="s">
        <v>339</v>
      </c>
      <c r="D135" s="292">
        <v>0.84336762263711507</v>
      </c>
      <c r="E135" s="289">
        <v>2.4538468999999994</v>
      </c>
      <c r="F135" s="21">
        <v>62</v>
      </c>
      <c r="G135" s="290" t="s">
        <v>1549</v>
      </c>
      <c r="H135" s="21" t="s">
        <v>1216</v>
      </c>
      <c r="I135" s="21" t="s">
        <v>1202</v>
      </c>
      <c r="K135" s="287"/>
      <c r="L135" s="287"/>
    </row>
    <row r="136" spans="1:12" x14ac:dyDescent="0.3">
      <c r="A136" s="15" t="s">
        <v>872</v>
      </c>
      <c r="B136" s="15" t="s">
        <v>1226</v>
      </c>
      <c r="C136" s="24" t="s">
        <v>339</v>
      </c>
      <c r="D136" s="292">
        <v>0.90345823534601788</v>
      </c>
      <c r="E136" s="289">
        <v>2.4556687999999993</v>
      </c>
      <c r="F136" s="21">
        <v>62</v>
      </c>
      <c r="G136" s="290" t="s">
        <v>1549</v>
      </c>
      <c r="H136" s="21" t="s">
        <v>1216</v>
      </c>
      <c r="I136" s="21" t="s">
        <v>1202</v>
      </c>
      <c r="K136" s="287"/>
      <c r="L136" s="287"/>
    </row>
    <row r="137" spans="1:12" x14ac:dyDescent="0.3">
      <c r="A137" s="15" t="s">
        <v>905</v>
      </c>
      <c r="B137" s="15" t="s">
        <v>1226</v>
      </c>
      <c r="C137" s="24" t="s">
        <v>339</v>
      </c>
      <c r="D137" s="292">
        <v>0.30644916791985238</v>
      </c>
      <c r="E137" s="289">
        <v>1.4277353999999989</v>
      </c>
      <c r="F137" s="21">
        <v>80</v>
      </c>
      <c r="G137" s="290" t="s">
        <v>1549</v>
      </c>
      <c r="H137" s="40" t="s">
        <v>1217</v>
      </c>
      <c r="I137" s="21" t="s">
        <v>1202</v>
      </c>
      <c r="K137" s="287"/>
      <c r="L137" s="287"/>
    </row>
    <row r="138" spans="1:12" x14ac:dyDescent="0.3">
      <c r="A138" s="15" t="s">
        <v>906</v>
      </c>
      <c r="B138" s="15" t="s">
        <v>1226</v>
      </c>
      <c r="C138" s="24" t="s">
        <v>339</v>
      </c>
      <c r="D138" s="292">
        <v>0.40024694916595843</v>
      </c>
      <c r="E138" s="289">
        <v>2.1329607999999998</v>
      </c>
      <c r="F138" s="21">
        <v>80</v>
      </c>
      <c r="G138" s="290" t="s">
        <v>1549</v>
      </c>
      <c r="H138" s="40" t="s">
        <v>1217</v>
      </c>
      <c r="I138" s="21" t="s">
        <v>1202</v>
      </c>
      <c r="K138" s="287"/>
      <c r="L138" s="287"/>
    </row>
    <row r="139" spans="1:12" x14ac:dyDescent="0.3">
      <c r="A139" s="15" t="s">
        <v>907</v>
      </c>
      <c r="B139" s="15" t="s">
        <v>1226</v>
      </c>
      <c r="C139" s="24" t="s">
        <v>339</v>
      </c>
      <c r="D139" s="292">
        <v>0.20867876551383235</v>
      </c>
      <c r="E139" s="289">
        <v>1.9262080999999989</v>
      </c>
      <c r="F139" s="21">
        <v>80</v>
      </c>
      <c r="G139" s="290" t="s">
        <v>1549</v>
      </c>
      <c r="H139" s="40" t="s">
        <v>1217</v>
      </c>
      <c r="I139" s="21" t="s">
        <v>1202</v>
      </c>
      <c r="K139" s="287"/>
      <c r="L139" s="287"/>
    </row>
    <row r="140" spans="1:12" x14ac:dyDescent="0.3">
      <c r="A140" s="15" t="s">
        <v>908</v>
      </c>
      <c r="B140" s="15" t="s">
        <v>1226</v>
      </c>
      <c r="C140" s="24" t="s">
        <v>339</v>
      </c>
      <c r="D140" s="292">
        <v>0.26050655286746782</v>
      </c>
      <c r="E140" s="289">
        <v>1.8397419999999993</v>
      </c>
      <c r="F140" s="21">
        <v>80</v>
      </c>
      <c r="G140" s="290" t="s">
        <v>1549</v>
      </c>
      <c r="H140" s="40" t="s">
        <v>1217</v>
      </c>
      <c r="I140" s="21" t="s">
        <v>1202</v>
      </c>
      <c r="K140" s="287"/>
      <c r="L140" s="287"/>
    </row>
    <row r="141" spans="1:12" x14ac:dyDescent="0.3">
      <c r="A141" s="15" t="s">
        <v>909</v>
      </c>
      <c r="B141" s="15" t="s">
        <v>1226</v>
      </c>
      <c r="C141" s="24" t="s">
        <v>339</v>
      </c>
      <c r="D141" s="292">
        <v>0.24432287146559203</v>
      </c>
      <c r="E141" s="289">
        <v>1.7895884999999998</v>
      </c>
      <c r="F141" s="21">
        <v>80</v>
      </c>
      <c r="G141" s="290" t="s">
        <v>1549</v>
      </c>
      <c r="H141" s="40" t="s">
        <v>1217</v>
      </c>
      <c r="I141" s="21" t="s">
        <v>1202</v>
      </c>
      <c r="K141" s="287"/>
      <c r="L141" s="287"/>
    </row>
    <row r="142" spans="1:12" x14ac:dyDescent="0.3">
      <c r="A142" s="15" t="s">
        <v>910</v>
      </c>
      <c r="B142" s="15" t="s">
        <v>1226</v>
      </c>
      <c r="C142" s="24" t="s">
        <v>339</v>
      </c>
      <c r="D142" s="292">
        <v>0.25558787553551565</v>
      </c>
      <c r="E142" s="289">
        <v>1.8075446999999998</v>
      </c>
      <c r="F142" s="21">
        <v>80</v>
      </c>
      <c r="G142" s="290" t="s">
        <v>1549</v>
      </c>
      <c r="H142" s="40" t="s">
        <v>1217</v>
      </c>
      <c r="I142" s="21" t="s">
        <v>1202</v>
      </c>
      <c r="K142" s="287"/>
      <c r="L142" s="287"/>
    </row>
    <row r="143" spans="1:12" x14ac:dyDescent="0.3">
      <c r="A143" s="15" t="s">
        <v>893</v>
      </c>
      <c r="B143" s="15" t="s">
        <v>1226</v>
      </c>
      <c r="C143" s="24" t="s">
        <v>339</v>
      </c>
      <c r="D143" s="292">
        <v>2.3366713989281784</v>
      </c>
      <c r="E143" s="289">
        <v>2.3351535000000001</v>
      </c>
      <c r="F143" s="21">
        <v>80</v>
      </c>
      <c r="G143" s="290" t="s">
        <v>1549</v>
      </c>
      <c r="H143" s="40" t="s">
        <v>1217</v>
      </c>
      <c r="I143" s="21" t="s">
        <v>1202</v>
      </c>
      <c r="K143" s="287"/>
      <c r="L143" s="287"/>
    </row>
    <row r="144" spans="1:12" x14ac:dyDescent="0.3">
      <c r="A144" s="15" t="s">
        <v>902</v>
      </c>
      <c r="B144" s="15" t="s">
        <v>1226</v>
      </c>
      <c r="C144" s="24" t="s">
        <v>339</v>
      </c>
      <c r="D144" s="292">
        <v>0.73104671707642366</v>
      </c>
      <c r="E144" s="289">
        <v>4.8897155000000003</v>
      </c>
      <c r="F144" s="21">
        <v>69</v>
      </c>
      <c r="G144" s="290" t="s">
        <v>1549</v>
      </c>
      <c r="H144" s="40" t="s">
        <v>1217</v>
      </c>
      <c r="I144" s="21" t="s">
        <v>1202</v>
      </c>
      <c r="K144" s="287"/>
      <c r="L144" s="287"/>
    </row>
    <row r="145" spans="1:12" x14ac:dyDescent="0.3">
      <c r="A145" s="15" t="s">
        <v>903</v>
      </c>
      <c r="B145" s="15" t="s">
        <v>1226</v>
      </c>
      <c r="C145" s="24" t="s">
        <v>339</v>
      </c>
      <c r="D145" s="292">
        <v>1.5212329359598091</v>
      </c>
      <c r="E145" s="289">
        <v>3.6792285000000007</v>
      </c>
      <c r="F145" s="21">
        <v>69</v>
      </c>
      <c r="G145" s="290" t="s">
        <v>1549</v>
      </c>
      <c r="H145" s="40" t="s">
        <v>1217</v>
      </c>
      <c r="I145" s="21" t="s">
        <v>1202</v>
      </c>
      <c r="K145" s="287"/>
      <c r="L145" s="287"/>
    </row>
    <row r="146" spans="1:12" x14ac:dyDescent="0.3">
      <c r="A146" s="15" t="s">
        <v>904</v>
      </c>
      <c r="B146" s="15" t="s">
        <v>1226</v>
      </c>
      <c r="C146" s="24" t="s">
        <v>339</v>
      </c>
      <c r="D146" s="292">
        <v>1.1647496967531539</v>
      </c>
      <c r="E146" s="289">
        <v>4.2388519999999996</v>
      </c>
      <c r="F146" s="21">
        <v>69</v>
      </c>
      <c r="G146" s="290" t="s">
        <v>1549</v>
      </c>
      <c r="H146" s="40" t="s">
        <v>1217</v>
      </c>
      <c r="I146" s="21" t="s">
        <v>1202</v>
      </c>
      <c r="K146" s="287"/>
      <c r="L146" s="287"/>
    </row>
    <row r="147" spans="1:12" x14ac:dyDescent="0.3">
      <c r="A147" s="15" t="s">
        <v>894</v>
      </c>
      <c r="B147" s="15" t="s">
        <v>1226</v>
      </c>
      <c r="C147" s="24" t="s">
        <v>339</v>
      </c>
      <c r="D147" s="292">
        <v>1.2347113292535123</v>
      </c>
      <c r="E147" s="289">
        <v>4.7806009999999999</v>
      </c>
      <c r="F147" s="21">
        <v>80</v>
      </c>
      <c r="G147" s="290" t="s">
        <v>1549</v>
      </c>
      <c r="H147" s="40" t="s">
        <v>1217</v>
      </c>
      <c r="I147" s="21" t="s">
        <v>1202</v>
      </c>
      <c r="K147" s="287"/>
      <c r="L147" s="287"/>
    </row>
    <row r="148" spans="1:12" x14ac:dyDescent="0.3">
      <c r="A148" s="15" t="s">
        <v>895</v>
      </c>
      <c r="B148" s="15" t="s">
        <v>1226</v>
      </c>
      <c r="C148" s="24" t="s">
        <v>339</v>
      </c>
      <c r="D148" s="292">
        <v>0.80355684026011309</v>
      </c>
      <c r="E148" s="289">
        <v>2.822209</v>
      </c>
      <c r="F148" s="21">
        <v>80</v>
      </c>
      <c r="G148" s="290" t="s">
        <v>1549</v>
      </c>
      <c r="H148" s="40" t="s">
        <v>1217</v>
      </c>
      <c r="I148" s="21" t="s">
        <v>1202</v>
      </c>
      <c r="K148" s="287"/>
      <c r="L148" s="287"/>
    </row>
    <row r="149" spans="1:12" x14ac:dyDescent="0.3">
      <c r="A149" s="15" t="s">
        <v>896</v>
      </c>
      <c r="B149" s="15" t="s">
        <v>1226</v>
      </c>
      <c r="C149" s="24" t="s">
        <v>339</v>
      </c>
      <c r="D149" s="292">
        <v>1.812583918281139</v>
      </c>
      <c r="E149" s="289">
        <v>0.8569564999999999</v>
      </c>
      <c r="F149" s="21">
        <v>80</v>
      </c>
      <c r="G149" s="290" t="s">
        <v>1549</v>
      </c>
      <c r="H149" s="40" t="s">
        <v>1217</v>
      </c>
      <c r="I149" s="21" t="s">
        <v>1202</v>
      </c>
      <c r="K149" s="287"/>
      <c r="L149" s="287"/>
    </row>
    <row r="150" spans="1:12" x14ac:dyDescent="0.3">
      <c r="A150" s="15" t="s">
        <v>897</v>
      </c>
      <c r="B150" s="15" t="s">
        <v>1226</v>
      </c>
      <c r="C150" s="24" t="s">
        <v>339</v>
      </c>
      <c r="D150" s="292">
        <v>1.0077474998846865</v>
      </c>
      <c r="E150" s="289">
        <v>4.7324145000000009</v>
      </c>
      <c r="F150" s="21">
        <v>80</v>
      </c>
      <c r="G150" s="290" t="s">
        <v>1549</v>
      </c>
      <c r="H150" s="40" t="s">
        <v>1217</v>
      </c>
      <c r="I150" s="21" t="s">
        <v>1202</v>
      </c>
      <c r="K150" s="287"/>
      <c r="L150" s="287"/>
    </row>
    <row r="151" spans="1:12" x14ac:dyDescent="0.3">
      <c r="A151" s="15" t="s">
        <v>898</v>
      </c>
      <c r="B151" s="15" t="s">
        <v>1226</v>
      </c>
      <c r="C151" s="24" t="s">
        <v>339</v>
      </c>
      <c r="D151" s="292">
        <v>1.8113346193543483</v>
      </c>
      <c r="E151" s="289">
        <v>4.3359210000000008</v>
      </c>
      <c r="F151" s="21">
        <v>80</v>
      </c>
      <c r="G151" s="290" t="s">
        <v>1549</v>
      </c>
      <c r="H151" s="40" t="s">
        <v>1217</v>
      </c>
      <c r="I151" s="21" t="s">
        <v>1202</v>
      </c>
      <c r="K151" s="287"/>
      <c r="L151" s="287"/>
    </row>
    <row r="152" spans="1:12" x14ac:dyDescent="0.3">
      <c r="A152" s="15" t="s">
        <v>899</v>
      </c>
      <c r="B152" s="15" t="s">
        <v>1226</v>
      </c>
      <c r="C152" s="24" t="s">
        <v>339</v>
      </c>
      <c r="D152" s="292">
        <v>1.3424749386518846</v>
      </c>
      <c r="E152" s="289">
        <v>4.3481209999999999</v>
      </c>
      <c r="F152" s="21">
        <v>69</v>
      </c>
      <c r="G152" s="290" t="s">
        <v>1549</v>
      </c>
      <c r="H152" s="40" t="s">
        <v>1217</v>
      </c>
      <c r="I152" s="21" t="s">
        <v>1202</v>
      </c>
      <c r="K152" s="287"/>
      <c r="L152" s="287"/>
    </row>
    <row r="153" spans="1:12" x14ac:dyDescent="0.3">
      <c r="A153" s="15" t="s">
        <v>900</v>
      </c>
      <c r="B153" s="15" t="s">
        <v>1226</v>
      </c>
      <c r="C153" s="24" t="s">
        <v>339</v>
      </c>
      <c r="D153" s="292">
        <v>1.0881835085006615</v>
      </c>
      <c r="E153" s="289">
        <v>4.0685390000000012</v>
      </c>
      <c r="F153" s="21">
        <v>69</v>
      </c>
      <c r="G153" s="290" t="s">
        <v>1549</v>
      </c>
      <c r="H153" s="40" t="s">
        <v>1217</v>
      </c>
      <c r="I153" s="21" t="s">
        <v>1202</v>
      </c>
      <c r="K153" s="287"/>
      <c r="L153" s="287"/>
    </row>
    <row r="154" spans="1:12" x14ac:dyDescent="0.3">
      <c r="A154" s="15" t="s">
        <v>901</v>
      </c>
      <c r="B154" s="15" t="s">
        <v>1226</v>
      </c>
      <c r="C154" s="24" t="s">
        <v>339</v>
      </c>
      <c r="D154" s="292">
        <v>1.9626961382315962</v>
      </c>
      <c r="E154" s="289">
        <v>3.8865569999999998</v>
      </c>
      <c r="F154" s="21">
        <v>69</v>
      </c>
      <c r="G154" s="290" t="s">
        <v>1549</v>
      </c>
      <c r="H154" s="40" t="s">
        <v>1217</v>
      </c>
      <c r="I154" s="21" t="s">
        <v>1202</v>
      </c>
      <c r="K154" s="287"/>
      <c r="L154" s="287"/>
    </row>
    <row r="155" spans="1:12" x14ac:dyDescent="0.3">
      <c r="A155" s="15" t="s">
        <v>1064</v>
      </c>
      <c r="B155" s="15" t="s">
        <v>1226</v>
      </c>
      <c r="C155" s="15" t="s">
        <v>339</v>
      </c>
      <c r="D155" s="292">
        <v>0.22016414115312261</v>
      </c>
      <c r="E155" s="289">
        <v>2</v>
      </c>
      <c r="F155" s="21" t="s">
        <v>1214</v>
      </c>
      <c r="G155" s="290" t="s">
        <v>1549</v>
      </c>
      <c r="H155" s="21" t="s">
        <v>1215</v>
      </c>
      <c r="I155" s="21" t="s">
        <v>1202</v>
      </c>
      <c r="K155" s="287"/>
      <c r="L155" s="287"/>
    </row>
    <row r="156" spans="1:12" x14ac:dyDescent="0.3">
      <c r="A156" s="15" t="s">
        <v>1065</v>
      </c>
      <c r="B156" s="15" t="s">
        <v>1226</v>
      </c>
      <c r="C156" s="15" t="s">
        <v>339</v>
      </c>
      <c r="D156" s="292">
        <v>0.23098481659805564</v>
      </c>
      <c r="E156" s="289">
        <v>2.6</v>
      </c>
      <c r="F156" s="21" t="s">
        <v>1214</v>
      </c>
      <c r="G156" s="290" t="s">
        <v>1549</v>
      </c>
      <c r="H156" s="21" t="s">
        <v>1215</v>
      </c>
      <c r="I156" s="21" t="s">
        <v>1202</v>
      </c>
      <c r="K156" s="287"/>
      <c r="L156" s="287"/>
    </row>
    <row r="157" spans="1:12" x14ac:dyDescent="0.3">
      <c r="A157" s="15" t="s">
        <v>1069</v>
      </c>
      <c r="B157" s="15" t="s">
        <v>1226</v>
      </c>
      <c r="C157" s="15" t="s">
        <v>339</v>
      </c>
      <c r="D157" s="292">
        <v>0.28297068137705589</v>
      </c>
      <c r="E157" s="289">
        <v>2.1</v>
      </c>
      <c r="F157" s="21" t="s">
        <v>1214</v>
      </c>
      <c r="G157" s="290" t="s">
        <v>1549</v>
      </c>
      <c r="H157" s="21" t="s">
        <v>1215</v>
      </c>
      <c r="I157" s="21" t="s">
        <v>1202</v>
      </c>
      <c r="K157" s="287"/>
      <c r="L157" s="287"/>
    </row>
    <row r="158" spans="1:12" x14ac:dyDescent="0.3">
      <c r="A158" s="15" t="s">
        <v>1073</v>
      </c>
      <c r="B158" s="15" t="s">
        <v>1226</v>
      </c>
      <c r="C158" s="15" t="s">
        <v>339</v>
      </c>
      <c r="D158" s="292">
        <v>0.15271807838179521</v>
      </c>
      <c r="E158" s="289">
        <v>3.2</v>
      </c>
      <c r="F158" s="21" t="s">
        <v>1214</v>
      </c>
      <c r="G158" s="290" t="s">
        <v>1549</v>
      </c>
      <c r="H158" s="21" t="s">
        <v>1215</v>
      </c>
      <c r="I158" s="21" t="s">
        <v>1202</v>
      </c>
      <c r="K158" s="287"/>
      <c r="L158" s="287"/>
    </row>
    <row r="159" spans="1:12" x14ac:dyDescent="0.3">
      <c r="A159" s="15" t="s">
        <v>1074</v>
      </c>
      <c r="B159" s="15" t="s">
        <v>1226</v>
      </c>
      <c r="C159" s="15" t="s">
        <v>339</v>
      </c>
      <c r="D159" s="292">
        <v>0.2473418449033212</v>
      </c>
      <c r="E159" s="289">
        <v>2.9</v>
      </c>
      <c r="F159" s="21" t="s">
        <v>1214</v>
      </c>
      <c r="G159" s="290" t="s">
        <v>1549</v>
      </c>
      <c r="H159" s="21" t="s">
        <v>1215</v>
      </c>
      <c r="I159" s="21" t="s">
        <v>1202</v>
      </c>
      <c r="K159" s="287"/>
      <c r="L159" s="287"/>
    </row>
    <row r="160" spans="1:12" x14ac:dyDescent="0.3">
      <c r="A160" s="15" t="s">
        <v>1079</v>
      </c>
      <c r="B160" s="15" t="s">
        <v>1226</v>
      </c>
      <c r="C160" s="15" t="s">
        <v>339</v>
      </c>
      <c r="D160" s="292">
        <v>0.9709036793759942</v>
      </c>
      <c r="E160" s="289">
        <v>1.7</v>
      </c>
      <c r="F160" s="21">
        <v>77</v>
      </c>
      <c r="G160" s="290" t="s">
        <v>1549</v>
      </c>
      <c r="H160" s="21" t="s">
        <v>1215</v>
      </c>
      <c r="I160" s="21" t="s">
        <v>1202</v>
      </c>
      <c r="K160" s="287"/>
      <c r="L160" s="287"/>
    </row>
    <row r="161" spans="1:12" x14ac:dyDescent="0.3">
      <c r="A161" s="15" t="s">
        <v>1082</v>
      </c>
      <c r="B161" s="15" t="s">
        <v>1226</v>
      </c>
      <c r="C161" s="15" t="s">
        <v>339</v>
      </c>
      <c r="D161" s="292">
        <v>0.26939995369688302</v>
      </c>
      <c r="E161" s="289">
        <v>2.8</v>
      </c>
      <c r="F161" s="21">
        <v>85</v>
      </c>
      <c r="G161" s="290" t="s">
        <v>1549</v>
      </c>
      <c r="H161" s="21" t="s">
        <v>1215</v>
      </c>
      <c r="I161" s="21" t="s">
        <v>1202</v>
      </c>
      <c r="K161" s="287"/>
      <c r="L161" s="287"/>
    </row>
    <row r="162" spans="1:12" x14ac:dyDescent="0.3">
      <c r="A162" s="15" t="s">
        <v>1083</v>
      </c>
      <c r="B162" s="15" t="s">
        <v>1226</v>
      </c>
      <c r="C162" s="15" t="s">
        <v>339</v>
      </c>
      <c r="D162" s="292">
        <v>0.23465278560523001</v>
      </c>
      <c r="E162" s="289">
        <v>2.2999999999999998</v>
      </c>
      <c r="F162" s="21">
        <v>85</v>
      </c>
      <c r="G162" s="290" t="s">
        <v>1549</v>
      </c>
      <c r="H162" s="21" t="s">
        <v>1215</v>
      </c>
      <c r="I162" s="21" t="s">
        <v>1202</v>
      </c>
      <c r="K162" s="287"/>
      <c r="L162" s="287"/>
    </row>
    <row r="163" spans="1:12" x14ac:dyDescent="0.3">
      <c r="A163" s="15" t="s">
        <v>1022</v>
      </c>
      <c r="B163" s="15" t="s">
        <v>1226</v>
      </c>
      <c r="C163" s="24" t="s">
        <v>339</v>
      </c>
      <c r="D163" s="292">
        <v>1.2068494619165298</v>
      </c>
      <c r="E163" s="289">
        <v>0.89364149339753496</v>
      </c>
      <c r="F163" s="21">
        <v>92</v>
      </c>
      <c r="G163" s="290" t="s">
        <v>1549</v>
      </c>
      <c r="H163" s="21" t="s">
        <v>1215</v>
      </c>
      <c r="I163" s="21" t="s">
        <v>1202</v>
      </c>
      <c r="K163" s="287"/>
      <c r="L163" s="287"/>
    </row>
    <row r="164" spans="1:12" x14ac:dyDescent="0.3">
      <c r="A164" s="15" t="s">
        <v>1028</v>
      </c>
      <c r="B164" s="15" t="s">
        <v>1226</v>
      </c>
      <c r="C164" s="24" t="s">
        <v>339</v>
      </c>
      <c r="D164" s="292">
        <v>0.2138665204083586</v>
      </c>
      <c r="E164" s="289">
        <v>1.9124218525967858</v>
      </c>
      <c r="F164" s="21">
        <v>92</v>
      </c>
      <c r="G164" s="290" t="s">
        <v>1549</v>
      </c>
      <c r="H164" s="21" t="s">
        <v>1215</v>
      </c>
      <c r="I164" s="21" t="s">
        <v>1202</v>
      </c>
      <c r="K164" s="287"/>
      <c r="L164" s="287"/>
    </row>
    <row r="165" spans="1:12" x14ac:dyDescent="0.3">
      <c r="A165" s="15" t="s">
        <v>1037</v>
      </c>
      <c r="B165" s="15" t="s">
        <v>1226</v>
      </c>
      <c r="C165" s="24" t="s">
        <v>339</v>
      </c>
      <c r="D165" s="292">
        <v>0.85422598420374951</v>
      </c>
      <c r="E165" s="289">
        <v>1.3410704490487151</v>
      </c>
      <c r="F165" s="21">
        <v>92</v>
      </c>
      <c r="G165" s="290" t="s">
        <v>1549</v>
      </c>
      <c r="H165" s="21" t="s">
        <v>1215</v>
      </c>
      <c r="I165" s="21" t="s">
        <v>1202</v>
      </c>
      <c r="K165" s="287"/>
      <c r="L165" s="287"/>
    </row>
    <row r="166" spans="1:12" x14ac:dyDescent="0.3">
      <c r="A166" s="15" t="s">
        <v>1024</v>
      </c>
      <c r="B166" s="15" t="s">
        <v>1226</v>
      </c>
      <c r="C166" s="24" t="s">
        <v>339</v>
      </c>
      <c r="D166" s="292">
        <v>0.77564309869550774</v>
      </c>
      <c r="E166" s="289">
        <v>2.172392706820486</v>
      </c>
      <c r="F166" s="21">
        <v>92</v>
      </c>
      <c r="G166" s="290" t="s">
        <v>1549</v>
      </c>
      <c r="H166" s="21" t="s">
        <v>1215</v>
      </c>
      <c r="I166" s="21" t="s">
        <v>1202</v>
      </c>
      <c r="K166" s="287"/>
      <c r="L166" s="287"/>
    </row>
    <row r="167" spans="1:12" x14ac:dyDescent="0.3">
      <c r="A167" s="15" t="s">
        <v>1026</v>
      </c>
      <c r="B167" s="15" t="s">
        <v>1226</v>
      </c>
      <c r="C167" s="24" t="s">
        <v>339</v>
      </c>
      <c r="D167" s="292">
        <v>0.65383116270144093</v>
      </c>
      <c r="E167" s="289">
        <v>2.1585661749444718</v>
      </c>
      <c r="F167" s="21">
        <v>90</v>
      </c>
      <c r="G167" s="290" t="s">
        <v>1549</v>
      </c>
      <c r="H167" s="21" t="s">
        <v>1215</v>
      </c>
      <c r="I167" s="21" t="s">
        <v>1202</v>
      </c>
      <c r="K167" s="287"/>
      <c r="L167" s="287"/>
    </row>
    <row r="168" spans="1:12" x14ac:dyDescent="0.3">
      <c r="A168" s="15" t="s">
        <v>1052</v>
      </c>
      <c r="B168" s="15" t="s">
        <v>1226</v>
      </c>
      <c r="C168" s="24" t="s">
        <v>339</v>
      </c>
      <c r="D168" s="292">
        <v>1.0780638900336026</v>
      </c>
      <c r="E168" s="289">
        <v>4.5916310991750475E-2</v>
      </c>
      <c r="F168" s="21">
        <v>111</v>
      </c>
      <c r="G168" s="290" t="s">
        <v>1549</v>
      </c>
      <c r="H168" s="21" t="s">
        <v>1215</v>
      </c>
      <c r="I168" s="21" t="s">
        <v>1202</v>
      </c>
      <c r="K168" s="287"/>
      <c r="L168" s="287"/>
    </row>
    <row r="169" spans="1:12" x14ac:dyDescent="0.3">
      <c r="A169" s="15" t="s">
        <v>1048</v>
      </c>
      <c r="B169" s="15" t="s">
        <v>1226</v>
      </c>
      <c r="C169" s="24" t="s">
        <v>339</v>
      </c>
      <c r="D169" s="292">
        <v>0.62175094681001275</v>
      </c>
      <c r="E169" s="289">
        <v>1.8549212574855614</v>
      </c>
      <c r="F169" s="21">
        <v>104</v>
      </c>
      <c r="G169" s="290" t="s">
        <v>1549</v>
      </c>
      <c r="H169" s="21" t="s">
        <v>1215</v>
      </c>
      <c r="I169" s="21" t="s">
        <v>1202</v>
      </c>
      <c r="K169" s="287"/>
      <c r="L169" s="287"/>
    </row>
    <row r="170" spans="1:12" x14ac:dyDescent="0.3">
      <c r="A170" s="15" t="s">
        <v>1049</v>
      </c>
      <c r="B170" s="15" t="s">
        <v>1226</v>
      </c>
      <c r="C170" s="24" t="s">
        <v>339</v>
      </c>
      <c r="D170" s="292">
        <v>0.60477900401609574</v>
      </c>
      <c r="E170" s="289">
        <v>2.725991459364467</v>
      </c>
      <c r="F170" s="21">
        <v>104</v>
      </c>
      <c r="G170" s="290" t="s">
        <v>1549</v>
      </c>
      <c r="H170" s="21" t="s">
        <v>1215</v>
      </c>
      <c r="I170" s="21" t="s">
        <v>1202</v>
      </c>
      <c r="K170" s="287"/>
      <c r="L170" s="287"/>
    </row>
    <row r="171" spans="1:12" s="23" customFormat="1" x14ac:dyDescent="0.3">
      <c r="A171" s="15" t="s">
        <v>1054</v>
      </c>
      <c r="B171" s="15" t="s">
        <v>1226</v>
      </c>
      <c r="C171" s="24" t="s">
        <v>339</v>
      </c>
      <c r="D171" s="292">
        <v>1.1745376675279549</v>
      </c>
      <c r="E171" s="289">
        <v>0.23088337827791761</v>
      </c>
      <c r="F171" s="21">
        <v>109</v>
      </c>
      <c r="G171" s="290" t="s">
        <v>1549</v>
      </c>
      <c r="H171" s="21" t="s">
        <v>1215</v>
      </c>
      <c r="I171" s="21" t="s">
        <v>1202</v>
      </c>
      <c r="K171" s="287"/>
      <c r="L171" s="287"/>
    </row>
    <row r="172" spans="1:12" x14ac:dyDescent="0.3">
      <c r="A172" s="15" t="s">
        <v>1058</v>
      </c>
      <c r="B172" s="15" t="s">
        <v>1226</v>
      </c>
      <c r="C172" s="24" t="s">
        <v>339</v>
      </c>
      <c r="D172" s="292">
        <v>0.39815652076630209</v>
      </c>
      <c r="E172" s="289">
        <v>1.7551045249880519</v>
      </c>
      <c r="F172" s="21">
        <v>117</v>
      </c>
      <c r="G172" s="290" t="s">
        <v>1549</v>
      </c>
      <c r="H172" s="21" t="s">
        <v>1215</v>
      </c>
      <c r="I172" s="21" t="s">
        <v>1202</v>
      </c>
      <c r="K172" s="287"/>
      <c r="L172" s="287"/>
    </row>
    <row r="173" spans="1:12" x14ac:dyDescent="0.3">
      <c r="A173" s="15" t="s">
        <v>1059</v>
      </c>
      <c r="B173" s="15" t="s">
        <v>1226</v>
      </c>
      <c r="C173" s="24" t="s">
        <v>339</v>
      </c>
      <c r="D173" s="292">
        <v>0.9353624061233452</v>
      </c>
      <c r="E173" s="289">
        <v>0.96325385864600932</v>
      </c>
      <c r="F173" s="21">
        <v>109</v>
      </c>
      <c r="G173" s="290" t="s">
        <v>1549</v>
      </c>
      <c r="H173" s="21" t="s">
        <v>1215</v>
      </c>
      <c r="I173" s="21" t="s">
        <v>1202</v>
      </c>
      <c r="K173" s="287"/>
      <c r="L173" s="287"/>
    </row>
    <row r="174" spans="1:12" x14ac:dyDescent="0.3">
      <c r="A174" s="1" t="s">
        <v>796</v>
      </c>
      <c r="B174" s="15" t="s">
        <v>1499</v>
      </c>
      <c r="C174" s="2" t="s">
        <v>339</v>
      </c>
      <c r="D174" s="163">
        <v>0.59381837552917371</v>
      </c>
      <c r="E174" s="27">
        <v>2.1997240000000002</v>
      </c>
      <c r="F174" s="343">
        <v>78</v>
      </c>
      <c r="G174" s="290" t="s">
        <v>1549</v>
      </c>
      <c r="H174" s="28" t="s">
        <v>1216</v>
      </c>
      <c r="I174" s="180" t="s">
        <v>1202</v>
      </c>
      <c r="K174" s="287"/>
      <c r="L174" s="287"/>
    </row>
    <row r="175" spans="1:12" x14ac:dyDescent="0.3">
      <c r="A175" s="1" t="s">
        <v>797</v>
      </c>
      <c r="B175" s="15" t="s">
        <v>1499</v>
      </c>
      <c r="C175" s="2" t="s">
        <v>339</v>
      </c>
      <c r="D175" s="163">
        <v>0.60459145607770393</v>
      </c>
      <c r="E175" s="27">
        <v>3.7728779999999986</v>
      </c>
      <c r="F175" s="343">
        <v>78</v>
      </c>
      <c r="G175" s="290" t="s">
        <v>1549</v>
      </c>
      <c r="H175" s="28" t="s">
        <v>1216</v>
      </c>
      <c r="I175" s="180" t="s">
        <v>1202</v>
      </c>
      <c r="K175" s="287"/>
      <c r="L175" s="287"/>
    </row>
    <row r="176" spans="1:12" x14ac:dyDescent="0.3">
      <c r="A176" s="1" t="s">
        <v>798</v>
      </c>
      <c r="B176" s="15" t="s">
        <v>1499</v>
      </c>
      <c r="C176" s="2" t="s">
        <v>339</v>
      </c>
      <c r="D176" s="163">
        <v>0.43643945602373491</v>
      </c>
      <c r="E176" s="27">
        <v>3.9062260000000002</v>
      </c>
      <c r="F176" s="343">
        <v>78</v>
      </c>
      <c r="G176" s="290" t="s">
        <v>1549</v>
      </c>
      <c r="H176" s="28" t="s">
        <v>1216</v>
      </c>
      <c r="I176" s="180" t="s">
        <v>1202</v>
      </c>
      <c r="K176" s="287"/>
      <c r="L176" s="287"/>
    </row>
    <row r="177" spans="1:12" x14ac:dyDescent="0.3">
      <c r="A177" s="1" t="s">
        <v>799</v>
      </c>
      <c r="B177" s="15" t="s">
        <v>1499</v>
      </c>
      <c r="C177" s="2" t="s">
        <v>339</v>
      </c>
      <c r="D177" s="163">
        <v>0.33837271086808285</v>
      </c>
      <c r="E177" s="27">
        <v>3.7147179999999995</v>
      </c>
      <c r="F177" s="343">
        <v>78</v>
      </c>
      <c r="G177" s="290" t="s">
        <v>1549</v>
      </c>
      <c r="H177" s="28" t="s">
        <v>1216</v>
      </c>
      <c r="I177" s="180" t="s">
        <v>1202</v>
      </c>
      <c r="K177" s="287"/>
      <c r="L177" s="287"/>
    </row>
    <row r="178" spans="1:12" x14ac:dyDescent="0.3">
      <c r="A178" s="1" t="s">
        <v>800</v>
      </c>
      <c r="B178" s="15" t="s">
        <v>1499</v>
      </c>
      <c r="C178" s="2" t="s">
        <v>339</v>
      </c>
      <c r="D178" s="163">
        <v>1.419907791687969</v>
      </c>
      <c r="E178" s="27">
        <v>1.9802439999999999</v>
      </c>
      <c r="F178" s="343">
        <v>78</v>
      </c>
      <c r="G178" s="290" t="s">
        <v>1549</v>
      </c>
      <c r="H178" s="28" t="s">
        <v>1216</v>
      </c>
      <c r="I178" s="180" t="s">
        <v>1202</v>
      </c>
      <c r="K178" s="287"/>
      <c r="L178" s="287"/>
    </row>
    <row r="179" spans="1:12" x14ac:dyDescent="0.3">
      <c r="A179" s="1" t="s">
        <v>801</v>
      </c>
      <c r="B179" s="15" t="s">
        <v>1499</v>
      </c>
      <c r="C179" s="2" t="s">
        <v>339</v>
      </c>
      <c r="D179" s="163">
        <v>0.65237088040063407</v>
      </c>
      <c r="E179" s="27">
        <v>3.2068379999999985</v>
      </c>
      <c r="F179" s="343">
        <v>78</v>
      </c>
      <c r="G179" s="290" t="s">
        <v>1549</v>
      </c>
      <c r="H179" s="28" t="s">
        <v>1216</v>
      </c>
      <c r="I179" s="180" t="s">
        <v>1202</v>
      </c>
      <c r="K179" s="287"/>
      <c r="L179" s="287"/>
    </row>
    <row r="180" spans="1:12" x14ac:dyDescent="0.3">
      <c r="A180" s="1" t="s">
        <v>802</v>
      </c>
      <c r="B180" s="15" t="s">
        <v>1499</v>
      </c>
      <c r="C180" s="2" t="s">
        <v>339</v>
      </c>
      <c r="D180" s="163">
        <v>0.43303471408047872</v>
      </c>
      <c r="E180" s="27">
        <v>3.0966899999999997</v>
      </c>
      <c r="F180" s="343">
        <v>78</v>
      </c>
      <c r="G180" s="290" t="s">
        <v>1549</v>
      </c>
      <c r="H180" s="28" t="s">
        <v>1216</v>
      </c>
      <c r="I180" s="180" t="s">
        <v>1202</v>
      </c>
      <c r="K180" s="287"/>
      <c r="L180" s="287"/>
    </row>
    <row r="181" spans="1:12" x14ac:dyDescent="0.3">
      <c r="A181" s="1" t="s">
        <v>780</v>
      </c>
      <c r="B181" s="15" t="s">
        <v>1499</v>
      </c>
      <c r="C181" s="2" t="s">
        <v>339</v>
      </c>
      <c r="D181" s="163">
        <v>0.28649595058628491</v>
      </c>
      <c r="E181" s="27">
        <v>3.7386552000000011</v>
      </c>
      <c r="F181" s="343">
        <v>66</v>
      </c>
      <c r="G181" s="290" t="s">
        <v>1549</v>
      </c>
      <c r="H181" s="28" t="s">
        <v>1216</v>
      </c>
      <c r="I181" s="180" t="s">
        <v>1202</v>
      </c>
      <c r="K181" s="287"/>
      <c r="L181" s="287"/>
    </row>
    <row r="182" spans="1:12" x14ac:dyDescent="0.3">
      <c r="A182" s="1" t="s">
        <v>782</v>
      </c>
      <c r="B182" s="15" t="s">
        <v>1499</v>
      </c>
      <c r="C182" s="2" t="s">
        <v>339</v>
      </c>
      <c r="D182" s="163">
        <v>0.36401757327336548</v>
      </c>
      <c r="E182" s="27">
        <v>3.2734550000000011</v>
      </c>
      <c r="F182" s="343">
        <v>66</v>
      </c>
      <c r="G182" s="290" t="s">
        <v>1549</v>
      </c>
      <c r="H182" s="28" t="s">
        <v>1216</v>
      </c>
      <c r="I182" s="180" t="s">
        <v>1202</v>
      </c>
      <c r="K182" s="287"/>
      <c r="L182" s="287"/>
    </row>
    <row r="183" spans="1:12" x14ac:dyDescent="0.3">
      <c r="A183" s="1" t="s">
        <v>784</v>
      </c>
      <c r="B183" s="15" t="s">
        <v>1499</v>
      </c>
      <c r="C183" s="2" t="s">
        <v>339</v>
      </c>
      <c r="D183" s="163">
        <v>0.37138677785758789</v>
      </c>
      <c r="E183" s="27">
        <v>3.2513942</v>
      </c>
      <c r="F183" s="343">
        <v>60</v>
      </c>
      <c r="G183" s="290" t="s">
        <v>1549</v>
      </c>
      <c r="H183" s="28" t="s">
        <v>1216</v>
      </c>
      <c r="I183" s="180" t="s">
        <v>1202</v>
      </c>
      <c r="K183" s="287"/>
      <c r="L183" s="287"/>
    </row>
    <row r="184" spans="1:12" x14ac:dyDescent="0.3">
      <c r="A184" s="1" t="s">
        <v>786</v>
      </c>
      <c r="B184" s="15" t="s">
        <v>1499</v>
      </c>
      <c r="C184" s="2" t="s">
        <v>339</v>
      </c>
      <c r="D184" s="163">
        <v>0.41618577358148973</v>
      </c>
      <c r="E184" s="27">
        <v>3.2163289999999995</v>
      </c>
      <c r="F184" s="343">
        <v>47</v>
      </c>
      <c r="G184" s="290" t="s">
        <v>1549</v>
      </c>
      <c r="H184" s="28" t="s">
        <v>1216</v>
      </c>
      <c r="I184" s="180" t="s">
        <v>1202</v>
      </c>
      <c r="K184" s="287"/>
      <c r="L184" s="287"/>
    </row>
    <row r="185" spans="1:12" x14ac:dyDescent="0.3">
      <c r="A185" s="1" t="s">
        <v>788</v>
      </c>
      <c r="B185" s="15" t="s">
        <v>1499</v>
      </c>
      <c r="C185" s="2" t="s">
        <v>339</v>
      </c>
      <c r="D185" s="163">
        <v>0.50196957117735619</v>
      </c>
      <c r="E185" s="27">
        <v>3.6164768</v>
      </c>
      <c r="F185" s="343">
        <v>66</v>
      </c>
      <c r="G185" s="290" t="s">
        <v>1549</v>
      </c>
      <c r="H185" s="28" t="s">
        <v>1216</v>
      </c>
      <c r="I185" s="180" t="s">
        <v>1202</v>
      </c>
      <c r="K185" s="287"/>
      <c r="L185" s="287"/>
    </row>
    <row r="186" spans="1:12" x14ac:dyDescent="0.3">
      <c r="A186" s="1" t="s">
        <v>790</v>
      </c>
      <c r="B186" s="15" t="s">
        <v>1499</v>
      </c>
      <c r="C186" s="2" t="s">
        <v>339</v>
      </c>
      <c r="D186" s="163">
        <v>0.54266429525287851</v>
      </c>
      <c r="E186" s="27">
        <v>3.1892610000000001</v>
      </c>
      <c r="F186" s="343">
        <v>60</v>
      </c>
      <c r="G186" s="290" t="s">
        <v>1549</v>
      </c>
      <c r="H186" s="28" t="s">
        <v>1216</v>
      </c>
      <c r="I186" s="180" t="s">
        <v>1202</v>
      </c>
      <c r="K186" s="287"/>
      <c r="L186" s="287"/>
    </row>
    <row r="187" spans="1:12" x14ac:dyDescent="0.3">
      <c r="A187" s="1" t="s">
        <v>791</v>
      </c>
      <c r="B187" s="15" t="s">
        <v>1499</v>
      </c>
      <c r="C187" s="2" t="s">
        <v>339</v>
      </c>
      <c r="D187" s="163">
        <v>0.79330255882031042</v>
      </c>
      <c r="E187" s="27">
        <v>2.4987126000000006</v>
      </c>
      <c r="F187" s="343">
        <v>47</v>
      </c>
      <c r="G187" s="290" t="s">
        <v>1549</v>
      </c>
      <c r="H187" s="28" t="s">
        <v>1216</v>
      </c>
      <c r="I187" s="180" t="s">
        <v>1202</v>
      </c>
      <c r="K187" s="287"/>
      <c r="L187" s="287"/>
    </row>
    <row r="188" spans="1:12" x14ac:dyDescent="0.3">
      <c r="A188" s="1" t="s">
        <v>792</v>
      </c>
      <c r="B188" s="15" t="s">
        <v>1499</v>
      </c>
      <c r="C188" s="2" t="s">
        <v>339</v>
      </c>
      <c r="D188" s="163">
        <v>0.4562415269219921</v>
      </c>
      <c r="E188" s="27">
        <v>3.9093266</v>
      </c>
      <c r="F188" s="343">
        <v>47</v>
      </c>
      <c r="G188" s="290" t="s">
        <v>1549</v>
      </c>
      <c r="H188" s="28" t="s">
        <v>1216</v>
      </c>
      <c r="I188" s="180" t="s">
        <v>1202</v>
      </c>
      <c r="K188" s="287"/>
      <c r="L188" s="287"/>
    </row>
    <row r="189" spans="1:12" x14ac:dyDescent="0.3">
      <c r="A189" s="1" t="s">
        <v>793</v>
      </c>
      <c r="B189" s="15" t="s">
        <v>1499</v>
      </c>
      <c r="C189" s="2" t="s">
        <v>339</v>
      </c>
      <c r="D189" s="163">
        <v>0.98107649016695164</v>
      </c>
      <c r="E189" s="27">
        <v>2.456069400000001</v>
      </c>
      <c r="F189" s="343">
        <v>47</v>
      </c>
      <c r="G189" s="290" t="s">
        <v>1549</v>
      </c>
      <c r="H189" s="28" t="s">
        <v>1216</v>
      </c>
      <c r="I189" s="180" t="s">
        <v>1202</v>
      </c>
      <c r="K189" s="287"/>
      <c r="L189" s="287"/>
    </row>
    <row r="190" spans="1:12" x14ac:dyDescent="0.3">
      <c r="A190" s="1" t="s">
        <v>794</v>
      </c>
      <c r="B190" s="15" t="s">
        <v>1499</v>
      </c>
      <c r="C190" s="2" t="s">
        <v>339</v>
      </c>
      <c r="D190" s="163">
        <v>0.57899452732459955</v>
      </c>
      <c r="E190" s="27">
        <v>3.0098094</v>
      </c>
      <c r="F190" s="343">
        <v>47</v>
      </c>
      <c r="G190" s="290" t="s">
        <v>1549</v>
      </c>
      <c r="H190" s="28" t="s">
        <v>1216</v>
      </c>
      <c r="I190" s="180" t="s">
        <v>1202</v>
      </c>
      <c r="K190" s="287"/>
      <c r="L190" s="287"/>
    </row>
    <row r="191" spans="1:12" x14ac:dyDescent="0.3">
      <c r="A191" s="1" t="s">
        <v>795</v>
      </c>
      <c r="B191" s="15" t="s">
        <v>1499</v>
      </c>
      <c r="C191" s="2" t="s">
        <v>339</v>
      </c>
      <c r="D191" s="163">
        <v>0.72176113323104119</v>
      </c>
      <c r="E191" s="27">
        <v>3.14872</v>
      </c>
      <c r="F191" s="343">
        <v>47</v>
      </c>
      <c r="G191" s="290" t="s">
        <v>1549</v>
      </c>
      <c r="H191" s="28" t="s">
        <v>1216</v>
      </c>
      <c r="I191" s="180" t="s">
        <v>1202</v>
      </c>
      <c r="K191" s="287"/>
      <c r="L191" s="287"/>
    </row>
    <row r="192" spans="1:12" x14ac:dyDescent="0.3">
      <c r="A192" s="15" t="s">
        <v>873</v>
      </c>
      <c r="B192" s="15" t="s">
        <v>1499</v>
      </c>
      <c r="C192" s="24" t="s">
        <v>339</v>
      </c>
      <c r="D192" s="292">
        <v>0.50226920638848671</v>
      </c>
      <c r="E192" s="289">
        <v>3.5363029999999993</v>
      </c>
      <c r="F192" s="21">
        <v>87</v>
      </c>
      <c r="G192" s="290" t="s">
        <v>1549</v>
      </c>
      <c r="H192" s="21" t="s">
        <v>1216</v>
      </c>
      <c r="I192" s="21" t="s">
        <v>1202</v>
      </c>
      <c r="K192" s="287"/>
      <c r="L192" s="287"/>
    </row>
    <row r="193" spans="1:12" x14ac:dyDescent="0.3">
      <c r="A193" s="15" t="s">
        <v>886</v>
      </c>
      <c r="B193" s="15" t="s">
        <v>1499</v>
      </c>
      <c r="C193" s="24" t="s">
        <v>339</v>
      </c>
      <c r="D193" s="292">
        <v>0.32028715092291693</v>
      </c>
      <c r="E193" s="289">
        <v>3.9727052999999994</v>
      </c>
      <c r="F193" s="21">
        <v>70</v>
      </c>
      <c r="G193" s="290" t="s">
        <v>1549</v>
      </c>
      <c r="H193" s="21" t="s">
        <v>1216</v>
      </c>
      <c r="I193" s="21" t="s">
        <v>1202</v>
      </c>
      <c r="K193" s="287"/>
      <c r="L193" s="287"/>
    </row>
    <row r="194" spans="1:12" x14ac:dyDescent="0.3">
      <c r="A194" s="15" t="s">
        <v>887</v>
      </c>
      <c r="B194" s="15" t="s">
        <v>1499</v>
      </c>
      <c r="C194" s="24" t="s">
        <v>339</v>
      </c>
      <c r="D194" s="292">
        <v>0.93201662726799428</v>
      </c>
      <c r="E194" s="289">
        <v>2.4172978999999986</v>
      </c>
      <c r="F194" s="21">
        <v>51</v>
      </c>
      <c r="G194" s="290" t="s">
        <v>1549</v>
      </c>
      <c r="H194" s="21" t="s">
        <v>1216</v>
      </c>
      <c r="I194" s="21" t="s">
        <v>1202</v>
      </c>
      <c r="K194" s="287"/>
      <c r="L194" s="287"/>
    </row>
    <row r="195" spans="1:12" x14ac:dyDescent="0.3">
      <c r="A195" s="15" t="s">
        <v>888</v>
      </c>
      <c r="B195" s="15" t="s">
        <v>1499</v>
      </c>
      <c r="C195" s="24" t="s">
        <v>339</v>
      </c>
      <c r="D195" s="292">
        <v>0.42953688995992206</v>
      </c>
      <c r="E195" s="289">
        <v>2.9869180000000002</v>
      </c>
      <c r="F195" s="21">
        <v>51</v>
      </c>
      <c r="G195" s="290" t="s">
        <v>1549</v>
      </c>
      <c r="H195" s="21" t="s">
        <v>1216</v>
      </c>
      <c r="I195" s="21" t="s">
        <v>1202</v>
      </c>
      <c r="K195" s="287"/>
      <c r="L195" s="287"/>
    </row>
    <row r="196" spans="1:12" x14ac:dyDescent="0.3">
      <c r="A196" s="15" t="s">
        <v>889</v>
      </c>
      <c r="B196" s="15" t="s">
        <v>1499</v>
      </c>
      <c r="C196" s="24" t="s">
        <v>339</v>
      </c>
      <c r="D196" s="292">
        <v>1.3570198485270208</v>
      </c>
      <c r="E196" s="289">
        <v>2.4176515000000007</v>
      </c>
      <c r="F196" s="21">
        <v>51</v>
      </c>
      <c r="G196" s="290" t="s">
        <v>1549</v>
      </c>
      <c r="H196" s="21" t="s">
        <v>1216</v>
      </c>
      <c r="I196" s="21" t="s">
        <v>1202</v>
      </c>
      <c r="K196" s="287"/>
      <c r="L196" s="287"/>
    </row>
    <row r="197" spans="1:12" x14ac:dyDescent="0.3">
      <c r="A197" s="15" t="s">
        <v>890</v>
      </c>
      <c r="B197" s="15" t="s">
        <v>1499</v>
      </c>
      <c r="C197" s="24" t="s">
        <v>339</v>
      </c>
      <c r="D197" s="292">
        <v>1.4997887180631859</v>
      </c>
      <c r="E197" s="289">
        <v>2.3098299999999998</v>
      </c>
      <c r="F197" s="21">
        <v>51</v>
      </c>
      <c r="G197" s="290" t="s">
        <v>1549</v>
      </c>
      <c r="H197" s="21" t="s">
        <v>1216</v>
      </c>
      <c r="I197" s="21" t="s">
        <v>1202</v>
      </c>
      <c r="K197" s="287"/>
      <c r="L197" s="287"/>
    </row>
    <row r="198" spans="1:12" x14ac:dyDescent="0.3">
      <c r="A198" s="15" t="s">
        <v>891</v>
      </c>
      <c r="B198" s="15" t="s">
        <v>1499</v>
      </c>
      <c r="C198" s="24" t="s">
        <v>339</v>
      </c>
      <c r="D198" s="292">
        <v>1.5491785022494799</v>
      </c>
      <c r="E198" s="289">
        <v>2.4682500000000012</v>
      </c>
      <c r="F198" s="21">
        <v>51</v>
      </c>
      <c r="G198" s="290" t="s">
        <v>1549</v>
      </c>
      <c r="H198" s="21" t="s">
        <v>1216</v>
      </c>
      <c r="I198" s="21" t="s">
        <v>1202</v>
      </c>
      <c r="K198" s="287"/>
      <c r="L198" s="287"/>
    </row>
    <row r="199" spans="1:12" x14ac:dyDescent="0.3">
      <c r="A199" s="15" t="s">
        <v>892</v>
      </c>
      <c r="B199" s="15" t="s">
        <v>1499</v>
      </c>
      <c r="C199" s="24" t="s">
        <v>339</v>
      </c>
      <c r="D199" s="292">
        <v>0.55729274432946141</v>
      </c>
      <c r="E199" s="289">
        <v>2.8506530000000008</v>
      </c>
      <c r="F199" s="21">
        <v>51</v>
      </c>
      <c r="G199" s="290" t="s">
        <v>1549</v>
      </c>
      <c r="H199" s="21" t="s">
        <v>1216</v>
      </c>
      <c r="I199" s="21" t="s">
        <v>1202</v>
      </c>
      <c r="K199" s="287"/>
      <c r="L199" s="287"/>
    </row>
    <row r="200" spans="1:12" x14ac:dyDescent="0.3">
      <c r="A200" s="15" t="s">
        <v>874</v>
      </c>
      <c r="B200" s="15" t="s">
        <v>1499</v>
      </c>
      <c r="C200" s="24" t="s">
        <v>339</v>
      </c>
      <c r="D200" s="292">
        <v>0.51099211894165997</v>
      </c>
      <c r="E200" s="289">
        <v>2.9979821999999983</v>
      </c>
      <c r="F200" s="21">
        <v>87</v>
      </c>
      <c r="G200" s="290" t="s">
        <v>1549</v>
      </c>
      <c r="H200" s="21" t="s">
        <v>1216</v>
      </c>
      <c r="I200" s="21" t="s">
        <v>1202</v>
      </c>
      <c r="K200" s="287"/>
      <c r="L200" s="287"/>
    </row>
    <row r="201" spans="1:12" x14ac:dyDescent="0.3">
      <c r="A201" s="15" t="s">
        <v>876</v>
      </c>
      <c r="B201" s="15" t="s">
        <v>1499</v>
      </c>
      <c r="C201" s="24" t="s">
        <v>339</v>
      </c>
      <c r="D201" s="292">
        <v>0.57591647332208762</v>
      </c>
      <c r="E201" s="289">
        <v>2.7809613999999989</v>
      </c>
      <c r="F201" s="21">
        <v>87</v>
      </c>
      <c r="G201" s="290" t="s">
        <v>1549</v>
      </c>
      <c r="H201" s="21" t="s">
        <v>1216</v>
      </c>
      <c r="I201" s="21" t="s">
        <v>1202</v>
      </c>
      <c r="K201" s="287"/>
      <c r="L201" s="287"/>
    </row>
    <row r="202" spans="1:12" x14ac:dyDescent="0.3">
      <c r="A202" s="15" t="s">
        <v>878</v>
      </c>
      <c r="B202" s="15" t="s">
        <v>1499</v>
      </c>
      <c r="C202" s="24" t="s">
        <v>339</v>
      </c>
      <c r="D202" s="292">
        <v>1.1398694421699314</v>
      </c>
      <c r="E202" s="289">
        <v>1.8877362999999998</v>
      </c>
      <c r="F202" s="21">
        <v>87</v>
      </c>
      <c r="G202" s="290" t="s">
        <v>1549</v>
      </c>
      <c r="H202" s="21" t="s">
        <v>1216</v>
      </c>
      <c r="I202" s="21" t="s">
        <v>1202</v>
      </c>
      <c r="K202" s="287"/>
      <c r="L202" s="287"/>
    </row>
    <row r="203" spans="1:12" x14ac:dyDescent="0.3">
      <c r="A203" s="15" t="s">
        <v>880</v>
      </c>
      <c r="B203" s="15" t="s">
        <v>1499</v>
      </c>
      <c r="C203" s="24" t="s">
        <v>339</v>
      </c>
      <c r="D203" s="292">
        <v>0.38569702920615634</v>
      </c>
      <c r="E203" s="289">
        <v>3.5539559999999994</v>
      </c>
      <c r="F203" s="21">
        <v>87</v>
      </c>
      <c r="G203" s="290" t="s">
        <v>1549</v>
      </c>
      <c r="H203" s="21" t="s">
        <v>1216</v>
      </c>
      <c r="I203" s="21" t="s">
        <v>1202</v>
      </c>
      <c r="K203" s="287"/>
      <c r="L203" s="287"/>
    </row>
    <row r="204" spans="1:12" x14ac:dyDescent="0.3">
      <c r="A204" s="15" t="s">
        <v>882</v>
      </c>
      <c r="B204" s="15" t="s">
        <v>1499</v>
      </c>
      <c r="C204" s="24" t="s">
        <v>339</v>
      </c>
      <c r="D204" s="292">
        <v>0.41104491735385235</v>
      </c>
      <c r="E204" s="289">
        <v>2.8134435</v>
      </c>
      <c r="F204" s="21">
        <v>87</v>
      </c>
      <c r="G204" s="290" t="s">
        <v>1549</v>
      </c>
      <c r="H204" s="21" t="s">
        <v>1216</v>
      </c>
      <c r="I204" s="21" t="s">
        <v>1202</v>
      </c>
      <c r="K204" s="287"/>
      <c r="L204" s="287"/>
    </row>
    <row r="205" spans="1:12" x14ac:dyDescent="0.3">
      <c r="A205" s="15" t="s">
        <v>883</v>
      </c>
      <c r="B205" s="15" t="s">
        <v>1499</v>
      </c>
      <c r="C205" s="24" t="s">
        <v>339</v>
      </c>
      <c r="D205" s="292">
        <v>0.45250720655226528</v>
      </c>
      <c r="E205" s="289">
        <v>2.8585342999999988</v>
      </c>
      <c r="F205" s="21">
        <v>70</v>
      </c>
      <c r="G205" s="290" t="s">
        <v>1549</v>
      </c>
      <c r="H205" s="21" t="s">
        <v>1216</v>
      </c>
      <c r="I205" s="21" t="s">
        <v>1202</v>
      </c>
      <c r="K205" s="287"/>
      <c r="L205" s="287"/>
    </row>
    <row r="206" spans="1:12" x14ac:dyDescent="0.3">
      <c r="A206" s="1" t="s">
        <v>884</v>
      </c>
      <c r="B206" s="15" t="s">
        <v>1499</v>
      </c>
      <c r="C206" s="2" t="s">
        <v>339</v>
      </c>
      <c r="D206" s="163">
        <v>0.92554318848650563</v>
      </c>
      <c r="E206" s="27">
        <v>2.1286400999999993</v>
      </c>
      <c r="F206" s="343">
        <v>70</v>
      </c>
      <c r="G206" s="290" t="s">
        <v>1549</v>
      </c>
      <c r="H206" s="21" t="s">
        <v>1216</v>
      </c>
      <c r="I206" s="180" t="s">
        <v>1202</v>
      </c>
      <c r="K206" s="287"/>
      <c r="L206" s="287"/>
    </row>
    <row r="207" spans="1:12" x14ac:dyDescent="0.3">
      <c r="A207" s="1" t="s">
        <v>885</v>
      </c>
      <c r="B207" s="15" t="s">
        <v>1499</v>
      </c>
      <c r="C207" s="2" t="s">
        <v>339</v>
      </c>
      <c r="D207" s="163">
        <v>1.6602170307993054</v>
      </c>
      <c r="E207" s="27">
        <v>1.2869597999999987</v>
      </c>
      <c r="F207" s="343">
        <v>70</v>
      </c>
      <c r="G207" s="290" t="s">
        <v>1549</v>
      </c>
      <c r="H207" s="21" t="s">
        <v>1216</v>
      </c>
      <c r="I207" s="180" t="s">
        <v>1202</v>
      </c>
      <c r="K207" s="287"/>
      <c r="L207" s="287"/>
    </row>
    <row r="208" spans="1:12" x14ac:dyDescent="0.3">
      <c r="A208" s="1" t="s">
        <v>911</v>
      </c>
      <c r="B208" s="1" t="s">
        <v>150</v>
      </c>
      <c r="C208" s="2" t="s">
        <v>339</v>
      </c>
      <c r="D208" s="163">
        <v>1.1612720834286516</v>
      </c>
      <c r="E208" s="27">
        <v>6.0308024000000016</v>
      </c>
      <c r="F208" s="343">
        <v>80</v>
      </c>
      <c r="G208" s="290" t="s">
        <v>1549</v>
      </c>
      <c r="H208" s="40" t="s">
        <v>1217</v>
      </c>
      <c r="I208" s="21" t="s">
        <v>1202</v>
      </c>
      <c r="K208" s="287"/>
      <c r="L208" s="287"/>
    </row>
    <row r="209" spans="1:12" x14ac:dyDescent="0.3">
      <c r="A209" s="1" t="s">
        <v>912</v>
      </c>
      <c r="B209" s="1" t="s">
        <v>150</v>
      </c>
      <c r="C209" s="2" t="s">
        <v>339</v>
      </c>
      <c r="D209" s="163">
        <v>1.2562046356858709</v>
      </c>
      <c r="E209" s="27">
        <v>8.4734190000000016</v>
      </c>
      <c r="F209" s="343">
        <v>80</v>
      </c>
      <c r="G209" s="290" t="s">
        <v>1549</v>
      </c>
      <c r="H209" s="40" t="s">
        <v>1217</v>
      </c>
      <c r="I209" s="21" t="s">
        <v>1202</v>
      </c>
      <c r="K209" s="287"/>
      <c r="L209" s="287"/>
    </row>
    <row r="210" spans="1:12" x14ac:dyDescent="0.3">
      <c r="A210" s="1" t="s">
        <v>913</v>
      </c>
      <c r="B210" s="1" t="s">
        <v>150</v>
      </c>
      <c r="C210" s="2" t="s">
        <v>339</v>
      </c>
      <c r="D210" s="163">
        <v>1.0414822042307428</v>
      </c>
      <c r="E210" s="27">
        <v>6.376882600000001</v>
      </c>
      <c r="F210" s="343">
        <v>80</v>
      </c>
      <c r="G210" s="290" t="s">
        <v>1549</v>
      </c>
      <c r="H210" s="40" t="s">
        <v>1217</v>
      </c>
      <c r="I210" s="21" t="s">
        <v>1202</v>
      </c>
      <c r="K210" s="287"/>
      <c r="L210" s="287"/>
    </row>
    <row r="211" spans="1:12" x14ac:dyDescent="0.3">
      <c r="A211" s="1" t="s">
        <v>914</v>
      </c>
      <c r="B211" s="1" t="s">
        <v>150</v>
      </c>
      <c r="C211" s="2" t="s">
        <v>339</v>
      </c>
      <c r="D211" s="163">
        <v>1.4931008344442831</v>
      </c>
      <c r="E211" s="27">
        <v>5.0978584000000016</v>
      </c>
      <c r="F211" s="343">
        <v>80</v>
      </c>
      <c r="G211" s="290" t="s">
        <v>1549</v>
      </c>
      <c r="H211" s="40" t="s">
        <v>1217</v>
      </c>
      <c r="I211" s="21" t="s">
        <v>1202</v>
      </c>
      <c r="K211" s="287"/>
      <c r="L211" s="287"/>
    </row>
    <row r="212" spans="1:12" x14ac:dyDescent="0.3">
      <c r="A212" s="1" t="s">
        <v>915</v>
      </c>
      <c r="B212" s="1" t="s">
        <v>150</v>
      </c>
      <c r="C212" s="2" t="s">
        <v>339</v>
      </c>
      <c r="D212" s="163">
        <v>0.96331552277649402</v>
      </c>
      <c r="E212" s="27">
        <v>5.5294986000000002</v>
      </c>
      <c r="F212" s="343">
        <v>80</v>
      </c>
      <c r="G212" s="290" t="s">
        <v>1549</v>
      </c>
      <c r="H212" s="40" t="s">
        <v>1217</v>
      </c>
      <c r="I212" s="21" t="s">
        <v>1202</v>
      </c>
      <c r="K212" s="287"/>
      <c r="L212" s="287"/>
    </row>
    <row r="213" spans="1:12" x14ac:dyDescent="0.3">
      <c r="A213" s="1" t="s">
        <v>916</v>
      </c>
      <c r="B213" s="1" t="s">
        <v>150</v>
      </c>
      <c r="C213" s="2" t="s">
        <v>339</v>
      </c>
      <c r="D213" s="163">
        <v>1.1579615951262752</v>
      </c>
      <c r="E213" s="27">
        <v>5.6061380000000005</v>
      </c>
      <c r="F213" s="343">
        <v>80</v>
      </c>
      <c r="G213" s="290" t="s">
        <v>1549</v>
      </c>
      <c r="H213" s="40" t="s">
        <v>1217</v>
      </c>
      <c r="I213" s="21" t="s">
        <v>1202</v>
      </c>
      <c r="K213" s="287"/>
      <c r="L213" s="287"/>
    </row>
    <row r="214" spans="1:12" x14ac:dyDescent="0.3">
      <c r="A214" s="1" t="s">
        <v>917</v>
      </c>
      <c r="B214" s="1" t="s">
        <v>150</v>
      </c>
      <c r="C214" s="2" t="s">
        <v>339</v>
      </c>
      <c r="D214" s="34">
        <v>1.6131430281538357</v>
      </c>
      <c r="E214" s="27">
        <v>4.0070910000000008</v>
      </c>
      <c r="F214" s="343">
        <v>80</v>
      </c>
      <c r="G214" s="290" t="s">
        <v>1549</v>
      </c>
      <c r="H214" s="40" t="s">
        <v>1217</v>
      </c>
      <c r="I214" s="21" t="s">
        <v>1202</v>
      </c>
      <c r="K214" s="287"/>
      <c r="L214" s="287"/>
    </row>
    <row r="215" spans="1:12" x14ac:dyDescent="0.3">
      <c r="A215" s="1" t="s">
        <v>926</v>
      </c>
      <c r="B215" s="1" t="s">
        <v>150</v>
      </c>
      <c r="C215" s="2" t="s">
        <v>339</v>
      </c>
      <c r="D215" s="34">
        <v>1.5486002505354972</v>
      </c>
      <c r="E215" s="27">
        <v>4.926175800000002</v>
      </c>
      <c r="F215" s="343">
        <v>80</v>
      </c>
      <c r="G215" s="290" t="s">
        <v>1549</v>
      </c>
      <c r="H215" s="40" t="s">
        <v>1217</v>
      </c>
      <c r="I215" s="21" t="s">
        <v>1202</v>
      </c>
      <c r="K215" s="287"/>
      <c r="L215" s="287"/>
    </row>
    <row r="216" spans="1:12" x14ac:dyDescent="0.3">
      <c r="A216" s="1" t="s">
        <v>927</v>
      </c>
      <c r="B216" s="1" t="s">
        <v>150</v>
      </c>
      <c r="C216" s="2" t="s">
        <v>339</v>
      </c>
      <c r="D216" s="34">
        <v>1.3859752226838578</v>
      </c>
      <c r="E216" s="27">
        <v>7.1543852000000001</v>
      </c>
      <c r="F216" s="343">
        <v>80</v>
      </c>
      <c r="G216" s="290" t="s">
        <v>1549</v>
      </c>
      <c r="H216" s="40" t="s">
        <v>1217</v>
      </c>
      <c r="I216" s="21" t="s">
        <v>1202</v>
      </c>
      <c r="K216" s="287"/>
      <c r="L216" s="287"/>
    </row>
    <row r="217" spans="1:12" s="23" customFormat="1" x14ac:dyDescent="0.3">
      <c r="A217" s="1" t="s">
        <v>928</v>
      </c>
      <c r="B217" s="1" t="s">
        <v>150</v>
      </c>
      <c r="C217" s="2" t="s">
        <v>339</v>
      </c>
      <c r="D217" s="34">
        <v>1.6686020460087807</v>
      </c>
      <c r="E217" s="27">
        <v>3.9613110000000011</v>
      </c>
      <c r="F217" s="343">
        <v>80</v>
      </c>
      <c r="G217" s="290" t="s">
        <v>1549</v>
      </c>
      <c r="H217" s="40" t="s">
        <v>1217</v>
      </c>
      <c r="I217" s="21" t="s">
        <v>1202</v>
      </c>
      <c r="K217" s="287"/>
      <c r="L217" s="287"/>
    </row>
    <row r="218" spans="1:12" x14ac:dyDescent="0.3">
      <c r="A218" s="1" t="s">
        <v>918</v>
      </c>
      <c r="B218" s="1" t="s">
        <v>150</v>
      </c>
      <c r="C218" s="2" t="s">
        <v>339</v>
      </c>
      <c r="D218" s="34">
        <v>1.7143165477889597</v>
      </c>
      <c r="E218" s="27">
        <v>3.2946594000000013</v>
      </c>
      <c r="F218" s="343">
        <v>80</v>
      </c>
      <c r="G218" s="290" t="s">
        <v>1549</v>
      </c>
      <c r="H218" s="21" t="s">
        <v>1217</v>
      </c>
      <c r="I218" s="21" t="s">
        <v>1202</v>
      </c>
      <c r="K218" s="287"/>
      <c r="L218" s="287"/>
    </row>
    <row r="219" spans="1:12" x14ac:dyDescent="0.3">
      <c r="A219" s="1" t="s">
        <v>919</v>
      </c>
      <c r="B219" s="1" t="s">
        <v>150</v>
      </c>
      <c r="C219" s="2" t="s">
        <v>339</v>
      </c>
      <c r="D219" s="34">
        <v>1.6035386288543902</v>
      </c>
      <c r="E219" s="27">
        <v>3.3423808000000017</v>
      </c>
      <c r="F219" s="343">
        <v>80</v>
      </c>
      <c r="G219" s="290" t="s">
        <v>1549</v>
      </c>
      <c r="H219" s="21" t="s">
        <v>1217</v>
      </c>
      <c r="I219" s="21" t="s">
        <v>1202</v>
      </c>
      <c r="K219" s="287"/>
      <c r="L219" s="287"/>
    </row>
    <row r="220" spans="1:12" x14ac:dyDescent="0.3">
      <c r="A220" s="1" t="s">
        <v>920</v>
      </c>
      <c r="B220" s="1" t="s">
        <v>150</v>
      </c>
      <c r="C220" s="2" t="s">
        <v>339</v>
      </c>
      <c r="D220" s="34">
        <v>1.905781485662482</v>
      </c>
      <c r="E220" s="27">
        <v>2.9928498000000006</v>
      </c>
      <c r="F220" s="343">
        <v>80</v>
      </c>
      <c r="G220" s="290" t="s">
        <v>1549</v>
      </c>
      <c r="H220" s="21" t="s">
        <v>1217</v>
      </c>
      <c r="I220" s="21" t="s">
        <v>1202</v>
      </c>
      <c r="K220" s="287"/>
      <c r="L220" s="287"/>
    </row>
    <row r="221" spans="1:12" x14ac:dyDescent="0.3">
      <c r="A221" s="1" t="s">
        <v>921</v>
      </c>
      <c r="B221" s="1" t="s">
        <v>150</v>
      </c>
      <c r="C221" s="2" t="s">
        <v>339</v>
      </c>
      <c r="D221" s="34">
        <v>1.6884786895032637</v>
      </c>
      <c r="E221" s="27">
        <v>3.9023282000000012</v>
      </c>
      <c r="F221" s="343">
        <v>80</v>
      </c>
      <c r="G221" s="290" t="s">
        <v>1549</v>
      </c>
      <c r="H221" s="40" t="s">
        <v>1217</v>
      </c>
      <c r="I221" s="21" t="s">
        <v>1202</v>
      </c>
      <c r="K221" s="287"/>
      <c r="L221" s="287"/>
    </row>
    <row r="222" spans="1:12" x14ac:dyDescent="0.3">
      <c r="A222" s="1" t="s">
        <v>922</v>
      </c>
      <c r="B222" s="1" t="s">
        <v>150</v>
      </c>
      <c r="C222" s="2" t="s">
        <v>339</v>
      </c>
      <c r="D222" s="34">
        <v>1.7286905975690676</v>
      </c>
      <c r="E222" s="27">
        <v>3.6770158000000013</v>
      </c>
      <c r="F222" s="343">
        <v>80</v>
      </c>
      <c r="G222" s="290" t="s">
        <v>1549</v>
      </c>
      <c r="H222" s="40" t="s">
        <v>1217</v>
      </c>
      <c r="I222" s="21" t="s">
        <v>1202</v>
      </c>
      <c r="K222" s="287"/>
      <c r="L222" s="287"/>
    </row>
    <row r="223" spans="1:12" x14ac:dyDescent="0.3">
      <c r="A223" s="1" t="s">
        <v>923</v>
      </c>
      <c r="B223" s="1" t="s">
        <v>150</v>
      </c>
      <c r="C223" s="2" t="s">
        <v>339</v>
      </c>
      <c r="D223" s="34">
        <v>1.2947777595742302</v>
      </c>
      <c r="E223" s="27">
        <v>5.0042021999999999</v>
      </c>
      <c r="F223" s="343">
        <v>80</v>
      </c>
      <c r="G223" s="290" t="s">
        <v>1549</v>
      </c>
      <c r="H223" s="40" t="s">
        <v>1217</v>
      </c>
      <c r="I223" s="21" t="s">
        <v>1202</v>
      </c>
      <c r="K223" s="287"/>
      <c r="L223" s="287"/>
    </row>
    <row r="224" spans="1:12" x14ac:dyDescent="0.3">
      <c r="A224" s="1" t="s">
        <v>924</v>
      </c>
      <c r="B224" s="1" t="s">
        <v>150</v>
      </c>
      <c r="C224" s="2" t="s">
        <v>339</v>
      </c>
      <c r="D224" s="34">
        <v>1.3319866961500568</v>
      </c>
      <c r="E224" s="27">
        <v>4.4679188000000014</v>
      </c>
      <c r="F224" s="343">
        <v>80</v>
      </c>
      <c r="G224" s="290" t="s">
        <v>1549</v>
      </c>
      <c r="H224" s="40" t="s">
        <v>1217</v>
      </c>
      <c r="I224" s="21" t="s">
        <v>1202</v>
      </c>
      <c r="K224" s="287"/>
      <c r="L224" s="287"/>
    </row>
    <row r="225" spans="1:12" x14ac:dyDescent="0.3">
      <c r="A225" s="1" t="s">
        <v>925</v>
      </c>
      <c r="B225" s="1" t="s">
        <v>150</v>
      </c>
      <c r="C225" s="2" t="s">
        <v>339</v>
      </c>
      <c r="D225" s="34">
        <v>1.3862671352719442</v>
      </c>
      <c r="E225" s="27">
        <v>4.3590776</v>
      </c>
      <c r="F225" s="343">
        <v>80</v>
      </c>
      <c r="G225" s="290" t="s">
        <v>1549</v>
      </c>
      <c r="H225" s="40" t="s">
        <v>1217</v>
      </c>
      <c r="I225" s="21" t="s">
        <v>1202</v>
      </c>
      <c r="K225" s="287"/>
      <c r="L225" s="287"/>
    </row>
    <row r="226" spans="1:12" x14ac:dyDescent="0.3">
      <c r="A226" s="1" t="s">
        <v>957</v>
      </c>
      <c r="B226" s="1" t="s">
        <v>150</v>
      </c>
      <c r="C226" s="2" t="s">
        <v>339</v>
      </c>
      <c r="D226" s="163">
        <v>2.4836782565604589</v>
      </c>
      <c r="E226" s="27">
        <v>3.6509464000000014</v>
      </c>
      <c r="F226" s="343">
        <v>113</v>
      </c>
      <c r="G226" s="290" t="s">
        <v>1549</v>
      </c>
      <c r="H226" s="21" t="s">
        <v>1215</v>
      </c>
      <c r="I226" s="21" t="s">
        <v>1202</v>
      </c>
      <c r="K226" s="287"/>
      <c r="L226" s="287"/>
    </row>
    <row r="227" spans="1:12" x14ac:dyDescent="0.3">
      <c r="A227" s="1" t="s">
        <v>958</v>
      </c>
      <c r="B227" s="1" t="s">
        <v>150</v>
      </c>
      <c r="C227" s="2" t="s">
        <v>339</v>
      </c>
      <c r="D227" s="163">
        <v>3.2115638601954806</v>
      </c>
      <c r="E227" s="27">
        <v>4.1489248000000005</v>
      </c>
      <c r="F227" s="343">
        <v>113</v>
      </c>
      <c r="G227" s="290" t="s">
        <v>1549</v>
      </c>
      <c r="H227" s="21" t="s">
        <v>1215</v>
      </c>
      <c r="I227" s="21" t="s">
        <v>1202</v>
      </c>
      <c r="K227" s="287"/>
      <c r="L227" s="287"/>
    </row>
    <row r="228" spans="1:12" x14ac:dyDescent="0.3">
      <c r="A228" s="1" t="s">
        <v>959</v>
      </c>
      <c r="B228" s="1" t="s">
        <v>150</v>
      </c>
      <c r="C228" s="2" t="s">
        <v>339</v>
      </c>
      <c r="D228" s="163">
        <v>2.6810119338962539</v>
      </c>
      <c r="E228" s="27">
        <v>3.5914144000000006</v>
      </c>
      <c r="F228" s="343">
        <v>113</v>
      </c>
      <c r="G228" s="290" t="s">
        <v>1549</v>
      </c>
      <c r="H228" s="21" t="s">
        <v>1215</v>
      </c>
      <c r="I228" s="21" t="s">
        <v>1202</v>
      </c>
      <c r="K228" s="287"/>
      <c r="L228" s="287"/>
    </row>
    <row r="229" spans="1:12" x14ac:dyDescent="0.3">
      <c r="A229" s="1" t="s">
        <v>960</v>
      </c>
      <c r="B229" s="1" t="s">
        <v>150</v>
      </c>
      <c r="C229" s="2" t="s">
        <v>339</v>
      </c>
      <c r="D229" s="163">
        <v>1.1407934157810649</v>
      </c>
      <c r="E229" s="27">
        <v>5.3275088000000013</v>
      </c>
      <c r="F229" s="343">
        <v>94</v>
      </c>
      <c r="G229" s="290" t="s">
        <v>1549</v>
      </c>
      <c r="H229" s="21" t="s">
        <v>1215</v>
      </c>
      <c r="I229" s="21" t="s">
        <v>1202</v>
      </c>
      <c r="K229" s="287"/>
      <c r="L229" s="287"/>
    </row>
    <row r="230" spans="1:12" x14ac:dyDescent="0.3">
      <c r="A230" s="1" t="s">
        <v>961</v>
      </c>
      <c r="B230" s="1" t="s">
        <v>150</v>
      </c>
      <c r="C230" s="2" t="s">
        <v>339</v>
      </c>
      <c r="D230" s="163">
        <v>2.7554747020429575</v>
      </c>
      <c r="E230" s="27">
        <v>3.8078476000000014</v>
      </c>
      <c r="F230" s="343">
        <v>94</v>
      </c>
      <c r="G230" s="290" t="s">
        <v>1549</v>
      </c>
      <c r="H230" s="21" t="s">
        <v>1215</v>
      </c>
      <c r="I230" s="21" t="s">
        <v>1202</v>
      </c>
      <c r="K230" s="287"/>
      <c r="L230" s="287"/>
    </row>
    <row r="231" spans="1:12" x14ac:dyDescent="0.3">
      <c r="A231" s="1" t="s">
        <v>962</v>
      </c>
      <c r="B231" s="1" t="s">
        <v>150</v>
      </c>
      <c r="C231" s="2" t="s">
        <v>339</v>
      </c>
      <c r="D231" s="163">
        <v>1.1146907937502608</v>
      </c>
      <c r="E231" s="27">
        <v>3.886006000000001</v>
      </c>
      <c r="F231" s="343">
        <v>94</v>
      </c>
      <c r="G231" s="290" t="s">
        <v>1549</v>
      </c>
      <c r="H231" s="21" t="s">
        <v>1215</v>
      </c>
      <c r="I231" s="21" t="s">
        <v>1202</v>
      </c>
      <c r="K231" s="287"/>
      <c r="L231" s="287"/>
    </row>
    <row r="232" spans="1:12" x14ac:dyDescent="0.3">
      <c r="A232" s="1" t="s">
        <v>963</v>
      </c>
      <c r="B232" s="1" t="s">
        <v>150</v>
      </c>
      <c r="C232" s="2" t="s">
        <v>339</v>
      </c>
      <c r="D232" s="163">
        <v>2.8641826449264554</v>
      </c>
      <c r="E232" s="27">
        <v>3.6109280000000008</v>
      </c>
      <c r="F232" s="343">
        <v>94</v>
      </c>
      <c r="G232" s="290" t="s">
        <v>1549</v>
      </c>
      <c r="H232" s="21" t="s">
        <v>1215</v>
      </c>
      <c r="I232" s="21" t="s">
        <v>1202</v>
      </c>
      <c r="K232" s="287"/>
      <c r="L232" s="287"/>
    </row>
    <row r="233" spans="1:12" x14ac:dyDescent="0.3">
      <c r="A233" s="1" t="s">
        <v>964</v>
      </c>
      <c r="B233" s="1" t="s">
        <v>150</v>
      </c>
      <c r="C233" s="2" t="s">
        <v>339</v>
      </c>
      <c r="D233" s="163">
        <v>2.5834424715950539</v>
      </c>
      <c r="E233" s="27">
        <v>3.3505379999999998</v>
      </c>
      <c r="F233" s="343">
        <v>94</v>
      </c>
      <c r="G233" s="290" t="s">
        <v>1549</v>
      </c>
      <c r="H233" s="21" t="s">
        <v>1215</v>
      </c>
      <c r="I233" s="21" t="s">
        <v>1202</v>
      </c>
      <c r="K233" s="287"/>
      <c r="L233" s="287"/>
    </row>
    <row r="234" spans="1:12" x14ac:dyDescent="0.3">
      <c r="A234" s="1" t="s">
        <v>965</v>
      </c>
      <c r="B234" s="1" t="s">
        <v>150</v>
      </c>
      <c r="C234" s="2" t="s">
        <v>339</v>
      </c>
      <c r="D234" s="163">
        <v>3.0884496042643383</v>
      </c>
      <c r="E234" s="27">
        <v>3.5583999999999998</v>
      </c>
      <c r="F234" s="343">
        <v>94</v>
      </c>
      <c r="G234" s="290" t="s">
        <v>1549</v>
      </c>
      <c r="H234" s="21" t="s">
        <v>1215</v>
      </c>
      <c r="I234" s="21" t="s">
        <v>1202</v>
      </c>
      <c r="K234" s="287"/>
      <c r="L234" s="287"/>
    </row>
    <row r="235" spans="1:12" x14ac:dyDescent="0.3">
      <c r="A235" s="1" t="s">
        <v>951</v>
      </c>
      <c r="B235" s="1" t="s">
        <v>150</v>
      </c>
      <c r="C235" s="2" t="s">
        <v>339</v>
      </c>
      <c r="D235" s="163">
        <v>0.88601144470819637</v>
      </c>
      <c r="E235" s="27">
        <v>4.7024720000000011</v>
      </c>
      <c r="F235" s="343">
        <v>71</v>
      </c>
      <c r="G235" s="290" t="s">
        <v>1549</v>
      </c>
      <c r="H235" s="21" t="s">
        <v>1215</v>
      </c>
      <c r="I235" s="21" t="s">
        <v>1202</v>
      </c>
      <c r="K235" s="287"/>
      <c r="L235" s="287"/>
    </row>
    <row r="236" spans="1:12" x14ac:dyDescent="0.3">
      <c r="A236" s="1" t="s">
        <v>952</v>
      </c>
      <c r="B236" s="1" t="s">
        <v>150</v>
      </c>
      <c r="C236" s="2" t="s">
        <v>339</v>
      </c>
      <c r="D236" s="163">
        <v>0.98524404344332261</v>
      </c>
      <c r="E236" s="27">
        <v>4.6227416000000012</v>
      </c>
      <c r="F236" s="343">
        <v>71</v>
      </c>
      <c r="G236" s="290" t="s">
        <v>1549</v>
      </c>
      <c r="H236" s="21" t="s">
        <v>1215</v>
      </c>
      <c r="I236" s="21" t="s">
        <v>1202</v>
      </c>
      <c r="K236" s="287"/>
      <c r="L236" s="287"/>
    </row>
    <row r="237" spans="1:12" x14ac:dyDescent="0.3">
      <c r="A237" s="1" t="s">
        <v>953</v>
      </c>
      <c r="B237" s="1" t="s">
        <v>150</v>
      </c>
      <c r="C237" s="2" t="s">
        <v>339</v>
      </c>
      <c r="D237" s="163">
        <v>1.0267419832488098</v>
      </c>
      <c r="E237" s="27">
        <v>4.9361700000000006</v>
      </c>
      <c r="F237" s="343">
        <v>71</v>
      </c>
      <c r="G237" s="290" t="s">
        <v>1549</v>
      </c>
      <c r="H237" s="21" t="s">
        <v>1215</v>
      </c>
      <c r="I237" s="21" t="s">
        <v>1202</v>
      </c>
      <c r="K237" s="287"/>
      <c r="L237" s="287"/>
    </row>
    <row r="238" spans="1:12" x14ac:dyDescent="0.3">
      <c r="A238" s="1" t="s">
        <v>954</v>
      </c>
      <c r="B238" s="1" t="s">
        <v>150</v>
      </c>
      <c r="C238" s="2" t="s">
        <v>339</v>
      </c>
      <c r="D238" s="163">
        <v>1.0819110621141235</v>
      </c>
      <c r="E238" s="27">
        <v>5.3978096000000004</v>
      </c>
      <c r="F238" s="343">
        <v>71</v>
      </c>
      <c r="G238" s="290" t="s">
        <v>1549</v>
      </c>
      <c r="H238" s="21" t="s">
        <v>1215</v>
      </c>
      <c r="I238" s="21" t="s">
        <v>1202</v>
      </c>
      <c r="K238" s="287"/>
      <c r="L238" s="287"/>
    </row>
    <row r="239" spans="1:12" x14ac:dyDescent="0.3">
      <c r="A239" s="1" t="s">
        <v>955</v>
      </c>
      <c r="B239" s="1" t="s">
        <v>150</v>
      </c>
      <c r="C239" s="2" t="s">
        <v>339</v>
      </c>
      <c r="D239" s="163">
        <v>1.0885444274930505</v>
      </c>
      <c r="E239" s="27">
        <v>4.9556276000000006</v>
      </c>
      <c r="F239" s="343">
        <v>71</v>
      </c>
      <c r="G239" s="290" t="s">
        <v>1549</v>
      </c>
      <c r="H239" s="21" t="s">
        <v>1215</v>
      </c>
      <c r="I239" s="21" t="s">
        <v>1202</v>
      </c>
      <c r="K239" s="287"/>
      <c r="L239" s="287"/>
    </row>
    <row r="240" spans="1:12" x14ac:dyDescent="0.3">
      <c r="A240" s="1" t="s">
        <v>956</v>
      </c>
      <c r="B240" s="1" t="s">
        <v>150</v>
      </c>
      <c r="C240" s="2" t="s">
        <v>339</v>
      </c>
      <c r="D240" s="163">
        <v>1.0932770388864119</v>
      </c>
      <c r="E240" s="27">
        <v>4.835631600000001</v>
      </c>
      <c r="F240" s="343">
        <v>71</v>
      </c>
      <c r="G240" s="290" t="s">
        <v>1549</v>
      </c>
      <c r="H240" s="21" t="s">
        <v>1215</v>
      </c>
      <c r="I240" s="21" t="s">
        <v>1202</v>
      </c>
      <c r="K240" s="287"/>
      <c r="L240" s="287"/>
    </row>
    <row r="241" spans="1:12" x14ac:dyDescent="0.3">
      <c r="A241" s="1" t="s">
        <v>1066</v>
      </c>
      <c r="B241" s="1" t="s">
        <v>150</v>
      </c>
      <c r="C241" s="2" t="s">
        <v>339</v>
      </c>
      <c r="D241" s="163">
        <v>2.0967218435572863</v>
      </c>
      <c r="E241" s="27">
        <v>4.0999999999999996</v>
      </c>
      <c r="F241" s="343" t="s">
        <v>1214</v>
      </c>
      <c r="G241" s="290" t="s">
        <v>1549</v>
      </c>
      <c r="H241" s="21" t="s">
        <v>1215</v>
      </c>
      <c r="I241" s="21" t="s">
        <v>1202</v>
      </c>
      <c r="K241" s="287"/>
      <c r="L241" s="287"/>
    </row>
    <row r="242" spans="1:12" x14ac:dyDescent="0.3">
      <c r="A242" s="1" t="s">
        <v>1067</v>
      </c>
      <c r="B242" s="1" t="s">
        <v>150</v>
      </c>
      <c r="C242" s="2" t="s">
        <v>339</v>
      </c>
      <c r="D242" s="163">
        <v>2.7975460122699389</v>
      </c>
      <c r="E242" s="27">
        <v>4.2</v>
      </c>
      <c r="F242" s="343" t="s">
        <v>1214</v>
      </c>
      <c r="G242" s="290" t="s">
        <v>1549</v>
      </c>
      <c r="H242" s="21" t="s">
        <v>1215</v>
      </c>
      <c r="I242" s="21" t="s">
        <v>1202</v>
      </c>
      <c r="K242" s="287"/>
      <c r="L242" s="287"/>
    </row>
    <row r="243" spans="1:12" x14ac:dyDescent="0.3">
      <c r="A243" s="1" t="s">
        <v>1068</v>
      </c>
      <c r="B243" s="1" t="s">
        <v>150</v>
      </c>
      <c r="C243" s="2" t="s">
        <v>339</v>
      </c>
      <c r="D243" s="163">
        <v>2.4365754066537253</v>
      </c>
      <c r="E243" s="27">
        <v>4.0999999999999996</v>
      </c>
      <c r="F243" s="343" t="s">
        <v>1214</v>
      </c>
      <c r="G243" s="290" t="s">
        <v>1549</v>
      </c>
      <c r="H243" s="21" t="s">
        <v>1215</v>
      </c>
      <c r="I243" s="21" t="s">
        <v>1202</v>
      </c>
      <c r="K243" s="287"/>
      <c r="L243" s="287"/>
    </row>
    <row r="244" spans="1:12" x14ac:dyDescent="0.3">
      <c r="A244" s="1" t="s">
        <v>1021</v>
      </c>
      <c r="B244" s="1" t="s">
        <v>150</v>
      </c>
      <c r="C244" s="2" t="s">
        <v>339</v>
      </c>
      <c r="D244" s="163">
        <v>1.3650614961368746</v>
      </c>
      <c r="E244" s="27">
        <v>3.4609846733741483</v>
      </c>
      <c r="F244" s="343">
        <v>92</v>
      </c>
      <c r="G244" s="290" t="s">
        <v>1549</v>
      </c>
      <c r="H244" s="21" t="s">
        <v>1215</v>
      </c>
      <c r="I244" s="21" t="s">
        <v>1202</v>
      </c>
      <c r="K244" s="287"/>
      <c r="L244" s="287"/>
    </row>
    <row r="245" spans="1:12" x14ac:dyDescent="0.3">
      <c r="A245" s="1" t="s">
        <v>1036</v>
      </c>
      <c r="B245" s="1" t="s">
        <v>150</v>
      </c>
      <c r="C245" s="2" t="s">
        <v>339</v>
      </c>
      <c r="D245" s="163">
        <v>1.468930845526998</v>
      </c>
      <c r="E245" s="27">
        <v>3.8211791487431506</v>
      </c>
      <c r="F245" s="343">
        <v>92</v>
      </c>
      <c r="G245" s="290" t="s">
        <v>1549</v>
      </c>
      <c r="H245" s="21" t="s">
        <v>1215</v>
      </c>
      <c r="I245" s="21" t="s">
        <v>1202</v>
      </c>
      <c r="K245" s="287"/>
      <c r="L245" s="287"/>
    </row>
    <row r="246" spans="1:12" s="44" customFormat="1" x14ac:dyDescent="0.3">
      <c r="A246" s="1" t="s">
        <v>1025</v>
      </c>
      <c r="B246" s="1" t="s">
        <v>150</v>
      </c>
      <c r="C246" s="2" t="s">
        <v>339</v>
      </c>
      <c r="D246" s="163">
        <v>1.4493067786957714</v>
      </c>
      <c r="E246" s="27">
        <v>3.5816466022098585</v>
      </c>
      <c r="F246" s="343">
        <v>90</v>
      </c>
      <c r="G246" s="290" t="s">
        <v>1549</v>
      </c>
      <c r="H246" s="21" t="s">
        <v>1215</v>
      </c>
      <c r="I246" s="21" t="s">
        <v>1202</v>
      </c>
      <c r="K246" s="287"/>
      <c r="L246" s="287"/>
    </row>
    <row r="247" spans="1:12" x14ac:dyDescent="0.3">
      <c r="A247" s="1" t="s">
        <v>1042</v>
      </c>
      <c r="B247" s="1" t="s">
        <v>150</v>
      </c>
      <c r="C247" s="2" t="s">
        <v>339</v>
      </c>
      <c r="D247" s="163">
        <v>0.45911964054587368</v>
      </c>
      <c r="E247" s="27">
        <v>5.9400658116682719</v>
      </c>
      <c r="F247" s="343">
        <v>87</v>
      </c>
      <c r="G247" s="290" t="s">
        <v>1549</v>
      </c>
      <c r="H247" s="21" t="s">
        <v>1215</v>
      </c>
      <c r="I247" s="21" t="s">
        <v>1202</v>
      </c>
      <c r="K247" s="287"/>
      <c r="L247" s="287"/>
    </row>
    <row r="248" spans="1:12" x14ac:dyDescent="0.3">
      <c r="A248" s="1" t="s">
        <v>1043</v>
      </c>
      <c r="B248" s="1" t="s">
        <v>150</v>
      </c>
      <c r="C248" s="2" t="s">
        <v>339</v>
      </c>
      <c r="D248" s="163">
        <v>0.68111177211330376</v>
      </c>
      <c r="E248" s="27">
        <v>4.9313635532823543</v>
      </c>
      <c r="F248" s="343">
        <v>85</v>
      </c>
      <c r="G248" s="290" t="s">
        <v>1549</v>
      </c>
      <c r="H248" s="21" t="s">
        <v>1215</v>
      </c>
      <c r="I248" s="21" t="s">
        <v>1202</v>
      </c>
      <c r="K248" s="287"/>
      <c r="L248" s="287"/>
    </row>
    <row r="249" spans="1:12" x14ac:dyDescent="0.3">
      <c r="A249" s="1" t="s">
        <v>1045</v>
      </c>
      <c r="B249" s="1" t="s">
        <v>150</v>
      </c>
      <c r="C249" s="2" t="s">
        <v>339</v>
      </c>
      <c r="D249" s="163">
        <v>2.2353725315774291</v>
      </c>
      <c r="E249" s="27">
        <v>3.3695249720470151</v>
      </c>
      <c r="F249" s="343">
        <v>84</v>
      </c>
      <c r="G249" s="290" t="s">
        <v>1549</v>
      </c>
      <c r="H249" s="21" t="s">
        <v>1215</v>
      </c>
      <c r="I249" s="21" t="s">
        <v>1202</v>
      </c>
      <c r="K249" s="287"/>
      <c r="L249" s="287"/>
    </row>
    <row r="250" spans="1:12" x14ac:dyDescent="0.3">
      <c r="A250" s="1" t="s">
        <v>1047</v>
      </c>
      <c r="B250" s="1" t="s">
        <v>150</v>
      </c>
      <c r="C250" s="2" t="s">
        <v>339</v>
      </c>
      <c r="D250" s="163">
        <v>2.3254998833540519</v>
      </c>
      <c r="E250" s="27">
        <v>3.0556459684594635</v>
      </c>
      <c r="F250" s="343">
        <v>104</v>
      </c>
      <c r="G250" s="290" t="s">
        <v>1549</v>
      </c>
      <c r="H250" s="21" t="s">
        <v>1215</v>
      </c>
      <c r="I250" s="21" t="s">
        <v>1202</v>
      </c>
      <c r="K250" s="287"/>
      <c r="L250" s="287"/>
    </row>
    <row r="251" spans="1:12" x14ac:dyDescent="0.3">
      <c r="A251" s="1" t="s">
        <v>808</v>
      </c>
      <c r="B251" s="1" t="s">
        <v>150</v>
      </c>
      <c r="C251" s="2" t="s">
        <v>339</v>
      </c>
      <c r="D251" s="163">
        <v>1.7483635429338951</v>
      </c>
      <c r="E251" s="27">
        <v>3.3902100000000002</v>
      </c>
      <c r="F251" s="343">
        <v>92</v>
      </c>
      <c r="G251" s="290" t="s">
        <v>1549</v>
      </c>
      <c r="H251" s="28" t="s">
        <v>1216</v>
      </c>
      <c r="I251" s="21" t="s">
        <v>1202</v>
      </c>
      <c r="K251" s="287"/>
      <c r="L251" s="287"/>
    </row>
    <row r="252" spans="1:12" x14ac:dyDescent="0.3">
      <c r="A252" s="15" t="s">
        <v>1355</v>
      </c>
      <c r="B252" s="15" t="s">
        <v>1375</v>
      </c>
      <c r="C252" s="15" t="s">
        <v>339</v>
      </c>
      <c r="D252" s="171">
        <v>1.91114420451725</v>
      </c>
      <c r="E252" s="290">
        <v>3.9</v>
      </c>
      <c r="F252" s="21">
        <v>75</v>
      </c>
      <c r="G252" s="290" t="s">
        <v>1549</v>
      </c>
      <c r="H252" s="21" t="s">
        <v>1210</v>
      </c>
      <c r="I252" s="21" t="s">
        <v>421</v>
      </c>
      <c r="K252" s="287"/>
      <c r="L252" s="287"/>
    </row>
    <row r="253" spans="1:12" x14ac:dyDescent="0.3">
      <c r="A253" s="15" t="s">
        <v>1356</v>
      </c>
      <c r="B253" s="15" t="s">
        <v>1375</v>
      </c>
      <c r="C253" s="15" t="s">
        <v>339</v>
      </c>
      <c r="D253" s="171">
        <v>2.1250163462795868</v>
      </c>
      <c r="E253" s="290">
        <v>5.2</v>
      </c>
      <c r="F253" s="21">
        <v>75</v>
      </c>
      <c r="G253" s="290" t="s">
        <v>1549</v>
      </c>
      <c r="H253" s="21" t="s">
        <v>1210</v>
      </c>
      <c r="I253" s="21" t="s">
        <v>421</v>
      </c>
      <c r="K253" s="287"/>
      <c r="L253" s="287"/>
    </row>
    <row r="254" spans="1:12" x14ac:dyDescent="0.3">
      <c r="A254" s="15" t="s">
        <v>1357</v>
      </c>
      <c r="B254" s="15" t="s">
        <v>1375</v>
      </c>
      <c r="C254" s="15" t="s">
        <v>339</v>
      </c>
      <c r="D254" s="171">
        <v>2.4352609687374214</v>
      </c>
      <c r="E254" s="290">
        <v>5.2</v>
      </c>
      <c r="F254" s="21">
        <v>75</v>
      </c>
      <c r="G254" s="290" t="s">
        <v>1549</v>
      </c>
      <c r="H254" s="21" t="s">
        <v>1210</v>
      </c>
      <c r="I254" s="21" t="s">
        <v>421</v>
      </c>
      <c r="K254" s="287"/>
      <c r="L254" s="287"/>
    </row>
    <row r="255" spans="1:12" x14ac:dyDescent="0.3">
      <c r="A255" s="24" t="s">
        <v>62</v>
      </c>
      <c r="B255" s="15" t="s">
        <v>1375</v>
      </c>
      <c r="C255" s="24" t="s">
        <v>339</v>
      </c>
      <c r="D255" s="292">
        <v>2.5558312655086848</v>
      </c>
      <c r="E255" s="289">
        <v>3.3</v>
      </c>
      <c r="F255" s="136">
        <v>59.436</v>
      </c>
      <c r="G255" s="290" t="s">
        <v>1549</v>
      </c>
      <c r="H255" s="21" t="s">
        <v>350</v>
      </c>
      <c r="I255" s="21" t="s">
        <v>421</v>
      </c>
      <c r="K255" s="287"/>
      <c r="L255" s="287"/>
    </row>
    <row r="256" spans="1:12" x14ac:dyDescent="0.3">
      <c r="A256" s="291" t="s">
        <v>84</v>
      </c>
      <c r="B256" s="15" t="s">
        <v>1375</v>
      </c>
      <c r="C256" s="24" t="s">
        <v>339</v>
      </c>
      <c r="D256" s="292">
        <v>1.7744127353911863</v>
      </c>
      <c r="E256" s="293">
        <v>4.3</v>
      </c>
      <c r="F256" s="294">
        <v>63</v>
      </c>
      <c r="G256" s="290" t="s">
        <v>1549</v>
      </c>
      <c r="H256" s="28" t="s">
        <v>347</v>
      </c>
      <c r="I256" s="21" t="s">
        <v>421</v>
      </c>
      <c r="K256" s="287"/>
      <c r="L256" s="287"/>
    </row>
    <row r="257" spans="1:12" x14ac:dyDescent="0.3">
      <c r="A257" s="291" t="s">
        <v>105</v>
      </c>
      <c r="B257" s="15" t="s">
        <v>1375</v>
      </c>
      <c r="C257" s="24" t="s">
        <v>339</v>
      </c>
      <c r="D257" s="292">
        <v>1.7645492076175255</v>
      </c>
      <c r="E257" s="293">
        <v>3.3</v>
      </c>
      <c r="F257" s="294">
        <v>58</v>
      </c>
      <c r="G257" s="290" t="s">
        <v>1549</v>
      </c>
      <c r="H257" s="28" t="s">
        <v>351</v>
      </c>
      <c r="I257" s="21" t="s">
        <v>421</v>
      </c>
      <c r="K257" s="287"/>
      <c r="L257" s="287"/>
    </row>
    <row r="258" spans="1:12" x14ac:dyDescent="0.3">
      <c r="A258" s="291" t="s">
        <v>183</v>
      </c>
      <c r="B258" s="15" t="s">
        <v>1375</v>
      </c>
      <c r="C258" s="15" t="s">
        <v>339</v>
      </c>
      <c r="D258" s="292">
        <v>2.9184777787634166</v>
      </c>
      <c r="E258" s="293">
        <v>4</v>
      </c>
      <c r="F258" s="28">
        <v>69</v>
      </c>
      <c r="G258" s="290" t="s">
        <v>1549</v>
      </c>
      <c r="H258" s="28" t="s">
        <v>347</v>
      </c>
      <c r="I258" s="21" t="s">
        <v>421</v>
      </c>
      <c r="K258" s="287"/>
      <c r="L258" s="287"/>
    </row>
    <row r="259" spans="1:12" x14ac:dyDescent="0.3">
      <c r="A259" s="291" t="s">
        <v>217</v>
      </c>
      <c r="B259" s="15" t="s">
        <v>1375</v>
      </c>
      <c r="C259" s="15" t="s">
        <v>339</v>
      </c>
      <c r="D259" s="292">
        <v>2.2095901714495279</v>
      </c>
      <c r="E259" s="293">
        <v>4.8</v>
      </c>
      <c r="F259" s="296">
        <v>70.408799999999999</v>
      </c>
      <c r="G259" s="290" t="s">
        <v>1549</v>
      </c>
      <c r="H259" s="28" t="s">
        <v>1210</v>
      </c>
      <c r="I259" s="21" t="s">
        <v>421</v>
      </c>
      <c r="K259" s="287"/>
      <c r="L259" s="287"/>
    </row>
    <row r="260" spans="1:12" x14ac:dyDescent="0.3">
      <c r="A260" s="291" t="s">
        <v>280</v>
      </c>
      <c r="B260" s="15" t="s">
        <v>1375</v>
      </c>
      <c r="C260" s="15" t="s">
        <v>339</v>
      </c>
      <c r="D260" s="292">
        <v>2.3313739165089173</v>
      </c>
      <c r="E260" s="293">
        <v>2.4</v>
      </c>
      <c r="F260" s="296">
        <v>54</v>
      </c>
      <c r="G260" s="290" t="s">
        <v>1549</v>
      </c>
      <c r="H260" s="28" t="s">
        <v>353</v>
      </c>
      <c r="I260" s="21" t="s">
        <v>421</v>
      </c>
      <c r="K260" s="287"/>
      <c r="L260" s="287"/>
    </row>
    <row r="261" spans="1:12" x14ac:dyDescent="0.3">
      <c r="A261" s="291" t="s">
        <v>162</v>
      </c>
      <c r="B261" s="15" t="s">
        <v>1376</v>
      </c>
      <c r="C261" s="24" t="s">
        <v>339</v>
      </c>
      <c r="D261" s="292">
        <v>1.1084396267166552</v>
      </c>
      <c r="E261" s="293">
        <v>4.2</v>
      </c>
      <c r="F261" s="294">
        <v>64</v>
      </c>
      <c r="G261" s="290" t="s">
        <v>1549</v>
      </c>
      <c r="H261" s="28" t="s">
        <v>349</v>
      </c>
      <c r="I261" s="21" t="s">
        <v>421</v>
      </c>
      <c r="K261" s="287"/>
      <c r="L261" s="287"/>
    </row>
    <row r="262" spans="1:12" x14ac:dyDescent="0.3">
      <c r="A262" s="291" t="s">
        <v>194</v>
      </c>
      <c r="B262" s="15" t="s">
        <v>1376</v>
      </c>
      <c r="C262" s="15" t="s">
        <v>339</v>
      </c>
      <c r="D262" s="292">
        <v>1.6801668136979711</v>
      </c>
      <c r="E262" s="293">
        <v>2.8</v>
      </c>
      <c r="F262" s="294">
        <v>82</v>
      </c>
      <c r="G262" s="290" t="s">
        <v>1549</v>
      </c>
      <c r="H262" s="28" t="s">
        <v>347</v>
      </c>
      <c r="I262" s="21" t="s">
        <v>421</v>
      </c>
      <c r="K262" s="287"/>
      <c r="L262" s="287"/>
    </row>
    <row r="263" spans="1:12" x14ac:dyDescent="0.3">
      <c r="A263" s="291" t="s">
        <v>196</v>
      </c>
      <c r="B263" s="15" t="s">
        <v>1376</v>
      </c>
      <c r="C263" s="15" t="s">
        <v>339</v>
      </c>
      <c r="D263" s="292">
        <v>1.7074332909783989</v>
      </c>
      <c r="E263" s="293">
        <v>3.2</v>
      </c>
      <c r="F263" s="294">
        <v>82</v>
      </c>
      <c r="G263" s="290" t="s">
        <v>1549</v>
      </c>
      <c r="H263" s="28" t="s">
        <v>347</v>
      </c>
      <c r="I263" s="21" t="s">
        <v>421</v>
      </c>
      <c r="K263" s="287"/>
      <c r="L263" s="287"/>
    </row>
    <row r="264" spans="1:12" x14ac:dyDescent="0.3">
      <c r="A264" s="291" t="s">
        <v>200</v>
      </c>
      <c r="B264" s="15" t="s">
        <v>1376</v>
      </c>
      <c r="C264" s="15" t="s">
        <v>339</v>
      </c>
      <c r="D264" s="292">
        <v>3.0601394194793436</v>
      </c>
      <c r="E264" s="293">
        <v>3.2</v>
      </c>
      <c r="F264" s="294">
        <v>84</v>
      </c>
      <c r="G264" s="290" t="s">
        <v>1549</v>
      </c>
      <c r="H264" s="28" t="s">
        <v>353</v>
      </c>
      <c r="I264" s="21" t="s">
        <v>421</v>
      </c>
      <c r="K264" s="287"/>
      <c r="L264" s="287"/>
    </row>
    <row r="265" spans="1:12" x14ac:dyDescent="0.3">
      <c r="A265" s="291" t="s">
        <v>202</v>
      </c>
      <c r="B265" s="15" t="s">
        <v>1376</v>
      </c>
      <c r="C265" s="15" t="s">
        <v>339</v>
      </c>
      <c r="D265" s="292">
        <v>0.75425013967595189</v>
      </c>
      <c r="E265" s="293">
        <v>-0.3</v>
      </c>
      <c r="F265" s="294">
        <v>88</v>
      </c>
      <c r="G265" s="290" t="s">
        <v>1549</v>
      </c>
      <c r="H265" s="28" t="s">
        <v>353</v>
      </c>
      <c r="I265" s="21" t="s">
        <v>421</v>
      </c>
      <c r="K265" s="287"/>
      <c r="L265" s="287"/>
    </row>
    <row r="266" spans="1:12" x14ac:dyDescent="0.3">
      <c r="A266" s="291" t="s">
        <v>204</v>
      </c>
      <c r="B266" s="15" t="s">
        <v>1376</v>
      </c>
      <c r="C266" s="15" t="s">
        <v>339</v>
      </c>
      <c r="D266" s="292">
        <v>1.9755258737902903</v>
      </c>
      <c r="E266" s="293">
        <v>2.5</v>
      </c>
      <c r="F266" s="294">
        <v>79</v>
      </c>
      <c r="G266" s="290" t="s">
        <v>1549</v>
      </c>
      <c r="H266" s="28" t="s">
        <v>353</v>
      </c>
      <c r="I266" s="21" t="s">
        <v>421</v>
      </c>
      <c r="K266" s="287"/>
      <c r="L266" s="287"/>
    </row>
    <row r="267" spans="1:12" x14ac:dyDescent="0.3">
      <c r="A267" s="291" t="s">
        <v>278</v>
      </c>
      <c r="B267" s="15" t="s">
        <v>1376</v>
      </c>
      <c r="C267" s="15" t="s">
        <v>339</v>
      </c>
      <c r="D267" s="292">
        <v>1.296824185971815</v>
      </c>
      <c r="E267" s="293">
        <v>3.8</v>
      </c>
      <c r="F267" s="296">
        <v>90.220800000000011</v>
      </c>
      <c r="G267" s="290" t="s">
        <v>1549</v>
      </c>
      <c r="H267" s="28" t="s">
        <v>353</v>
      </c>
      <c r="I267" s="21" t="s">
        <v>421</v>
      </c>
      <c r="K267" s="287"/>
      <c r="L267" s="287"/>
    </row>
    <row r="268" spans="1:12" x14ac:dyDescent="0.3">
      <c r="A268" s="15" t="s">
        <v>1271</v>
      </c>
      <c r="B268" s="15" t="s">
        <v>1376</v>
      </c>
      <c r="C268" s="15" t="s">
        <v>339</v>
      </c>
      <c r="D268" s="171">
        <v>1.2525990161772911</v>
      </c>
      <c r="E268" s="290">
        <v>3.1</v>
      </c>
      <c r="F268" s="21">
        <v>68</v>
      </c>
      <c r="G268" s="290" t="s">
        <v>1549</v>
      </c>
      <c r="H268" s="21" t="s">
        <v>347</v>
      </c>
      <c r="I268" s="21" t="s">
        <v>421</v>
      </c>
      <c r="K268" s="287"/>
      <c r="L268" s="287"/>
    </row>
    <row r="269" spans="1:12" x14ac:dyDescent="0.3">
      <c r="A269" s="15" t="s">
        <v>1272</v>
      </c>
      <c r="B269" s="15" t="s">
        <v>1376</v>
      </c>
      <c r="C269" s="15" t="s">
        <v>339</v>
      </c>
      <c r="D269" s="171">
        <v>0.97763962699288087</v>
      </c>
      <c r="E269" s="290">
        <v>3</v>
      </c>
      <c r="F269" s="21">
        <v>68</v>
      </c>
      <c r="G269" s="290" t="s">
        <v>1549</v>
      </c>
      <c r="H269" s="21" t="s">
        <v>347</v>
      </c>
      <c r="I269" s="21" t="s">
        <v>421</v>
      </c>
      <c r="K269" s="287"/>
      <c r="L269" s="287"/>
    </row>
    <row r="270" spans="1:12" x14ac:dyDescent="0.3">
      <c r="A270" s="15" t="s">
        <v>1273</v>
      </c>
      <c r="B270" s="15" t="s">
        <v>1376</v>
      </c>
      <c r="C270" s="15" t="s">
        <v>339</v>
      </c>
      <c r="D270" s="171">
        <v>0.91094999070459193</v>
      </c>
      <c r="E270" s="290">
        <v>3.2</v>
      </c>
      <c r="F270" s="21">
        <v>68</v>
      </c>
      <c r="G270" s="290" t="s">
        <v>1549</v>
      </c>
      <c r="H270" s="21" t="s">
        <v>347</v>
      </c>
      <c r="I270" s="21" t="s">
        <v>421</v>
      </c>
      <c r="K270" s="287"/>
      <c r="L270" s="287"/>
    </row>
    <row r="271" spans="1:12" x14ac:dyDescent="0.3">
      <c r="A271" s="15" t="s">
        <v>1283</v>
      </c>
      <c r="B271" s="15" t="s">
        <v>1376</v>
      </c>
      <c r="C271" s="15" t="s">
        <v>339</v>
      </c>
      <c r="D271" s="171">
        <v>1.1289364230540702</v>
      </c>
      <c r="E271" s="290">
        <v>2.5</v>
      </c>
      <c r="F271" s="21">
        <v>64</v>
      </c>
      <c r="G271" s="290" t="s">
        <v>1549</v>
      </c>
      <c r="H271" s="21" t="s">
        <v>347</v>
      </c>
      <c r="I271" s="21" t="s">
        <v>421</v>
      </c>
      <c r="K271" s="287"/>
      <c r="L271" s="287"/>
    </row>
    <row r="272" spans="1:12" x14ac:dyDescent="0.3">
      <c r="A272" s="15" t="s">
        <v>1289</v>
      </c>
      <c r="B272" s="15" t="s">
        <v>1376</v>
      </c>
      <c r="C272" s="15" t="s">
        <v>339</v>
      </c>
      <c r="D272" s="171">
        <v>1.5831781197921768</v>
      </c>
      <c r="E272" s="290">
        <v>4.0999999999999996</v>
      </c>
      <c r="F272" s="21">
        <v>77</v>
      </c>
      <c r="G272" s="290" t="s">
        <v>1549</v>
      </c>
      <c r="H272" s="21" t="s">
        <v>347</v>
      </c>
      <c r="I272" s="21" t="s">
        <v>421</v>
      </c>
      <c r="K272" s="287"/>
      <c r="L272" s="287"/>
    </row>
    <row r="273" spans="1:12" x14ac:dyDescent="0.3">
      <c r="A273" s="15" t="s">
        <v>1290</v>
      </c>
      <c r="B273" s="15" t="s">
        <v>1376</v>
      </c>
      <c r="C273" s="15" t="s">
        <v>339</v>
      </c>
      <c r="D273" s="171">
        <v>1.6793190706234185</v>
      </c>
      <c r="E273" s="290">
        <v>3.5</v>
      </c>
      <c r="F273" s="21">
        <v>77</v>
      </c>
      <c r="G273" s="290" t="s">
        <v>1549</v>
      </c>
      <c r="H273" s="21" t="s">
        <v>347</v>
      </c>
      <c r="I273" s="21" t="s">
        <v>421</v>
      </c>
      <c r="K273" s="287"/>
      <c r="L273" s="287"/>
    </row>
    <row r="274" spans="1:12" x14ac:dyDescent="0.3">
      <c r="A274" s="15" t="s">
        <v>1291</v>
      </c>
      <c r="B274" s="15" t="s">
        <v>1376</v>
      </c>
      <c r="C274" s="15" t="s">
        <v>339</v>
      </c>
      <c r="D274" s="171">
        <v>1.6854315933128625</v>
      </c>
      <c r="E274" s="290">
        <v>3.5</v>
      </c>
      <c r="F274" s="21">
        <v>77</v>
      </c>
      <c r="G274" s="290" t="s">
        <v>1549</v>
      </c>
      <c r="H274" s="21" t="s">
        <v>347</v>
      </c>
      <c r="I274" s="21" t="s">
        <v>421</v>
      </c>
      <c r="K274" s="287"/>
      <c r="L274" s="287"/>
    </row>
    <row r="275" spans="1:12" x14ac:dyDescent="0.3">
      <c r="A275" s="15" t="s">
        <v>1293</v>
      </c>
      <c r="B275" s="15" t="s">
        <v>1376</v>
      </c>
      <c r="C275" s="15" t="s">
        <v>339</v>
      </c>
      <c r="D275" s="171">
        <v>2.4507192328183267</v>
      </c>
      <c r="E275" s="290">
        <v>3.4</v>
      </c>
      <c r="F275" s="21">
        <v>77</v>
      </c>
      <c r="G275" s="290" t="s">
        <v>1549</v>
      </c>
      <c r="H275" s="21" t="s">
        <v>347</v>
      </c>
      <c r="I275" s="21" t="s">
        <v>421</v>
      </c>
      <c r="K275" s="287"/>
      <c r="L275" s="287"/>
    </row>
    <row r="276" spans="1:12" x14ac:dyDescent="0.3">
      <c r="A276" s="15" t="s">
        <v>1322</v>
      </c>
      <c r="B276" s="15" t="s">
        <v>1376</v>
      </c>
      <c r="C276" s="15" t="s">
        <v>339</v>
      </c>
      <c r="D276" s="171">
        <v>1.6521943205820229</v>
      </c>
      <c r="E276" s="290">
        <v>4</v>
      </c>
      <c r="F276" s="21">
        <v>98</v>
      </c>
      <c r="G276" s="290" t="s">
        <v>1549</v>
      </c>
      <c r="H276" s="21" t="s">
        <v>349</v>
      </c>
      <c r="I276" s="21" t="s">
        <v>421</v>
      </c>
      <c r="K276" s="287"/>
      <c r="L276" s="287"/>
    </row>
    <row r="277" spans="1:12" x14ac:dyDescent="0.3">
      <c r="A277" s="15" t="s">
        <v>1323</v>
      </c>
      <c r="B277" s="15" t="s">
        <v>1376</v>
      </c>
      <c r="C277" s="15" t="s">
        <v>339</v>
      </c>
      <c r="D277" s="171">
        <v>1.7425164273545874</v>
      </c>
      <c r="E277" s="290">
        <v>4.3</v>
      </c>
      <c r="F277" s="21">
        <v>98</v>
      </c>
      <c r="G277" s="290" t="s">
        <v>1549</v>
      </c>
      <c r="H277" s="21" t="s">
        <v>349</v>
      </c>
      <c r="I277" s="21" t="s">
        <v>421</v>
      </c>
      <c r="K277" s="287"/>
      <c r="L277" s="287"/>
    </row>
    <row r="278" spans="1:12" x14ac:dyDescent="0.3">
      <c r="A278" s="15" t="s">
        <v>1324</v>
      </c>
      <c r="B278" s="15" t="s">
        <v>1376</v>
      </c>
      <c r="C278" s="15" t="s">
        <v>339</v>
      </c>
      <c r="D278" s="171">
        <v>1.5661983179735106</v>
      </c>
      <c r="E278" s="290">
        <v>4.3</v>
      </c>
      <c r="F278" s="21">
        <v>98</v>
      </c>
      <c r="G278" s="290" t="s">
        <v>1549</v>
      </c>
      <c r="H278" s="21" t="s">
        <v>349</v>
      </c>
      <c r="I278" s="21" t="s">
        <v>421</v>
      </c>
      <c r="K278" s="287"/>
      <c r="L278" s="287"/>
    </row>
    <row r="279" spans="1:12" x14ac:dyDescent="0.3">
      <c r="A279" s="15" t="s">
        <v>1326</v>
      </c>
      <c r="B279" s="15" t="s">
        <v>1376</v>
      </c>
      <c r="C279" s="15" t="s">
        <v>339</v>
      </c>
      <c r="D279" s="171">
        <v>1.4851001465559355</v>
      </c>
      <c r="E279" s="290">
        <v>4.5999999999999996</v>
      </c>
      <c r="F279" s="21">
        <v>98</v>
      </c>
      <c r="G279" s="290" t="s">
        <v>1549</v>
      </c>
      <c r="H279" s="21" t="s">
        <v>349</v>
      </c>
      <c r="I279" s="21" t="s">
        <v>421</v>
      </c>
      <c r="K279" s="287"/>
      <c r="L279" s="287"/>
    </row>
    <row r="280" spans="1:12" x14ac:dyDescent="0.3">
      <c r="A280" s="15" t="s">
        <v>1327</v>
      </c>
      <c r="B280" s="15" t="s">
        <v>1376</v>
      </c>
      <c r="C280" s="15" t="s">
        <v>339</v>
      </c>
      <c r="D280" s="171">
        <v>1.5950137416568513</v>
      </c>
      <c r="E280" s="290">
        <v>4.4000000000000004</v>
      </c>
      <c r="F280" s="21">
        <v>98</v>
      </c>
      <c r="G280" s="290" t="s">
        <v>1549</v>
      </c>
      <c r="H280" s="21" t="s">
        <v>349</v>
      </c>
      <c r="I280" s="21" t="s">
        <v>421</v>
      </c>
      <c r="K280" s="287"/>
      <c r="L280" s="287"/>
    </row>
    <row r="281" spans="1:12" x14ac:dyDescent="0.3">
      <c r="A281" s="15" t="s">
        <v>1328</v>
      </c>
      <c r="B281" s="15" t="s">
        <v>1376</v>
      </c>
      <c r="C281" s="15" t="s">
        <v>339</v>
      </c>
      <c r="D281" s="171">
        <v>1.3946933618427448</v>
      </c>
      <c r="E281" s="290">
        <v>4.5999999999999996</v>
      </c>
      <c r="F281" s="21">
        <v>98</v>
      </c>
      <c r="G281" s="290" t="s">
        <v>1549</v>
      </c>
      <c r="H281" s="21" t="s">
        <v>349</v>
      </c>
      <c r="I281" s="21" t="s">
        <v>421</v>
      </c>
      <c r="K281" s="287"/>
      <c r="L281" s="287"/>
    </row>
    <row r="282" spans="1:12" x14ac:dyDescent="0.3">
      <c r="A282" s="24" t="s">
        <v>61</v>
      </c>
      <c r="B282" s="24" t="s">
        <v>1374</v>
      </c>
      <c r="C282" s="24" t="s">
        <v>339</v>
      </c>
      <c r="D282" s="292">
        <v>1.5575548522456526</v>
      </c>
      <c r="E282" s="289">
        <v>1.8</v>
      </c>
      <c r="F282" s="136">
        <v>57.912000000000006</v>
      </c>
      <c r="G282" s="290" t="s">
        <v>1549</v>
      </c>
      <c r="H282" s="21" t="s">
        <v>349</v>
      </c>
      <c r="I282" s="21" t="s">
        <v>421</v>
      </c>
      <c r="K282" s="287"/>
      <c r="L282" s="287"/>
    </row>
    <row r="283" spans="1:12" x14ac:dyDescent="0.3">
      <c r="A283" s="291" t="s">
        <v>69</v>
      </c>
      <c r="B283" s="24" t="s">
        <v>1374</v>
      </c>
      <c r="C283" s="24" t="s">
        <v>339</v>
      </c>
      <c r="D283" s="292">
        <v>1.1045498959174138</v>
      </c>
      <c r="E283" s="293">
        <v>4.2</v>
      </c>
      <c r="F283" s="294">
        <v>64</v>
      </c>
      <c r="G283" s="290" t="s">
        <v>1549</v>
      </c>
      <c r="H283" s="28" t="s">
        <v>346</v>
      </c>
      <c r="I283" s="21" t="s">
        <v>421</v>
      </c>
      <c r="K283" s="287"/>
      <c r="L283" s="287"/>
    </row>
    <row r="284" spans="1:12" x14ac:dyDescent="0.3">
      <c r="A284" s="291" t="s">
        <v>111</v>
      </c>
      <c r="B284" s="24" t="s">
        <v>1374</v>
      </c>
      <c r="C284" s="24" t="s">
        <v>339</v>
      </c>
      <c r="D284" s="292">
        <v>0.57654316010160056</v>
      </c>
      <c r="E284" s="293">
        <v>1.3</v>
      </c>
      <c r="F284" s="294">
        <v>61</v>
      </c>
      <c r="G284" s="290" t="s">
        <v>1549</v>
      </c>
      <c r="H284" s="28" t="s">
        <v>351</v>
      </c>
      <c r="I284" s="21" t="s">
        <v>421</v>
      </c>
      <c r="K284" s="287"/>
      <c r="L284" s="287"/>
    </row>
    <row r="285" spans="1:12" x14ac:dyDescent="0.3">
      <c r="A285" s="291" t="s">
        <v>121</v>
      </c>
      <c r="B285" s="24" t="s">
        <v>1374</v>
      </c>
      <c r="C285" s="24" t="s">
        <v>339</v>
      </c>
      <c r="D285" s="292">
        <v>0.86040527500804098</v>
      </c>
      <c r="E285" s="293">
        <v>3.5</v>
      </c>
      <c r="F285" s="40">
        <v>67</v>
      </c>
      <c r="G285" s="290" t="s">
        <v>1549</v>
      </c>
      <c r="H285" s="40" t="s">
        <v>347</v>
      </c>
      <c r="I285" s="21" t="s">
        <v>421</v>
      </c>
      <c r="K285" s="287"/>
      <c r="L285" s="287"/>
    </row>
    <row r="286" spans="1:12" x14ac:dyDescent="0.3">
      <c r="A286" s="291" t="s">
        <v>135</v>
      </c>
      <c r="B286" s="24" t="s">
        <v>1374</v>
      </c>
      <c r="C286" s="24" t="s">
        <v>339</v>
      </c>
      <c r="D286" s="292">
        <v>1.8768428215014743</v>
      </c>
      <c r="E286" s="293">
        <v>3.4</v>
      </c>
      <c r="F286" s="294">
        <v>88</v>
      </c>
      <c r="G286" s="290" t="s">
        <v>1549</v>
      </c>
      <c r="H286" s="28" t="s">
        <v>347</v>
      </c>
      <c r="I286" s="21" t="s">
        <v>421</v>
      </c>
      <c r="K286" s="287"/>
      <c r="L286" s="287"/>
    </row>
    <row r="287" spans="1:12" x14ac:dyDescent="0.3">
      <c r="A287" s="291" t="s">
        <v>144</v>
      </c>
      <c r="B287" s="24" t="s">
        <v>1374</v>
      </c>
      <c r="C287" s="24" t="s">
        <v>339</v>
      </c>
      <c r="D287" s="292">
        <v>0.9765317372814617</v>
      </c>
      <c r="E287" s="293">
        <v>2.9</v>
      </c>
      <c r="F287" s="294">
        <v>59</v>
      </c>
      <c r="G287" s="290" t="s">
        <v>1549</v>
      </c>
      <c r="H287" s="28" t="s">
        <v>349</v>
      </c>
      <c r="I287" s="21" t="s">
        <v>421</v>
      </c>
      <c r="K287" s="287"/>
      <c r="L287" s="287"/>
    </row>
    <row r="288" spans="1:12" x14ac:dyDescent="0.3">
      <c r="A288" s="291" t="s">
        <v>146</v>
      </c>
      <c r="B288" s="24" t="s">
        <v>1374</v>
      </c>
      <c r="C288" s="24" t="s">
        <v>339</v>
      </c>
      <c r="D288" s="292">
        <v>0.75698576368337434</v>
      </c>
      <c r="E288" s="293">
        <v>2.7</v>
      </c>
      <c r="F288" s="294">
        <v>56</v>
      </c>
      <c r="G288" s="290" t="s">
        <v>1549</v>
      </c>
      <c r="H288" s="28" t="s">
        <v>349</v>
      </c>
      <c r="I288" s="21" t="s">
        <v>421</v>
      </c>
      <c r="K288" s="287"/>
      <c r="L288" s="287"/>
    </row>
    <row r="289" spans="1:12" x14ac:dyDescent="0.3">
      <c r="A289" s="291" t="s">
        <v>147</v>
      </c>
      <c r="B289" s="24" t="s">
        <v>1374</v>
      </c>
      <c r="C289" s="24" t="s">
        <v>339</v>
      </c>
      <c r="D289" s="292">
        <v>0.90971339137239549</v>
      </c>
      <c r="E289" s="293">
        <v>4</v>
      </c>
      <c r="F289" s="294">
        <v>56</v>
      </c>
      <c r="G289" s="290" t="s">
        <v>1549</v>
      </c>
      <c r="H289" s="28" t="s">
        <v>349</v>
      </c>
      <c r="I289" s="21" t="s">
        <v>421</v>
      </c>
      <c r="K289" s="287"/>
      <c r="L289" s="287"/>
    </row>
    <row r="290" spans="1:12" x14ac:dyDescent="0.3">
      <c r="A290" s="291" t="s">
        <v>161</v>
      </c>
      <c r="B290" s="24" t="s">
        <v>1374</v>
      </c>
      <c r="C290" s="24" t="s">
        <v>339</v>
      </c>
      <c r="D290" s="292">
        <v>1.0148018874022364</v>
      </c>
      <c r="E290" s="293">
        <v>2.4</v>
      </c>
      <c r="F290" s="294">
        <v>64</v>
      </c>
      <c r="G290" s="290" t="s">
        <v>1549</v>
      </c>
      <c r="H290" s="28" t="s">
        <v>349</v>
      </c>
      <c r="I290" s="21" t="s">
        <v>421</v>
      </c>
      <c r="K290" s="287"/>
      <c r="L290" s="287"/>
    </row>
    <row r="291" spans="1:12" x14ac:dyDescent="0.3">
      <c r="A291" s="291" t="s">
        <v>167</v>
      </c>
      <c r="B291" s="24" t="s">
        <v>1374</v>
      </c>
      <c r="C291" s="24" t="s">
        <v>339</v>
      </c>
      <c r="D291" s="292">
        <v>1.223879755224049</v>
      </c>
      <c r="E291" s="293">
        <v>4.7</v>
      </c>
      <c r="F291" s="296">
        <v>55.473600000000005</v>
      </c>
      <c r="G291" s="290" t="s">
        <v>1549</v>
      </c>
      <c r="H291" s="28" t="s">
        <v>1210</v>
      </c>
      <c r="I291" s="21" t="s">
        <v>421</v>
      </c>
      <c r="K291" s="287"/>
      <c r="L291" s="287"/>
    </row>
    <row r="292" spans="1:12" x14ac:dyDescent="0.3">
      <c r="A292" s="291" t="s">
        <v>174</v>
      </c>
      <c r="B292" s="24" t="s">
        <v>1374</v>
      </c>
      <c r="C292" s="24" t="s">
        <v>339</v>
      </c>
      <c r="D292" s="292">
        <v>0.84073985106894078</v>
      </c>
      <c r="E292" s="293">
        <v>4.7</v>
      </c>
      <c r="F292" s="28">
        <v>65</v>
      </c>
      <c r="G292" s="290" t="s">
        <v>1549</v>
      </c>
      <c r="H292" s="28" t="s">
        <v>345</v>
      </c>
      <c r="I292" s="21" t="s">
        <v>421</v>
      </c>
      <c r="K292" s="287"/>
      <c r="L292" s="287"/>
    </row>
    <row r="293" spans="1:12" x14ac:dyDescent="0.3">
      <c r="A293" s="291" t="s">
        <v>177</v>
      </c>
      <c r="B293" s="24" t="s">
        <v>1374</v>
      </c>
      <c r="C293" s="24" t="s">
        <v>339</v>
      </c>
      <c r="D293" s="292">
        <v>0.67430620517617712</v>
      </c>
      <c r="E293" s="293">
        <v>4.3</v>
      </c>
      <c r="F293" s="28">
        <v>55</v>
      </c>
      <c r="G293" s="290" t="s">
        <v>1549</v>
      </c>
      <c r="H293" s="28" t="s">
        <v>345</v>
      </c>
      <c r="I293" s="21" t="s">
        <v>421</v>
      </c>
      <c r="K293" s="287"/>
      <c r="L293" s="287"/>
    </row>
    <row r="294" spans="1:12" x14ac:dyDescent="0.3">
      <c r="A294" s="291" t="s">
        <v>178</v>
      </c>
      <c r="B294" s="24" t="s">
        <v>1374</v>
      </c>
      <c r="C294" s="24" t="s">
        <v>339</v>
      </c>
      <c r="D294" s="292">
        <v>1.0781823313576067</v>
      </c>
      <c r="E294" s="293">
        <v>1.8</v>
      </c>
      <c r="F294" s="28">
        <v>69</v>
      </c>
      <c r="G294" s="290" t="s">
        <v>1549</v>
      </c>
      <c r="H294" s="28" t="s">
        <v>1210</v>
      </c>
      <c r="I294" s="21" t="s">
        <v>421</v>
      </c>
      <c r="K294" s="287"/>
      <c r="L294" s="287"/>
    </row>
    <row r="295" spans="1:12" x14ac:dyDescent="0.3">
      <c r="A295" s="291" t="s">
        <v>189</v>
      </c>
      <c r="B295" s="24" t="s">
        <v>1374</v>
      </c>
      <c r="C295" s="15" t="s">
        <v>339</v>
      </c>
      <c r="D295" s="292">
        <v>1.5590409365502231</v>
      </c>
      <c r="E295" s="293">
        <v>1.1000000000000001</v>
      </c>
      <c r="F295" s="294">
        <v>91</v>
      </c>
      <c r="G295" s="290" t="s">
        <v>1549</v>
      </c>
      <c r="H295" s="28" t="s">
        <v>347</v>
      </c>
      <c r="I295" s="21" t="s">
        <v>421</v>
      </c>
      <c r="K295" s="287"/>
      <c r="L295" s="287"/>
    </row>
    <row r="296" spans="1:12" x14ac:dyDescent="0.3">
      <c r="A296" s="291" t="s">
        <v>218</v>
      </c>
      <c r="B296" s="24" t="s">
        <v>1374</v>
      </c>
      <c r="C296" s="15" t="s">
        <v>339</v>
      </c>
      <c r="D296" s="292">
        <v>0.64866409487069587</v>
      </c>
      <c r="E296" s="293">
        <v>4.2</v>
      </c>
      <c r="F296" s="296">
        <v>70.408799999999999</v>
      </c>
      <c r="G296" s="290" t="s">
        <v>1549</v>
      </c>
      <c r="H296" s="28" t="s">
        <v>1210</v>
      </c>
      <c r="I296" s="21" t="s">
        <v>421</v>
      </c>
      <c r="K296" s="287"/>
      <c r="L296" s="287"/>
    </row>
    <row r="297" spans="1:12" x14ac:dyDescent="0.3">
      <c r="A297" s="291" t="s">
        <v>235</v>
      </c>
      <c r="B297" s="24" t="s">
        <v>1374</v>
      </c>
      <c r="C297" s="15" t="s">
        <v>339</v>
      </c>
      <c r="D297" s="292">
        <v>1.2534507199880622</v>
      </c>
      <c r="E297" s="293">
        <v>5.5</v>
      </c>
      <c r="F297" s="28">
        <v>91</v>
      </c>
      <c r="G297" s="290" t="s">
        <v>1549</v>
      </c>
      <c r="H297" s="28" t="s">
        <v>354</v>
      </c>
      <c r="I297" s="21" t="s">
        <v>421</v>
      </c>
      <c r="K297" s="287"/>
      <c r="L297" s="287"/>
    </row>
    <row r="298" spans="1:12" x14ac:dyDescent="0.3">
      <c r="A298" s="291" t="s">
        <v>238</v>
      </c>
      <c r="B298" s="24" t="s">
        <v>1374</v>
      </c>
      <c r="C298" s="15" t="s">
        <v>339</v>
      </c>
      <c r="D298" s="292">
        <v>0.68980808553620265</v>
      </c>
      <c r="E298" s="293">
        <v>4.9000000000000004</v>
      </c>
      <c r="F298" s="28">
        <v>91</v>
      </c>
      <c r="G298" s="290" t="s">
        <v>1549</v>
      </c>
      <c r="H298" s="28" t="s">
        <v>354</v>
      </c>
      <c r="I298" s="21" t="s">
        <v>421</v>
      </c>
      <c r="K298" s="287"/>
      <c r="L298" s="287"/>
    </row>
    <row r="299" spans="1:12" x14ac:dyDescent="0.3">
      <c r="A299" s="291" t="s">
        <v>242</v>
      </c>
      <c r="B299" s="24" t="s">
        <v>1374</v>
      </c>
      <c r="C299" s="15" t="s">
        <v>339</v>
      </c>
      <c r="D299" s="292">
        <v>0.85495800426225399</v>
      </c>
      <c r="E299" s="293">
        <v>3.6</v>
      </c>
      <c r="F299" s="28">
        <v>91</v>
      </c>
      <c r="G299" s="290" t="s">
        <v>1549</v>
      </c>
      <c r="H299" s="28" t="s">
        <v>354</v>
      </c>
      <c r="I299" s="21" t="s">
        <v>421</v>
      </c>
      <c r="K299" s="287"/>
      <c r="L299" s="287"/>
    </row>
    <row r="300" spans="1:12" x14ac:dyDescent="0.3">
      <c r="A300" s="291" t="s">
        <v>1231</v>
      </c>
      <c r="B300" s="24" t="s">
        <v>1374</v>
      </c>
      <c r="C300" s="15" t="s">
        <v>339</v>
      </c>
      <c r="D300" s="21">
        <v>0.69570402762938843</v>
      </c>
      <c r="E300" s="21">
        <v>5.0999999999999996</v>
      </c>
      <c r="F300" s="296">
        <v>91</v>
      </c>
      <c r="G300" s="290" t="s">
        <v>1549</v>
      </c>
      <c r="H300" s="28" t="s">
        <v>355</v>
      </c>
      <c r="I300" s="21" t="s">
        <v>421</v>
      </c>
      <c r="K300" s="287"/>
      <c r="L300" s="287"/>
    </row>
    <row r="301" spans="1:12" x14ac:dyDescent="0.3">
      <c r="A301" s="291" t="s">
        <v>258</v>
      </c>
      <c r="B301" s="24" t="s">
        <v>1374</v>
      </c>
      <c r="C301" s="15" t="s">
        <v>339</v>
      </c>
      <c r="D301" s="292">
        <v>1.5303324859179503</v>
      </c>
      <c r="E301" s="293">
        <v>4.5999999999999996</v>
      </c>
      <c r="F301" s="296">
        <v>91</v>
      </c>
      <c r="G301" s="290" t="s">
        <v>1549</v>
      </c>
      <c r="H301" s="28" t="s">
        <v>355</v>
      </c>
      <c r="I301" s="21" t="s">
        <v>421</v>
      </c>
      <c r="K301" s="287"/>
      <c r="L301" s="287"/>
    </row>
    <row r="302" spans="1:12" x14ac:dyDescent="0.3">
      <c r="A302" s="15" t="s">
        <v>29</v>
      </c>
      <c r="B302" s="24" t="s">
        <v>1374</v>
      </c>
      <c r="C302" s="15" t="s">
        <v>339</v>
      </c>
      <c r="D302" s="292">
        <v>0.60634503472874024</v>
      </c>
      <c r="E302" s="289">
        <v>2.9</v>
      </c>
      <c r="F302" s="136">
        <v>62.484000000000002</v>
      </c>
      <c r="G302" s="290" t="s">
        <v>1549</v>
      </c>
      <c r="H302" s="21" t="s">
        <v>347</v>
      </c>
      <c r="I302" s="21" t="s">
        <v>421</v>
      </c>
      <c r="K302" s="287"/>
      <c r="L302" s="287"/>
    </row>
    <row r="303" spans="1:12" x14ac:dyDescent="0.3">
      <c r="A303" s="24" t="s">
        <v>33</v>
      </c>
      <c r="B303" s="24" t="s">
        <v>1374</v>
      </c>
      <c r="C303" s="24" t="s">
        <v>339</v>
      </c>
      <c r="D303" s="292">
        <v>0.50548225236944799</v>
      </c>
      <c r="E303" s="289">
        <v>3</v>
      </c>
      <c r="F303" s="136">
        <v>57.912000000000006</v>
      </c>
      <c r="G303" s="290" t="s">
        <v>1549</v>
      </c>
      <c r="H303" s="21" t="s">
        <v>1210</v>
      </c>
      <c r="I303" s="21" t="s">
        <v>421</v>
      </c>
      <c r="K303" s="287"/>
      <c r="L303" s="287"/>
    </row>
    <row r="304" spans="1:12" x14ac:dyDescent="0.3">
      <c r="A304" s="24" t="s">
        <v>43</v>
      </c>
      <c r="B304" s="24" t="s">
        <v>1374</v>
      </c>
      <c r="C304" s="24" t="s">
        <v>339</v>
      </c>
      <c r="D304" s="292">
        <v>1.1803135888501743</v>
      </c>
      <c r="E304" s="289">
        <v>4.5</v>
      </c>
      <c r="F304" s="136">
        <v>56.388000000000005</v>
      </c>
      <c r="G304" s="290" t="s">
        <v>1549</v>
      </c>
      <c r="H304" s="21" t="s">
        <v>1210</v>
      </c>
      <c r="I304" s="21" t="s">
        <v>421</v>
      </c>
      <c r="K304" s="287"/>
      <c r="L304" s="287"/>
    </row>
    <row r="305" spans="1:12" x14ac:dyDescent="0.3">
      <c r="A305" s="24" t="s">
        <v>45</v>
      </c>
      <c r="B305" s="24" t="s">
        <v>1374</v>
      </c>
      <c r="C305" s="24" t="s">
        <v>339</v>
      </c>
      <c r="D305" s="292">
        <v>0.60484242748344974</v>
      </c>
      <c r="E305" s="289">
        <v>4.4000000000000004</v>
      </c>
      <c r="F305" s="136">
        <v>56.388000000000005</v>
      </c>
      <c r="G305" s="290" t="s">
        <v>1549</v>
      </c>
      <c r="H305" s="21" t="s">
        <v>1210</v>
      </c>
      <c r="I305" s="21" t="s">
        <v>421</v>
      </c>
      <c r="K305" s="287"/>
      <c r="L305" s="287"/>
    </row>
    <row r="306" spans="1:12" x14ac:dyDescent="0.3">
      <c r="A306" s="24" t="s">
        <v>48</v>
      </c>
      <c r="B306" s="24" t="s">
        <v>1374</v>
      </c>
      <c r="C306" s="24" t="s">
        <v>339</v>
      </c>
      <c r="D306" s="292">
        <v>1.26906420636415</v>
      </c>
      <c r="E306" s="289">
        <v>4.9000000000000004</v>
      </c>
      <c r="F306" s="136">
        <v>54.864000000000004</v>
      </c>
      <c r="G306" s="290" t="s">
        <v>1549</v>
      </c>
      <c r="H306" s="21" t="s">
        <v>345</v>
      </c>
      <c r="I306" s="21" t="s">
        <v>421</v>
      </c>
      <c r="K306" s="287"/>
      <c r="L306" s="287"/>
    </row>
    <row r="307" spans="1:12" x14ac:dyDescent="0.3">
      <c r="A307" s="15" t="s">
        <v>1339</v>
      </c>
      <c r="B307" s="24" t="s">
        <v>1374</v>
      </c>
      <c r="C307" s="15" t="s">
        <v>339</v>
      </c>
      <c r="D307" s="171">
        <v>0.84461459525594973</v>
      </c>
      <c r="E307" s="290">
        <v>4.3</v>
      </c>
      <c r="F307" s="21">
        <v>52</v>
      </c>
      <c r="G307" s="290" t="s">
        <v>1549</v>
      </c>
      <c r="H307" s="21" t="s">
        <v>1210</v>
      </c>
      <c r="I307" s="21" t="s">
        <v>421</v>
      </c>
      <c r="K307" s="287"/>
      <c r="L307" s="287"/>
    </row>
    <row r="308" spans="1:12" x14ac:dyDescent="0.3">
      <c r="A308" s="15" t="s">
        <v>1340</v>
      </c>
      <c r="B308" s="24" t="s">
        <v>1374</v>
      </c>
      <c r="C308" s="15" t="s">
        <v>339</v>
      </c>
      <c r="D308" s="171">
        <v>0.90772157919771679</v>
      </c>
      <c r="E308" s="290">
        <v>4.3</v>
      </c>
      <c r="F308" s="21">
        <v>52</v>
      </c>
      <c r="G308" s="290" t="s">
        <v>1549</v>
      </c>
      <c r="H308" s="21" t="s">
        <v>1210</v>
      </c>
      <c r="I308" s="21" t="s">
        <v>421</v>
      </c>
      <c r="K308" s="287"/>
      <c r="L308" s="287"/>
    </row>
    <row r="309" spans="1:12" x14ac:dyDescent="0.3">
      <c r="A309" s="15" t="s">
        <v>1341</v>
      </c>
      <c r="B309" s="24" t="s">
        <v>1374</v>
      </c>
      <c r="C309" s="15" t="s">
        <v>339</v>
      </c>
      <c r="D309" s="171">
        <v>1.0408139398900713</v>
      </c>
      <c r="E309" s="290">
        <v>4.5</v>
      </c>
      <c r="F309" s="21">
        <v>52</v>
      </c>
      <c r="G309" s="290" t="s">
        <v>1549</v>
      </c>
      <c r="H309" s="21" t="s">
        <v>1210</v>
      </c>
      <c r="I309" s="21" t="s">
        <v>421</v>
      </c>
      <c r="K309" s="287"/>
      <c r="L309" s="287"/>
    </row>
    <row r="310" spans="1:12" x14ac:dyDescent="0.3">
      <c r="A310" s="105" t="s">
        <v>157</v>
      </c>
      <c r="B310" s="1" t="s">
        <v>1389</v>
      </c>
      <c r="C310" s="2" t="s">
        <v>338</v>
      </c>
      <c r="D310" s="163">
        <v>1.134595110196295</v>
      </c>
      <c r="E310" s="164">
        <v>3.6</v>
      </c>
      <c r="F310" s="109">
        <v>84</v>
      </c>
      <c r="G310" s="290" t="s">
        <v>1549</v>
      </c>
      <c r="H310" s="110" t="s">
        <v>349</v>
      </c>
      <c r="I310" s="21" t="s">
        <v>421</v>
      </c>
      <c r="K310" s="287"/>
      <c r="L310" s="287"/>
    </row>
    <row r="311" spans="1:12" x14ac:dyDescent="0.3">
      <c r="A311" s="105" t="s">
        <v>164</v>
      </c>
      <c r="B311" s="1" t="s">
        <v>1389</v>
      </c>
      <c r="C311" s="2" t="s">
        <v>338</v>
      </c>
      <c r="D311" s="163">
        <v>1.1379392780301221</v>
      </c>
      <c r="E311" s="164">
        <v>6.3</v>
      </c>
      <c r="F311" s="116">
        <v>55.473600000000005</v>
      </c>
      <c r="G311" s="290" t="s">
        <v>1549</v>
      </c>
      <c r="H311" s="110" t="s">
        <v>1210</v>
      </c>
      <c r="I311" s="21" t="s">
        <v>421</v>
      </c>
      <c r="K311" s="287"/>
      <c r="L311" s="287"/>
    </row>
    <row r="312" spans="1:12" x14ac:dyDescent="0.3">
      <c r="A312" s="105" t="s">
        <v>206</v>
      </c>
      <c r="B312" s="1" t="s">
        <v>1389</v>
      </c>
      <c r="C312" s="1" t="s">
        <v>338</v>
      </c>
      <c r="D312" s="163">
        <v>2.3764209659996918</v>
      </c>
      <c r="E312" s="164">
        <v>4.8</v>
      </c>
      <c r="F312" s="109">
        <v>79</v>
      </c>
      <c r="G312" s="290" t="s">
        <v>1549</v>
      </c>
      <c r="H312" s="110" t="s">
        <v>353</v>
      </c>
      <c r="I312" s="21" t="s">
        <v>421</v>
      </c>
      <c r="K312" s="287"/>
      <c r="L312" s="287"/>
    </row>
    <row r="313" spans="1:12" x14ac:dyDescent="0.3">
      <c r="A313" s="105" t="s">
        <v>219</v>
      </c>
      <c r="B313" s="1" t="s">
        <v>1389</v>
      </c>
      <c r="C313" s="1" t="s">
        <v>338</v>
      </c>
      <c r="D313" s="163">
        <v>1.9053319367549504</v>
      </c>
      <c r="E313" s="164">
        <v>5.4</v>
      </c>
      <c r="F313" s="116">
        <v>70.408799999999999</v>
      </c>
      <c r="G313" s="290" t="s">
        <v>1549</v>
      </c>
      <c r="H313" s="110" t="s">
        <v>1210</v>
      </c>
      <c r="I313" s="21" t="s">
        <v>421</v>
      </c>
      <c r="K313" s="287"/>
      <c r="L313" s="287"/>
    </row>
    <row r="314" spans="1:12" x14ac:dyDescent="0.3">
      <c r="A314" s="105" t="s">
        <v>234</v>
      </c>
      <c r="B314" s="1" t="s">
        <v>1389</v>
      </c>
      <c r="C314" s="1" t="s">
        <v>338</v>
      </c>
      <c r="D314" s="163">
        <v>1.1317180177485295</v>
      </c>
      <c r="E314" s="164">
        <v>2.9</v>
      </c>
      <c r="F314" s="110">
        <v>91</v>
      </c>
      <c r="G314" s="290" t="s">
        <v>1549</v>
      </c>
      <c r="H314" s="110" t="s">
        <v>354</v>
      </c>
      <c r="I314" s="21" t="s">
        <v>421</v>
      </c>
      <c r="K314" s="287"/>
      <c r="L314" s="287"/>
    </row>
    <row r="315" spans="1:12" x14ac:dyDescent="0.3">
      <c r="A315" s="105" t="s">
        <v>248</v>
      </c>
      <c r="B315" s="1" t="s">
        <v>1389</v>
      </c>
      <c r="C315" s="1" t="s">
        <v>338</v>
      </c>
      <c r="D315" s="163">
        <v>0.75669676638248506</v>
      </c>
      <c r="E315" s="164">
        <v>2.8</v>
      </c>
      <c r="F315" s="109">
        <v>52</v>
      </c>
      <c r="G315" s="290" t="s">
        <v>1549</v>
      </c>
      <c r="H315" s="110" t="s">
        <v>354</v>
      </c>
      <c r="I315" s="21" t="s">
        <v>421</v>
      </c>
      <c r="K315" s="287"/>
      <c r="L315" s="287"/>
    </row>
    <row r="316" spans="1:12" x14ac:dyDescent="0.3">
      <c r="A316" s="105" t="s">
        <v>249</v>
      </c>
      <c r="B316" s="1" t="s">
        <v>1389</v>
      </c>
      <c r="C316" s="1" t="s">
        <v>338</v>
      </c>
      <c r="D316" s="163">
        <v>1.5071241191296745</v>
      </c>
      <c r="E316" s="164">
        <v>4.4000000000000004</v>
      </c>
      <c r="F316" s="110">
        <v>90</v>
      </c>
      <c r="G316" s="290" t="s">
        <v>1549</v>
      </c>
      <c r="H316" s="110" t="s">
        <v>354</v>
      </c>
      <c r="I316" s="21" t="s">
        <v>421</v>
      </c>
      <c r="K316" s="287"/>
      <c r="L316" s="287"/>
    </row>
    <row r="317" spans="1:12" x14ac:dyDescent="0.3">
      <c r="A317" s="105" t="s">
        <v>253</v>
      </c>
      <c r="B317" s="1" t="s">
        <v>1389</v>
      </c>
      <c r="C317" s="1" t="s">
        <v>338</v>
      </c>
      <c r="D317" s="163">
        <v>1.3425833499700539</v>
      </c>
      <c r="E317" s="164">
        <v>5</v>
      </c>
      <c r="F317" s="116">
        <v>91</v>
      </c>
      <c r="G317" s="290" t="s">
        <v>1549</v>
      </c>
      <c r="H317" s="110" t="s">
        <v>354</v>
      </c>
      <c r="I317" s="21" t="s">
        <v>421</v>
      </c>
      <c r="K317" s="287"/>
      <c r="L317" s="287"/>
    </row>
    <row r="318" spans="1:12" x14ac:dyDescent="0.3">
      <c r="A318" s="105" t="s">
        <v>257</v>
      </c>
      <c r="B318" s="1" t="s">
        <v>1389</v>
      </c>
      <c r="C318" s="1" t="s">
        <v>338</v>
      </c>
      <c r="D318" s="163">
        <v>1.0854884698114151</v>
      </c>
      <c r="E318" s="164">
        <v>4.9000000000000004</v>
      </c>
      <c r="F318" s="116">
        <v>91</v>
      </c>
      <c r="G318" s="290" t="s">
        <v>1549</v>
      </c>
      <c r="H318" s="110" t="s">
        <v>355</v>
      </c>
      <c r="I318" s="21" t="s">
        <v>421</v>
      </c>
      <c r="K318" s="287"/>
      <c r="L318" s="287"/>
    </row>
    <row r="319" spans="1:12" x14ac:dyDescent="0.3">
      <c r="A319" s="2" t="s">
        <v>35</v>
      </c>
      <c r="B319" s="1" t="s">
        <v>1389</v>
      </c>
      <c r="C319" s="2" t="s">
        <v>338</v>
      </c>
      <c r="D319" s="163">
        <v>3.5739846126319565</v>
      </c>
      <c r="E319" s="27">
        <v>3.9</v>
      </c>
      <c r="F319" s="18">
        <v>57.912000000000006</v>
      </c>
      <c r="G319" s="290" t="s">
        <v>1549</v>
      </c>
      <c r="H319" s="343" t="s">
        <v>1210</v>
      </c>
      <c r="I319" s="21" t="s">
        <v>421</v>
      </c>
      <c r="K319" s="287"/>
      <c r="L319" s="287"/>
    </row>
    <row r="320" spans="1:12" x14ac:dyDescent="0.3">
      <c r="A320" s="105" t="s">
        <v>226</v>
      </c>
      <c r="B320" s="1" t="s">
        <v>1389</v>
      </c>
      <c r="C320" s="1" t="s">
        <v>338</v>
      </c>
      <c r="D320" s="163">
        <v>1.9824986404311069</v>
      </c>
      <c r="E320" s="164">
        <v>4.8</v>
      </c>
      <c r="F320" s="109">
        <v>57</v>
      </c>
      <c r="G320" s="290" t="s">
        <v>1549</v>
      </c>
      <c r="H320" s="110" t="s">
        <v>354</v>
      </c>
      <c r="I320" s="21" t="s">
        <v>421</v>
      </c>
      <c r="K320" s="287"/>
      <c r="L320" s="287"/>
    </row>
    <row r="321" spans="1:12" x14ac:dyDescent="0.3">
      <c r="A321" s="105" t="s">
        <v>259</v>
      </c>
      <c r="B321" s="1" t="s">
        <v>1389</v>
      </c>
      <c r="C321" s="1" t="s">
        <v>338</v>
      </c>
      <c r="D321" s="163">
        <v>2.2240728947239505</v>
      </c>
      <c r="E321" s="164">
        <v>2.7</v>
      </c>
      <c r="F321" s="116">
        <v>91</v>
      </c>
      <c r="G321" s="290" t="s">
        <v>1549</v>
      </c>
      <c r="H321" s="110" t="s">
        <v>355</v>
      </c>
      <c r="I321" s="21" t="s">
        <v>421</v>
      </c>
      <c r="K321" s="287"/>
      <c r="L321" s="287"/>
    </row>
    <row r="322" spans="1:12" x14ac:dyDescent="0.3">
      <c r="A322" s="105" t="s">
        <v>64</v>
      </c>
      <c r="B322" s="55" t="s">
        <v>1544</v>
      </c>
      <c r="C322" s="2" t="s">
        <v>337</v>
      </c>
      <c r="D322" s="163">
        <v>1.3116873241578588</v>
      </c>
      <c r="E322" s="164">
        <v>1.9</v>
      </c>
      <c r="F322" s="109">
        <v>44</v>
      </c>
      <c r="G322" s="290" t="s">
        <v>1549</v>
      </c>
      <c r="H322" s="110" t="s">
        <v>346</v>
      </c>
      <c r="I322" s="21" t="s">
        <v>421</v>
      </c>
      <c r="K322" s="287"/>
      <c r="L322" s="287"/>
    </row>
    <row r="323" spans="1:12" x14ac:dyDescent="0.3">
      <c r="A323" s="105" t="s">
        <v>92</v>
      </c>
      <c r="B323" s="55" t="s">
        <v>1544</v>
      </c>
      <c r="C323" s="2" t="s">
        <v>337</v>
      </c>
      <c r="D323" s="163">
        <v>0.81244947453516581</v>
      </c>
      <c r="E323" s="164">
        <v>3.4</v>
      </c>
      <c r="F323" s="109">
        <v>55</v>
      </c>
      <c r="G323" s="290" t="s">
        <v>1549</v>
      </c>
      <c r="H323" s="110" t="s">
        <v>347</v>
      </c>
      <c r="I323" s="21" t="s">
        <v>421</v>
      </c>
      <c r="K323" s="287"/>
      <c r="L323" s="287"/>
    </row>
    <row r="324" spans="1:12" x14ac:dyDescent="0.3">
      <c r="A324" s="105" t="s">
        <v>104</v>
      </c>
      <c r="B324" s="55" t="s">
        <v>1544</v>
      </c>
      <c r="C324" s="2" t="s">
        <v>337</v>
      </c>
      <c r="D324" s="163">
        <v>0.6891853988860841</v>
      </c>
      <c r="E324" s="164">
        <v>3.5</v>
      </c>
      <c r="F324" s="109">
        <v>58</v>
      </c>
      <c r="G324" s="290" t="s">
        <v>1549</v>
      </c>
      <c r="H324" s="110" t="s">
        <v>351</v>
      </c>
      <c r="I324" s="21" t="s">
        <v>421</v>
      </c>
      <c r="K324" s="287"/>
      <c r="L324" s="287"/>
    </row>
    <row r="325" spans="1:12" x14ac:dyDescent="0.3">
      <c r="A325" s="105" t="s">
        <v>106</v>
      </c>
      <c r="B325" s="55" t="s">
        <v>1544</v>
      </c>
      <c r="C325" s="2" t="s">
        <v>337</v>
      </c>
      <c r="D325" s="163">
        <v>0.87599453507996461</v>
      </c>
      <c r="E325" s="164">
        <v>3.5</v>
      </c>
      <c r="F325" s="109">
        <v>58</v>
      </c>
      <c r="G325" s="290" t="s">
        <v>1549</v>
      </c>
      <c r="H325" s="110" t="s">
        <v>351</v>
      </c>
      <c r="I325" s="21" t="s">
        <v>421</v>
      </c>
      <c r="K325" s="287"/>
      <c r="L325" s="287"/>
    </row>
    <row r="326" spans="1:12" x14ac:dyDescent="0.3">
      <c r="A326" s="105" t="s">
        <v>108</v>
      </c>
      <c r="B326" s="55" t="s">
        <v>1544</v>
      </c>
      <c r="C326" s="2" t="s">
        <v>337</v>
      </c>
      <c r="D326" s="163">
        <v>0.60801004197230613</v>
      </c>
      <c r="E326" s="164">
        <v>4.0999999999999996</v>
      </c>
      <c r="F326" s="109">
        <v>61</v>
      </c>
      <c r="G326" s="290" t="s">
        <v>1549</v>
      </c>
      <c r="H326" s="110" t="s">
        <v>351</v>
      </c>
      <c r="I326" s="21" t="s">
        <v>421</v>
      </c>
      <c r="K326" s="287"/>
      <c r="L326" s="287"/>
    </row>
    <row r="327" spans="1:12" x14ac:dyDescent="0.3">
      <c r="A327" s="105" t="s">
        <v>115</v>
      </c>
      <c r="B327" s="55" t="s">
        <v>1544</v>
      </c>
      <c r="C327" s="2" t="s">
        <v>337</v>
      </c>
      <c r="D327" s="163">
        <v>1.855925762969481</v>
      </c>
      <c r="E327" s="164">
        <v>0.4</v>
      </c>
      <c r="F327" s="109">
        <v>61</v>
      </c>
      <c r="G327" s="290" t="s">
        <v>1549</v>
      </c>
      <c r="H327" s="110" t="s">
        <v>351</v>
      </c>
      <c r="I327" s="21" t="s">
        <v>421</v>
      </c>
      <c r="K327" s="287"/>
      <c r="L327" s="287"/>
    </row>
    <row r="328" spans="1:12" x14ac:dyDescent="0.3">
      <c r="A328" s="105" t="s">
        <v>187</v>
      </c>
      <c r="B328" s="55" t="s">
        <v>1544</v>
      </c>
      <c r="C328" s="1" t="s">
        <v>337</v>
      </c>
      <c r="D328" s="163">
        <v>1.3376991574491874</v>
      </c>
      <c r="E328" s="164">
        <v>3.1</v>
      </c>
      <c r="F328" s="109">
        <v>91</v>
      </c>
      <c r="G328" s="290" t="s">
        <v>1549</v>
      </c>
      <c r="H328" s="110" t="s">
        <v>347</v>
      </c>
      <c r="I328" s="21" t="s">
        <v>421</v>
      </c>
      <c r="K328" s="287"/>
      <c r="L328" s="287"/>
    </row>
    <row r="329" spans="1:12" x14ac:dyDescent="0.3">
      <c r="A329" s="105" t="s">
        <v>193</v>
      </c>
      <c r="B329" s="55" t="s">
        <v>1544</v>
      </c>
      <c r="C329" s="1" t="s">
        <v>337</v>
      </c>
      <c r="D329" s="163">
        <v>1.0108361636745917</v>
      </c>
      <c r="E329" s="164">
        <v>3.8</v>
      </c>
      <c r="F329" s="109">
        <v>91</v>
      </c>
      <c r="G329" s="290" t="s">
        <v>1549</v>
      </c>
      <c r="H329" s="110" t="s">
        <v>347</v>
      </c>
      <c r="I329" s="21" t="s">
        <v>421</v>
      </c>
      <c r="K329" s="287"/>
      <c r="L329" s="287"/>
    </row>
    <row r="330" spans="1:12" x14ac:dyDescent="0.3">
      <c r="A330" s="105" t="s">
        <v>236</v>
      </c>
      <c r="B330" s="55" t="s">
        <v>1544</v>
      </c>
      <c r="C330" s="1" t="s">
        <v>337</v>
      </c>
      <c r="D330" s="163">
        <v>1.329126405048314</v>
      </c>
      <c r="E330" s="164">
        <v>5</v>
      </c>
      <c r="F330" s="110">
        <v>91</v>
      </c>
      <c r="G330" s="290" t="s">
        <v>1549</v>
      </c>
      <c r="H330" s="110" t="s">
        <v>354</v>
      </c>
      <c r="I330" s="21" t="s">
        <v>421</v>
      </c>
      <c r="K330" s="287"/>
      <c r="L330" s="287"/>
    </row>
    <row r="331" spans="1:12" x14ac:dyDescent="0.3">
      <c r="A331" s="24" t="s">
        <v>60</v>
      </c>
      <c r="B331" s="15" t="s">
        <v>1226</v>
      </c>
      <c r="C331" s="24" t="s">
        <v>339</v>
      </c>
      <c r="D331" s="292">
        <v>2.2832177794662361</v>
      </c>
      <c r="E331" s="289">
        <v>4.4000000000000004</v>
      </c>
      <c r="F331" s="136">
        <v>64.00800000000001</v>
      </c>
      <c r="G331" s="290" t="s">
        <v>1549</v>
      </c>
      <c r="H331" s="21" t="s">
        <v>349</v>
      </c>
      <c r="I331" s="21" t="s">
        <v>421</v>
      </c>
      <c r="K331" s="287"/>
      <c r="L331" s="287"/>
    </row>
    <row r="332" spans="1:12" x14ac:dyDescent="0.3">
      <c r="A332" s="291" t="s">
        <v>93</v>
      </c>
      <c r="B332" s="15" t="s">
        <v>1226</v>
      </c>
      <c r="C332" s="24" t="s">
        <v>339</v>
      </c>
      <c r="D332" s="292">
        <v>1.4333506951400299</v>
      </c>
      <c r="E332" s="293">
        <v>2.8</v>
      </c>
      <c r="F332" s="294">
        <v>55</v>
      </c>
      <c r="G332" s="290" t="s">
        <v>1549</v>
      </c>
      <c r="H332" s="28" t="s">
        <v>347</v>
      </c>
      <c r="I332" s="21" t="s">
        <v>421</v>
      </c>
      <c r="K332" s="287"/>
      <c r="L332" s="287"/>
    </row>
    <row r="333" spans="1:12" x14ac:dyDescent="0.3">
      <c r="A333" s="291" t="s">
        <v>110</v>
      </c>
      <c r="B333" s="15" t="s">
        <v>1226</v>
      </c>
      <c r="C333" s="24" t="s">
        <v>339</v>
      </c>
      <c r="D333" s="292">
        <v>1.1643302180685358</v>
      </c>
      <c r="E333" s="293">
        <v>2.6</v>
      </c>
      <c r="F333" s="294">
        <v>61</v>
      </c>
      <c r="G333" s="290" t="s">
        <v>1549</v>
      </c>
      <c r="H333" s="28" t="s">
        <v>351</v>
      </c>
      <c r="I333" s="21" t="s">
        <v>421</v>
      </c>
      <c r="K333" s="287"/>
      <c r="L333" s="287"/>
    </row>
    <row r="334" spans="1:12" x14ac:dyDescent="0.3">
      <c r="A334" s="291" t="s">
        <v>114</v>
      </c>
      <c r="B334" s="15" t="s">
        <v>1226</v>
      </c>
      <c r="C334" s="24" t="s">
        <v>339</v>
      </c>
      <c r="D334" s="292">
        <v>1.1056659101407942</v>
      </c>
      <c r="E334" s="293">
        <v>3.4</v>
      </c>
      <c r="F334" s="294">
        <v>61</v>
      </c>
      <c r="G334" s="290" t="s">
        <v>1549</v>
      </c>
      <c r="H334" s="28" t="s">
        <v>351</v>
      </c>
      <c r="I334" s="21" t="s">
        <v>421</v>
      </c>
      <c r="K334" s="287"/>
      <c r="L334" s="287"/>
    </row>
    <row r="335" spans="1:12" x14ac:dyDescent="0.3">
      <c r="A335" s="291" t="s">
        <v>118</v>
      </c>
      <c r="B335" s="15" t="s">
        <v>1226</v>
      </c>
      <c r="C335" s="24" t="s">
        <v>339</v>
      </c>
      <c r="D335" s="292">
        <v>0.3308742677782443</v>
      </c>
      <c r="E335" s="293">
        <v>1.1000000000000001</v>
      </c>
      <c r="F335" s="294">
        <v>61</v>
      </c>
      <c r="G335" s="290" t="s">
        <v>1549</v>
      </c>
      <c r="H335" s="28" t="s">
        <v>351</v>
      </c>
      <c r="I335" s="21" t="s">
        <v>421</v>
      </c>
      <c r="K335" s="287"/>
      <c r="L335" s="287"/>
    </row>
    <row r="336" spans="1:12" x14ac:dyDescent="0.3">
      <c r="A336" s="291" t="s">
        <v>120</v>
      </c>
      <c r="B336" s="15" t="s">
        <v>1226</v>
      </c>
      <c r="C336" s="24" t="s">
        <v>339</v>
      </c>
      <c r="D336" s="292">
        <v>1.0328798413111864</v>
      </c>
      <c r="E336" s="293">
        <v>3.6</v>
      </c>
      <c r="F336" s="40">
        <v>67</v>
      </c>
      <c r="G336" s="290" t="s">
        <v>1549</v>
      </c>
      <c r="H336" s="40" t="s">
        <v>347</v>
      </c>
      <c r="I336" s="21" t="s">
        <v>421</v>
      </c>
      <c r="K336" s="287"/>
      <c r="L336" s="287"/>
    </row>
    <row r="337" spans="1:12" x14ac:dyDescent="0.3">
      <c r="A337" s="291" t="s">
        <v>142</v>
      </c>
      <c r="B337" s="15" t="s">
        <v>1226</v>
      </c>
      <c r="C337" s="24" t="s">
        <v>339</v>
      </c>
      <c r="D337" s="292">
        <v>1.3782305298358881</v>
      </c>
      <c r="E337" s="293">
        <v>2.5</v>
      </c>
      <c r="F337" s="294">
        <v>59</v>
      </c>
      <c r="G337" s="290" t="s">
        <v>1549</v>
      </c>
      <c r="H337" s="28" t="s">
        <v>349</v>
      </c>
      <c r="I337" s="21" t="s">
        <v>421</v>
      </c>
      <c r="K337" s="287"/>
      <c r="L337" s="287"/>
    </row>
    <row r="338" spans="1:12" x14ac:dyDescent="0.3">
      <c r="A338" s="291" t="s">
        <v>216</v>
      </c>
      <c r="B338" s="15" t="s">
        <v>1226</v>
      </c>
      <c r="C338" s="15" t="s">
        <v>339</v>
      </c>
      <c r="D338" s="292">
        <v>1.4319713204060935</v>
      </c>
      <c r="E338" s="293">
        <v>5.3</v>
      </c>
      <c r="F338" s="296">
        <v>70.408799999999999</v>
      </c>
      <c r="G338" s="290" t="s">
        <v>1549</v>
      </c>
      <c r="H338" s="28" t="s">
        <v>1210</v>
      </c>
      <c r="I338" s="21" t="s">
        <v>421</v>
      </c>
      <c r="K338" s="287"/>
      <c r="L338" s="287"/>
    </row>
    <row r="339" spans="1:12" x14ac:dyDescent="0.3">
      <c r="A339" s="291" t="s">
        <v>266</v>
      </c>
      <c r="B339" s="15" t="s">
        <v>1226</v>
      </c>
      <c r="C339" s="15" t="s">
        <v>339</v>
      </c>
      <c r="D339" s="292">
        <v>1.4848128278255319</v>
      </c>
      <c r="E339" s="293">
        <v>4.5</v>
      </c>
      <c r="F339" s="296">
        <v>88.08720000000001</v>
      </c>
      <c r="G339" s="290" t="s">
        <v>1549</v>
      </c>
      <c r="H339" s="28" t="s">
        <v>354</v>
      </c>
      <c r="I339" s="21" t="s">
        <v>421</v>
      </c>
      <c r="K339" s="287"/>
      <c r="L339" s="287"/>
    </row>
    <row r="340" spans="1:12" x14ac:dyDescent="0.3">
      <c r="A340" s="291" t="s">
        <v>279</v>
      </c>
      <c r="B340" s="15" t="s">
        <v>1226</v>
      </c>
      <c r="C340" s="15" t="s">
        <v>339</v>
      </c>
      <c r="D340" s="292">
        <v>1.7917559208023861</v>
      </c>
      <c r="E340" s="293">
        <v>2</v>
      </c>
      <c r="F340" s="296">
        <v>54</v>
      </c>
      <c r="G340" s="290" t="s">
        <v>1549</v>
      </c>
      <c r="H340" s="28" t="s">
        <v>353</v>
      </c>
      <c r="I340" s="21" t="s">
        <v>421</v>
      </c>
      <c r="K340" s="287"/>
      <c r="L340" s="287"/>
    </row>
    <row r="341" spans="1:12" x14ac:dyDescent="0.3">
      <c r="A341" s="15" t="s">
        <v>1267</v>
      </c>
      <c r="B341" s="15" t="s">
        <v>1226</v>
      </c>
      <c r="C341" s="15" t="s">
        <v>339</v>
      </c>
      <c r="D341" s="171">
        <v>0.83600436176188742</v>
      </c>
      <c r="E341" s="290">
        <v>0.3</v>
      </c>
      <c r="F341" s="21">
        <v>68</v>
      </c>
      <c r="G341" s="290" t="s">
        <v>1549</v>
      </c>
      <c r="H341" s="21" t="s">
        <v>347</v>
      </c>
      <c r="I341" s="21" t="s">
        <v>421</v>
      </c>
      <c r="K341" s="287"/>
      <c r="L341" s="287"/>
    </row>
    <row r="342" spans="1:12" x14ac:dyDescent="0.3">
      <c r="A342" s="15" t="s">
        <v>1268</v>
      </c>
      <c r="B342" s="15" t="s">
        <v>1226</v>
      </c>
      <c r="C342" s="15" t="s">
        <v>339</v>
      </c>
      <c r="D342" s="171">
        <v>1.0011233727615145</v>
      </c>
      <c r="E342" s="290">
        <v>1.6</v>
      </c>
      <c r="F342" s="21">
        <v>68</v>
      </c>
      <c r="G342" s="290" t="s">
        <v>1549</v>
      </c>
      <c r="H342" s="21" t="s">
        <v>347</v>
      </c>
      <c r="I342" s="21" t="s">
        <v>421</v>
      </c>
      <c r="K342" s="287"/>
      <c r="L342" s="287"/>
    </row>
    <row r="343" spans="1:12" x14ac:dyDescent="0.3">
      <c r="A343" s="15" t="s">
        <v>1269</v>
      </c>
      <c r="B343" s="15" t="s">
        <v>1226</v>
      </c>
      <c r="C343" s="15" t="s">
        <v>339</v>
      </c>
      <c r="D343" s="171">
        <v>0.57807308970099669</v>
      </c>
      <c r="E343" s="290">
        <v>0.8</v>
      </c>
      <c r="F343" s="21">
        <v>68</v>
      </c>
      <c r="G343" s="290" t="s">
        <v>1549</v>
      </c>
      <c r="H343" s="21" t="s">
        <v>347</v>
      </c>
      <c r="I343" s="21" t="s">
        <v>421</v>
      </c>
      <c r="K343" s="287"/>
      <c r="L343" s="287"/>
    </row>
    <row r="344" spans="1:12" s="44" customFormat="1" x14ac:dyDescent="0.3">
      <c r="A344" s="15" t="s">
        <v>18</v>
      </c>
      <c r="B344" s="15" t="s">
        <v>1226</v>
      </c>
      <c r="C344" s="15" t="s">
        <v>339</v>
      </c>
      <c r="D344" s="292">
        <v>0.28604177021311122</v>
      </c>
      <c r="E344" s="289">
        <v>2.8</v>
      </c>
      <c r="F344" s="136">
        <v>60.96</v>
      </c>
      <c r="G344" s="290" t="s">
        <v>1549</v>
      </c>
      <c r="H344" s="21" t="s">
        <v>346</v>
      </c>
      <c r="I344" s="21" t="s">
        <v>421</v>
      </c>
      <c r="K344" s="287"/>
      <c r="L344" s="287"/>
    </row>
    <row r="345" spans="1:12" x14ac:dyDescent="0.3">
      <c r="A345" s="15" t="s">
        <v>21</v>
      </c>
      <c r="B345" s="15" t="s">
        <v>1226</v>
      </c>
      <c r="C345" s="15" t="s">
        <v>339</v>
      </c>
      <c r="D345" s="292">
        <v>0.18247123677083535</v>
      </c>
      <c r="E345" s="289">
        <v>2.1</v>
      </c>
      <c r="F345" s="136">
        <v>60.96</v>
      </c>
      <c r="G345" s="290" t="s">
        <v>1549</v>
      </c>
      <c r="H345" s="21" t="s">
        <v>347</v>
      </c>
      <c r="I345" s="21" t="s">
        <v>421</v>
      </c>
      <c r="K345" s="287"/>
      <c r="L345" s="287"/>
    </row>
    <row r="346" spans="1:12" x14ac:dyDescent="0.3">
      <c r="A346" s="24" t="s">
        <v>41</v>
      </c>
      <c r="B346" s="15" t="s">
        <v>1226</v>
      </c>
      <c r="C346" s="24" t="s">
        <v>339</v>
      </c>
      <c r="D346" s="292">
        <v>0.2282441797734158</v>
      </c>
      <c r="E346" s="289">
        <v>1.9</v>
      </c>
      <c r="F346" s="136">
        <v>57.912000000000006</v>
      </c>
      <c r="G346" s="290" t="s">
        <v>1549</v>
      </c>
      <c r="H346" s="21" t="s">
        <v>1210</v>
      </c>
      <c r="I346" s="21" t="s">
        <v>421</v>
      </c>
      <c r="K346" s="287"/>
      <c r="L346" s="287"/>
    </row>
    <row r="347" spans="1:12" x14ac:dyDescent="0.3">
      <c r="A347" s="15" t="s">
        <v>1330</v>
      </c>
      <c r="B347" s="15" t="s">
        <v>1226</v>
      </c>
      <c r="C347" s="15" t="s">
        <v>339</v>
      </c>
      <c r="D347" s="171">
        <v>1.7263789368438593</v>
      </c>
      <c r="E347" s="290">
        <v>2.7</v>
      </c>
      <c r="F347" s="21">
        <v>55</v>
      </c>
      <c r="G347" s="290" t="s">
        <v>1549</v>
      </c>
      <c r="H347" s="21" t="s">
        <v>349</v>
      </c>
      <c r="I347" s="21" t="s">
        <v>421</v>
      </c>
      <c r="K347" s="287"/>
      <c r="L347" s="287"/>
    </row>
    <row r="348" spans="1:12" x14ac:dyDescent="0.3">
      <c r="A348" s="15" t="s">
        <v>1331</v>
      </c>
      <c r="B348" s="15" t="s">
        <v>1226</v>
      </c>
      <c r="C348" s="15" t="s">
        <v>339</v>
      </c>
      <c r="D348" s="171">
        <v>1.400869274490137</v>
      </c>
      <c r="E348" s="290">
        <v>2.2999999999999998</v>
      </c>
      <c r="F348" s="21">
        <v>55</v>
      </c>
      <c r="G348" s="290" t="s">
        <v>1549</v>
      </c>
      <c r="H348" s="21" t="s">
        <v>349</v>
      </c>
      <c r="I348" s="21" t="s">
        <v>421</v>
      </c>
      <c r="K348" s="287"/>
      <c r="L348" s="287"/>
    </row>
    <row r="349" spans="1:12" x14ac:dyDescent="0.3">
      <c r="A349" s="15" t="s">
        <v>1332</v>
      </c>
      <c r="B349" s="15" t="s">
        <v>1226</v>
      </c>
      <c r="C349" s="15" t="s">
        <v>339</v>
      </c>
      <c r="D349" s="171">
        <v>1.828674965607489</v>
      </c>
      <c r="E349" s="290">
        <v>2.5</v>
      </c>
      <c r="F349" s="21">
        <v>55</v>
      </c>
      <c r="G349" s="290" t="s">
        <v>1549</v>
      </c>
      <c r="H349" s="21" t="s">
        <v>349</v>
      </c>
      <c r="I349" s="21" t="s">
        <v>421</v>
      </c>
      <c r="K349" s="287"/>
      <c r="L349" s="287"/>
    </row>
    <row r="350" spans="1:12" x14ac:dyDescent="0.3">
      <c r="A350" s="24" t="s">
        <v>42</v>
      </c>
      <c r="B350" s="15" t="s">
        <v>1226</v>
      </c>
      <c r="C350" s="24" t="s">
        <v>339</v>
      </c>
      <c r="D350" s="298">
        <v>1.9264278799612777</v>
      </c>
      <c r="E350" s="289">
        <v>2.8</v>
      </c>
      <c r="F350" s="136">
        <v>56.388000000000005</v>
      </c>
      <c r="G350" s="290" t="s">
        <v>1549</v>
      </c>
      <c r="H350" s="21" t="s">
        <v>1210</v>
      </c>
      <c r="I350" s="21" t="s">
        <v>421</v>
      </c>
      <c r="K350" s="287"/>
      <c r="L350" s="287"/>
    </row>
    <row r="351" spans="1:12" x14ac:dyDescent="0.3">
      <c r="A351" s="1" t="s">
        <v>1506</v>
      </c>
      <c r="B351" s="15" t="s">
        <v>1378</v>
      </c>
      <c r="C351" s="1" t="s">
        <v>339</v>
      </c>
      <c r="D351" s="1">
        <v>1.0944317089403239</v>
      </c>
      <c r="E351" s="26">
        <v>-0.3</v>
      </c>
      <c r="F351" s="343">
        <v>64</v>
      </c>
      <c r="G351" s="290" t="s">
        <v>1549</v>
      </c>
      <c r="H351" s="343" t="s">
        <v>347</v>
      </c>
      <c r="I351" s="21" t="s">
        <v>421</v>
      </c>
      <c r="K351" s="287"/>
      <c r="L351" s="287"/>
    </row>
    <row r="352" spans="1:12" x14ac:dyDescent="0.3">
      <c r="A352" s="24" t="s">
        <v>57</v>
      </c>
      <c r="B352" s="15" t="s">
        <v>1378</v>
      </c>
      <c r="C352" s="24" t="s">
        <v>339</v>
      </c>
      <c r="D352" s="292">
        <v>1.2447389630160293</v>
      </c>
      <c r="E352" s="289">
        <v>2.7</v>
      </c>
      <c r="F352" s="136">
        <v>54.864000000000004</v>
      </c>
      <c r="G352" s="290" t="s">
        <v>1549</v>
      </c>
      <c r="H352" s="21" t="s">
        <v>349</v>
      </c>
      <c r="I352" s="21" t="s">
        <v>421</v>
      </c>
      <c r="K352" s="287"/>
      <c r="L352" s="287"/>
    </row>
    <row r="353" spans="1:10" x14ac:dyDescent="0.3">
      <c r="A353" s="291" t="s">
        <v>107</v>
      </c>
      <c r="B353" s="15" t="s">
        <v>1378</v>
      </c>
      <c r="C353" s="24" t="s">
        <v>339</v>
      </c>
      <c r="D353" s="292">
        <v>0.7577633599128325</v>
      </c>
      <c r="E353" s="293">
        <v>1.5</v>
      </c>
      <c r="F353" s="294">
        <v>58</v>
      </c>
      <c r="G353" s="290" t="s">
        <v>1549</v>
      </c>
      <c r="H353" s="28" t="s">
        <v>351</v>
      </c>
      <c r="I353" s="21" t="s">
        <v>421</v>
      </c>
      <c r="J353" s="30"/>
    </row>
    <row r="354" spans="1:10" x14ac:dyDescent="0.3">
      <c r="A354" s="291" t="s">
        <v>163</v>
      </c>
      <c r="B354" s="15" t="s">
        <v>1378</v>
      </c>
      <c r="C354" s="24" t="s">
        <v>339</v>
      </c>
      <c r="D354" s="292">
        <v>0.74201732969505474</v>
      </c>
      <c r="E354" s="293">
        <v>1.5</v>
      </c>
      <c r="F354" s="294">
        <v>64</v>
      </c>
      <c r="G354" s="290" t="s">
        <v>1549</v>
      </c>
      <c r="H354" s="28" t="s">
        <v>349</v>
      </c>
      <c r="I354" s="21" t="s">
        <v>421</v>
      </c>
      <c r="J354" s="30"/>
    </row>
    <row r="355" spans="1:10" x14ac:dyDescent="0.3">
      <c r="A355" s="291" t="s">
        <v>180</v>
      </c>
      <c r="B355" s="15" t="s">
        <v>1378</v>
      </c>
      <c r="C355" s="15" t="s">
        <v>339</v>
      </c>
      <c r="D355" s="292">
        <v>0.92647058823529405</v>
      </c>
      <c r="E355" s="293">
        <v>-0.6</v>
      </c>
      <c r="F355" s="28">
        <v>61</v>
      </c>
      <c r="G355" s="290" t="s">
        <v>1549</v>
      </c>
      <c r="H355" s="28" t="s">
        <v>347</v>
      </c>
      <c r="I355" s="21" t="s">
        <v>421</v>
      </c>
      <c r="J355" s="30"/>
    </row>
    <row r="356" spans="1:10" x14ac:dyDescent="0.3">
      <c r="A356" s="291" t="s">
        <v>195</v>
      </c>
      <c r="B356" s="15" t="s">
        <v>1378</v>
      </c>
      <c r="C356" s="15" t="s">
        <v>339</v>
      </c>
      <c r="D356" s="292">
        <v>0.81085065605189455</v>
      </c>
      <c r="E356" s="293">
        <v>0.6</v>
      </c>
      <c r="F356" s="294">
        <v>82</v>
      </c>
      <c r="G356" s="290" t="s">
        <v>1549</v>
      </c>
      <c r="H356" s="28" t="s">
        <v>347</v>
      </c>
      <c r="I356" s="21" t="s">
        <v>421</v>
      </c>
      <c r="J356" s="30"/>
    </row>
    <row r="357" spans="1:10" x14ac:dyDescent="0.3">
      <c r="A357" s="291" t="s">
        <v>198</v>
      </c>
      <c r="B357" s="15" t="s">
        <v>1378</v>
      </c>
      <c r="C357" s="15" t="s">
        <v>339</v>
      </c>
      <c r="D357" s="292">
        <v>0.85727969348659006</v>
      </c>
      <c r="E357" s="293">
        <v>0.8</v>
      </c>
      <c r="F357" s="294">
        <v>84</v>
      </c>
      <c r="G357" s="290" t="s">
        <v>1549</v>
      </c>
      <c r="H357" s="28" t="s">
        <v>353</v>
      </c>
      <c r="I357" s="21" t="s">
        <v>421</v>
      </c>
      <c r="J357" s="30"/>
    </row>
    <row r="358" spans="1:10" x14ac:dyDescent="0.3">
      <c r="A358" s="291" t="s">
        <v>203</v>
      </c>
      <c r="B358" s="15" t="s">
        <v>1378</v>
      </c>
      <c r="C358" s="15" t="s">
        <v>339</v>
      </c>
      <c r="D358" s="292">
        <v>0.81784746418892762</v>
      </c>
      <c r="E358" s="293">
        <v>2.4</v>
      </c>
      <c r="F358" s="294">
        <v>88</v>
      </c>
      <c r="G358" s="290" t="s">
        <v>1549</v>
      </c>
      <c r="H358" s="28" t="s">
        <v>353</v>
      </c>
      <c r="I358" s="21" t="s">
        <v>421</v>
      </c>
      <c r="J358" s="30"/>
    </row>
    <row r="359" spans="1:10" x14ac:dyDescent="0.3">
      <c r="A359" s="291" t="s">
        <v>213</v>
      </c>
      <c r="B359" s="15" t="s">
        <v>1378</v>
      </c>
      <c r="C359" s="15" t="s">
        <v>339</v>
      </c>
      <c r="D359" s="292">
        <v>1.142591252197291</v>
      </c>
      <c r="E359" s="293">
        <v>2.6</v>
      </c>
      <c r="F359" s="296">
        <v>63</v>
      </c>
      <c r="G359" s="290" t="s">
        <v>1549</v>
      </c>
      <c r="H359" s="28" t="s">
        <v>1210</v>
      </c>
      <c r="I359" s="21" t="s">
        <v>421</v>
      </c>
      <c r="J359" s="30"/>
    </row>
    <row r="360" spans="1:10" x14ac:dyDescent="0.3">
      <c r="A360" s="291" t="s">
        <v>220</v>
      </c>
      <c r="B360" s="15" t="s">
        <v>1378</v>
      </c>
      <c r="C360" s="15" t="s">
        <v>339</v>
      </c>
      <c r="D360" s="292">
        <v>0.95815879435697404</v>
      </c>
      <c r="E360" s="293">
        <v>3.3</v>
      </c>
      <c r="F360" s="296">
        <v>70.408799999999999</v>
      </c>
      <c r="G360" s="290" t="s">
        <v>1549</v>
      </c>
      <c r="H360" s="28" t="s">
        <v>1210</v>
      </c>
      <c r="I360" s="21" t="s">
        <v>421</v>
      </c>
      <c r="J360" s="30"/>
    </row>
    <row r="361" spans="1:10" x14ac:dyDescent="0.3">
      <c r="A361" s="291" t="s">
        <v>224</v>
      </c>
      <c r="B361" s="15" t="s">
        <v>1378</v>
      </c>
      <c r="C361" s="15" t="s">
        <v>339</v>
      </c>
      <c r="D361" s="292">
        <v>1.015054185259648</v>
      </c>
      <c r="E361" s="293">
        <v>3</v>
      </c>
      <c r="F361" s="294">
        <v>57</v>
      </c>
      <c r="G361" s="290" t="s">
        <v>1549</v>
      </c>
      <c r="H361" s="28" t="s">
        <v>354</v>
      </c>
      <c r="I361" s="21" t="s">
        <v>421</v>
      </c>
      <c r="J361" s="30"/>
    </row>
    <row r="362" spans="1:10" x14ac:dyDescent="0.3">
      <c r="A362" s="291" t="s">
        <v>256</v>
      </c>
      <c r="B362" s="15" t="s">
        <v>1378</v>
      </c>
      <c r="C362" s="15" t="s">
        <v>339</v>
      </c>
      <c r="D362" s="292">
        <v>1.3837360874360776</v>
      </c>
      <c r="E362" s="293">
        <v>4.5</v>
      </c>
      <c r="F362" s="296">
        <v>91</v>
      </c>
      <c r="G362" s="290" t="s">
        <v>1549</v>
      </c>
      <c r="H362" s="28" t="s">
        <v>355</v>
      </c>
      <c r="I362" s="21" t="s">
        <v>421</v>
      </c>
      <c r="J362" s="30"/>
    </row>
    <row r="363" spans="1:10" s="44" customFormat="1" x14ac:dyDescent="0.3">
      <c r="A363" s="291" t="s">
        <v>268</v>
      </c>
      <c r="B363" s="15" t="s">
        <v>1378</v>
      </c>
      <c r="C363" s="15" t="s">
        <v>339</v>
      </c>
      <c r="D363" s="292">
        <v>2.9824736108344951</v>
      </c>
      <c r="E363" s="293">
        <v>4.0999999999999996</v>
      </c>
      <c r="F363" s="296">
        <v>88.08720000000001</v>
      </c>
      <c r="G363" s="290" t="s">
        <v>1549</v>
      </c>
      <c r="H363" s="28" t="s">
        <v>354</v>
      </c>
      <c r="I363" s="21" t="s">
        <v>421</v>
      </c>
      <c r="J363" s="30"/>
    </row>
    <row r="364" spans="1:10" s="23" customFormat="1" x14ac:dyDescent="0.3">
      <c r="A364" s="291" t="s">
        <v>281</v>
      </c>
      <c r="B364" s="15" t="s">
        <v>1378</v>
      </c>
      <c r="C364" s="15" t="s">
        <v>339</v>
      </c>
      <c r="D364" s="292">
        <v>0.98000975134080948</v>
      </c>
      <c r="E364" s="293">
        <v>2.6</v>
      </c>
      <c r="F364" s="296">
        <v>54</v>
      </c>
      <c r="G364" s="290" t="s">
        <v>1549</v>
      </c>
      <c r="H364" s="28" t="s">
        <v>353</v>
      </c>
      <c r="I364" s="21" t="s">
        <v>421</v>
      </c>
      <c r="J364" s="30"/>
    </row>
    <row r="365" spans="1:10" s="23" customFormat="1" x14ac:dyDescent="0.3">
      <c r="A365" s="15" t="s">
        <v>1452</v>
      </c>
      <c r="B365" s="15" t="s">
        <v>1378</v>
      </c>
      <c r="C365" s="15" t="s">
        <v>339</v>
      </c>
      <c r="D365" s="171">
        <v>1.1949932400017447</v>
      </c>
      <c r="E365" s="290">
        <v>2.5</v>
      </c>
      <c r="F365" s="21">
        <v>64</v>
      </c>
      <c r="G365" s="290" t="s">
        <v>1549</v>
      </c>
      <c r="H365" s="21" t="s">
        <v>347</v>
      </c>
      <c r="I365" s="21" t="s">
        <v>421</v>
      </c>
      <c r="J365" s="30"/>
    </row>
    <row r="366" spans="1:10" x14ac:dyDescent="0.3">
      <c r="A366" s="15" t="s">
        <v>1453</v>
      </c>
      <c r="B366" s="15" t="s">
        <v>1378</v>
      </c>
      <c r="C366" s="15" t="s">
        <v>339</v>
      </c>
      <c r="D366" s="171">
        <v>1.2025418275418274</v>
      </c>
      <c r="E366" s="290">
        <v>0.3</v>
      </c>
      <c r="F366" s="21">
        <v>64</v>
      </c>
      <c r="G366" s="290" t="s">
        <v>1549</v>
      </c>
      <c r="H366" s="21" t="s">
        <v>347</v>
      </c>
      <c r="I366" s="21" t="s">
        <v>421</v>
      </c>
      <c r="J366" s="30"/>
    </row>
    <row r="367" spans="1:10" x14ac:dyDescent="0.3">
      <c r="A367" s="24" t="s">
        <v>36</v>
      </c>
      <c r="B367" s="15" t="s">
        <v>1378</v>
      </c>
      <c r="C367" s="24" t="s">
        <v>339</v>
      </c>
      <c r="D367" s="292">
        <v>1.1205591986740653</v>
      </c>
      <c r="E367" s="289">
        <v>2.7</v>
      </c>
      <c r="F367" s="136">
        <v>57.912000000000006</v>
      </c>
      <c r="G367" s="290" t="s">
        <v>1549</v>
      </c>
      <c r="H367" s="21" t="s">
        <v>1210</v>
      </c>
      <c r="I367" s="21" t="s">
        <v>421</v>
      </c>
      <c r="J367" s="30"/>
    </row>
    <row r="368" spans="1:10" x14ac:dyDescent="0.3">
      <c r="A368" s="15" t="s">
        <v>1459</v>
      </c>
      <c r="B368" s="15" t="s">
        <v>1378</v>
      </c>
      <c r="C368" s="15" t="s">
        <v>339</v>
      </c>
      <c r="D368" s="171">
        <v>1.0890151515151516</v>
      </c>
      <c r="E368" s="290">
        <v>1.8</v>
      </c>
      <c r="F368" s="21">
        <v>55</v>
      </c>
      <c r="G368" s="290" t="s">
        <v>1549</v>
      </c>
      <c r="H368" s="21" t="s">
        <v>349</v>
      </c>
      <c r="I368" s="21" t="s">
        <v>421</v>
      </c>
      <c r="J368" s="30"/>
    </row>
    <row r="369" spans="1:10" x14ac:dyDescent="0.3">
      <c r="A369" s="15" t="s">
        <v>1460</v>
      </c>
      <c r="B369" s="15" t="s">
        <v>1378</v>
      </c>
      <c r="C369" s="15" t="s">
        <v>339</v>
      </c>
      <c r="D369" s="171">
        <v>1.0796694730277518</v>
      </c>
      <c r="E369" s="290">
        <v>5.2</v>
      </c>
      <c r="F369" s="21">
        <v>55</v>
      </c>
      <c r="G369" s="290" t="s">
        <v>1549</v>
      </c>
      <c r="H369" s="21" t="s">
        <v>349</v>
      </c>
      <c r="I369" s="21" t="s">
        <v>421</v>
      </c>
      <c r="J369" s="30"/>
    </row>
    <row r="370" spans="1:10" x14ac:dyDescent="0.3">
      <c r="A370" s="15" t="s">
        <v>1461</v>
      </c>
      <c r="B370" s="15" t="s">
        <v>1378</v>
      </c>
      <c r="C370" s="15" t="s">
        <v>339</v>
      </c>
      <c r="D370" s="171">
        <v>1.0689722931813714</v>
      </c>
      <c r="E370" s="290">
        <v>2.4</v>
      </c>
      <c r="F370" s="21">
        <v>55</v>
      </c>
      <c r="G370" s="290" t="s">
        <v>1549</v>
      </c>
      <c r="H370" s="21" t="s">
        <v>349</v>
      </c>
      <c r="I370" s="21" t="s">
        <v>421</v>
      </c>
      <c r="J370" s="30"/>
    </row>
    <row r="371" spans="1:10" x14ac:dyDescent="0.3">
      <c r="A371" s="24" t="s">
        <v>50</v>
      </c>
      <c r="B371" s="15" t="s">
        <v>1378</v>
      </c>
      <c r="C371" s="24" t="s">
        <v>339</v>
      </c>
      <c r="D371" s="292">
        <v>1.4395791999261753</v>
      </c>
      <c r="E371" s="289">
        <v>2.4</v>
      </c>
      <c r="F371" s="136">
        <v>54.864000000000004</v>
      </c>
      <c r="G371" s="290" t="s">
        <v>1549</v>
      </c>
      <c r="H371" s="21" t="s">
        <v>345</v>
      </c>
      <c r="I371" s="21" t="s">
        <v>421</v>
      </c>
      <c r="J371" s="29"/>
    </row>
    <row r="372" spans="1:10" s="44" customFormat="1" x14ac:dyDescent="0.3">
      <c r="A372" s="105" t="s">
        <v>113</v>
      </c>
      <c r="B372" s="105" t="s">
        <v>1380</v>
      </c>
      <c r="C372" s="2" t="s">
        <v>337</v>
      </c>
      <c r="D372" s="163">
        <v>0.44617857981538689</v>
      </c>
      <c r="E372" s="164">
        <v>3.9</v>
      </c>
      <c r="F372" s="109">
        <v>61</v>
      </c>
      <c r="G372" s="290" t="s">
        <v>1549</v>
      </c>
      <c r="H372" s="110" t="s">
        <v>351</v>
      </c>
      <c r="I372" s="21" t="s">
        <v>421</v>
      </c>
      <c r="J372" s="30"/>
    </row>
    <row r="373" spans="1:10" x14ac:dyDescent="0.3">
      <c r="A373" s="105" t="s">
        <v>138</v>
      </c>
      <c r="B373" s="105" t="s">
        <v>1380</v>
      </c>
      <c r="C373" s="2" t="s">
        <v>337</v>
      </c>
      <c r="D373" s="163">
        <v>1.0968520346605242</v>
      </c>
      <c r="E373" s="164">
        <v>2.2999999999999998</v>
      </c>
      <c r="F373" s="109">
        <v>81</v>
      </c>
      <c r="G373" s="290" t="s">
        <v>1549</v>
      </c>
      <c r="H373" s="110" t="s">
        <v>347</v>
      </c>
      <c r="I373" s="21" t="s">
        <v>421</v>
      </c>
      <c r="J373" s="29"/>
    </row>
    <row r="374" spans="1:10" x14ac:dyDescent="0.3">
      <c r="A374" s="105" t="s">
        <v>168</v>
      </c>
      <c r="B374" s="105" t="s">
        <v>1380</v>
      </c>
      <c r="C374" s="2" t="s">
        <v>337</v>
      </c>
      <c r="D374" s="163">
        <v>0.58434680983163512</v>
      </c>
      <c r="E374" s="164">
        <v>3.4</v>
      </c>
      <c r="F374" s="116">
        <v>55.473600000000005</v>
      </c>
      <c r="G374" s="290" t="s">
        <v>1549</v>
      </c>
      <c r="H374" s="110" t="s">
        <v>1210</v>
      </c>
      <c r="I374" s="21" t="s">
        <v>421</v>
      </c>
      <c r="J374" s="29"/>
    </row>
    <row r="375" spans="1:10" x14ac:dyDescent="0.3">
      <c r="A375" s="105" t="s">
        <v>172</v>
      </c>
      <c r="B375" s="105" t="s">
        <v>1380</v>
      </c>
      <c r="C375" s="2" t="s">
        <v>337</v>
      </c>
      <c r="D375" s="163">
        <v>0.69206659782234548</v>
      </c>
      <c r="E375" s="164">
        <v>4.4000000000000004</v>
      </c>
      <c r="F375" s="116">
        <v>59.436</v>
      </c>
      <c r="G375" s="290" t="s">
        <v>1549</v>
      </c>
      <c r="H375" s="110" t="s">
        <v>1210</v>
      </c>
      <c r="I375" s="21" t="s">
        <v>421</v>
      </c>
      <c r="J375" s="30"/>
    </row>
    <row r="376" spans="1:10" x14ac:dyDescent="0.3">
      <c r="A376" s="2" t="s">
        <v>39</v>
      </c>
      <c r="B376" s="105" t="s">
        <v>1380</v>
      </c>
      <c r="C376" s="2" t="s">
        <v>337</v>
      </c>
      <c r="D376" s="163">
        <v>0.56126212020363742</v>
      </c>
      <c r="E376" s="27">
        <v>2.7</v>
      </c>
      <c r="F376" s="18">
        <v>57.912000000000006</v>
      </c>
      <c r="G376" s="290" t="s">
        <v>1549</v>
      </c>
      <c r="H376" s="343" t="s">
        <v>1210</v>
      </c>
      <c r="I376" s="21" t="s">
        <v>421</v>
      </c>
      <c r="J376" s="29"/>
    </row>
    <row r="377" spans="1:10" x14ac:dyDescent="0.3">
      <c r="A377" s="2" t="s">
        <v>40</v>
      </c>
      <c r="B377" s="105" t="s">
        <v>1380</v>
      </c>
      <c r="C377" s="2" t="s">
        <v>337</v>
      </c>
      <c r="D377" s="163">
        <v>0.56335034013605445</v>
      </c>
      <c r="E377" s="27">
        <v>3.8</v>
      </c>
      <c r="F377" s="18">
        <v>57.912000000000006</v>
      </c>
      <c r="G377" s="290" t="s">
        <v>1549</v>
      </c>
      <c r="H377" s="343" t="s">
        <v>1210</v>
      </c>
      <c r="I377" s="21" t="s">
        <v>421</v>
      </c>
      <c r="J377" s="47"/>
    </row>
    <row r="378" spans="1:10" x14ac:dyDescent="0.3">
      <c r="A378" s="2" t="s">
        <v>49</v>
      </c>
      <c r="B378" s="105" t="s">
        <v>1380</v>
      </c>
      <c r="C378" s="2" t="s">
        <v>337</v>
      </c>
      <c r="D378" s="163">
        <v>1.0283765948086232</v>
      </c>
      <c r="E378" s="27">
        <v>3.9</v>
      </c>
      <c r="F378" s="18">
        <v>54.864000000000004</v>
      </c>
      <c r="G378" s="290" t="s">
        <v>1549</v>
      </c>
      <c r="H378" s="343" t="s">
        <v>345</v>
      </c>
      <c r="I378" s="21" t="s">
        <v>421</v>
      </c>
      <c r="J378" s="29"/>
    </row>
    <row r="379" spans="1:10" x14ac:dyDescent="0.3">
      <c r="A379" s="115" t="s">
        <v>191</v>
      </c>
      <c r="B379" s="105" t="s">
        <v>1380</v>
      </c>
      <c r="C379" s="32" t="s">
        <v>337</v>
      </c>
      <c r="D379" s="163">
        <v>0.53978408636545372</v>
      </c>
      <c r="E379" s="164">
        <v>2.7</v>
      </c>
      <c r="F379" s="116">
        <v>91</v>
      </c>
      <c r="G379" s="290" t="s">
        <v>1549</v>
      </c>
      <c r="H379" s="25" t="s">
        <v>347</v>
      </c>
      <c r="I379" s="21" t="s">
        <v>421</v>
      </c>
      <c r="J379" s="29"/>
    </row>
    <row r="380" spans="1:10" x14ac:dyDescent="0.3">
      <c r="A380" s="105" t="s">
        <v>228</v>
      </c>
      <c r="B380" s="105" t="s">
        <v>1380</v>
      </c>
      <c r="C380" s="1" t="s">
        <v>337</v>
      </c>
      <c r="D380" s="163">
        <v>0.77231329690346084</v>
      </c>
      <c r="E380" s="164">
        <v>4.7</v>
      </c>
      <c r="F380" s="109">
        <v>57</v>
      </c>
      <c r="G380" s="290" t="s">
        <v>1549</v>
      </c>
      <c r="H380" s="110" t="s">
        <v>354</v>
      </c>
      <c r="I380" s="21" t="s">
        <v>421</v>
      </c>
      <c r="J380" s="29"/>
    </row>
    <row r="381" spans="1:10" x14ac:dyDescent="0.3">
      <c r="A381" s="105" t="s">
        <v>284</v>
      </c>
      <c r="B381" s="105" t="s">
        <v>1380</v>
      </c>
      <c r="C381" s="1" t="s">
        <v>337</v>
      </c>
      <c r="D381" s="163">
        <v>0.71489796290554963</v>
      </c>
      <c r="E381" s="164">
        <v>6.8</v>
      </c>
      <c r="F381" s="109">
        <v>80</v>
      </c>
      <c r="G381" s="290" t="s">
        <v>1549</v>
      </c>
      <c r="H381" s="110" t="s">
        <v>353</v>
      </c>
      <c r="I381" s="21" t="s">
        <v>421</v>
      </c>
      <c r="J381" s="29"/>
    </row>
    <row r="382" spans="1:10" x14ac:dyDescent="0.3">
      <c r="A382" s="1" t="s">
        <v>1475</v>
      </c>
      <c r="B382" s="1" t="s">
        <v>150</v>
      </c>
      <c r="C382" s="1" t="s">
        <v>339</v>
      </c>
      <c r="D382" s="171">
        <v>0.73066365251089949</v>
      </c>
      <c r="E382" s="26">
        <v>5.3</v>
      </c>
      <c r="F382" s="343">
        <v>75</v>
      </c>
      <c r="G382" s="290" t="s">
        <v>1549</v>
      </c>
      <c r="H382" s="343" t="s">
        <v>1210</v>
      </c>
      <c r="I382" s="21" t="s">
        <v>421</v>
      </c>
      <c r="J382" s="30"/>
    </row>
    <row r="383" spans="1:10" x14ac:dyDescent="0.3">
      <c r="A383" s="1" t="s">
        <v>1476</v>
      </c>
      <c r="B383" s="1" t="s">
        <v>150</v>
      </c>
      <c r="C383" s="1" t="s">
        <v>339</v>
      </c>
      <c r="D383" s="171">
        <v>0.56381730805615471</v>
      </c>
      <c r="E383" s="26">
        <v>5.2</v>
      </c>
      <c r="F383" s="343">
        <v>75</v>
      </c>
      <c r="G383" s="290" t="s">
        <v>1549</v>
      </c>
      <c r="H383" s="343" t="s">
        <v>1210</v>
      </c>
      <c r="I383" s="21" t="s">
        <v>421</v>
      </c>
      <c r="J383" s="30"/>
    </row>
    <row r="384" spans="1:10" x14ac:dyDescent="0.3">
      <c r="A384" s="105" t="s">
        <v>91</v>
      </c>
      <c r="B384" s="1" t="s">
        <v>150</v>
      </c>
      <c r="C384" s="2" t="s">
        <v>339</v>
      </c>
      <c r="D384" s="163">
        <v>0.33797277782898572</v>
      </c>
      <c r="E384" s="164">
        <v>3.5</v>
      </c>
      <c r="F384" s="109">
        <v>64</v>
      </c>
      <c r="G384" s="290" t="s">
        <v>1549</v>
      </c>
      <c r="H384" s="110" t="s">
        <v>347</v>
      </c>
      <c r="I384" s="21" t="s">
        <v>421</v>
      </c>
      <c r="J384" s="30"/>
    </row>
    <row r="385" spans="1:10" x14ac:dyDescent="0.3">
      <c r="A385" s="105" t="s">
        <v>152</v>
      </c>
      <c r="B385" s="1" t="s">
        <v>150</v>
      </c>
      <c r="C385" s="2" t="s">
        <v>339</v>
      </c>
      <c r="D385" s="163">
        <v>1.6972673994868264</v>
      </c>
      <c r="E385" s="164">
        <v>4</v>
      </c>
      <c r="F385" s="109">
        <v>84</v>
      </c>
      <c r="G385" s="290" t="s">
        <v>1549</v>
      </c>
      <c r="H385" s="110" t="s">
        <v>349</v>
      </c>
      <c r="I385" s="21" t="s">
        <v>421</v>
      </c>
      <c r="J385" s="29"/>
    </row>
    <row r="386" spans="1:10" x14ac:dyDescent="0.3">
      <c r="A386" s="105" t="s">
        <v>181</v>
      </c>
      <c r="B386" s="114" t="s">
        <v>150</v>
      </c>
      <c r="C386" s="1" t="s">
        <v>339</v>
      </c>
      <c r="D386" s="163">
        <v>1.6382504083177312</v>
      </c>
      <c r="E386" s="164">
        <v>2.4</v>
      </c>
      <c r="F386" s="109">
        <v>82.600800000000007</v>
      </c>
      <c r="G386" s="290" t="s">
        <v>1549</v>
      </c>
      <c r="H386" s="110" t="s">
        <v>347</v>
      </c>
      <c r="I386" s="21" t="s">
        <v>421</v>
      </c>
      <c r="J386" s="29"/>
    </row>
    <row r="387" spans="1:10" x14ac:dyDescent="0.3">
      <c r="A387" s="105" t="s">
        <v>186</v>
      </c>
      <c r="B387" s="114" t="s">
        <v>150</v>
      </c>
      <c r="C387" s="1" t="s">
        <v>339</v>
      </c>
      <c r="D387" s="163">
        <v>1.7492209946987172</v>
      </c>
      <c r="E387" s="164">
        <v>3.7</v>
      </c>
      <c r="F387" s="109">
        <v>91</v>
      </c>
      <c r="G387" s="290" t="s">
        <v>1549</v>
      </c>
      <c r="H387" s="110" t="s">
        <v>347</v>
      </c>
      <c r="I387" s="21" t="s">
        <v>421</v>
      </c>
      <c r="J387" s="29"/>
    </row>
    <row r="388" spans="1:10" x14ac:dyDescent="0.3">
      <c r="A388" s="105" t="s">
        <v>205</v>
      </c>
      <c r="B388" s="114" t="s">
        <v>150</v>
      </c>
      <c r="C388" s="1" t="s">
        <v>339</v>
      </c>
      <c r="D388" s="163">
        <v>0.87854624138483728</v>
      </c>
      <c r="E388" s="164">
        <v>5.8</v>
      </c>
      <c r="F388" s="109">
        <v>79</v>
      </c>
      <c r="G388" s="290" t="s">
        <v>1549</v>
      </c>
      <c r="H388" s="110" t="s">
        <v>353</v>
      </c>
      <c r="I388" s="21" t="s">
        <v>421</v>
      </c>
      <c r="J388" s="30"/>
    </row>
    <row r="389" spans="1:10" x14ac:dyDescent="0.3">
      <c r="A389" s="105" t="s">
        <v>208</v>
      </c>
      <c r="B389" s="114" t="s">
        <v>150</v>
      </c>
      <c r="C389" s="1" t="s">
        <v>339</v>
      </c>
      <c r="D389" s="128">
        <v>1.1355898257560586</v>
      </c>
      <c r="E389" s="164">
        <v>5.8</v>
      </c>
      <c r="F389" s="109">
        <v>79</v>
      </c>
      <c r="G389" s="290" t="s">
        <v>1549</v>
      </c>
      <c r="H389" s="110" t="s">
        <v>353</v>
      </c>
      <c r="I389" s="21" t="s">
        <v>421</v>
      </c>
      <c r="J389" s="30"/>
    </row>
    <row r="390" spans="1:10" x14ac:dyDescent="0.3">
      <c r="A390" s="105" t="s">
        <v>212</v>
      </c>
      <c r="B390" s="32" t="s">
        <v>150</v>
      </c>
      <c r="C390" s="1" t="s">
        <v>339</v>
      </c>
      <c r="D390" s="163">
        <v>1.9682043889155856</v>
      </c>
      <c r="E390" s="164">
        <v>5.3</v>
      </c>
      <c r="F390" s="116">
        <v>63</v>
      </c>
      <c r="G390" s="290" t="s">
        <v>1549</v>
      </c>
      <c r="H390" s="110" t="s">
        <v>1210</v>
      </c>
      <c r="I390" s="21" t="s">
        <v>421</v>
      </c>
      <c r="J390" s="29"/>
    </row>
    <row r="391" spans="1:10" x14ac:dyDescent="0.3">
      <c r="A391" s="105" t="s">
        <v>221</v>
      </c>
      <c r="B391" s="114" t="s">
        <v>150</v>
      </c>
      <c r="C391" s="1" t="s">
        <v>339</v>
      </c>
      <c r="D391" s="163">
        <v>0.60902436097443913</v>
      </c>
      <c r="E391" s="164">
        <v>5.3</v>
      </c>
      <c r="F391" s="116">
        <v>70.408799999999999</v>
      </c>
      <c r="G391" s="290" t="s">
        <v>1549</v>
      </c>
      <c r="H391" s="110" t="s">
        <v>1210</v>
      </c>
      <c r="I391" s="21" t="s">
        <v>421</v>
      </c>
      <c r="J391" s="29"/>
    </row>
    <row r="392" spans="1:10" x14ac:dyDescent="0.3">
      <c r="A392" s="105" t="s">
        <v>225</v>
      </c>
      <c r="B392" s="114" t="s">
        <v>150</v>
      </c>
      <c r="C392" s="1" t="s">
        <v>339</v>
      </c>
      <c r="D392" s="163">
        <v>0.41919558155936781</v>
      </c>
      <c r="E392" s="164">
        <v>4.0999999999999996</v>
      </c>
      <c r="F392" s="109">
        <v>57</v>
      </c>
      <c r="G392" s="290" t="s">
        <v>1549</v>
      </c>
      <c r="H392" s="110" t="s">
        <v>354</v>
      </c>
      <c r="I392" s="21" t="s">
        <v>421</v>
      </c>
      <c r="J392" s="29"/>
    </row>
    <row r="393" spans="1:10" x14ac:dyDescent="0.3">
      <c r="A393" s="105" t="s">
        <v>239</v>
      </c>
      <c r="B393" s="114" t="s">
        <v>150</v>
      </c>
      <c r="C393" s="1" t="s">
        <v>339</v>
      </c>
      <c r="D393" s="163">
        <v>1.7240526367863858</v>
      </c>
      <c r="E393" s="164">
        <v>4.8</v>
      </c>
      <c r="F393" s="110">
        <v>91</v>
      </c>
      <c r="G393" s="290" t="s">
        <v>1549</v>
      </c>
      <c r="H393" s="110" t="s">
        <v>354</v>
      </c>
      <c r="I393" s="21" t="s">
        <v>421</v>
      </c>
      <c r="J393" s="29"/>
    </row>
    <row r="394" spans="1:10" x14ac:dyDescent="0.3">
      <c r="A394" s="105" t="s">
        <v>250</v>
      </c>
      <c r="B394" s="114" t="s">
        <v>150</v>
      </c>
      <c r="C394" s="1" t="s">
        <v>339</v>
      </c>
      <c r="D394" s="163">
        <v>1.0727677407711897</v>
      </c>
      <c r="E394" s="164">
        <v>4.5999999999999996</v>
      </c>
      <c r="F394" s="110">
        <v>90</v>
      </c>
      <c r="G394" s="290" t="s">
        <v>1549</v>
      </c>
      <c r="H394" s="110" t="s">
        <v>354</v>
      </c>
      <c r="I394" s="21" t="s">
        <v>421</v>
      </c>
      <c r="J394" s="47"/>
    </row>
    <row r="395" spans="1:10" x14ac:dyDescent="0.3">
      <c r="A395" s="105" t="s">
        <v>265</v>
      </c>
      <c r="B395" s="55" t="s">
        <v>150</v>
      </c>
      <c r="C395" s="1" t="s">
        <v>339</v>
      </c>
      <c r="D395" s="163">
        <v>1.4011292683655483</v>
      </c>
      <c r="E395" s="164">
        <v>4.5999999999999996</v>
      </c>
      <c r="F395" s="116">
        <v>88.08720000000001</v>
      </c>
      <c r="G395" s="290" t="s">
        <v>1549</v>
      </c>
      <c r="H395" s="110" t="s">
        <v>354</v>
      </c>
      <c r="I395" s="21" t="s">
        <v>421</v>
      </c>
      <c r="J395" s="21"/>
    </row>
    <row r="396" spans="1:10" x14ac:dyDescent="0.3">
      <c r="A396" s="23" t="s">
        <v>449</v>
      </c>
      <c r="B396" s="15" t="s">
        <v>1498</v>
      </c>
      <c r="C396" s="24" t="s">
        <v>339</v>
      </c>
      <c r="D396" s="288">
        <v>2.950674241525606</v>
      </c>
      <c r="E396" s="289">
        <v>2.2337023999999985</v>
      </c>
      <c r="F396" s="40">
        <v>24</v>
      </c>
      <c r="G396" s="290" t="s">
        <v>1545</v>
      </c>
      <c r="H396" s="21" t="s">
        <v>1216</v>
      </c>
      <c r="I396" s="21" t="s">
        <v>1202</v>
      </c>
      <c r="J396" s="21"/>
    </row>
    <row r="397" spans="1:10" x14ac:dyDescent="0.3">
      <c r="A397" s="23" t="s">
        <v>450</v>
      </c>
      <c r="B397" s="15" t="s">
        <v>1498</v>
      </c>
      <c r="C397" s="24" t="s">
        <v>339</v>
      </c>
      <c r="D397" s="288">
        <v>3.7333835648619598</v>
      </c>
      <c r="E397" s="289">
        <v>1.7158784000000002</v>
      </c>
      <c r="F397" s="40">
        <v>24</v>
      </c>
      <c r="G397" s="290" t="s">
        <v>1545</v>
      </c>
      <c r="H397" s="28" t="s">
        <v>1216</v>
      </c>
      <c r="I397" s="21" t="s">
        <v>1202</v>
      </c>
      <c r="J397" s="21"/>
    </row>
    <row r="398" spans="1:10" x14ac:dyDescent="0.3">
      <c r="A398" s="15" t="s">
        <v>563</v>
      </c>
      <c r="B398" s="15" t="s">
        <v>1498</v>
      </c>
      <c r="C398" s="24" t="s">
        <v>339</v>
      </c>
      <c r="D398" s="288">
        <v>3.0933724304824892</v>
      </c>
      <c r="E398" s="289">
        <v>0.85452319999999982</v>
      </c>
      <c r="F398" s="40">
        <v>30</v>
      </c>
      <c r="G398" s="290" t="s">
        <v>1545</v>
      </c>
      <c r="H398" s="28" t="s">
        <v>1216</v>
      </c>
      <c r="I398" s="21" t="s">
        <v>1202</v>
      </c>
      <c r="J398" s="21"/>
    </row>
    <row r="399" spans="1:10" x14ac:dyDescent="0.3">
      <c r="A399" s="15" t="s">
        <v>564</v>
      </c>
      <c r="B399" s="15" t="s">
        <v>1498</v>
      </c>
      <c r="C399" s="24" t="s">
        <v>339</v>
      </c>
      <c r="D399" s="288">
        <v>3.2925868843456407</v>
      </c>
      <c r="E399" s="289">
        <v>1.2915295999999996</v>
      </c>
      <c r="F399" s="40">
        <v>30</v>
      </c>
      <c r="G399" s="290" t="s">
        <v>1545</v>
      </c>
      <c r="H399" s="28" t="s">
        <v>1216</v>
      </c>
      <c r="I399" s="21" t="s">
        <v>1202</v>
      </c>
      <c r="J399" s="21"/>
    </row>
    <row r="400" spans="1:10" x14ac:dyDescent="0.3">
      <c r="A400" s="15" t="s">
        <v>565</v>
      </c>
      <c r="B400" s="15" t="s">
        <v>1498</v>
      </c>
      <c r="C400" s="24" t="s">
        <v>339</v>
      </c>
      <c r="D400" s="288">
        <v>2.9002421296532219</v>
      </c>
      <c r="E400" s="289">
        <v>0.19830079999999872</v>
      </c>
      <c r="F400" s="40">
        <v>30</v>
      </c>
      <c r="G400" s="290" t="s">
        <v>1545</v>
      </c>
      <c r="H400" s="28" t="s">
        <v>1216</v>
      </c>
      <c r="I400" s="21" t="s">
        <v>1202</v>
      </c>
      <c r="J400" s="30"/>
    </row>
    <row r="401" spans="1:10" x14ac:dyDescent="0.3">
      <c r="A401" s="15" t="s">
        <v>566</v>
      </c>
      <c r="B401" s="15" t="s">
        <v>1498</v>
      </c>
      <c r="C401" s="24" t="s">
        <v>339</v>
      </c>
      <c r="D401" s="288">
        <v>3.6133458146859603</v>
      </c>
      <c r="E401" s="289">
        <v>0.91569440000000024</v>
      </c>
      <c r="F401" s="40">
        <v>20</v>
      </c>
      <c r="G401" s="290" t="s">
        <v>1545</v>
      </c>
      <c r="H401" s="28" t="s">
        <v>1216</v>
      </c>
      <c r="I401" s="21" t="s">
        <v>1202</v>
      </c>
      <c r="J401" s="30"/>
    </row>
    <row r="402" spans="1:10" x14ac:dyDescent="0.3">
      <c r="A402" s="15" t="s">
        <v>567</v>
      </c>
      <c r="B402" s="15" t="s">
        <v>1498</v>
      </c>
      <c r="C402" s="24" t="s">
        <v>339</v>
      </c>
      <c r="D402" s="288">
        <v>4.6795520800333588</v>
      </c>
      <c r="E402" s="289">
        <v>1.1907840000000003</v>
      </c>
      <c r="F402" s="40">
        <v>20</v>
      </c>
      <c r="G402" s="290" t="s">
        <v>1545</v>
      </c>
      <c r="H402" s="28" t="s">
        <v>1216</v>
      </c>
      <c r="I402" s="21" t="s">
        <v>1202</v>
      </c>
      <c r="J402" s="30"/>
    </row>
    <row r="403" spans="1:10" x14ac:dyDescent="0.3">
      <c r="A403" s="15" t="s">
        <v>542</v>
      </c>
      <c r="B403" s="15" t="s">
        <v>1498</v>
      </c>
      <c r="C403" s="24" t="s">
        <v>339</v>
      </c>
      <c r="D403" s="288">
        <v>2.8139215687308594</v>
      </c>
      <c r="E403" s="289">
        <v>3.1570290000000005</v>
      </c>
      <c r="F403" s="40" t="s">
        <v>1123</v>
      </c>
      <c r="G403" s="290" t="s">
        <v>1545</v>
      </c>
      <c r="H403" s="28" t="s">
        <v>1216</v>
      </c>
      <c r="I403" s="21" t="s">
        <v>1202</v>
      </c>
      <c r="J403" s="30"/>
    </row>
    <row r="404" spans="1:10" x14ac:dyDescent="0.3">
      <c r="A404" s="15" t="s">
        <v>543</v>
      </c>
      <c r="B404" s="15" t="s">
        <v>1498</v>
      </c>
      <c r="C404" s="24" t="s">
        <v>339</v>
      </c>
      <c r="D404" s="288">
        <v>3.1984159889724495</v>
      </c>
      <c r="E404" s="289">
        <v>1.4922141999999994</v>
      </c>
      <c r="F404" s="40" t="s">
        <v>1123</v>
      </c>
      <c r="G404" s="290" t="s">
        <v>1545</v>
      </c>
      <c r="H404" s="28" t="s">
        <v>1216</v>
      </c>
      <c r="I404" s="21" t="s">
        <v>1202</v>
      </c>
      <c r="J404" s="30"/>
    </row>
    <row r="405" spans="1:10" x14ac:dyDescent="0.3">
      <c r="A405" s="15" t="s">
        <v>544</v>
      </c>
      <c r="B405" s="15" t="s">
        <v>1498</v>
      </c>
      <c r="C405" s="24" t="s">
        <v>339</v>
      </c>
      <c r="D405" s="288">
        <v>2.9204929381655083</v>
      </c>
      <c r="E405" s="289">
        <v>2.5774622999999992</v>
      </c>
      <c r="F405" s="40" t="s">
        <v>1123</v>
      </c>
      <c r="G405" s="290" t="s">
        <v>1545</v>
      </c>
      <c r="H405" s="28" t="s">
        <v>1216</v>
      </c>
      <c r="I405" s="21" t="s">
        <v>1202</v>
      </c>
      <c r="J405" s="30"/>
    </row>
    <row r="406" spans="1:10" x14ac:dyDescent="0.3">
      <c r="A406" s="15" t="s">
        <v>532</v>
      </c>
      <c r="B406" s="15" t="s">
        <v>1498</v>
      </c>
      <c r="C406" s="24" t="s">
        <v>339</v>
      </c>
      <c r="D406" s="288">
        <v>3.3273384297753643</v>
      </c>
      <c r="E406" s="289">
        <v>0.56489980000000051</v>
      </c>
      <c r="F406" s="40" t="s">
        <v>1123</v>
      </c>
      <c r="G406" s="290" t="s">
        <v>1545</v>
      </c>
      <c r="H406" s="28" t="s">
        <v>1216</v>
      </c>
      <c r="I406" s="21" t="s">
        <v>1202</v>
      </c>
      <c r="J406" s="21"/>
    </row>
    <row r="407" spans="1:10" x14ac:dyDescent="0.3">
      <c r="A407" s="15" t="s">
        <v>533</v>
      </c>
      <c r="B407" s="15" t="s">
        <v>1498</v>
      </c>
      <c r="C407" s="24" t="s">
        <v>339</v>
      </c>
      <c r="D407" s="288">
        <v>3.4639511239228433</v>
      </c>
      <c r="E407" s="289">
        <v>-1.6575195999999996</v>
      </c>
      <c r="F407" s="40" t="s">
        <v>1123</v>
      </c>
      <c r="G407" s="290" t="s">
        <v>1545</v>
      </c>
      <c r="H407" s="28" t="s">
        <v>1216</v>
      </c>
      <c r="I407" s="21" t="s">
        <v>1202</v>
      </c>
      <c r="J407" s="42"/>
    </row>
    <row r="408" spans="1:10" x14ac:dyDescent="0.3">
      <c r="A408" s="15" t="s">
        <v>534</v>
      </c>
      <c r="B408" s="15" t="s">
        <v>1498</v>
      </c>
      <c r="C408" s="24" t="s">
        <v>339</v>
      </c>
      <c r="D408" s="288">
        <v>3.0764098701069154</v>
      </c>
      <c r="E408" s="289">
        <v>0.29375479999999954</v>
      </c>
      <c r="F408" s="40" t="s">
        <v>1123</v>
      </c>
      <c r="G408" s="290" t="s">
        <v>1545</v>
      </c>
      <c r="H408" s="28" t="s">
        <v>1216</v>
      </c>
      <c r="I408" s="21" t="s">
        <v>1202</v>
      </c>
      <c r="J408" s="30"/>
    </row>
    <row r="409" spans="1:10" x14ac:dyDescent="0.3">
      <c r="A409" s="15" t="s">
        <v>535</v>
      </c>
      <c r="B409" s="15" t="s">
        <v>1498</v>
      </c>
      <c r="C409" s="24" t="s">
        <v>339</v>
      </c>
      <c r="D409" s="288">
        <v>2.7376623568107239</v>
      </c>
      <c r="E409" s="289">
        <v>2.8078261999999992</v>
      </c>
      <c r="F409" s="40" t="s">
        <v>1123</v>
      </c>
      <c r="G409" s="290" t="s">
        <v>1545</v>
      </c>
      <c r="H409" s="28" t="s">
        <v>1216</v>
      </c>
      <c r="I409" s="21" t="s">
        <v>1202</v>
      </c>
      <c r="J409" s="30"/>
    </row>
    <row r="410" spans="1:10" x14ac:dyDescent="0.3">
      <c r="A410" s="15" t="s">
        <v>536</v>
      </c>
      <c r="B410" s="15" t="s">
        <v>1498</v>
      </c>
      <c r="C410" s="24" t="s">
        <v>339</v>
      </c>
      <c r="D410" s="288">
        <v>3.0721018984194313</v>
      </c>
      <c r="E410" s="289">
        <v>1.8520058999999991</v>
      </c>
      <c r="F410" s="40" t="s">
        <v>1123</v>
      </c>
      <c r="G410" s="290" t="s">
        <v>1545</v>
      </c>
      <c r="H410" s="28" t="s">
        <v>1216</v>
      </c>
      <c r="I410" s="21" t="s">
        <v>1202</v>
      </c>
      <c r="J410" s="42"/>
    </row>
    <row r="411" spans="1:10" x14ac:dyDescent="0.3">
      <c r="A411" s="15" t="s">
        <v>537</v>
      </c>
      <c r="B411" s="15" t="s">
        <v>1498</v>
      </c>
      <c r="C411" s="24" t="s">
        <v>339</v>
      </c>
      <c r="D411" s="288">
        <v>3.0967654630209558</v>
      </c>
      <c r="E411" s="289">
        <v>1.9461408999999992</v>
      </c>
      <c r="F411" s="40" t="s">
        <v>1123</v>
      </c>
      <c r="G411" s="290" t="s">
        <v>1545</v>
      </c>
      <c r="H411" s="28" t="s">
        <v>1216</v>
      </c>
      <c r="I411" s="21" t="s">
        <v>1202</v>
      </c>
      <c r="J411" s="21"/>
    </row>
    <row r="412" spans="1:10" x14ac:dyDescent="0.3">
      <c r="A412" s="15" t="s">
        <v>538</v>
      </c>
      <c r="B412" s="15" t="s">
        <v>1498</v>
      </c>
      <c r="C412" s="24" t="s">
        <v>339</v>
      </c>
      <c r="D412" s="288">
        <v>2.2329424368339299</v>
      </c>
      <c r="E412" s="289">
        <v>2.3789405999999991</v>
      </c>
      <c r="F412" s="40" t="s">
        <v>1123</v>
      </c>
      <c r="G412" s="290" t="s">
        <v>1545</v>
      </c>
      <c r="H412" s="28" t="s">
        <v>1216</v>
      </c>
      <c r="I412" s="21" t="s">
        <v>1202</v>
      </c>
      <c r="J412" s="29"/>
    </row>
    <row r="413" spans="1:10" x14ac:dyDescent="0.3">
      <c r="A413" s="15" t="s">
        <v>539</v>
      </c>
      <c r="B413" s="15" t="s">
        <v>1498</v>
      </c>
      <c r="C413" s="24" t="s">
        <v>339</v>
      </c>
      <c r="D413" s="288">
        <v>2.9571381549585807</v>
      </c>
      <c r="E413" s="289">
        <v>1.8990509999999992</v>
      </c>
      <c r="F413" s="40" t="s">
        <v>1123</v>
      </c>
      <c r="G413" s="290" t="s">
        <v>1545</v>
      </c>
      <c r="H413" s="28" t="s">
        <v>1216</v>
      </c>
      <c r="I413" s="21" t="s">
        <v>1202</v>
      </c>
      <c r="J413" s="30"/>
    </row>
    <row r="414" spans="1:10" x14ac:dyDescent="0.3">
      <c r="A414" s="15" t="s">
        <v>540</v>
      </c>
      <c r="B414" s="15" t="s">
        <v>1498</v>
      </c>
      <c r="C414" s="24" t="s">
        <v>339</v>
      </c>
      <c r="D414" s="288">
        <v>3.0885012937917322</v>
      </c>
      <c r="E414" s="289">
        <v>2.1643904999999997</v>
      </c>
      <c r="F414" s="40" t="s">
        <v>1123</v>
      </c>
      <c r="G414" s="290" t="s">
        <v>1545</v>
      </c>
      <c r="H414" s="28" t="s">
        <v>1216</v>
      </c>
      <c r="I414" s="21" t="s">
        <v>1202</v>
      </c>
      <c r="J414" s="30"/>
    </row>
    <row r="415" spans="1:10" x14ac:dyDescent="0.3">
      <c r="A415" s="15" t="s">
        <v>585</v>
      </c>
      <c r="B415" s="15" t="s">
        <v>1498</v>
      </c>
      <c r="C415" s="24" t="s">
        <v>339</v>
      </c>
      <c r="D415" s="288">
        <v>3.0238906179831826</v>
      </c>
      <c r="E415" s="289">
        <v>0.85600669999999957</v>
      </c>
      <c r="F415" s="40" t="s">
        <v>1123</v>
      </c>
      <c r="G415" s="290" t="s">
        <v>1545</v>
      </c>
      <c r="H415" s="28" t="s">
        <v>1216</v>
      </c>
      <c r="I415" s="21" t="s">
        <v>1202</v>
      </c>
      <c r="J415" s="21"/>
    </row>
    <row r="416" spans="1:10" x14ac:dyDescent="0.3">
      <c r="A416" s="15" t="s">
        <v>586</v>
      </c>
      <c r="B416" s="15" t="s">
        <v>1498</v>
      </c>
      <c r="C416" s="24" t="s">
        <v>339</v>
      </c>
      <c r="D416" s="288">
        <v>3.0111147333280521</v>
      </c>
      <c r="E416" s="289">
        <v>0.89314119999999964</v>
      </c>
      <c r="F416" s="40" t="s">
        <v>1123</v>
      </c>
      <c r="G416" s="290" t="s">
        <v>1545</v>
      </c>
      <c r="H416" s="28" t="s">
        <v>1216</v>
      </c>
      <c r="I416" s="21" t="s">
        <v>1202</v>
      </c>
      <c r="J416" s="21"/>
    </row>
    <row r="417" spans="1:10" x14ac:dyDescent="0.3">
      <c r="A417" s="15" t="s">
        <v>587</v>
      </c>
      <c r="B417" s="15" t="s">
        <v>1498</v>
      </c>
      <c r="C417" s="24" t="s">
        <v>339</v>
      </c>
      <c r="D417" s="288">
        <v>3.1037887721290511</v>
      </c>
      <c r="E417" s="289">
        <v>0.99634810000000007</v>
      </c>
      <c r="F417" s="40" t="s">
        <v>1123</v>
      </c>
      <c r="G417" s="290" t="s">
        <v>1545</v>
      </c>
      <c r="H417" s="28" t="s">
        <v>1216</v>
      </c>
      <c r="I417" s="21" t="s">
        <v>1202</v>
      </c>
      <c r="J417" s="30"/>
    </row>
    <row r="418" spans="1:10" x14ac:dyDescent="0.3">
      <c r="A418" s="15" t="s">
        <v>588</v>
      </c>
      <c r="B418" s="15" t="s">
        <v>1498</v>
      </c>
      <c r="C418" s="24" t="s">
        <v>339</v>
      </c>
      <c r="D418" s="288">
        <v>2.9068363777482213</v>
      </c>
      <c r="E418" s="289">
        <v>0.48124219999999951</v>
      </c>
      <c r="F418" s="40" t="s">
        <v>1123</v>
      </c>
      <c r="G418" s="290" t="s">
        <v>1545</v>
      </c>
      <c r="H418" s="28" t="s">
        <v>1216</v>
      </c>
      <c r="I418" s="21" t="s">
        <v>1202</v>
      </c>
      <c r="J418" s="30"/>
    </row>
    <row r="419" spans="1:10" x14ac:dyDescent="0.3">
      <c r="A419" s="15" t="s">
        <v>589</v>
      </c>
      <c r="B419" s="15" t="s">
        <v>1498</v>
      </c>
      <c r="C419" s="24" t="s">
        <v>339</v>
      </c>
      <c r="D419" s="288">
        <v>3.4274997395630509</v>
      </c>
      <c r="E419" s="289">
        <v>0.74234449999999952</v>
      </c>
      <c r="F419" s="40" t="s">
        <v>1123</v>
      </c>
      <c r="G419" s="290" t="s">
        <v>1545</v>
      </c>
      <c r="H419" s="28" t="s">
        <v>1216</v>
      </c>
      <c r="I419" s="21" t="s">
        <v>1202</v>
      </c>
      <c r="J419" s="30"/>
    </row>
    <row r="420" spans="1:10" x14ac:dyDescent="0.3">
      <c r="A420" s="15" t="s">
        <v>590</v>
      </c>
      <c r="B420" s="15" t="s">
        <v>1498</v>
      </c>
      <c r="C420" s="24" t="s">
        <v>339</v>
      </c>
      <c r="D420" s="288">
        <v>2.4192285160907212</v>
      </c>
      <c r="E420" s="289">
        <v>1.6457774999999999</v>
      </c>
      <c r="F420" s="40" t="s">
        <v>1123</v>
      </c>
      <c r="G420" s="290" t="s">
        <v>1545</v>
      </c>
      <c r="H420" s="28" t="s">
        <v>1216</v>
      </c>
      <c r="I420" s="21" t="s">
        <v>1202</v>
      </c>
      <c r="J420" s="30"/>
    </row>
    <row r="421" spans="1:10" x14ac:dyDescent="0.3">
      <c r="A421" s="15" t="s">
        <v>591</v>
      </c>
      <c r="B421" s="15" t="s">
        <v>1498</v>
      </c>
      <c r="C421" s="24" t="s">
        <v>339</v>
      </c>
      <c r="D421" s="288">
        <v>2.4342527864012671</v>
      </c>
      <c r="E421" s="289">
        <v>1.4578624000000002</v>
      </c>
      <c r="F421" s="40" t="s">
        <v>1123</v>
      </c>
      <c r="G421" s="290" t="s">
        <v>1545</v>
      </c>
      <c r="H421" s="28" t="s">
        <v>1216</v>
      </c>
      <c r="I421" s="21" t="s">
        <v>1202</v>
      </c>
      <c r="J421" s="30"/>
    </row>
    <row r="422" spans="1:10" x14ac:dyDescent="0.3">
      <c r="A422" s="15" t="s">
        <v>574</v>
      </c>
      <c r="B422" s="15" t="s">
        <v>1498</v>
      </c>
      <c r="C422" s="24" t="s">
        <v>339</v>
      </c>
      <c r="D422" s="288">
        <v>3.1989620849769365</v>
      </c>
      <c r="E422" s="289">
        <v>-1.5842882</v>
      </c>
      <c r="F422" s="40" t="s">
        <v>1123</v>
      </c>
      <c r="G422" s="290" t="s">
        <v>1545</v>
      </c>
      <c r="H422" s="28" t="s">
        <v>1216</v>
      </c>
      <c r="I422" s="21" t="s">
        <v>1202</v>
      </c>
      <c r="J422" s="30"/>
    </row>
    <row r="423" spans="1:10" x14ac:dyDescent="0.3">
      <c r="A423" s="15" t="s">
        <v>575</v>
      </c>
      <c r="B423" s="15" t="s">
        <v>1498</v>
      </c>
      <c r="C423" s="24" t="s">
        <v>339</v>
      </c>
      <c r="D423" s="288">
        <v>2.6585956530023767</v>
      </c>
      <c r="E423" s="289">
        <v>1.1115309</v>
      </c>
      <c r="F423" s="40" t="s">
        <v>1123</v>
      </c>
      <c r="G423" s="290" t="s">
        <v>1545</v>
      </c>
      <c r="H423" s="28" t="s">
        <v>1216</v>
      </c>
      <c r="I423" s="21" t="s">
        <v>1202</v>
      </c>
      <c r="J423" s="30"/>
    </row>
    <row r="424" spans="1:10" x14ac:dyDescent="0.3">
      <c r="A424" s="15" t="s">
        <v>576</v>
      </c>
      <c r="B424" s="15" t="s">
        <v>1498</v>
      </c>
      <c r="C424" s="24" t="s">
        <v>339</v>
      </c>
      <c r="D424" s="288">
        <v>3.5176746515361277</v>
      </c>
      <c r="E424" s="289">
        <v>-8.0088800000000959E-2</v>
      </c>
      <c r="F424" s="40" t="s">
        <v>1123</v>
      </c>
      <c r="G424" s="290" t="s">
        <v>1545</v>
      </c>
      <c r="H424" s="28" t="s">
        <v>1216</v>
      </c>
      <c r="I424" s="21" t="s">
        <v>1202</v>
      </c>
      <c r="J424" s="30"/>
    </row>
    <row r="425" spans="1:10" x14ac:dyDescent="0.3">
      <c r="A425" s="15" t="s">
        <v>577</v>
      </c>
      <c r="B425" s="15" t="s">
        <v>1498</v>
      </c>
      <c r="C425" s="24" t="s">
        <v>339</v>
      </c>
      <c r="D425" s="288">
        <v>3.3555545647098577</v>
      </c>
      <c r="E425" s="289">
        <v>1.0992177999999997</v>
      </c>
      <c r="F425" s="40" t="s">
        <v>1123</v>
      </c>
      <c r="G425" s="290" t="s">
        <v>1545</v>
      </c>
      <c r="H425" s="28" t="s">
        <v>1216</v>
      </c>
      <c r="I425" s="21" t="s">
        <v>1202</v>
      </c>
      <c r="J425" s="30"/>
    </row>
    <row r="426" spans="1:10" x14ac:dyDescent="0.3">
      <c r="A426" s="15" t="s">
        <v>578</v>
      </c>
      <c r="B426" s="15" t="s">
        <v>1498</v>
      </c>
      <c r="C426" s="24" t="s">
        <v>339</v>
      </c>
      <c r="D426" s="288">
        <v>2.4929683184673461</v>
      </c>
      <c r="E426" s="289">
        <v>0.40103250000000057</v>
      </c>
      <c r="F426" s="40" t="s">
        <v>1123</v>
      </c>
      <c r="G426" s="290" t="s">
        <v>1545</v>
      </c>
      <c r="H426" s="28" t="s">
        <v>1216</v>
      </c>
      <c r="I426" s="21" t="s">
        <v>1202</v>
      </c>
      <c r="J426" s="30"/>
    </row>
    <row r="427" spans="1:10" x14ac:dyDescent="0.3">
      <c r="A427" s="15" t="s">
        <v>580</v>
      </c>
      <c r="B427" s="15" t="s">
        <v>1498</v>
      </c>
      <c r="C427" s="24" t="s">
        <v>339</v>
      </c>
      <c r="D427" s="288">
        <v>3.5688333909142145</v>
      </c>
      <c r="E427" s="289">
        <v>0.49681690000000012</v>
      </c>
      <c r="F427" s="40" t="s">
        <v>1123</v>
      </c>
      <c r="G427" s="290" t="s">
        <v>1545</v>
      </c>
      <c r="H427" s="28" t="s">
        <v>1216</v>
      </c>
      <c r="I427" s="21" t="s">
        <v>1202</v>
      </c>
      <c r="J427" s="30"/>
    </row>
    <row r="428" spans="1:10" x14ac:dyDescent="0.3">
      <c r="A428" s="15" t="s">
        <v>581</v>
      </c>
      <c r="B428" s="15" t="s">
        <v>1498</v>
      </c>
      <c r="C428" s="24" t="s">
        <v>339</v>
      </c>
      <c r="D428" s="288">
        <v>3.4408943377233916</v>
      </c>
      <c r="E428" s="289">
        <v>0.33663639999999939</v>
      </c>
      <c r="F428" s="40" t="s">
        <v>1123</v>
      </c>
      <c r="G428" s="290" t="s">
        <v>1545</v>
      </c>
      <c r="H428" s="28" t="s">
        <v>1216</v>
      </c>
      <c r="I428" s="21" t="s">
        <v>1202</v>
      </c>
      <c r="J428" s="30"/>
    </row>
    <row r="429" spans="1:10" x14ac:dyDescent="0.3">
      <c r="A429" s="15" t="s">
        <v>582</v>
      </c>
      <c r="B429" s="15" t="s">
        <v>1498</v>
      </c>
      <c r="C429" s="24" t="s">
        <v>339</v>
      </c>
      <c r="D429" s="288">
        <v>2.7038762541317225</v>
      </c>
      <c r="E429" s="289">
        <v>0.87021540000000064</v>
      </c>
      <c r="F429" s="40" t="s">
        <v>1123</v>
      </c>
      <c r="G429" s="290" t="s">
        <v>1545</v>
      </c>
      <c r="H429" s="28" t="s">
        <v>1216</v>
      </c>
      <c r="I429" s="21" t="s">
        <v>1202</v>
      </c>
      <c r="J429" s="30"/>
    </row>
    <row r="430" spans="1:10" x14ac:dyDescent="0.3">
      <c r="A430" s="15" t="s">
        <v>583</v>
      </c>
      <c r="B430" s="15" t="s">
        <v>1498</v>
      </c>
      <c r="C430" s="24" t="s">
        <v>339</v>
      </c>
      <c r="D430" s="288">
        <v>3.172269500599862</v>
      </c>
      <c r="E430" s="289">
        <v>0.56648570000000076</v>
      </c>
      <c r="F430" s="40" t="s">
        <v>1123</v>
      </c>
      <c r="G430" s="290" t="s">
        <v>1545</v>
      </c>
      <c r="H430" s="28" t="s">
        <v>1216</v>
      </c>
      <c r="I430" s="21" t="s">
        <v>1202</v>
      </c>
      <c r="J430" s="30"/>
    </row>
    <row r="431" spans="1:10" x14ac:dyDescent="0.3">
      <c r="A431" s="15" t="s">
        <v>584</v>
      </c>
      <c r="B431" s="15" t="s">
        <v>1498</v>
      </c>
      <c r="C431" s="24" t="s">
        <v>339</v>
      </c>
      <c r="D431" s="288">
        <v>3.2184198450284427</v>
      </c>
      <c r="E431" s="289">
        <v>0.73224640000000063</v>
      </c>
      <c r="F431" s="40" t="s">
        <v>1123</v>
      </c>
      <c r="G431" s="290" t="s">
        <v>1545</v>
      </c>
      <c r="H431" s="28" t="s">
        <v>1216</v>
      </c>
      <c r="I431" s="21" t="s">
        <v>1202</v>
      </c>
    </row>
    <row r="432" spans="1:10" x14ac:dyDescent="0.3">
      <c r="A432" s="15" t="s">
        <v>603</v>
      </c>
      <c r="B432" s="15" t="s">
        <v>1498</v>
      </c>
      <c r="C432" s="24" t="s">
        <v>339</v>
      </c>
      <c r="D432" s="288">
        <v>3.0942815421962049</v>
      </c>
      <c r="E432" s="289">
        <v>2.6426287999999993</v>
      </c>
      <c r="F432" s="40">
        <v>18</v>
      </c>
      <c r="G432" s="290" t="s">
        <v>1545</v>
      </c>
      <c r="H432" s="28" t="s">
        <v>1216</v>
      </c>
      <c r="I432" s="21" t="s">
        <v>1202</v>
      </c>
    </row>
    <row r="433" spans="1:9" x14ac:dyDescent="0.3">
      <c r="A433" s="15" t="s">
        <v>604</v>
      </c>
      <c r="B433" s="15" t="s">
        <v>1498</v>
      </c>
      <c r="C433" s="24" t="s">
        <v>339</v>
      </c>
      <c r="D433" s="288">
        <v>3.4400974161397619</v>
      </c>
      <c r="E433" s="289">
        <v>1.1992431999999995</v>
      </c>
      <c r="F433" s="40">
        <v>18</v>
      </c>
      <c r="G433" s="290" t="s">
        <v>1545</v>
      </c>
      <c r="H433" s="28" t="s">
        <v>1216</v>
      </c>
      <c r="I433" s="21" t="s">
        <v>1202</v>
      </c>
    </row>
    <row r="434" spans="1:9" x14ac:dyDescent="0.3">
      <c r="A434" s="15" t="s">
        <v>605</v>
      </c>
      <c r="B434" s="15" t="s">
        <v>1498</v>
      </c>
      <c r="C434" s="24" t="s">
        <v>339</v>
      </c>
      <c r="D434" s="288">
        <v>3.468666143084759</v>
      </c>
      <c r="E434" s="289">
        <v>1.5465263999999999</v>
      </c>
      <c r="F434" s="40">
        <v>18</v>
      </c>
      <c r="G434" s="290" t="s">
        <v>1545</v>
      </c>
      <c r="H434" s="28" t="s">
        <v>1216</v>
      </c>
      <c r="I434" s="21" t="s">
        <v>1202</v>
      </c>
    </row>
    <row r="435" spans="1:9" x14ac:dyDescent="0.3">
      <c r="A435" s="15" t="s">
        <v>606</v>
      </c>
      <c r="B435" s="15" t="s">
        <v>1498</v>
      </c>
      <c r="C435" s="24" t="s">
        <v>339</v>
      </c>
      <c r="D435" s="288">
        <v>2.3913287322018095</v>
      </c>
      <c r="E435" s="289">
        <v>-0.49250719999999992</v>
      </c>
      <c r="F435" s="40">
        <v>18</v>
      </c>
      <c r="G435" s="290" t="s">
        <v>1545</v>
      </c>
      <c r="H435" s="28" t="s">
        <v>1216</v>
      </c>
      <c r="I435" s="21" t="s">
        <v>1202</v>
      </c>
    </row>
    <row r="436" spans="1:9" s="44" customFormat="1" x14ac:dyDescent="0.3">
      <c r="A436" s="15" t="s">
        <v>607</v>
      </c>
      <c r="B436" s="15" t="s">
        <v>1498</v>
      </c>
      <c r="C436" s="24" t="s">
        <v>339</v>
      </c>
      <c r="D436" s="288">
        <v>3.4814460275191044</v>
      </c>
      <c r="E436" s="289">
        <v>1.5527135999999992</v>
      </c>
      <c r="F436" s="40">
        <v>18</v>
      </c>
      <c r="G436" s="290" t="s">
        <v>1545</v>
      </c>
      <c r="H436" s="28" t="s">
        <v>1216</v>
      </c>
      <c r="I436" s="21" t="s">
        <v>1202</v>
      </c>
    </row>
    <row r="437" spans="1:9" x14ac:dyDescent="0.3">
      <c r="A437" s="15" t="s">
        <v>733</v>
      </c>
      <c r="B437" s="15" t="s">
        <v>1497</v>
      </c>
      <c r="C437" s="15" t="s">
        <v>339</v>
      </c>
      <c r="D437" s="288">
        <v>3.4192097973609372</v>
      </c>
      <c r="E437" s="289">
        <v>2.3874580000000005</v>
      </c>
      <c r="F437" s="21">
        <v>9</v>
      </c>
      <c r="G437" s="290" t="s">
        <v>1545</v>
      </c>
      <c r="H437" s="28" t="s">
        <v>1215</v>
      </c>
      <c r="I437" s="21" t="s">
        <v>1202</v>
      </c>
    </row>
    <row r="438" spans="1:9" x14ac:dyDescent="0.3">
      <c r="A438" s="15" t="s">
        <v>729</v>
      </c>
      <c r="B438" s="15" t="s">
        <v>1497</v>
      </c>
      <c r="C438" s="15" t="s">
        <v>339</v>
      </c>
      <c r="D438" s="288">
        <v>3.0629656553157343</v>
      </c>
      <c r="E438" s="289">
        <v>3.3110844000000008</v>
      </c>
      <c r="F438" s="21">
        <v>9</v>
      </c>
      <c r="G438" s="290" t="s">
        <v>1545</v>
      </c>
      <c r="H438" s="28" t="s">
        <v>1215</v>
      </c>
      <c r="I438" s="21" t="s">
        <v>1202</v>
      </c>
    </row>
    <row r="439" spans="1:9" x14ac:dyDescent="0.3">
      <c r="A439" s="15" t="s">
        <v>730</v>
      </c>
      <c r="B439" s="15" t="s">
        <v>1497</v>
      </c>
      <c r="C439" s="15" t="s">
        <v>339</v>
      </c>
      <c r="D439" s="288">
        <v>2.9611163523114992</v>
      </c>
      <c r="E439" s="289">
        <v>3.0193502000000003</v>
      </c>
      <c r="F439" s="21">
        <v>9</v>
      </c>
      <c r="G439" s="290" t="s">
        <v>1545</v>
      </c>
      <c r="H439" s="28" t="s">
        <v>1215</v>
      </c>
      <c r="I439" s="21" t="s">
        <v>1202</v>
      </c>
    </row>
    <row r="440" spans="1:9" s="44" customFormat="1" x14ac:dyDescent="0.3">
      <c r="A440" s="15" t="s">
        <v>731</v>
      </c>
      <c r="B440" s="15" t="s">
        <v>1497</v>
      </c>
      <c r="C440" s="15" t="s">
        <v>339</v>
      </c>
      <c r="D440" s="288">
        <v>2.1337744689705822</v>
      </c>
      <c r="E440" s="289">
        <v>3.6723770000000009</v>
      </c>
      <c r="F440" s="21">
        <v>9</v>
      </c>
      <c r="G440" s="290" t="s">
        <v>1545</v>
      </c>
      <c r="H440" s="28" t="s">
        <v>1215</v>
      </c>
      <c r="I440" s="21" t="s">
        <v>1202</v>
      </c>
    </row>
    <row r="441" spans="1:9" x14ac:dyDescent="0.3">
      <c r="A441" s="15" t="s">
        <v>732</v>
      </c>
      <c r="B441" s="15" t="s">
        <v>1497</v>
      </c>
      <c r="C441" s="15" t="s">
        <v>339</v>
      </c>
      <c r="D441" s="288">
        <v>2.4422305155878679</v>
      </c>
      <c r="E441" s="289">
        <v>2.6771893999999992</v>
      </c>
      <c r="F441" s="21">
        <v>9</v>
      </c>
      <c r="G441" s="290" t="s">
        <v>1545</v>
      </c>
      <c r="H441" s="28" t="s">
        <v>1215</v>
      </c>
      <c r="I441" s="21" t="s">
        <v>1202</v>
      </c>
    </row>
    <row r="442" spans="1:9" x14ac:dyDescent="0.3">
      <c r="A442" s="15" t="s">
        <v>738</v>
      </c>
      <c r="B442" s="15" t="s">
        <v>1497</v>
      </c>
      <c r="C442" s="24" t="s">
        <v>339</v>
      </c>
      <c r="D442" s="288">
        <v>2.5075393870451514</v>
      </c>
      <c r="E442" s="289">
        <v>4.2735110000000001</v>
      </c>
      <c r="F442" s="40">
        <v>18</v>
      </c>
      <c r="G442" s="290" t="s">
        <v>1545</v>
      </c>
      <c r="H442" s="28" t="s">
        <v>1215</v>
      </c>
      <c r="I442" s="21" t="s">
        <v>1202</v>
      </c>
    </row>
    <row r="443" spans="1:9" x14ac:dyDescent="0.3">
      <c r="A443" s="15" t="s">
        <v>734</v>
      </c>
      <c r="B443" s="15" t="s">
        <v>1497</v>
      </c>
      <c r="C443" s="24" t="s">
        <v>339</v>
      </c>
      <c r="D443" s="288">
        <v>2.6882210266389386</v>
      </c>
      <c r="E443" s="289">
        <v>2.3170300000000013</v>
      </c>
      <c r="F443" s="40">
        <v>18</v>
      </c>
      <c r="G443" s="290" t="s">
        <v>1545</v>
      </c>
      <c r="H443" s="21" t="s">
        <v>1215</v>
      </c>
      <c r="I443" s="21" t="s">
        <v>1202</v>
      </c>
    </row>
    <row r="444" spans="1:9" x14ac:dyDescent="0.3">
      <c r="A444" s="15" t="s">
        <v>735</v>
      </c>
      <c r="B444" s="15" t="s">
        <v>1497</v>
      </c>
      <c r="C444" s="24" t="s">
        <v>339</v>
      </c>
      <c r="D444" s="288">
        <v>2.1535313658966557</v>
      </c>
      <c r="E444" s="289">
        <v>2.3387400000000005</v>
      </c>
      <c r="F444" s="40">
        <v>18</v>
      </c>
      <c r="G444" s="290" t="s">
        <v>1545</v>
      </c>
      <c r="H444" s="21" t="s">
        <v>1215</v>
      </c>
      <c r="I444" s="21" t="s">
        <v>1202</v>
      </c>
    </row>
    <row r="445" spans="1:9" x14ac:dyDescent="0.3">
      <c r="A445" s="15" t="s">
        <v>736</v>
      </c>
      <c r="B445" s="15" t="s">
        <v>1497</v>
      </c>
      <c r="C445" s="24" t="s">
        <v>339</v>
      </c>
      <c r="D445" s="288">
        <v>2.8225894984136746</v>
      </c>
      <c r="E445" s="289">
        <v>1.7815920000000001</v>
      </c>
      <c r="F445" s="40">
        <v>18</v>
      </c>
      <c r="G445" s="290" t="s">
        <v>1545</v>
      </c>
      <c r="H445" s="21" t="s">
        <v>1215</v>
      </c>
      <c r="I445" s="21" t="s">
        <v>1202</v>
      </c>
    </row>
    <row r="446" spans="1:9" s="44" customFormat="1" x14ac:dyDescent="0.3">
      <c r="A446" s="15" t="s">
        <v>737</v>
      </c>
      <c r="B446" s="15" t="s">
        <v>1497</v>
      </c>
      <c r="C446" s="24" t="s">
        <v>339</v>
      </c>
      <c r="D446" s="288">
        <v>2.7651527247560557</v>
      </c>
      <c r="E446" s="289">
        <v>-2.4217584000000008</v>
      </c>
      <c r="F446" s="40">
        <v>18</v>
      </c>
      <c r="G446" s="290" t="s">
        <v>1545</v>
      </c>
      <c r="H446" s="21" t="s">
        <v>1215</v>
      </c>
      <c r="I446" s="21" t="s">
        <v>1202</v>
      </c>
    </row>
    <row r="447" spans="1:9" x14ac:dyDescent="0.3">
      <c r="A447" s="15" t="s">
        <v>743</v>
      </c>
      <c r="B447" s="15" t="s">
        <v>1497</v>
      </c>
      <c r="C447" s="24" t="s">
        <v>339</v>
      </c>
      <c r="D447" s="288">
        <v>2.2830985862280513</v>
      </c>
      <c r="E447" s="289">
        <v>2.6531156000000005</v>
      </c>
      <c r="F447" s="40">
        <v>27</v>
      </c>
      <c r="G447" s="290" t="s">
        <v>1545</v>
      </c>
      <c r="H447" s="21" t="s">
        <v>1215</v>
      </c>
      <c r="I447" s="21" t="s">
        <v>1202</v>
      </c>
    </row>
    <row r="448" spans="1:9" x14ac:dyDescent="0.3">
      <c r="A448" s="15" t="s">
        <v>739</v>
      </c>
      <c r="B448" s="15" t="s">
        <v>1497</v>
      </c>
      <c r="C448" s="24" t="s">
        <v>339</v>
      </c>
      <c r="D448" s="288">
        <v>2.1270498569627079</v>
      </c>
      <c r="E448" s="289">
        <v>2.5202025999999993</v>
      </c>
      <c r="F448" s="40">
        <v>27</v>
      </c>
      <c r="G448" s="290" t="s">
        <v>1545</v>
      </c>
      <c r="H448" s="21" t="s">
        <v>1215</v>
      </c>
      <c r="I448" s="21" t="s">
        <v>1202</v>
      </c>
    </row>
    <row r="449" spans="1:9" x14ac:dyDescent="0.3">
      <c r="A449" s="15" t="s">
        <v>740</v>
      </c>
      <c r="B449" s="15" t="s">
        <v>1497</v>
      </c>
      <c r="C449" s="24" t="s">
        <v>339</v>
      </c>
      <c r="D449" s="288">
        <v>1.6124306374571196</v>
      </c>
      <c r="E449" s="289">
        <v>2.6562468000000004</v>
      </c>
      <c r="F449" s="40">
        <v>27</v>
      </c>
      <c r="G449" s="290" t="s">
        <v>1545</v>
      </c>
      <c r="H449" s="21" t="s">
        <v>1215</v>
      </c>
      <c r="I449" s="21" t="s">
        <v>1202</v>
      </c>
    </row>
    <row r="450" spans="1:9" x14ac:dyDescent="0.3">
      <c r="A450" s="15" t="s">
        <v>741</v>
      </c>
      <c r="B450" s="15" t="s">
        <v>1497</v>
      </c>
      <c r="C450" s="24" t="s">
        <v>339</v>
      </c>
      <c r="D450" s="288">
        <v>1.7340960559415717</v>
      </c>
      <c r="E450" s="289">
        <v>2.9333478000000004</v>
      </c>
      <c r="F450" s="40">
        <v>27</v>
      </c>
      <c r="G450" s="290" t="s">
        <v>1545</v>
      </c>
      <c r="H450" s="21" t="s">
        <v>1215</v>
      </c>
      <c r="I450" s="21" t="s">
        <v>1202</v>
      </c>
    </row>
    <row r="451" spans="1:9" x14ac:dyDescent="0.3">
      <c r="A451" s="15" t="s">
        <v>742</v>
      </c>
      <c r="B451" s="15" t="s">
        <v>1497</v>
      </c>
      <c r="C451" s="24" t="s">
        <v>339</v>
      </c>
      <c r="D451" s="288">
        <v>1.5876538101693027</v>
      </c>
      <c r="E451" s="289">
        <v>2.4511324000000005</v>
      </c>
      <c r="F451" s="40">
        <v>27</v>
      </c>
      <c r="G451" s="290" t="s">
        <v>1545</v>
      </c>
      <c r="H451" s="21" t="s">
        <v>1215</v>
      </c>
      <c r="I451" s="21" t="s">
        <v>1202</v>
      </c>
    </row>
    <row r="452" spans="1:9" s="44" customFormat="1" x14ac:dyDescent="0.3">
      <c r="A452" s="23" t="s">
        <v>456</v>
      </c>
      <c r="B452" s="15" t="s">
        <v>1497</v>
      </c>
      <c r="C452" s="24" t="s">
        <v>339</v>
      </c>
      <c r="D452" s="288">
        <v>2.3808428359699692</v>
      </c>
      <c r="E452" s="289">
        <v>2.8680747999999996</v>
      </c>
      <c r="F452" s="40">
        <v>18</v>
      </c>
      <c r="G452" s="290" t="s">
        <v>1545</v>
      </c>
      <c r="H452" s="28" t="s">
        <v>1215</v>
      </c>
      <c r="I452" s="21" t="s">
        <v>1202</v>
      </c>
    </row>
    <row r="453" spans="1:9" s="44" customFormat="1" x14ac:dyDescent="0.3">
      <c r="A453" s="23" t="s">
        <v>464</v>
      </c>
      <c r="B453" s="15" t="s">
        <v>1497</v>
      </c>
      <c r="C453" s="24" t="s">
        <v>339</v>
      </c>
      <c r="D453" s="288">
        <v>2.6018510119809877</v>
      </c>
      <c r="E453" s="289">
        <v>2.1013116000000007</v>
      </c>
      <c r="F453" s="40">
        <v>18</v>
      </c>
      <c r="G453" s="290" t="s">
        <v>1545</v>
      </c>
      <c r="H453" s="21" t="s">
        <v>1215</v>
      </c>
      <c r="I453" s="21" t="s">
        <v>1202</v>
      </c>
    </row>
    <row r="454" spans="1:9" s="44" customFormat="1" x14ac:dyDescent="0.3">
      <c r="A454" s="15" t="s">
        <v>978</v>
      </c>
      <c r="B454" s="15" t="s">
        <v>1497</v>
      </c>
      <c r="C454" s="15" t="s">
        <v>339</v>
      </c>
      <c r="D454" s="288">
        <v>1.908885528316296</v>
      </c>
      <c r="E454" s="289">
        <v>2.4906219999999988</v>
      </c>
      <c r="F454" s="21">
        <v>10</v>
      </c>
      <c r="G454" s="290" t="s">
        <v>1545</v>
      </c>
      <c r="H454" s="21" t="s">
        <v>1215</v>
      </c>
      <c r="I454" s="21" t="s">
        <v>1202</v>
      </c>
    </row>
    <row r="455" spans="1:9" s="44" customFormat="1" x14ac:dyDescent="0.3">
      <c r="A455" s="15" t="s">
        <v>979</v>
      </c>
      <c r="B455" s="15" t="s">
        <v>1497</v>
      </c>
      <c r="C455" s="15" t="s">
        <v>339</v>
      </c>
      <c r="D455" s="288">
        <v>2.4640042758070182</v>
      </c>
      <c r="E455" s="289">
        <v>1.9498496305091111</v>
      </c>
      <c r="F455" s="21">
        <v>10</v>
      </c>
      <c r="G455" s="290" t="s">
        <v>1545</v>
      </c>
      <c r="H455" s="21" t="s">
        <v>1215</v>
      </c>
      <c r="I455" s="21" t="s">
        <v>1202</v>
      </c>
    </row>
    <row r="456" spans="1:9" s="44" customFormat="1" x14ac:dyDescent="0.3">
      <c r="A456" s="15" t="s">
        <v>980</v>
      </c>
      <c r="B456" s="15" t="s">
        <v>1497</v>
      </c>
      <c r="C456" s="15" t="s">
        <v>339</v>
      </c>
      <c r="D456" s="288">
        <v>2.6657263243500142</v>
      </c>
      <c r="E456" s="289">
        <v>0.51652450064361843</v>
      </c>
      <c r="F456" s="21">
        <v>10</v>
      </c>
      <c r="G456" s="290" t="s">
        <v>1545</v>
      </c>
      <c r="H456" s="21" t="s">
        <v>1215</v>
      </c>
      <c r="I456" s="21" t="s">
        <v>1202</v>
      </c>
    </row>
    <row r="457" spans="1:9" x14ac:dyDescent="0.3">
      <c r="A457" s="15" t="s">
        <v>981</v>
      </c>
      <c r="B457" s="15" t="s">
        <v>1497</v>
      </c>
      <c r="C457" s="15" t="s">
        <v>339</v>
      </c>
      <c r="D457" s="288">
        <v>2.3463240937076706</v>
      </c>
      <c r="E457" s="289">
        <v>3.1532647055981662</v>
      </c>
      <c r="F457" s="21">
        <v>10</v>
      </c>
      <c r="G457" s="290" t="s">
        <v>1545</v>
      </c>
      <c r="H457" s="21" t="s">
        <v>1215</v>
      </c>
      <c r="I457" s="21" t="s">
        <v>1202</v>
      </c>
    </row>
    <row r="458" spans="1:9" x14ac:dyDescent="0.3">
      <c r="A458" s="15" t="s">
        <v>982</v>
      </c>
      <c r="B458" s="15" t="s">
        <v>1497</v>
      </c>
      <c r="C458" s="15" t="s">
        <v>339</v>
      </c>
      <c r="D458" s="288">
        <v>2.642645262319312</v>
      </c>
      <c r="E458" s="289">
        <v>1.1336571999999985</v>
      </c>
      <c r="F458" s="21">
        <v>10</v>
      </c>
      <c r="G458" s="290" t="s">
        <v>1545</v>
      </c>
      <c r="H458" s="21" t="s">
        <v>1215</v>
      </c>
      <c r="I458" s="21" t="s">
        <v>1202</v>
      </c>
    </row>
    <row r="459" spans="1:9" s="44" customFormat="1" x14ac:dyDescent="0.3">
      <c r="A459" s="23" t="s">
        <v>465</v>
      </c>
      <c r="B459" s="15" t="s">
        <v>1497</v>
      </c>
      <c r="C459" s="24" t="s">
        <v>339</v>
      </c>
      <c r="D459" s="288">
        <v>2.0900844702724015</v>
      </c>
      <c r="E459" s="289">
        <v>3.009966400000001</v>
      </c>
      <c r="F459" s="40">
        <v>18</v>
      </c>
      <c r="G459" s="290" t="s">
        <v>1545</v>
      </c>
      <c r="H459" s="28" t="s">
        <v>1215</v>
      </c>
      <c r="I459" s="21" t="s">
        <v>1202</v>
      </c>
    </row>
    <row r="460" spans="1:9" x14ac:dyDescent="0.3">
      <c r="A460" s="23" t="s">
        <v>466</v>
      </c>
      <c r="B460" s="15" t="s">
        <v>1497</v>
      </c>
      <c r="C460" s="24" t="s">
        <v>339</v>
      </c>
      <c r="D460" s="288">
        <v>3.2601086668624326</v>
      </c>
      <c r="E460" s="289">
        <v>2.2340463999999995</v>
      </c>
      <c r="F460" s="40">
        <v>18</v>
      </c>
      <c r="G460" s="290" t="s">
        <v>1545</v>
      </c>
      <c r="H460" s="21" t="s">
        <v>1215</v>
      </c>
      <c r="I460" s="21" t="s">
        <v>1202</v>
      </c>
    </row>
    <row r="461" spans="1:9" x14ac:dyDescent="0.3">
      <c r="A461" s="23" t="s">
        <v>467</v>
      </c>
      <c r="B461" s="15" t="s">
        <v>1497</v>
      </c>
      <c r="C461" s="24" t="s">
        <v>339</v>
      </c>
      <c r="D461" s="288">
        <v>3.6114153396388722</v>
      </c>
      <c r="E461" s="289">
        <v>1.5677840000000001</v>
      </c>
      <c r="F461" s="40">
        <v>18</v>
      </c>
      <c r="G461" s="290" t="s">
        <v>1545</v>
      </c>
      <c r="H461" s="21" t="s">
        <v>1215</v>
      </c>
      <c r="I461" s="21" t="s">
        <v>1202</v>
      </c>
    </row>
    <row r="462" spans="1:9" x14ac:dyDescent="0.3">
      <c r="A462" s="23" t="s">
        <v>468</v>
      </c>
      <c r="B462" s="15" t="s">
        <v>1497</v>
      </c>
      <c r="C462" s="24" t="s">
        <v>339</v>
      </c>
      <c r="D462" s="288">
        <v>3.0550067939831762</v>
      </c>
      <c r="E462" s="289">
        <v>-0.77483200000000085</v>
      </c>
      <c r="F462" s="40">
        <v>18</v>
      </c>
      <c r="G462" s="290" t="s">
        <v>1545</v>
      </c>
      <c r="H462" s="21" t="s">
        <v>1215</v>
      </c>
      <c r="I462" s="21" t="s">
        <v>1202</v>
      </c>
    </row>
    <row r="463" spans="1:9" x14ac:dyDescent="0.3">
      <c r="A463" s="23" t="s">
        <v>469</v>
      </c>
      <c r="B463" s="15" t="s">
        <v>1497</v>
      </c>
      <c r="C463" s="24" t="s">
        <v>339</v>
      </c>
      <c r="D463" s="288">
        <v>2.185463520713721</v>
      </c>
      <c r="E463" s="289">
        <v>3.1780596000000005</v>
      </c>
      <c r="F463" s="40">
        <v>18</v>
      </c>
      <c r="G463" s="290" t="s">
        <v>1545</v>
      </c>
      <c r="H463" s="28" t="s">
        <v>1215</v>
      </c>
      <c r="I463" s="21" t="s">
        <v>1202</v>
      </c>
    </row>
    <row r="464" spans="1:9" x14ac:dyDescent="0.3">
      <c r="A464" s="23" t="s">
        <v>470</v>
      </c>
      <c r="B464" s="15" t="s">
        <v>1497</v>
      </c>
      <c r="C464" s="24" t="s">
        <v>339</v>
      </c>
      <c r="D464" s="288">
        <v>2.1154118546192384</v>
      </c>
      <c r="E464" s="289">
        <v>3.0025796000000011</v>
      </c>
      <c r="F464" s="40">
        <v>18</v>
      </c>
      <c r="G464" s="290" t="s">
        <v>1545</v>
      </c>
      <c r="H464" s="28" t="s">
        <v>1215</v>
      </c>
      <c r="I464" s="21" t="s">
        <v>1202</v>
      </c>
    </row>
    <row r="465" spans="1:9" x14ac:dyDescent="0.3">
      <c r="A465" s="23" t="s">
        <v>471</v>
      </c>
      <c r="B465" s="15" t="s">
        <v>1497</v>
      </c>
      <c r="C465" s="24" t="s">
        <v>339</v>
      </c>
      <c r="D465" s="288">
        <v>2.9216751164084185</v>
      </c>
      <c r="E465" s="289">
        <v>2.2908278000000006</v>
      </c>
      <c r="F465" s="40">
        <v>18</v>
      </c>
      <c r="G465" s="290" t="s">
        <v>1545</v>
      </c>
      <c r="H465" s="21" t="s">
        <v>1215</v>
      </c>
      <c r="I465" s="21" t="s">
        <v>1202</v>
      </c>
    </row>
    <row r="466" spans="1:9" x14ac:dyDescent="0.3">
      <c r="A466" s="23" t="s">
        <v>472</v>
      </c>
      <c r="B466" s="15" t="s">
        <v>1497</v>
      </c>
      <c r="C466" s="24" t="s">
        <v>339</v>
      </c>
      <c r="D466" s="288">
        <v>2.0819590663152452</v>
      </c>
      <c r="E466" s="289">
        <v>2.9000431999999998</v>
      </c>
      <c r="F466" s="40">
        <v>18</v>
      </c>
      <c r="G466" s="290" t="s">
        <v>1545</v>
      </c>
      <c r="H466" s="28" t="s">
        <v>1215</v>
      </c>
      <c r="I466" s="21" t="s">
        <v>1202</v>
      </c>
    </row>
    <row r="467" spans="1:9" x14ac:dyDescent="0.3">
      <c r="A467" s="23" t="s">
        <v>473</v>
      </c>
      <c r="B467" s="15" t="s">
        <v>1497</v>
      </c>
      <c r="C467" s="24" t="s">
        <v>339</v>
      </c>
      <c r="D467" s="288">
        <v>3.3266111886874934</v>
      </c>
      <c r="E467" s="289">
        <v>1.5908751999999995</v>
      </c>
      <c r="F467" s="40">
        <v>18</v>
      </c>
      <c r="G467" s="290" t="s">
        <v>1545</v>
      </c>
      <c r="H467" s="21" t="s">
        <v>1215</v>
      </c>
      <c r="I467" s="21" t="s">
        <v>1202</v>
      </c>
    </row>
    <row r="468" spans="1:9" x14ac:dyDescent="0.3">
      <c r="A468" s="23" t="s">
        <v>457</v>
      </c>
      <c r="B468" s="15" t="s">
        <v>1497</v>
      </c>
      <c r="C468" s="24" t="s">
        <v>339</v>
      </c>
      <c r="D468" s="288">
        <v>3.9854657717623643</v>
      </c>
      <c r="E468" s="289">
        <v>1.9016503999999999</v>
      </c>
      <c r="F468" s="40">
        <v>18</v>
      </c>
      <c r="G468" s="290" t="s">
        <v>1545</v>
      </c>
      <c r="H468" s="21" t="s">
        <v>1215</v>
      </c>
      <c r="I468" s="21" t="s">
        <v>1202</v>
      </c>
    </row>
    <row r="469" spans="1:9" x14ac:dyDescent="0.3">
      <c r="A469" s="23" t="s">
        <v>474</v>
      </c>
      <c r="B469" s="15" t="s">
        <v>1497</v>
      </c>
      <c r="C469" s="24" t="s">
        <v>339</v>
      </c>
      <c r="D469" s="288">
        <v>3.0009846471359047</v>
      </c>
      <c r="E469" s="289">
        <v>2.2248800000000002</v>
      </c>
      <c r="F469" s="40">
        <v>18</v>
      </c>
      <c r="G469" s="290" t="s">
        <v>1545</v>
      </c>
      <c r="H469" s="21" t="s">
        <v>1215</v>
      </c>
      <c r="I469" s="21" t="s">
        <v>1202</v>
      </c>
    </row>
    <row r="470" spans="1:9" x14ac:dyDescent="0.3">
      <c r="A470" s="15" t="s">
        <v>983</v>
      </c>
      <c r="B470" s="15" t="s">
        <v>1497</v>
      </c>
      <c r="C470" s="24" t="s">
        <v>339</v>
      </c>
      <c r="D470" s="288">
        <v>2.8226947114571979</v>
      </c>
      <c r="E470" s="289">
        <v>2.152950399999999</v>
      </c>
      <c r="F470" s="21">
        <v>20</v>
      </c>
      <c r="G470" s="290" t="s">
        <v>1545</v>
      </c>
      <c r="H470" s="21" t="s">
        <v>1215</v>
      </c>
      <c r="I470" s="21" t="s">
        <v>1202</v>
      </c>
    </row>
    <row r="471" spans="1:9" x14ac:dyDescent="0.3">
      <c r="A471" s="15" t="s">
        <v>984</v>
      </c>
      <c r="B471" s="15" t="s">
        <v>1497</v>
      </c>
      <c r="C471" s="24" t="s">
        <v>339</v>
      </c>
      <c r="D471" s="288">
        <v>1.7292973185868949</v>
      </c>
      <c r="E471" s="289">
        <v>2.0247589390559644</v>
      </c>
      <c r="F471" s="21">
        <v>20</v>
      </c>
      <c r="G471" s="290" t="s">
        <v>1545</v>
      </c>
      <c r="H471" s="21" t="s">
        <v>1215</v>
      </c>
      <c r="I471" s="21" t="s">
        <v>1202</v>
      </c>
    </row>
    <row r="472" spans="1:9" x14ac:dyDescent="0.3">
      <c r="A472" s="15" t="s">
        <v>985</v>
      </c>
      <c r="B472" s="15" t="s">
        <v>1497</v>
      </c>
      <c r="C472" s="24" t="s">
        <v>339</v>
      </c>
      <c r="D472" s="288">
        <v>3.0206981512587467</v>
      </c>
      <c r="E472" s="289">
        <v>3.322363999999999</v>
      </c>
      <c r="F472" s="21">
        <v>20</v>
      </c>
      <c r="G472" s="290" t="s">
        <v>1545</v>
      </c>
      <c r="H472" s="21" t="s">
        <v>1215</v>
      </c>
      <c r="I472" s="21" t="s">
        <v>1202</v>
      </c>
    </row>
    <row r="473" spans="1:9" x14ac:dyDescent="0.3">
      <c r="A473" s="15" t="s">
        <v>986</v>
      </c>
      <c r="B473" s="15" t="s">
        <v>1497</v>
      </c>
      <c r="C473" s="24" t="s">
        <v>339</v>
      </c>
      <c r="D473" s="288">
        <v>2.2042025851373861</v>
      </c>
      <c r="E473" s="289">
        <v>2.1544781411901401</v>
      </c>
      <c r="F473" s="21">
        <v>20</v>
      </c>
      <c r="G473" s="290" t="s">
        <v>1545</v>
      </c>
      <c r="H473" s="21" t="s">
        <v>1215</v>
      </c>
      <c r="I473" s="21" t="s">
        <v>1202</v>
      </c>
    </row>
    <row r="474" spans="1:9" x14ac:dyDescent="0.3">
      <c r="A474" s="15" t="s">
        <v>987</v>
      </c>
      <c r="B474" s="15" t="s">
        <v>1497</v>
      </c>
      <c r="C474" s="24" t="s">
        <v>339</v>
      </c>
      <c r="D474" s="288">
        <v>2.0331438010989666</v>
      </c>
      <c r="E474" s="289">
        <v>2.0255018000000007</v>
      </c>
      <c r="F474" s="21">
        <v>20</v>
      </c>
      <c r="G474" s="290" t="s">
        <v>1545</v>
      </c>
      <c r="H474" s="21" t="s">
        <v>1215</v>
      </c>
      <c r="I474" s="21" t="s">
        <v>1202</v>
      </c>
    </row>
    <row r="475" spans="1:9" x14ac:dyDescent="0.3">
      <c r="A475" s="23" t="s">
        <v>475</v>
      </c>
      <c r="B475" s="15" t="s">
        <v>1497</v>
      </c>
      <c r="C475" s="24" t="s">
        <v>339</v>
      </c>
      <c r="D475" s="288">
        <v>1.978630642301539</v>
      </c>
      <c r="E475" s="289">
        <v>2.4590368000000007</v>
      </c>
      <c r="F475" s="40">
        <v>27</v>
      </c>
      <c r="G475" s="290" t="s">
        <v>1545</v>
      </c>
      <c r="H475" s="21" t="s">
        <v>1215</v>
      </c>
      <c r="I475" s="21" t="s">
        <v>1202</v>
      </c>
    </row>
    <row r="476" spans="1:9" x14ac:dyDescent="0.3">
      <c r="A476" s="23" t="s">
        <v>476</v>
      </c>
      <c r="B476" s="15" t="s">
        <v>1497</v>
      </c>
      <c r="C476" s="24" t="s">
        <v>339</v>
      </c>
      <c r="D476" s="288">
        <v>1.8330544738779799</v>
      </c>
      <c r="E476" s="289">
        <v>2.6309152000000018</v>
      </c>
      <c r="F476" s="40">
        <v>27</v>
      </c>
      <c r="G476" s="290" t="s">
        <v>1545</v>
      </c>
      <c r="H476" s="21" t="s">
        <v>1215</v>
      </c>
      <c r="I476" s="21" t="s">
        <v>1202</v>
      </c>
    </row>
    <row r="477" spans="1:9" x14ac:dyDescent="0.3">
      <c r="A477" s="23" t="s">
        <v>477</v>
      </c>
      <c r="B477" s="15" t="s">
        <v>1497</v>
      </c>
      <c r="C477" s="24" t="s">
        <v>339</v>
      </c>
      <c r="D477" s="288">
        <v>1.9552057330164505</v>
      </c>
      <c r="E477" s="289">
        <v>2.170248</v>
      </c>
      <c r="F477" s="40">
        <v>27</v>
      </c>
      <c r="G477" s="290" t="s">
        <v>1545</v>
      </c>
      <c r="H477" s="21" t="s">
        <v>1215</v>
      </c>
      <c r="I477" s="21" t="s">
        <v>1202</v>
      </c>
    </row>
    <row r="478" spans="1:9" x14ac:dyDescent="0.3">
      <c r="A478" s="23" t="s">
        <v>478</v>
      </c>
      <c r="B478" s="15" t="s">
        <v>1497</v>
      </c>
      <c r="C478" s="24" t="s">
        <v>339</v>
      </c>
      <c r="D478" s="288">
        <v>1.4259705153779239</v>
      </c>
      <c r="E478" s="289">
        <v>3.1284150000000013</v>
      </c>
      <c r="F478" s="40">
        <v>27</v>
      </c>
      <c r="G478" s="290" t="s">
        <v>1545</v>
      </c>
      <c r="H478" s="21" t="s">
        <v>1215</v>
      </c>
      <c r="I478" s="21" t="s">
        <v>1202</v>
      </c>
    </row>
    <row r="479" spans="1:9" x14ac:dyDescent="0.3">
      <c r="A479" s="23" t="s">
        <v>479</v>
      </c>
      <c r="B479" s="15" t="s">
        <v>1497</v>
      </c>
      <c r="C479" s="24" t="s">
        <v>339</v>
      </c>
      <c r="D479" s="288">
        <v>2.8029915730847557</v>
      </c>
      <c r="E479" s="289">
        <v>-1.4505495999999993</v>
      </c>
      <c r="F479" s="40">
        <v>27</v>
      </c>
      <c r="G479" s="290" t="s">
        <v>1545</v>
      </c>
      <c r="H479" s="21" t="s">
        <v>1215</v>
      </c>
      <c r="I479" s="21" t="s">
        <v>1202</v>
      </c>
    </row>
    <row r="480" spans="1:9" x14ac:dyDescent="0.3">
      <c r="A480" s="23" t="s">
        <v>480</v>
      </c>
      <c r="B480" s="15" t="s">
        <v>1497</v>
      </c>
      <c r="C480" s="24" t="s">
        <v>339</v>
      </c>
      <c r="D480" s="288">
        <v>3.411978152681078</v>
      </c>
      <c r="E480" s="289">
        <v>0.47977560000000163</v>
      </c>
      <c r="F480" s="40">
        <v>27</v>
      </c>
      <c r="G480" s="290" t="s">
        <v>1545</v>
      </c>
      <c r="H480" s="21" t="s">
        <v>1215</v>
      </c>
      <c r="I480" s="21" t="s">
        <v>1202</v>
      </c>
    </row>
    <row r="481" spans="1:9" x14ac:dyDescent="0.3">
      <c r="A481" s="23" t="s">
        <v>481</v>
      </c>
      <c r="B481" s="15" t="s">
        <v>1497</v>
      </c>
      <c r="C481" s="24" t="s">
        <v>339</v>
      </c>
      <c r="D481" s="288">
        <v>1.929874372712683</v>
      </c>
      <c r="E481" s="289">
        <v>2.7074952000000003</v>
      </c>
      <c r="F481" s="40">
        <v>27</v>
      </c>
      <c r="G481" s="290" t="s">
        <v>1545</v>
      </c>
      <c r="H481" s="21" t="s">
        <v>1215</v>
      </c>
      <c r="I481" s="21" t="s">
        <v>1202</v>
      </c>
    </row>
    <row r="482" spans="1:9" x14ac:dyDescent="0.3">
      <c r="A482" s="23" t="s">
        <v>482</v>
      </c>
      <c r="B482" s="15" t="s">
        <v>1497</v>
      </c>
      <c r="C482" s="24" t="s">
        <v>339</v>
      </c>
      <c r="D482" s="288">
        <v>1.7571805911123721</v>
      </c>
      <c r="E482" s="289">
        <v>2.9681579999999999</v>
      </c>
      <c r="F482" s="40">
        <v>27</v>
      </c>
      <c r="G482" s="290" t="s">
        <v>1545</v>
      </c>
      <c r="H482" s="21" t="s">
        <v>1215</v>
      </c>
      <c r="I482" s="21" t="s">
        <v>1202</v>
      </c>
    </row>
    <row r="483" spans="1:9" x14ac:dyDescent="0.3">
      <c r="A483" s="23" t="s">
        <v>458</v>
      </c>
      <c r="B483" s="15" t="s">
        <v>1497</v>
      </c>
      <c r="C483" s="24" t="s">
        <v>339</v>
      </c>
      <c r="D483" s="288">
        <v>2.5702779451493791</v>
      </c>
      <c r="E483" s="289">
        <v>2.1454703999999998</v>
      </c>
      <c r="F483" s="40">
        <v>18</v>
      </c>
      <c r="G483" s="290" t="s">
        <v>1545</v>
      </c>
      <c r="H483" s="21" t="s">
        <v>1215</v>
      </c>
      <c r="I483" s="21" t="s">
        <v>1202</v>
      </c>
    </row>
    <row r="484" spans="1:9" x14ac:dyDescent="0.3">
      <c r="A484" s="23" t="s">
        <v>483</v>
      </c>
      <c r="B484" s="15" t="s">
        <v>1497</v>
      </c>
      <c r="C484" s="24" t="s">
        <v>339</v>
      </c>
      <c r="D484" s="288">
        <v>2.9788979268082807</v>
      </c>
      <c r="E484" s="289">
        <v>2.1786264000000006</v>
      </c>
      <c r="F484" s="40">
        <v>27</v>
      </c>
      <c r="G484" s="290" t="s">
        <v>1545</v>
      </c>
      <c r="H484" s="21" t="s">
        <v>1215</v>
      </c>
      <c r="I484" s="21" t="s">
        <v>1202</v>
      </c>
    </row>
    <row r="485" spans="1:9" x14ac:dyDescent="0.3">
      <c r="A485" s="15" t="s">
        <v>988</v>
      </c>
      <c r="B485" s="15" t="s">
        <v>1497</v>
      </c>
      <c r="C485" s="24" t="s">
        <v>339</v>
      </c>
      <c r="D485" s="288">
        <v>2.3942610684297039</v>
      </c>
      <c r="E485" s="289">
        <v>2.7241530113246455</v>
      </c>
      <c r="F485" s="21">
        <v>30</v>
      </c>
      <c r="G485" s="290" t="s">
        <v>1545</v>
      </c>
      <c r="H485" s="21" t="s">
        <v>1215</v>
      </c>
      <c r="I485" s="21" t="s">
        <v>1202</v>
      </c>
    </row>
    <row r="486" spans="1:9" x14ac:dyDescent="0.3">
      <c r="A486" s="15" t="s">
        <v>989</v>
      </c>
      <c r="B486" s="15" t="s">
        <v>1497</v>
      </c>
      <c r="C486" s="24" t="s">
        <v>339</v>
      </c>
      <c r="D486" s="288">
        <v>2.5598179366503637</v>
      </c>
      <c r="E486" s="289">
        <v>2.4666511243497378</v>
      </c>
      <c r="F486" s="21">
        <v>30</v>
      </c>
      <c r="G486" s="290" t="s">
        <v>1545</v>
      </c>
      <c r="H486" s="21" t="s">
        <v>1215</v>
      </c>
      <c r="I486" s="21" t="s">
        <v>1202</v>
      </c>
    </row>
    <row r="487" spans="1:9" x14ac:dyDescent="0.3">
      <c r="A487" s="15" t="s">
        <v>990</v>
      </c>
      <c r="B487" s="15" t="s">
        <v>1497</v>
      </c>
      <c r="C487" s="24" t="s">
        <v>339</v>
      </c>
      <c r="D487" s="288">
        <v>2.2399730517272407</v>
      </c>
      <c r="E487" s="289">
        <v>2.2344394352537709</v>
      </c>
      <c r="F487" s="21">
        <v>30</v>
      </c>
      <c r="G487" s="290" t="s">
        <v>1545</v>
      </c>
      <c r="H487" s="21" t="s">
        <v>1215</v>
      </c>
      <c r="I487" s="21" t="s">
        <v>1202</v>
      </c>
    </row>
    <row r="488" spans="1:9" x14ac:dyDescent="0.3">
      <c r="A488" s="15" t="s">
        <v>991</v>
      </c>
      <c r="B488" s="15" t="s">
        <v>1497</v>
      </c>
      <c r="C488" s="24" t="s">
        <v>339</v>
      </c>
      <c r="D488" s="288">
        <v>2.3977317709918036</v>
      </c>
      <c r="E488" s="289">
        <v>1.9739432620123267</v>
      </c>
      <c r="F488" s="21">
        <v>30</v>
      </c>
      <c r="G488" s="290" t="s">
        <v>1545</v>
      </c>
      <c r="H488" s="21" t="s">
        <v>1215</v>
      </c>
      <c r="I488" s="21" t="s">
        <v>1202</v>
      </c>
    </row>
    <row r="489" spans="1:9" x14ac:dyDescent="0.3">
      <c r="A489" s="15" t="s">
        <v>992</v>
      </c>
      <c r="B489" s="15" t="s">
        <v>1497</v>
      </c>
      <c r="C489" s="24" t="s">
        <v>339</v>
      </c>
      <c r="D489" s="288">
        <v>2.3613929192736012</v>
      </c>
      <c r="E489" s="289">
        <v>1.9240650935548951</v>
      </c>
      <c r="F489" s="21">
        <v>30</v>
      </c>
      <c r="G489" s="290" t="s">
        <v>1545</v>
      </c>
      <c r="H489" s="21" t="s">
        <v>1215</v>
      </c>
      <c r="I489" s="21" t="s">
        <v>1202</v>
      </c>
    </row>
    <row r="490" spans="1:9" x14ac:dyDescent="0.3">
      <c r="A490" s="23" t="s">
        <v>484</v>
      </c>
      <c r="B490" s="15" t="s">
        <v>1497</v>
      </c>
      <c r="C490" s="24" t="s">
        <v>339</v>
      </c>
      <c r="D490" s="288">
        <v>1.1762760052789396</v>
      </c>
      <c r="E490" s="289">
        <v>3.8228444000000001</v>
      </c>
      <c r="F490" s="40">
        <v>27</v>
      </c>
      <c r="G490" s="290" t="s">
        <v>1545</v>
      </c>
      <c r="H490" s="21" t="s">
        <v>1215</v>
      </c>
      <c r="I490" s="21" t="s">
        <v>1202</v>
      </c>
    </row>
    <row r="491" spans="1:9" x14ac:dyDescent="0.3">
      <c r="A491" s="23" t="s">
        <v>485</v>
      </c>
      <c r="B491" s="15" t="s">
        <v>1497</v>
      </c>
      <c r="C491" s="24" t="s">
        <v>339</v>
      </c>
      <c r="D491" s="288">
        <v>2.7143179833618789</v>
      </c>
      <c r="E491" s="289">
        <v>-1.1230969999999996</v>
      </c>
      <c r="F491" s="40">
        <v>27</v>
      </c>
      <c r="G491" s="290" t="s">
        <v>1545</v>
      </c>
      <c r="H491" s="21" t="s">
        <v>1215</v>
      </c>
      <c r="I491" s="21" t="s">
        <v>1202</v>
      </c>
    </row>
    <row r="492" spans="1:9" x14ac:dyDescent="0.3">
      <c r="A492" s="23" t="s">
        <v>486</v>
      </c>
      <c r="B492" s="15" t="s">
        <v>1497</v>
      </c>
      <c r="C492" s="24" t="s">
        <v>339</v>
      </c>
      <c r="D492" s="288">
        <v>2.4755024506351933</v>
      </c>
      <c r="E492" s="289">
        <v>0.19131560000000147</v>
      </c>
      <c r="F492" s="40">
        <v>27</v>
      </c>
      <c r="G492" s="290" t="s">
        <v>1545</v>
      </c>
      <c r="H492" s="21" t="s">
        <v>1215</v>
      </c>
      <c r="I492" s="21" t="s">
        <v>1202</v>
      </c>
    </row>
    <row r="493" spans="1:9" x14ac:dyDescent="0.3">
      <c r="A493" s="23" t="s">
        <v>487</v>
      </c>
      <c r="B493" s="15" t="s">
        <v>1497</v>
      </c>
      <c r="C493" s="24" t="s">
        <v>339</v>
      </c>
      <c r="D493" s="288">
        <v>2.3144372224367511</v>
      </c>
      <c r="E493" s="289">
        <v>1.8969556000000005</v>
      </c>
      <c r="F493" s="40">
        <v>27</v>
      </c>
      <c r="G493" s="290" t="s">
        <v>1545</v>
      </c>
      <c r="H493" s="21" t="s">
        <v>1215</v>
      </c>
      <c r="I493" s="21" t="s">
        <v>1202</v>
      </c>
    </row>
    <row r="494" spans="1:9" x14ac:dyDescent="0.3">
      <c r="A494" s="23" t="s">
        <v>488</v>
      </c>
      <c r="B494" s="15" t="s">
        <v>1497</v>
      </c>
      <c r="C494" s="24" t="s">
        <v>339</v>
      </c>
      <c r="D494" s="288">
        <v>2.3378961666155016</v>
      </c>
      <c r="E494" s="289">
        <v>1.8730911999999988</v>
      </c>
      <c r="F494" s="40">
        <v>27</v>
      </c>
      <c r="G494" s="290" t="s">
        <v>1545</v>
      </c>
      <c r="H494" s="21" t="s">
        <v>1215</v>
      </c>
      <c r="I494" s="21" t="s">
        <v>1202</v>
      </c>
    </row>
    <row r="495" spans="1:9" x14ac:dyDescent="0.3">
      <c r="A495" s="23" t="s">
        <v>489</v>
      </c>
      <c r="B495" s="15" t="s">
        <v>1497</v>
      </c>
      <c r="C495" s="24" t="s">
        <v>339</v>
      </c>
      <c r="D495" s="288">
        <v>1.4097255481599629</v>
      </c>
      <c r="E495" s="289">
        <v>3.5823216000000002</v>
      </c>
      <c r="F495" s="40">
        <v>27</v>
      </c>
      <c r="G495" s="290" t="s">
        <v>1545</v>
      </c>
      <c r="H495" s="21" t="s">
        <v>1215</v>
      </c>
      <c r="I495" s="21" t="s">
        <v>1202</v>
      </c>
    </row>
    <row r="496" spans="1:9" x14ac:dyDescent="0.3">
      <c r="A496" s="23" t="s">
        <v>490</v>
      </c>
      <c r="B496" s="15" t="s">
        <v>1497</v>
      </c>
      <c r="C496" s="24" t="s">
        <v>339</v>
      </c>
      <c r="D496" s="288">
        <v>1.9623898877904788</v>
      </c>
      <c r="E496" s="289">
        <v>2.7051168000000008</v>
      </c>
      <c r="F496" s="40">
        <v>27</v>
      </c>
      <c r="G496" s="290" t="s">
        <v>1545</v>
      </c>
      <c r="H496" s="21" t="s">
        <v>1215</v>
      </c>
      <c r="I496" s="21" t="s">
        <v>1202</v>
      </c>
    </row>
    <row r="497" spans="1:14" x14ac:dyDescent="0.3">
      <c r="A497" s="23" t="s">
        <v>491</v>
      </c>
      <c r="B497" s="15" t="s">
        <v>1497</v>
      </c>
      <c r="C497" s="24" t="s">
        <v>339</v>
      </c>
      <c r="D497" s="288">
        <v>2.1621707445987215</v>
      </c>
      <c r="E497" s="289">
        <v>2.7883631999999996</v>
      </c>
      <c r="F497" s="40">
        <v>27</v>
      </c>
      <c r="G497" s="290" t="s">
        <v>1545</v>
      </c>
      <c r="H497" s="21" t="s">
        <v>1215</v>
      </c>
      <c r="I497" s="21" t="s">
        <v>1202</v>
      </c>
    </row>
    <row r="498" spans="1:14" x14ac:dyDescent="0.3">
      <c r="A498" s="23" t="s">
        <v>521</v>
      </c>
      <c r="B498" s="15" t="s">
        <v>1497</v>
      </c>
      <c r="C498" s="15" t="s">
        <v>339</v>
      </c>
      <c r="D498" s="288">
        <v>3.3026585010594065</v>
      </c>
      <c r="E498" s="289">
        <v>1.0305046000000004</v>
      </c>
      <c r="F498" s="40">
        <v>2</v>
      </c>
      <c r="G498" s="290" t="s">
        <v>1545</v>
      </c>
      <c r="H498" s="28" t="s">
        <v>1215</v>
      </c>
      <c r="I498" s="21" t="s">
        <v>1202</v>
      </c>
    </row>
    <row r="499" spans="1:14" x14ac:dyDescent="0.3">
      <c r="A499" s="23" t="s">
        <v>459</v>
      </c>
      <c r="B499" s="15" t="s">
        <v>1497</v>
      </c>
      <c r="C499" s="24" t="s">
        <v>339</v>
      </c>
      <c r="D499" s="288">
        <v>1.1117246424770282</v>
      </c>
      <c r="E499" s="289">
        <v>2.7230384000000001</v>
      </c>
      <c r="F499" s="40">
        <v>18</v>
      </c>
      <c r="G499" s="290" t="s">
        <v>1545</v>
      </c>
      <c r="H499" s="28" t="s">
        <v>1215</v>
      </c>
      <c r="I499" s="21" t="s">
        <v>1202</v>
      </c>
    </row>
    <row r="500" spans="1:14" x14ac:dyDescent="0.3">
      <c r="A500" s="23" t="s">
        <v>492</v>
      </c>
      <c r="B500" s="15" t="s">
        <v>1497</v>
      </c>
      <c r="C500" s="24" t="s">
        <v>339</v>
      </c>
      <c r="D500" s="288">
        <v>2.4882643898796553</v>
      </c>
      <c r="E500" s="289">
        <v>1.9744911999999997</v>
      </c>
      <c r="F500" s="40">
        <v>14</v>
      </c>
      <c r="G500" s="290" t="s">
        <v>1545</v>
      </c>
      <c r="H500" s="28" t="s">
        <v>1215</v>
      </c>
      <c r="I500" s="21" t="s">
        <v>1202</v>
      </c>
    </row>
    <row r="501" spans="1:14" x14ac:dyDescent="0.3">
      <c r="A501" s="23" t="s">
        <v>493</v>
      </c>
      <c r="B501" s="15" t="s">
        <v>1497</v>
      </c>
      <c r="C501" s="24" t="s">
        <v>339</v>
      </c>
      <c r="D501" s="288">
        <v>2.0207947969027704</v>
      </c>
      <c r="E501" s="289">
        <v>3.1666764000000001</v>
      </c>
      <c r="F501" s="40">
        <v>14</v>
      </c>
      <c r="G501" s="290" t="s">
        <v>1545</v>
      </c>
      <c r="H501" s="28" t="s">
        <v>1215</v>
      </c>
      <c r="I501" s="21" t="s">
        <v>1202</v>
      </c>
      <c r="N501" s="21"/>
    </row>
    <row r="502" spans="1:14" x14ac:dyDescent="0.3">
      <c r="A502" s="23" t="s">
        <v>494</v>
      </c>
      <c r="B502" s="15" t="s">
        <v>1497</v>
      </c>
      <c r="C502" s="24" t="s">
        <v>339</v>
      </c>
      <c r="D502" s="288">
        <v>3.3177990198239735</v>
      </c>
      <c r="E502" s="289">
        <v>-0.36573279999999952</v>
      </c>
      <c r="F502" s="40">
        <v>14</v>
      </c>
      <c r="G502" s="290" t="s">
        <v>1545</v>
      </c>
      <c r="H502" s="28" t="s">
        <v>1215</v>
      </c>
      <c r="I502" s="21" t="s">
        <v>1202</v>
      </c>
      <c r="N502" s="21"/>
    </row>
    <row r="503" spans="1:14" x14ac:dyDescent="0.3">
      <c r="A503" s="23" t="s">
        <v>495</v>
      </c>
      <c r="B503" s="15" t="s">
        <v>1497</v>
      </c>
      <c r="C503" s="24" t="s">
        <v>339</v>
      </c>
      <c r="D503" s="288">
        <v>2.7438268150335983</v>
      </c>
      <c r="E503" s="289">
        <v>2.0016543999999992</v>
      </c>
      <c r="F503" s="40">
        <v>14</v>
      </c>
      <c r="G503" s="290" t="s">
        <v>1545</v>
      </c>
      <c r="H503" s="28" t="s">
        <v>1215</v>
      </c>
      <c r="I503" s="21" t="s">
        <v>1202</v>
      </c>
      <c r="N503" s="21"/>
    </row>
    <row r="504" spans="1:14" x14ac:dyDescent="0.3">
      <c r="A504" s="23" t="s">
        <v>496</v>
      </c>
      <c r="B504" s="15" t="s">
        <v>1497</v>
      </c>
      <c r="C504" s="24" t="s">
        <v>339</v>
      </c>
      <c r="D504" s="288">
        <v>2.9877063704533775</v>
      </c>
      <c r="E504" s="289">
        <v>1.9952864000000008</v>
      </c>
      <c r="F504" s="40">
        <v>14</v>
      </c>
      <c r="G504" s="290" t="s">
        <v>1545</v>
      </c>
      <c r="H504" s="28" t="s">
        <v>1215</v>
      </c>
      <c r="I504" s="21" t="s">
        <v>1202</v>
      </c>
      <c r="N504" s="21"/>
    </row>
    <row r="505" spans="1:14" x14ac:dyDescent="0.3">
      <c r="A505" s="23" t="s">
        <v>497</v>
      </c>
      <c r="B505" s="15" t="s">
        <v>1497</v>
      </c>
      <c r="C505" s="24" t="s">
        <v>339</v>
      </c>
      <c r="D505" s="288">
        <v>2.8589956784689128</v>
      </c>
      <c r="E505" s="289">
        <v>0.5719616000000004</v>
      </c>
      <c r="F505" s="40">
        <v>14</v>
      </c>
      <c r="G505" s="290" t="s">
        <v>1545</v>
      </c>
      <c r="H505" s="28" t="s">
        <v>1215</v>
      </c>
      <c r="I505" s="21" t="s">
        <v>1202</v>
      </c>
      <c r="N505" s="21"/>
    </row>
    <row r="506" spans="1:14" x14ac:dyDescent="0.3">
      <c r="A506" s="23" t="s">
        <v>498</v>
      </c>
      <c r="B506" s="15" t="s">
        <v>1497</v>
      </c>
      <c r="C506" s="24" t="s">
        <v>339</v>
      </c>
      <c r="D506" s="288">
        <v>4.1125892428692099</v>
      </c>
      <c r="E506" s="289">
        <v>1.6255648</v>
      </c>
      <c r="F506" s="40">
        <v>14</v>
      </c>
      <c r="G506" s="290" t="s">
        <v>1545</v>
      </c>
      <c r="H506" s="28" t="s">
        <v>1215</v>
      </c>
      <c r="I506" s="21" t="s">
        <v>1202</v>
      </c>
      <c r="N506" s="45"/>
    </row>
    <row r="507" spans="1:14" x14ac:dyDescent="0.3">
      <c r="A507" s="23" t="s">
        <v>499</v>
      </c>
      <c r="B507" s="15" t="s">
        <v>1497</v>
      </c>
      <c r="C507" s="24" t="s">
        <v>339</v>
      </c>
      <c r="D507" s="288">
        <v>3.1218538882100049</v>
      </c>
      <c r="E507" s="289">
        <v>1.0996576000000002</v>
      </c>
      <c r="F507" s="40">
        <v>14</v>
      </c>
      <c r="G507" s="290" t="s">
        <v>1545</v>
      </c>
      <c r="H507" s="28" t="s">
        <v>1215</v>
      </c>
      <c r="I507" s="21" t="s">
        <v>1202</v>
      </c>
      <c r="N507" s="21"/>
    </row>
    <row r="508" spans="1:14" x14ac:dyDescent="0.3">
      <c r="A508" s="23" t="s">
        <v>500</v>
      </c>
      <c r="B508" s="15" t="s">
        <v>1497</v>
      </c>
      <c r="C508" s="24" t="s">
        <v>339</v>
      </c>
      <c r="D508" s="288">
        <v>2.9261100035828789</v>
      </c>
      <c r="E508" s="289">
        <v>1.7047796000000006</v>
      </c>
      <c r="F508" s="40">
        <v>14</v>
      </c>
      <c r="G508" s="290" t="s">
        <v>1545</v>
      </c>
      <c r="H508" s="28" t="s">
        <v>1215</v>
      </c>
      <c r="I508" s="21" t="s">
        <v>1202</v>
      </c>
      <c r="N508" s="21"/>
    </row>
    <row r="509" spans="1:14" x14ac:dyDescent="0.3">
      <c r="A509" s="23" t="s">
        <v>501</v>
      </c>
      <c r="B509" s="15" t="s">
        <v>1497</v>
      </c>
      <c r="C509" s="24" t="s">
        <v>339</v>
      </c>
      <c r="D509" s="288">
        <v>1.9731533158261858</v>
      </c>
      <c r="E509" s="289">
        <v>3.2813332000000006</v>
      </c>
      <c r="F509" s="40">
        <v>14</v>
      </c>
      <c r="G509" s="290" t="s">
        <v>1545</v>
      </c>
      <c r="H509" s="28" t="s">
        <v>1215</v>
      </c>
      <c r="I509" s="21" t="s">
        <v>1202</v>
      </c>
      <c r="N509" s="21"/>
    </row>
    <row r="510" spans="1:14" x14ac:dyDescent="0.3">
      <c r="A510" s="23" t="s">
        <v>460</v>
      </c>
      <c r="B510" s="15" t="s">
        <v>1497</v>
      </c>
      <c r="C510" s="24" t="s">
        <v>339</v>
      </c>
      <c r="D510" s="288">
        <v>1.6972989369476195</v>
      </c>
      <c r="E510" s="289">
        <v>1.9775040000000002</v>
      </c>
      <c r="F510" s="40">
        <v>18</v>
      </c>
      <c r="G510" s="290" t="s">
        <v>1545</v>
      </c>
      <c r="H510" s="21" t="s">
        <v>1215</v>
      </c>
      <c r="I510" s="21" t="s">
        <v>1202</v>
      </c>
      <c r="N510" s="21"/>
    </row>
    <row r="511" spans="1:14" x14ac:dyDescent="0.3">
      <c r="A511" s="23" t="s">
        <v>502</v>
      </c>
      <c r="B511" s="15" t="s">
        <v>1497</v>
      </c>
      <c r="C511" s="24" t="s">
        <v>339</v>
      </c>
      <c r="D511" s="288">
        <v>1.5422894509916643</v>
      </c>
      <c r="E511" s="289">
        <v>1.2061615999999995</v>
      </c>
      <c r="F511" s="40">
        <v>14</v>
      </c>
      <c r="G511" s="290" t="s">
        <v>1545</v>
      </c>
      <c r="H511" s="28" t="s">
        <v>1215</v>
      </c>
      <c r="I511" s="21" t="s">
        <v>1202</v>
      </c>
      <c r="N511" s="21"/>
    </row>
    <row r="512" spans="1:14" x14ac:dyDescent="0.3">
      <c r="A512" s="23" t="s">
        <v>503</v>
      </c>
      <c r="B512" s="15" t="s">
        <v>1497</v>
      </c>
      <c r="C512" s="24" t="s">
        <v>339</v>
      </c>
      <c r="D512" s="288">
        <v>3.3852909753726248</v>
      </c>
      <c r="E512" s="289">
        <v>0.28208440000000035</v>
      </c>
      <c r="F512" s="40">
        <v>14</v>
      </c>
      <c r="G512" s="290" t="s">
        <v>1545</v>
      </c>
      <c r="H512" s="28" t="s">
        <v>1215</v>
      </c>
      <c r="I512" s="21" t="s">
        <v>1202</v>
      </c>
      <c r="N512" s="21"/>
    </row>
    <row r="513" spans="1:21" x14ac:dyDescent="0.3">
      <c r="A513" s="23" t="s">
        <v>504</v>
      </c>
      <c r="B513" s="15" t="s">
        <v>1497</v>
      </c>
      <c r="C513" s="24" t="s">
        <v>339</v>
      </c>
      <c r="D513" s="288">
        <v>2.5146830463205627</v>
      </c>
      <c r="E513" s="289">
        <v>1.4426559999999993</v>
      </c>
      <c r="F513" s="40">
        <v>14</v>
      </c>
      <c r="G513" s="290" t="s">
        <v>1545</v>
      </c>
      <c r="H513" s="28" t="s">
        <v>1215</v>
      </c>
      <c r="I513" s="21" t="s">
        <v>1202</v>
      </c>
      <c r="N513" s="21"/>
    </row>
    <row r="514" spans="1:21" x14ac:dyDescent="0.3">
      <c r="A514" s="23" t="s">
        <v>505</v>
      </c>
      <c r="B514" s="15" t="s">
        <v>1497</v>
      </c>
      <c r="C514" s="24" t="s">
        <v>339</v>
      </c>
      <c r="D514" s="288">
        <v>3.4824748663412861</v>
      </c>
      <c r="E514" s="289">
        <v>1.8229280000000001</v>
      </c>
      <c r="F514" s="40">
        <v>14</v>
      </c>
      <c r="G514" s="290" t="s">
        <v>1545</v>
      </c>
      <c r="H514" s="28" t="s">
        <v>1215</v>
      </c>
      <c r="I514" s="21" t="s">
        <v>1202</v>
      </c>
      <c r="N514" s="21"/>
    </row>
    <row r="515" spans="1:21" x14ac:dyDescent="0.3">
      <c r="A515" s="23" t="s">
        <v>506</v>
      </c>
      <c r="B515" s="15" t="s">
        <v>1497</v>
      </c>
      <c r="C515" s="24" t="s">
        <v>339</v>
      </c>
      <c r="D515" s="288">
        <v>3.1940051568727443</v>
      </c>
      <c r="E515" s="289">
        <v>2.0964495999999992</v>
      </c>
      <c r="F515" s="40">
        <v>14</v>
      </c>
      <c r="G515" s="290" t="s">
        <v>1545</v>
      </c>
      <c r="H515" s="28" t="s">
        <v>1215</v>
      </c>
      <c r="I515" s="21" t="s">
        <v>1202</v>
      </c>
      <c r="N515" s="21"/>
    </row>
    <row r="516" spans="1:21" x14ac:dyDescent="0.3">
      <c r="A516" s="23" t="s">
        <v>507</v>
      </c>
      <c r="B516" s="15" t="s">
        <v>1497</v>
      </c>
      <c r="C516" s="24" t="s">
        <v>339</v>
      </c>
      <c r="D516" s="288">
        <v>5.2182048963546901</v>
      </c>
      <c r="E516" s="289">
        <v>1.8453474000000005</v>
      </c>
      <c r="F516" s="40">
        <v>14</v>
      </c>
      <c r="G516" s="290" t="s">
        <v>1545</v>
      </c>
      <c r="H516" s="28" t="s">
        <v>1215</v>
      </c>
      <c r="I516" s="21" t="s">
        <v>1202</v>
      </c>
      <c r="N516" s="21"/>
    </row>
    <row r="517" spans="1:21" x14ac:dyDescent="0.3">
      <c r="A517" s="23" t="s">
        <v>508</v>
      </c>
      <c r="B517" s="15" t="s">
        <v>1497</v>
      </c>
      <c r="C517" s="24" t="s">
        <v>339</v>
      </c>
      <c r="D517" s="288">
        <v>3.503393530816294</v>
      </c>
      <c r="E517" s="289">
        <v>1.7893599999999998</v>
      </c>
      <c r="F517" s="40">
        <v>14</v>
      </c>
      <c r="G517" s="290" t="s">
        <v>1545</v>
      </c>
      <c r="H517" s="28" t="s">
        <v>1215</v>
      </c>
      <c r="I517" s="21" t="s">
        <v>1202</v>
      </c>
      <c r="N517" s="21"/>
    </row>
    <row r="518" spans="1:21" x14ac:dyDescent="0.3">
      <c r="A518" s="23" t="s">
        <v>509</v>
      </c>
      <c r="B518" s="15" t="s">
        <v>1497</v>
      </c>
      <c r="C518" s="24" t="s">
        <v>339</v>
      </c>
      <c r="D518" s="288">
        <v>2.8263289895274935</v>
      </c>
      <c r="E518" s="289">
        <v>2.1133919999999993</v>
      </c>
      <c r="F518" s="40">
        <v>14</v>
      </c>
      <c r="G518" s="290" t="s">
        <v>1545</v>
      </c>
      <c r="H518" s="28" t="s">
        <v>1215</v>
      </c>
      <c r="I518" s="21" t="s">
        <v>1202</v>
      </c>
      <c r="N518" s="21"/>
    </row>
    <row r="519" spans="1:21" x14ac:dyDescent="0.3">
      <c r="A519" s="23" t="s">
        <v>510</v>
      </c>
      <c r="B519" s="15" t="s">
        <v>1497</v>
      </c>
      <c r="C519" s="24" t="s">
        <v>339</v>
      </c>
      <c r="D519" s="288">
        <v>3.0052408390026728</v>
      </c>
      <c r="E519" s="289">
        <v>1.6073904000000006</v>
      </c>
      <c r="F519" s="40">
        <v>14</v>
      </c>
      <c r="G519" s="290" t="s">
        <v>1545</v>
      </c>
      <c r="H519" s="28" t="s">
        <v>1215</v>
      </c>
      <c r="I519" s="21" t="s">
        <v>1202</v>
      </c>
      <c r="N519" s="21"/>
    </row>
    <row r="520" spans="1:21" x14ac:dyDescent="0.3">
      <c r="A520" s="23" t="s">
        <v>511</v>
      </c>
      <c r="B520" s="15" t="s">
        <v>1497</v>
      </c>
      <c r="C520" s="24" t="s">
        <v>339</v>
      </c>
      <c r="D520" s="288">
        <v>3.1314543744489338</v>
      </c>
      <c r="E520" s="289">
        <v>0.41199199999999947</v>
      </c>
      <c r="F520" s="40">
        <v>14</v>
      </c>
      <c r="G520" s="290" t="s">
        <v>1545</v>
      </c>
      <c r="H520" s="28" t="s">
        <v>1215</v>
      </c>
      <c r="I520" s="21" t="s">
        <v>1202</v>
      </c>
      <c r="N520" s="21"/>
    </row>
    <row r="521" spans="1:21" x14ac:dyDescent="0.3">
      <c r="A521" s="23" t="s">
        <v>461</v>
      </c>
      <c r="B521" s="15" t="s">
        <v>1497</v>
      </c>
      <c r="C521" s="24" t="s">
        <v>339</v>
      </c>
      <c r="D521" s="288">
        <v>1.6472800040946312</v>
      </c>
      <c r="E521" s="289">
        <v>3.4835970000000005</v>
      </c>
      <c r="F521" s="40">
        <v>18</v>
      </c>
      <c r="G521" s="290" t="s">
        <v>1545</v>
      </c>
      <c r="H521" s="21" t="s">
        <v>1215</v>
      </c>
      <c r="I521" s="21" t="s">
        <v>1202</v>
      </c>
      <c r="N521" s="21"/>
    </row>
    <row r="522" spans="1:21" x14ac:dyDescent="0.3">
      <c r="A522" s="23" t="s">
        <v>512</v>
      </c>
      <c r="B522" s="15" t="s">
        <v>1497</v>
      </c>
      <c r="C522" s="24" t="s">
        <v>339</v>
      </c>
      <c r="D522" s="288">
        <v>3.6554491841118355</v>
      </c>
      <c r="E522" s="289">
        <v>2.2055808000000003</v>
      </c>
      <c r="F522" s="40">
        <v>14</v>
      </c>
      <c r="G522" s="290" t="s">
        <v>1545</v>
      </c>
      <c r="H522" s="28" t="s">
        <v>1215</v>
      </c>
      <c r="I522" s="21" t="s">
        <v>1202</v>
      </c>
      <c r="N522" s="21"/>
    </row>
    <row r="523" spans="1:21" x14ac:dyDescent="0.3">
      <c r="A523" s="23" t="s">
        <v>513</v>
      </c>
      <c r="B523" s="15" t="s">
        <v>1497</v>
      </c>
      <c r="C523" s="24" t="s">
        <v>339</v>
      </c>
      <c r="D523" s="288">
        <v>2.8206094237923032</v>
      </c>
      <c r="E523" s="289">
        <v>2.1169504000000003</v>
      </c>
      <c r="F523" s="40">
        <v>14</v>
      </c>
      <c r="G523" s="290" t="s">
        <v>1545</v>
      </c>
      <c r="H523" s="28" t="s">
        <v>1215</v>
      </c>
      <c r="I523" s="21" t="s">
        <v>1202</v>
      </c>
      <c r="N523" s="21"/>
    </row>
    <row r="524" spans="1:21" x14ac:dyDescent="0.3">
      <c r="A524" s="23" t="s">
        <v>514</v>
      </c>
      <c r="B524" s="15" t="s">
        <v>1497</v>
      </c>
      <c r="C524" s="24" t="s">
        <v>339</v>
      </c>
      <c r="D524" s="288">
        <v>3.5127166502617371</v>
      </c>
      <c r="E524" s="289">
        <v>1.7657999999999991</v>
      </c>
      <c r="F524" s="40">
        <v>14</v>
      </c>
      <c r="G524" s="290" t="s">
        <v>1545</v>
      </c>
      <c r="H524" s="28" t="s">
        <v>1215</v>
      </c>
      <c r="I524" s="21" t="s">
        <v>1202</v>
      </c>
      <c r="N524" s="21"/>
    </row>
    <row r="525" spans="1:21" x14ac:dyDescent="0.3">
      <c r="A525" s="23" t="s">
        <v>515</v>
      </c>
      <c r="B525" s="15" t="s">
        <v>1497</v>
      </c>
      <c r="C525" s="24" t="s">
        <v>339</v>
      </c>
      <c r="D525" s="288">
        <v>2.9977858040404217</v>
      </c>
      <c r="E525" s="289">
        <v>1.1047338000000007</v>
      </c>
      <c r="F525" s="40">
        <v>14</v>
      </c>
      <c r="G525" s="290" t="s">
        <v>1545</v>
      </c>
      <c r="H525" s="28" t="s">
        <v>1215</v>
      </c>
      <c r="I525" s="21" t="s">
        <v>1202</v>
      </c>
      <c r="N525" s="21"/>
    </row>
    <row r="526" spans="1:21" x14ac:dyDescent="0.3">
      <c r="A526" s="23" t="s">
        <v>516</v>
      </c>
      <c r="B526" s="15" t="s">
        <v>1497</v>
      </c>
      <c r="C526" s="24" t="s">
        <v>339</v>
      </c>
      <c r="D526" s="288">
        <v>2.8247116982040943</v>
      </c>
      <c r="E526" s="289">
        <v>1.573454399999999</v>
      </c>
      <c r="F526" s="40">
        <v>14</v>
      </c>
      <c r="G526" s="290" t="s">
        <v>1545</v>
      </c>
      <c r="H526" s="28" t="s">
        <v>1215</v>
      </c>
      <c r="I526" s="21" t="s">
        <v>1202</v>
      </c>
      <c r="N526" s="21"/>
    </row>
    <row r="527" spans="1:21" x14ac:dyDescent="0.3">
      <c r="A527" s="23" t="s">
        <v>517</v>
      </c>
      <c r="B527" s="15" t="s">
        <v>1497</v>
      </c>
      <c r="C527" s="24" t="s">
        <v>339</v>
      </c>
      <c r="D527" s="288">
        <v>2.1071976302567275</v>
      </c>
      <c r="E527" s="289">
        <v>3.1819226000000005</v>
      </c>
      <c r="F527" s="40">
        <v>14</v>
      </c>
      <c r="G527" s="290" t="s">
        <v>1545</v>
      </c>
      <c r="H527" s="28" t="s">
        <v>1215</v>
      </c>
      <c r="I527" s="21" t="s">
        <v>1202</v>
      </c>
      <c r="J527" s="316"/>
      <c r="O527" s="21"/>
      <c r="Q527" s="41"/>
      <c r="R527" s="42"/>
      <c r="T527" s="139"/>
      <c r="U527" s="24"/>
    </row>
    <row r="528" spans="1:21" x14ac:dyDescent="0.3">
      <c r="A528" s="23" t="s">
        <v>518</v>
      </c>
      <c r="B528" s="15" t="s">
        <v>1497</v>
      </c>
      <c r="C528" s="24" t="s">
        <v>339</v>
      </c>
      <c r="D528" s="288">
        <v>2.8817767254054569</v>
      </c>
      <c r="E528" s="289">
        <v>0.45480160000000047</v>
      </c>
      <c r="F528" s="40">
        <v>14</v>
      </c>
      <c r="G528" s="290" t="s">
        <v>1545</v>
      </c>
      <c r="H528" s="28" t="s">
        <v>1215</v>
      </c>
      <c r="I528" s="21" t="s">
        <v>1202</v>
      </c>
      <c r="J528" s="316"/>
      <c r="O528" s="28"/>
      <c r="Q528" s="29"/>
      <c r="R528" s="30"/>
      <c r="T528" s="310"/>
      <c r="U528" s="291"/>
    </row>
    <row r="529" spans="1:22" x14ac:dyDescent="0.3">
      <c r="A529" s="23" t="s">
        <v>519</v>
      </c>
      <c r="B529" s="15" t="s">
        <v>1497</v>
      </c>
      <c r="C529" s="15" t="s">
        <v>339</v>
      </c>
      <c r="D529" s="288">
        <v>3.4583361457720931</v>
      </c>
      <c r="E529" s="289">
        <v>0.40916300000000039</v>
      </c>
      <c r="F529" s="40">
        <v>2</v>
      </c>
      <c r="G529" s="290" t="s">
        <v>1545</v>
      </c>
      <c r="H529" s="28" t="s">
        <v>1215</v>
      </c>
      <c r="I529" s="21" t="s">
        <v>1202</v>
      </c>
      <c r="J529" s="316"/>
      <c r="O529" s="21"/>
      <c r="Q529" s="21"/>
      <c r="R529" s="21"/>
      <c r="T529" s="21"/>
      <c r="V529" s="24"/>
    </row>
    <row r="530" spans="1:22" x14ac:dyDescent="0.3">
      <c r="A530" s="23" t="s">
        <v>520</v>
      </c>
      <c r="B530" s="15" t="s">
        <v>1497</v>
      </c>
      <c r="C530" s="15" t="s">
        <v>339</v>
      </c>
      <c r="D530" s="288">
        <v>3.4460159316405199</v>
      </c>
      <c r="E530" s="289">
        <v>2.2091406000000005</v>
      </c>
      <c r="F530" s="40">
        <v>2</v>
      </c>
      <c r="G530" s="290" t="s">
        <v>1545</v>
      </c>
      <c r="H530" s="28" t="s">
        <v>1215</v>
      </c>
      <c r="I530" s="21" t="s">
        <v>1202</v>
      </c>
      <c r="J530" s="316"/>
      <c r="O530" s="21"/>
      <c r="Q530" s="21"/>
      <c r="R530" s="21"/>
      <c r="T530" s="21"/>
      <c r="V530" s="24"/>
    </row>
    <row r="531" spans="1:22" x14ac:dyDescent="0.3">
      <c r="A531" s="23" t="s">
        <v>462</v>
      </c>
      <c r="B531" s="15" t="s">
        <v>1497</v>
      </c>
      <c r="C531" s="24" t="s">
        <v>339</v>
      </c>
      <c r="D531" s="288">
        <v>1.9082394755980965</v>
      </c>
      <c r="E531" s="289">
        <v>2.2006304000000005</v>
      </c>
      <c r="F531" s="40">
        <v>18</v>
      </c>
      <c r="G531" s="290" t="s">
        <v>1545</v>
      </c>
      <c r="H531" s="21" t="s">
        <v>1215</v>
      </c>
      <c r="I531" s="21" t="s">
        <v>1202</v>
      </c>
      <c r="J531" s="316"/>
      <c r="O531" s="21"/>
      <c r="Q531" s="21"/>
      <c r="R531" s="21"/>
      <c r="T531" s="21"/>
      <c r="V531" s="24"/>
    </row>
    <row r="532" spans="1:22" s="44" customFormat="1" x14ac:dyDescent="0.3">
      <c r="A532" s="23" t="s">
        <v>522</v>
      </c>
      <c r="B532" s="15" t="s">
        <v>1497</v>
      </c>
      <c r="C532" s="15" t="s">
        <v>339</v>
      </c>
      <c r="D532" s="288">
        <v>2.2399125242088447</v>
      </c>
      <c r="E532" s="289">
        <v>2.8510780000000011</v>
      </c>
      <c r="F532" s="40">
        <v>6</v>
      </c>
      <c r="G532" s="290" t="s">
        <v>1545</v>
      </c>
      <c r="H532" s="28" t="s">
        <v>1215</v>
      </c>
      <c r="I532" s="21" t="s">
        <v>1202</v>
      </c>
      <c r="J532" s="316"/>
      <c r="O532" s="28"/>
      <c r="Q532" s="28"/>
      <c r="R532" s="28"/>
      <c r="T532" s="31"/>
      <c r="U532" s="291"/>
      <c r="V532" s="15"/>
    </row>
    <row r="533" spans="1:22" x14ac:dyDescent="0.3">
      <c r="A533" s="23" t="s">
        <v>523</v>
      </c>
      <c r="B533" s="15" t="s">
        <v>1497</v>
      </c>
      <c r="C533" s="15" t="s">
        <v>339</v>
      </c>
      <c r="D533" s="288">
        <v>3.1684193906806337</v>
      </c>
      <c r="E533" s="289">
        <v>4.574024800000001</v>
      </c>
      <c r="F533" s="40">
        <v>6</v>
      </c>
      <c r="G533" s="290" t="s">
        <v>1545</v>
      </c>
      <c r="H533" s="28" t="s">
        <v>1215</v>
      </c>
      <c r="I533" s="21" t="s">
        <v>1202</v>
      </c>
      <c r="J533" s="316"/>
      <c r="O533" s="28"/>
      <c r="Q533" s="29"/>
      <c r="R533" s="30"/>
      <c r="T533" s="310"/>
      <c r="U533" s="291"/>
    </row>
    <row r="534" spans="1:22" x14ac:dyDescent="0.3">
      <c r="A534" s="23" t="s">
        <v>524</v>
      </c>
      <c r="B534" s="15" t="s">
        <v>1497</v>
      </c>
      <c r="C534" s="15" t="s">
        <v>339</v>
      </c>
      <c r="D534" s="288">
        <v>2.9411348988034636</v>
      </c>
      <c r="E534" s="289">
        <v>3.3690428000000003</v>
      </c>
      <c r="F534" s="40">
        <v>6</v>
      </c>
      <c r="G534" s="290" t="s">
        <v>1545</v>
      </c>
      <c r="H534" s="28" t="s">
        <v>1215</v>
      </c>
      <c r="I534" s="21" t="s">
        <v>1202</v>
      </c>
      <c r="J534" s="316"/>
      <c r="O534" s="28"/>
      <c r="Q534" s="29"/>
      <c r="R534" s="30"/>
      <c r="T534" s="310"/>
      <c r="U534" s="291"/>
    </row>
    <row r="535" spans="1:22" x14ac:dyDescent="0.3">
      <c r="A535" s="23" t="s">
        <v>525</v>
      </c>
      <c r="B535" s="15" t="s">
        <v>1497</v>
      </c>
      <c r="C535" s="24" t="s">
        <v>339</v>
      </c>
      <c r="D535" s="288">
        <v>2.727513449888781</v>
      </c>
      <c r="E535" s="289">
        <v>2.3520655999999995</v>
      </c>
      <c r="F535" s="40">
        <v>14</v>
      </c>
      <c r="G535" s="290" t="s">
        <v>1545</v>
      </c>
      <c r="H535" s="28" t="s">
        <v>1215</v>
      </c>
      <c r="I535" s="21" t="s">
        <v>1202</v>
      </c>
      <c r="J535" s="316"/>
      <c r="O535" s="21"/>
      <c r="Q535" s="21"/>
      <c r="R535" s="21"/>
      <c r="T535" s="21"/>
      <c r="V535" s="24"/>
    </row>
    <row r="536" spans="1:22" x14ac:dyDescent="0.3">
      <c r="A536" s="23" t="s">
        <v>526</v>
      </c>
      <c r="B536" s="15" t="s">
        <v>1497</v>
      </c>
      <c r="C536" s="24" t="s">
        <v>339</v>
      </c>
      <c r="D536" s="288">
        <v>3.0529230022263252</v>
      </c>
      <c r="E536" s="289">
        <v>2.9086912000000003</v>
      </c>
      <c r="F536" s="40">
        <v>14</v>
      </c>
      <c r="G536" s="290" t="s">
        <v>1545</v>
      </c>
      <c r="H536" s="28" t="s">
        <v>1215</v>
      </c>
      <c r="I536" s="21" t="s">
        <v>1202</v>
      </c>
      <c r="J536" s="316"/>
      <c r="O536" s="21"/>
      <c r="Q536" s="21"/>
      <c r="R536" s="21"/>
      <c r="T536" s="21"/>
      <c r="V536" s="24"/>
    </row>
    <row r="537" spans="1:22" x14ac:dyDescent="0.3">
      <c r="A537" s="23" t="s">
        <v>527</v>
      </c>
      <c r="B537" s="15" t="s">
        <v>1497</v>
      </c>
      <c r="C537" s="24" t="s">
        <v>339</v>
      </c>
      <c r="D537" s="288">
        <v>3.4197976340519474</v>
      </c>
      <c r="E537" s="289">
        <v>2.3353487999999998</v>
      </c>
      <c r="F537" s="40">
        <v>14</v>
      </c>
      <c r="G537" s="290" t="s">
        <v>1545</v>
      </c>
      <c r="H537" s="28" t="s">
        <v>1215</v>
      </c>
      <c r="I537" s="21" t="s">
        <v>1202</v>
      </c>
      <c r="J537" s="316"/>
      <c r="O537" s="21"/>
      <c r="Q537" s="21"/>
      <c r="R537" s="21"/>
      <c r="T537" s="21"/>
      <c r="V537" s="24"/>
    </row>
    <row r="538" spans="1:22" x14ac:dyDescent="0.3">
      <c r="A538" s="23" t="s">
        <v>463</v>
      </c>
      <c r="B538" s="15" t="s">
        <v>1497</v>
      </c>
      <c r="C538" s="24" t="s">
        <v>339</v>
      </c>
      <c r="D538" s="288">
        <v>2.4392789437783819</v>
      </c>
      <c r="E538" s="289">
        <v>1.9889744</v>
      </c>
      <c r="F538" s="40">
        <v>18</v>
      </c>
      <c r="G538" s="290" t="s">
        <v>1545</v>
      </c>
      <c r="H538" s="21" t="s">
        <v>1215</v>
      </c>
      <c r="I538" s="21" t="s">
        <v>1202</v>
      </c>
      <c r="J538" s="316"/>
      <c r="O538" s="28"/>
      <c r="Q538" s="29"/>
      <c r="R538" s="30"/>
      <c r="T538" s="31"/>
      <c r="U538" s="291"/>
    </row>
    <row r="539" spans="1:22" x14ac:dyDescent="0.3">
      <c r="A539" s="15" t="s">
        <v>993</v>
      </c>
      <c r="B539" s="15" t="s">
        <v>1497</v>
      </c>
      <c r="C539" s="15" t="s">
        <v>339</v>
      </c>
      <c r="D539" s="288">
        <v>3.1305454075874937</v>
      </c>
      <c r="E539" s="289">
        <v>2.2469489</v>
      </c>
      <c r="F539" s="21">
        <v>10</v>
      </c>
      <c r="G539" s="290" t="s">
        <v>1545</v>
      </c>
      <c r="H539" s="21" t="s">
        <v>1215</v>
      </c>
      <c r="I539" s="21" t="s">
        <v>1202</v>
      </c>
      <c r="J539" s="316"/>
      <c r="O539" s="28"/>
      <c r="Q539" s="29"/>
      <c r="R539" s="30"/>
      <c r="T539" s="31"/>
      <c r="U539" s="291"/>
    </row>
    <row r="540" spans="1:22" x14ac:dyDescent="0.3">
      <c r="A540" s="15" t="s">
        <v>994</v>
      </c>
      <c r="B540" s="15" t="s">
        <v>1497</v>
      </c>
      <c r="C540" s="15" t="s">
        <v>339</v>
      </c>
      <c r="D540" s="288">
        <v>4.0302223415348379</v>
      </c>
      <c r="E540" s="289">
        <v>3.0231912000000003</v>
      </c>
      <c r="F540" s="21">
        <v>10</v>
      </c>
      <c r="G540" s="290" t="s">
        <v>1545</v>
      </c>
      <c r="H540" s="21" t="s">
        <v>1215</v>
      </c>
      <c r="I540" s="21" t="s">
        <v>1202</v>
      </c>
      <c r="J540" s="316"/>
      <c r="O540" s="21"/>
      <c r="Q540" s="21"/>
      <c r="R540" s="21"/>
      <c r="T540" s="21"/>
      <c r="V540" s="24"/>
    </row>
    <row r="541" spans="1:22" x14ac:dyDescent="0.3">
      <c r="A541" s="15" t="s">
        <v>995</v>
      </c>
      <c r="B541" s="15" t="s">
        <v>1497</v>
      </c>
      <c r="C541" s="15" t="s">
        <v>339</v>
      </c>
      <c r="D541" s="288">
        <v>4.1434268667113399</v>
      </c>
      <c r="E541" s="289">
        <v>3.4617607999999995</v>
      </c>
      <c r="F541" s="21">
        <v>10</v>
      </c>
      <c r="G541" s="290" t="s">
        <v>1545</v>
      </c>
      <c r="H541" s="21" t="s">
        <v>1215</v>
      </c>
      <c r="I541" s="21" t="s">
        <v>1202</v>
      </c>
      <c r="J541" s="316"/>
      <c r="O541" s="21"/>
      <c r="Q541" s="21"/>
      <c r="R541" s="21"/>
      <c r="T541" s="21"/>
      <c r="V541" s="24"/>
    </row>
    <row r="542" spans="1:22" x14ac:dyDescent="0.3">
      <c r="A542" s="15" t="s">
        <v>996</v>
      </c>
      <c r="B542" s="15" t="s">
        <v>1497</v>
      </c>
      <c r="C542" s="15" t="s">
        <v>339</v>
      </c>
      <c r="D542" s="288">
        <v>3.7208097649126297</v>
      </c>
      <c r="E542" s="289">
        <v>3.0568157999999994</v>
      </c>
      <c r="F542" s="21">
        <v>10</v>
      </c>
      <c r="G542" s="290" t="s">
        <v>1545</v>
      </c>
      <c r="H542" s="21" t="s">
        <v>1215</v>
      </c>
      <c r="I542" s="21" t="s">
        <v>1202</v>
      </c>
      <c r="J542" s="316"/>
      <c r="O542" s="21"/>
      <c r="Q542" s="21"/>
      <c r="R542" s="21"/>
      <c r="T542" s="21"/>
      <c r="V542" s="24"/>
    </row>
    <row r="543" spans="1:22" x14ac:dyDescent="0.3">
      <c r="A543" s="15" t="s">
        <v>997</v>
      </c>
      <c r="B543" s="15" t="s">
        <v>1497</v>
      </c>
      <c r="C543" s="15" t="s">
        <v>339</v>
      </c>
      <c r="D543" s="288">
        <v>3.7328490637488407</v>
      </c>
      <c r="E543" s="289">
        <v>3.1521531999999994</v>
      </c>
      <c r="F543" s="21">
        <v>10</v>
      </c>
      <c r="G543" s="290" t="s">
        <v>1545</v>
      </c>
      <c r="H543" s="21" t="s">
        <v>1215</v>
      </c>
      <c r="I543" s="21" t="s">
        <v>1202</v>
      </c>
      <c r="J543" s="316"/>
      <c r="O543" s="21"/>
      <c r="Q543" s="21"/>
      <c r="R543" s="21"/>
      <c r="T543" s="21"/>
      <c r="V543" s="24"/>
    </row>
    <row r="544" spans="1:22" s="44" customFormat="1" x14ac:dyDescent="0.3">
      <c r="A544" s="15" t="s">
        <v>998</v>
      </c>
      <c r="B544" s="15" t="s">
        <v>1497</v>
      </c>
      <c r="C544" s="24" t="s">
        <v>339</v>
      </c>
      <c r="D544" s="288">
        <v>3.6032119797472264</v>
      </c>
      <c r="E544" s="289">
        <v>1.8311769999999989</v>
      </c>
      <c r="F544" s="21">
        <v>20</v>
      </c>
      <c r="G544" s="290" t="s">
        <v>1545</v>
      </c>
      <c r="H544" s="21" t="s">
        <v>1215</v>
      </c>
      <c r="I544" s="21" t="s">
        <v>1202</v>
      </c>
      <c r="J544" s="316"/>
      <c r="O544" s="21"/>
      <c r="Q544" s="21"/>
      <c r="R544" s="21"/>
      <c r="T544" s="21"/>
      <c r="U544" s="15"/>
      <c r="V544" s="24"/>
    </row>
    <row r="545" spans="1:26" s="44" customFormat="1" x14ac:dyDescent="0.3">
      <c r="A545" s="15" t="s">
        <v>999</v>
      </c>
      <c r="B545" s="15" t="s">
        <v>1497</v>
      </c>
      <c r="C545" s="24" t="s">
        <v>339</v>
      </c>
      <c r="D545" s="288">
        <v>1.8113665363762035</v>
      </c>
      <c r="E545" s="289">
        <v>1.3025897388198402</v>
      </c>
      <c r="F545" s="21">
        <v>20</v>
      </c>
      <c r="G545" s="290" t="s">
        <v>1545</v>
      </c>
      <c r="H545" s="21" t="s">
        <v>1215</v>
      </c>
      <c r="I545" s="21" t="s">
        <v>1202</v>
      </c>
      <c r="J545" s="316"/>
      <c r="O545" s="28"/>
      <c r="Q545" s="29"/>
      <c r="R545" s="30"/>
      <c r="T545" s="310"/>
      <c r="U545" s="291"/>
      <c r="V545" s="15"/>
    </row>
    <row r="546" spans="1:26" x14ac:dyDescent="0.3">
      <c r="A546" s="15" t="s">
        <v>1000</v>
      </c>
      <c r="B546" s="15" t="s">
        <v>1497</v>
      </c>
      <c r="C546" s="24" t="s">
        <v>339</v>
      </c>
      <c r="D546" s="288">
        <v>2.5387301374711808</v>
      </c>
      <c r="E546" s="289">
        <v>1.4571626999999991</v>
      </c>
      <c r="F546" s="21">
        <v>20</v>
      </c>
      <c r="G546" s="290" t="s">
        <v>1545</v>
      </c>
      <c r="H546" s="21" t="s">
        <v>1215</v>
      </c>
      <c r="I546" s="21" t="s">
        <v>1202</v>
      </c>
      <c r="J546" s="316"/>
      <c r="O546" s="21"/>
      <c r="Q546" s="21"/>
      <c r="R546" s="21"/>
      <c r="V546" s="24"/>
    </row>
    <row r="547" spans="1:26" x14ac:dyDescent="0.3">
      <c r="A547" s="15" t="s">
        <v>1001</v>
      </c>
      <c r="B547" s="15" t="s">
        <v>1497</v>
      </c>
      <c r="C547" s="24" t="s">
        <v>339</v>
      </c>
      <c r="D547" s="288">
        <v>2.074934295489208</v>
      </c>
      <c r="E547" s="289">
        <v>1.9981462999999988</v>
      </c>
      <c r="F547" s="21">
        <v>20</v>
      </c>
      <c r="G547" s="290" t="s">
        <v>1545</v>
      </c>
      <c r="H547" s="21" t="s">
        <v>1215</v>
      </c>
      <c r="I547" s="21" t="s">
        <v>1202</v>
      </c>
      <c r="J547" s="316"/>
      <c r="O547" s="21"/>
      <c r="Q547" s="21"/>
      <c r="R547" s="21"/>
      <c r="V547" s="24"/>
    </row>
    <row r="548" spans="1:26" x14ac:dyDescent="0.3">
      <c r="A548" s="15" t="s">
        <v>1002</v>
      </c>
      <c r="B548" s="15" t="s">
        <v>1497</v>
      </c>
      <c r="C548" s="24" t="s">
        <v>339</v>
      </c>
      <c r="D548" s="288">
        <v>2.0405372688958852</v>
      </c>
      <c r="E548" s="289">
        <v>2.4885603362527724</v>
      </c>
      <c r="F548" s="21">
        <v>20</v>
      </c>
      <c r="G548" s="290" t="s">
        <v>1545</v>
      </c>
      <c r="H548" s="21" t="s">
        <v>1215</v>
      </c>
      <c r="I548" s="21" t="s">
        <v>1202</v>
      </c>
      <c r="J548" s="316"/>
      <c r="O548" s="21"/>
      <c r="Q548" s="21"/>
      <c r="R548" s="21"/>
      <c r="V548" s="24"/>
    </row>
    <row r="549" spans="1:26" x14ac:dyDescent="0.3">
      <c r="A549" s="15" t="s">
        <v>1003</v>
      </c>
      <c r="B549" s="15" t="s">
        <v>1497</v>
      </c>
      <c r="C549" s="24" t="s">
        <v>339</v>
      </c>
      <c r="D549" s="288">
        <v>1.7187773312601888</v>
      </c>
      <c r="E549" s="289">
        <v>3.1776428212468595</v>
      </c>
      <c r="F549" s="21">
        <v>30</v>
      </c>
      <c r="G549" s="290" t="s">
        <v>1545</v>
      </c>
      <c r="H549" s="21" t="s">
        <v>1215</v>
      </c>
      <c r="I549" s="21" t="s">
        <v>1202</v>
      </c>
      <c r="J549" s="316"/>
      <c r="O549" s="21"/>
      <c r="Q549" s="21"/>
      <c r="R549" s="21"/>
      <c r="T549" s="21"/>
      <c r="V549" s="24"/>
    </row>
    <row r="550" spans="1:26" s="44" customFormat="1" x14ac:dyDescent="0.3">
      <c r="A550" s="15" t="s">
        <v>1004</v>
      </c>
      <c r="B550" s="15" t="s">
        <v>1497</v>
      </c>
      <c r="C550" s="24" t="s">
        <v>339</v>
      </c>
      <c r="D550" s="288">
        <v>1.8368131281149029</v>
      </c>
      <c r="E550" s="289">
        <v>3.3381765068706142</v>
      </c>
      <c r="F550" s="21">
        <v>30</v>
      </c>
      <c r="G550" s="290" t="s">
        <v>1545</v>
      </c>
      <c r="H550" s="21" t="s">
        <v>1215</v>
      </c>
      <c r="I550" s="21" t="s">
        <v>1202</v>
      </c>
      <c r="J550" s="316"/>
      <c r="O550" s="21"/>
      <c r="Q550" s="21"/>
      <c r="R550" s="21"/>
      <c r="T550" s="21"/>
      <c r="U550" s="21"/>
      <c r="V550" s="21"/>
    </row>
    <row r="551" spans="1:26" x14ac:dyDescent="0.3">
      <c r="A551" s="15" t="s">
        <v>1005</v>
      </c>
      <c r="B551" s="15" t="s">
        <v>1497</v>
      </c>
      <c r="C551" s="24" t="s">
        <v>339</v>
      </c>
      <c r="D551" s="288">
        <v>2.1606018084615766</v>
      </c>
      <c r="E551" s="289">
        <v>1.8494587882219555</v>
      </c>
      <c r="F551" s="21">
        <v>30</v>
      </c>
      <c r="G551" s="290" t="s">
        <v>1545</v>
      </c>
      <c r="H551" s="21" t="s">
        <v>1215</v>
      </c>
      <c r="I551" s="21" t="s">
        <v>1202</v>
      </c>
      <c r="J551" s="316"/>
      <c r="O551" s="28"/>
      <c r="Q551" s="29"/>
      <c r="R551" s="30"/>
      <c r="T551" s="31"/>
      <c r="U551" s="291"/>
    </row>
    <row r="552" spans="1:26" x14ac:dyDescent="0.3">
      <c r="A552" s="15" t="s">
        <v>1006</v>
      </c>
      <c r="B552" s="15" t="s">
        <v>1497</v>
      </c>
      <c r="C552" s="24" t="s">
        <v>339</v>
      </c>
      <c r="D552" s="288">
        <v>2.1333319702362044</v>
      </c>
      <c r="E552" s="289">
        <v>2.7147477925468393</v>
      </c>
      <c r="F552" s="21">
        <v>30</v>
      </c>
      <c r="G552" s="290" t="s">
        <v>1545</v>
      </c>
      <c r="H552" s="21" t="s">
        <v>1215</v>
      </c>
      <c r="I552" s="21" t="s">
        <v>1202</v>
      </c>
      <c r="J552" s="316"/>
      <c r="O552" s="28"/>
      <c r="Q552" s="29"/>
      <c r="R552" s="30"/>
      <c r="T552" s="31"/>
      <c r="U552" s="291"/>
    </row>
    <row r="553" spans="1:26" x14ac:dyDescent="0.3">
      <c r="A553" s="15" t="s">
        <v>1007</v>
      </c>
      <c r="B553" s="15" t="s">
        <v>1497</v>
      </c>
      <c r="C553" s="24" t="s">
        <v>339</v>
      </c>
      <c r="D553" s="288">
        <v>1.6174960212032261</v>
      </c>
      <c r="E553" s="289">
        <v>2.4278544136990075</v>
      </c>
      <c r="F553" s="21">
        <v>30</v>
      </c>
      <c r="G553" s="290" t="s">
        <v>1545</v>
      </c>
      <c r="H553" s="21" t="s">
        <v>1215</v>
      </c>
      <c r="I553" s="21" t="s">
        <v>1202</v>
      </c>
      <c r="J553" s="316"/>
      <c r="O553" s="28"/>
      <c r="Q553" s="29"/>
      <c r="R553" s="29"/>
      <c r="T553" s="31"/>
      <c r="U553" s="291"/>
    </row>
    <row r="554" spans="1:26" x14ac:dyDescent="0.3">
      <c r="A554" s="15" t="s">
        <v>1018</v>
      </c>
      <c r="B554" s="15" t="s">
        <v>1497</v>
      </c>
      <c r="C554" s="24" t="s">
        <v>339</v>
      </c>
      <c r="D554" s="288">
        <v>4.2488015820395164</v>
      </c>
      <c r="E554" s="289">
        <v>1.3959536000000003</v>
      </c>
      <c r="F554" s="21">
        <v>20</v>
      </c>
      <c r="G554" s="290" t="s">
        <v>1545</v>
      </c>
      <c r="H554" s="21" t="s">
        <v>1215</v>
      </c>
      <c r="I554" s="21" t="s">
        <v>1202</v>
      </c>
      <c r="J554" s="316"/>
      <c r="N554" s="295"/>
      <c r="O554" s="287"/>
      <c r="P554" s="311"/>
      <c r="Q554" s="298"/>
      <c r="R554" s="295"/>
      <c r="U554" s="30"/>
      <c r="V554" s="30"/>
      <c r="X554" s="36"/>
      <c r="Y554" s="313"/>
      <c r="Z554" s="312"/>
    </row>
    <row r="555" spans="1:26" x14ac:dyDescent="0.3">
      <c r="A555" s="15" t="s">
        <v>1019</v>
      </c>
      <c r="B555" s="15" t="s">
        <v>1497</v>
      </c>
      <c r="C555" s="24" t="s">
        <v>339</v>
      </c>
      <c r="D555" s="288">
        <v>2.237184168753279</v>
      </c>
      <c r="E555" s="289">
        <v>1.602324791956528</v>
      </c>
      <c r="F555" s="21">
        <v>20</v>
      </c>
      <c r="G555" s="290" t="s">
        <v>1545</v>
      </c>
      <c r="H555" s="21" t="s">
        <v>1215</v>
      </c>
      <c r="I555" s="21" t="s">
        <v>1202</v>
      </c>
      <c r="J555" s="316"/>
      <c r="N555" s="295"/>
      <c r="O555" s="287"/>
      <c r="P555" s="311"/>
      <c r="Q555" s="298"/>
      <c r="R555" s="295"/>
      <c r="U555" s="29"/>
      <c r="V555" s="30"/>
      <c r="X555" s="31"/>
      <c r="Y555" s="310"/>
      <c r="Z555" s="291"/>
    </row>
    <row r="556" spans="1:26" x14ac:dyDescent="0.3">
      <c r="A556" s="15" t="s">
        <v>1020</v>
      </c>
      <c r="B556" s="15" t="s">
        <v>1497</v>
      </c>
      <c r="C556" s="24" t="s">
        <v>339</v>
      </c>
      <c r="D556" s="288">
        <v>3.4655432295698034</v>
      </c>
      <c r="E556" s="289">
        <v>3.3613959999999996</v>
      </c>
      <c r="F556" s="21">
        <v>20</v>
      </c>
      <c r="G556" s="290" t="s">
        <v>1545</v>
      </c>
      <c r="H556" s="21" t="s">
        <v>1215</v>
      </c>
      <c r="I556" s="21" t="s">
        <v>1202</v>
      </c>
      <c r="J556" s="316"/>
      <c r="N556" s="295"/>
      <c r="O556" s="287"/>
      <c r="P556" s="311"/>
      <c r="Q556" s="298"/>
      <c r="R556" s="295"/>
      <c r="U556" s="29"/>
      <c r="V556" s="30"/>
      <c r="X556" s="31"/>
      <c r="Y556" s="31"/>
      <c r="Z556" s="291"/>
    </row>
    <row r="557" spans="1:26" x14ac:dyDescent="0.3">
      <c r="A557" s="15" t="s">
        <v>1013</v>
      </c>
      <c r="B557" s="15" t="s">
        <v>1497</v>
      </c>
      <c r="C557" s="24" t="s">
        <v>339</v>
      </c>
      <c r="D557" s="288">
        <v>1.8553439852124456</v>
      </c>
      <c r="E557" s="289">
        <v>3.0144122444544945</v>
      </c>
      <c r="F557" s="21">
        <v>20</v>
      </c>
      <c r="G557" s="290" t="s">
        <v>1545</v>
      </c>
      <c r="H557" s="21" t="s">
        <v>1215</v>
      </c>
      <c r="I557" s="21" t="s">
        <v>1202</v>
      </c>
      <c r="J557" s="316"/>
      <c r="N557" s="295"/>
      <c r="O557" s="287"/>
      <c r="P557" s="311"/>
      <c r="Q557" s="298"/>
      <c r="R557" s="295"/>
      <c r="U557" s="29"/>
      <c r="V557" s="30"/>
      <c r="X557" s="31"/>
      <c r="Y557" s="31"/>
      <c r="Z557" s="291"/>
    </row>
    <row r="558" spans="1:26" x14ac:dyDescent="0.3">
      <c r="A558" s="15" t="s">
        <v>1014</v>
      </c>
      <c r="B558" s="15" t="s">
        <v>1497</v>
      </c>
      <c r="C558" s="24" t="s">
        <v>339</v>
      </c>
      <c r="D558" s="288">
        <v>2.3187249245901471</v>
      </c>
      <c r="E558" s="289">
        <v>0.44534414492471253</v>
      </c>
      <c r="F558" s="21">
        <v>20</v>
      </c>
      <c r="G558" s="290" t="s">
        <v>1545</v>
      </c>
      <c r="H558" s="21" t="s">
        <v>1215</v>
      </c>
      <c r="I558" s="21" t="s">
        <v>1202</v>
      </c>
      <c r="J558" s="316"/>
      <c r="N558" s="295"/>
      <c r="O558" s="287"/>
      <c r="P558" s="311"/>
      <c r="Q558" s="298"/>
      <c r="R558" s="295"/>
      <c r="U558" s="29"/>
      <c r="V558" s="30"/>
      <c r="X558" s="31"/>
      <c r="Y558" s="310"/>
      <c r="Z558" s="291"/>
    </row>
    <row r="559" spans="1:26" x14ac:dyDescent="0.3">
      <c r="A559" s="15" t="s">
        <v>1015</v>
      </c>
      <c r="B559" s="15" t="s">
        <v>1497</v>
      </c>
      <c r="C559" s="24" t="s">
        <v>339</v>
      </c>
      <c r="D559" s="288">
        <v>1.8502944219880757</v>
      </c>
      <c r="E559" s="289">
        <v>2.990460719031947</v>
      </c>
      <c r="F559" s="21">
        <v>20</v>
      </c>
      <c r="G559" s="290" t="s">
        <v>1545</v>
      </c>
      <c r="H559" s="21" t="s">
        <v>1215</v>
      </c>
      <c r="I559" s="21" t="s">
        <v>1202</v>
      </c>
      <c r="J559" s="316"/>
      <c r="N559" s="295"/>
      <c r="O559" s="287"/>
      <c r="P559" s="311"/>
      <c r="Q559" s="298"/>
      <c r="R559" s="295"/>
      <c r="U559" s="29"/>
      <c r="V559" s="30"/>
      <c r="X559" s="31"/>
      <c r="Y559" s="310"/>
      <c r="Z559" s="291"/>
    </row>
    <row r="560" spans="1:26" x14ac:dyDescent="0.3">
      <c r="A560" s="15" t="s">
        <v>1016</v>
      </c>
      <c r="B560" s="15" t="s">
        <v>1497</v>
      </c>
      <c r="C560" s="24" t="s">
        <v>339</v>
      </c>
      <c r="D560" s="288">
        <v>2.4329171723426013</v>
      </c>
      <c r="E560" s="289">
        <v>1.682967960086009</v>
      </c>
      <c r="F560" s="21">
        <v>20</v>
      </c>
      <c r="G560" s="290" t="s">
        <v>1545</v>
      </c>
      <c r="H560" s="21" t="s">
        <v>1215</v>
      </c>
      <c r="I560" s="21" t="s">
        <v>1202</v>
      </c>
      <c r="J560" s="316"/>
      <c r="N560" s="295"/>
      <c r="O560" s="287"/>
      <c r="P560" s="311"/>
      <c r="Q560" s="298"/>
      <c r="R560" s="295"/>
      <c r="U560" s="29"/>
      <c r="V560" s="30"/>
      <c r="X560" s="31"/>
      <c r="Y560" s="310"/>
      <c r="Z560" s="291"/>
    </row>
    <row r="561" spans="1:27" s="44" customFormat="1" x14ac:dyDescent="0.3">
      <c r="A561" s="15" t="s">
        <v>1017</v>
      </c>
      <c r="B561" s="15" t="s">
        <v>1497</v>
      </c>
      <c r="C561" s="24" t="s">
        <v>339</v>
      </c>
      <c r="D561" s="288">
        <v>1.9585001457507771</v>
      </c>
      <c r="E561" s="289">
        <v>2.0799354241812344</v>
      </c>
      <c r="F561" s="21">
        <v>20</v>
      </c>
      <c r="G561" s="290" t="s">
        <v>1545</v>
      </c>
      <c r="H561" s="21" t="s">
        <v>1215</v>
      </c>
      <c r="I561" s="21" t="s">
        <v>1202</v>
      </c>
      <c r="J561" s="316"/>
      <c r="N561" s="290"/>
      <c r="O561" s="287"/>
      <c r="P561" s="311"/>
      <c r="Q561" s="298"/>
      <c r="R561" s="290"/>
      <c r="U561" s="21"/>
      <c r="V561" s="21"/>
      <c r="X561" s="36"/>
      <c r="Y561" s="21"/>
      <c r="Z561" s="21"/>
      <c r="AA561" s="21"/>
    </row>
    <row r="562" spans="1:27" s="44" customFormat="1" x14ac:dyDescent="0.3">
      <c r="A562" s="15" t="s">
        <v>1008</v>
      </c>
      <c r="B562" s="15" t="s">
        <v>1497</v>
      </c>
      <c r="C562" s="24" t="s">
        <v>339</v>
      </c>
      <c r="D562" s="288">
        <v>2.1875412772400864</v>
      </c>
      <c r="E562" s="289">
        <v>2.1544202665995695</v>
      </c>
      <c r="F562" s="21">
        <v>20</v>
      </c>
      <c r="G562" s="290" t="s">
        <v>1545</v>
      </c>
      <c r="H562" s="21" t="s">
        <v>1215</v>
      </c>
      <c r="I562" s="21" t="s">
        <v>1202</v>
      </c>
      <c r="J562" s="316"/>
      <c r="N562" s="290"/>
      <c r="O562" s="287"/>
      <c r="P562" s="311"/>
      <c r="Q562" s="298"/>
      <c r="R562" s="290"/>
      <c r="U562" s="21"/>
      <c r="V562" s="21"/>
      <c r="X562" s="36"/>
      <c r="Y562" s="21"/>
      <c r="Z562" s="21"/>
      <c r="AA562" s="21"/>
    </row>
    <row r="563" spans="1:27" s="44" customFormat="1" x14ac:dyDescent="0.3">
      <c r="A563" s="15" t="s">
        <v>1009</v>
      </c>
      <c r="B563" s="15" t="s">
        <v>1497</v>
      </c>
      <c r="C563" s="24" t="s">
        <v>339</v>
      </c>
      <c r="D563" s="288">
        <v>2.8860840026103158</v>
      </c>
      <c r="E563" s="289">
        <v>1.8169265999999995</v>
      </c>
      <c r="F563" s="21">
        <v>20</v>
      </c>
      <c r="G563" s="290" t="s">
        <v>1545</v>
      </c>
      <c r="H563" s="21" t="s">
        <v>1215</v>
      </c>
      <c r="I563" s="21" t="s">
        <v>1202</v>
      </c>
      <c r="J563" s="316"/>
      <c r="N563" s="290"/>
      <c r="O563" s="287"/>
      <c r="P563" s="311"/>
      <c r="Q563" s="298"/>
      <c r="R563" s="290"/>
      <c r="U563" s="21"/>
      <c r="V563" s="21"/>
      <c r="X563" s="36"/>
      <c r="Y563" s="21"/>
      <c r="Z563" s="21"/>
      <c r="AA563" s="21"/>
    </row>
    <row r="564" spans="1:27" s="44" customFormat="1" x14ac:dyDescent="0.3">
      <c r="A564" s="15" t="s">
        <v>1010</v>
      </c>
      <c r="B564" s="15" t="s">
        <v>1497</v>
      </c>
      <c r="C564" s="24" t="s">
        <v>339</v>
      </c>
      <c r="D564" s="288">
        <v>2.8501477603336771</v>
      </c>
      <c r="E564" s="289">
        <v>1.8442210999999995</v>
      </c>
      <c r="F564" s="21">
        <v>20</v>
      </c>
      <c r="G564" s="290" t="s">
        <v>1545</v>
      </c>
      <c r="H564" s="21" t="s">
        <v>1215</v>
      </c>
      <c r="I564" s="21" t="s">
        <v>1202</v>
      </c>
      <c r="J564" s="316"/>
      <c r="N564" s="290"/>
      <c r="O564" s="287"/>
      <c r="P564" s="311"/>
      <c r="Q564" s="298"/>
      <c r="R564" s="290"/>
      <c r="U564" s="21"/>
      <c r="V564" s="21"/>
      <c r="X564" s="36"/>
      <c r="Y564" s="21"/>
      <c r="Z564" s="21"/>
      <c r="AA564" s="21"/>
    </row>
    <row r="565" spans="1:27" x14ac:dyDescent="0.3">
      <c r="A565" s="15" t="s">
        <v>1011</v>
      </c>
      <c r="B565" s="15" t="s">
        <v>1497</v>
      </c>
      <c r="C565" s="24" t="s">
        <v>339</v>
      </c>
      <c r="D565" s="288">
        <v>3.4388619006077286</v>
      </c>
      <c r="E565" s="289">
        <v>1.9818585999999985</v>
      </c>
      <c r="F565" s="21">
        <v>20</v>
      </c>
      <c r="G565" s="290" t="s">
        <v>1545</v>
      </c>
      <c r="H565" s="21" t="s">
        <v>1215</v>
      </c>
      <c r="I565" s="21" t="s">
        <v>1202</v>
      </c>
      <c r="J565" s="316"/>
      <c r="N565" s="290"/>
      <c r="O565" s="287"/>
      <c r="P565" s="311"/>
      <c r="Q565" s="298"/>
      <c r="R565" s="290"/>
      <c r="U565" s="21"/>
      <c r="V565" s="21"/>
      <c r="X565" s="36"/>
      <c r="Y565" s="21"/>
      <c r="Z565" s="21"/>
      <c r="AA565" s="21"/>
    </row>
    <row r="566" spans="1:27" x14ac:dyDescent="0.3">
      <c r="A566" s="15" t="s">
        <v>1012</v>
      </c>
      <c r="B566" s="15" t="s">
        <v>1497</v>
      </c>
      <c r="C566" s="24" t="s">
        <v>339</v>
      </c>
      <c r="D566" s="288">
        <v>2.1166315095789967</v>
      </c>
      <c r="E566" s="289">
        <v>2.4658705456593215</v>
      </c>
      <c r="F566" s="21">
        <v>20</v>
      </c>
      <c r="G566" s="290" t="s">
        <v>1545</v>
      </c>
      <c r="H566" s="21" t="s">
        <v>1215</v>
      </c>
      <c r="I566" s="21" t="s">
        <v>1202</v>
      </c>
      <c r="J566" s="316"/>
      <c r="N566" s="290"/>
      <c r="O566" s="287"/>
      <c r="P566" s="311"/>
      <c r="Q566" s="298"/>
      <c r="R566" s="290"/>
      <c r="U566" s="21"/>
      <c r="V566" s="21"/>
      <c r="X566" s="36"/>
      <c r="Y566" s="21"/>
      <c r="Z566" s="21"/>
      <c r="AA566" s="21"/>
    </row>
    <row r="567" spans="1:27" s="44" customFormat="1" x14ac:dyDescent="0.3">
      <c r="A567" s="15" t="s">
        <v>609</v>
      </c>
      <c r="B567" s="15" t="s">
        <v>1497</v>
      </c>
      <c r="C567" s="15" t="s">
        <v>339</v>
      </c>
      <c r="D567" s="288">
        <v>2.9379647785882774</v>
      </c>
      <c r="E567" s="289">
        <v>5.2068972000000002</v>
      </c>
      <c r="F567" s="21">
        <v>9</v>
      </c>
      <c r="G567" s="290" t="s">
        <v>1545</v>
      </c>
      <c r="H567" s="28" t="s">
        <v>1215</v>
      </c>
      <c r="I567" s="21" t="s">
        <v>1202</v>
      </c>
      <c r="J567" s="316"/>
      <c r="N567" s="295"/>
      <c r="O567" s="287"/>
      <c r="P567" s="311"/>
      <c r="Q567" s="298"/>
      <c r="R567" s="295"/>
      <c r="U567" s="29"/>
      <c r="V567" s="30"/>
      <c r="X567" s="31"/>
      <c r="Y567" s="310"/>
      <c r="Z567" s="291"/>
      <c r="AA567" s="15"/>
    </row>
    <row r="568" spans="1:27" x14ac:dyDescent="0.3">
      <c r="A568" s="15" t="s">
        <v>610</v>
      </c>
      <c r="B568" s="15" t="s">
        <v>1497</v>
      </c>
      <c r="C568" s="15" t="s">
        <v>339</v>
      </c>
      <c r="D568" s="288">
        <v>2.429941529800733</v>
      </c>
      <c r="E568" s="289">
        <v>3.5545643999999994</v>
      </c>
      <c r="F568" s="21">
        <v>9</v>
      </c>
      <c r="G568" s="290" t="s">
        <v>1545</v>
      </c>
      <c r="H568" s="28" t="s">
        <v>1215</v>
      </c>
      <c r="I568" s="21" t="s">
        <v>1202</v>
      </c>
      <c r="J568" s="316"/>
      <c r="N568" s="295"/>
      <c r="O568" s="287"/>
      <c r="P568" s="311"/>
      <c r="Q568" s="298"/>
      <c r="R568" s="295"/>
      <c r="U568" s="29"/>
      <c r="V568" s="30"/>
      <c r="X568" s="31"/>
      <c r="Y568" s="310"/>
      <c r="Z568" s="291"/>
    </row>
    <row r="569" spans="1:27" x14ac:dyDescent="0.3">
      <c r="A569" s="15" t="s">
        <v>611</v>
      </c>
      <c r="B569" s="15" t="s">
        <v>1497</v>
      </c>
      <c r="C569" s="15" t="s">
        <v>339</v>
      </c>
      <c r="D569" s="288">
        <v>2.3191339970372535</v>
      </c>
      <c r="E569" s="289">
        <v>2.8284441999999999</v>
      </c>
      <c r="F569" s="21">
        <v>9</v>
      </c>
      <c r="G569" s="290" t="s">
        <v>1545</v>
      </c>
      <c r="H569" s="28" t="s">
        <v>1215</v>
      </c>
      <c r="I569" s="21" t="s">
        <v>1202</v>
      </c>
      <c r="J569" s="316"/>
      <c r="N569" s="295"/>
      <c r="O569" s="287"/>
      <c r="P569" s="311"/>
      <c r="Q569" s="298"/>
      <c r="R569" s="295"/>
      <c r="U569" s="29"/>
      <c r="V569" s="30"/>
      <c r="X569" s="31"/>
      <c r="Y569" s="310"/>
      <c r="Z569" s="291"/>
    </row>
    <row r="570" spans="1:27" x14ac:dyDescent="0.3">
      <c r="A570" s="15" t="s">
        <v>612</v>
      </c>
      <c r="B570" s="15" t="s">
        <v>1497</v>
      </c>
      <c r="C570" s="15" t="s">
        <v>339</v>
      </c>
      <c r="D570" s="288">
        <v>1.9656991680158533</v>
      </c>
      <c r="E570" s="289">
        <v>3.5856988000000003</v>
      </c>
      <c r="F570" s="21">
        <v>9</v>
      </c>
      <c r="G570" s="290" t="s">
        <v>1545</v>
      </c>
      <c r="H570" s="28" t="s">
        <v>1215</v>
      </c>
      <c r="I570" s="21" t="s">
        <v>1202</v>
      </c>
      <c r="J570" s="316"/>
      <c r="N570" s="290"/>
      <c r="O570" s="287"/>
      <c r="P570" s="311"/>
      <c r="Q570" s="298"/>
      <c r="R570" s="290"/>
      <c r="U570" s="41"/>
      <c r="V570" s="42"/>
      <c r="X570" s="43"/>
      <c r="Y570" s="139"/>
      <c r="Z570" s="24"/>
    </row>
    <row r="571" spans="1:27" x14ac:dyDescent="0.3">
      <c r="A571" s="15" t="s">
        <v>613</v>
      </c>
      <c r="B571" s="15" t="s">
        <v>1497</v>
      </c>
      <c r="C571" s="15" t="s">
        <v>339</v>
      </c>
      <c r="D571" s="288">
        <v>3.5906143248344682</v>
      </c>
      <c r="E571" s="289">
        <v>3.0515073999999998</v>
      </c>
      <c r="F571" s="21">
        <v>9</v>
      </c>
      <c r="G571" s="290" t="s">
        <v>1545</v>
      </c>
      <c r="H571" s="28" t="s">
        <v>1215</v>
      </c>
      <c r="I571" s="21" t="s">
        <v>1202</v>
      </c>
      <c r="J571" s="316"/>
      <c r="N571" s="290"/>
      <c r="O571" s="287"/>
      <c r="P571" s="311"/>
      <c r="Q571" s="298"/>
      <c r="R571" s="290"/>
      <c r="U571" s="41"/>
      <c r="V571" s="42"/>
      <c r="X571" s="43"/>
      <c r="Y571" s="139"/>
      <c r="Z571" s="24"/>
    </row>
    <row r="572" spans="1:27" x14ac:dyDescent="0.3">
      <c r="A572" s="15" t="s">
        <v>614</v>
      </c>
      <c r="B572" s="15" t="s">
        <v>1497</v>
      </c>
      <c r="C572" s="24" t="s">
        <v>339</v>
      </c>
      <c r="D572" s="288">
        <v>3.0708643821621715</v>
      </c>
      <c r="E572" s="289">
        <v>2.2955648000000006</v>
      </c>
      <c r="F572" s="40">
        <v>18</v>
      </c>
      <c r="G572" s="290" t="s">
        <v>1545</v>
      </c>
      <c r="H572" s="21" t="s">
        <v>1215</v>
      </c>
      <c r="I572" s="21" t="s">
        <v>1202</v>
      </c>
      <c r="J572" s="316"/>
      <c r="N572" s="290"/>
      <c r="O572" s="287"/>
      <c r="P572" s="311"/>
      <c r="R572" s="290"/>
      <c r="U572" s="21"/>
      <c r="V572" s="21"/>
      <c r="X572" s="43"/>
      <c r="Y572" s="21"/>
      <c r="AA572" s="24"/>
    </row>
    <row r="573" spans="1:27" x14ac:dyDescent="0.3">
      <c r="A573" s="15" t="s">
        <v>615</v>
      </c>
      <c r="B573" s="15" t="s">
        <v>1497</v>
      </c>
      <c r="C573" s="24" t="s">
        <v>339</v>
      </c>
      <c r="D573" s="288">
        <v>2.7287381590293665</v>
      </c>
      <c r="E573" s="289">
        <v>2.0144598000000009</v>
      </c>
      <c r="F573" s="40">
        <v>18</v>
      </c>
      <c r="G573" s="290" t="s">
        <v>1545</v>
      </c>
      <c r="H573" s="21" t="s">
        <v>1215</v>
      </c>
      <c r="I573" s="21" t="s">
        <v>1202</v>
      </c>
      <c r="J573" s="316"/>
      <c r="N573" s="21"/>
      <c r="O573" s="287"/>
      <c r="P573" s="311"/>
      <c r="Q573" s="30"/>
      <c r="R573" s="21"/>
      <c r="U573" s="29"/>
      <c r="V573" s="30"/>
      <c r="X573" s="31"/>
      <c r="Y573" s="21"/>
      <c r="Z573" s="309"/>
      <c r="AA573" s="24"/>
    </row>
    <row r="574" spans="1:27" x14ac:dyDescent="0.3">
      <c r="A574" s="15" t="s">
        <v>616</v>
      </c>
      <c r="B574" s="15" t="s">
        <v>1497</v>
      </c>
      <c r="C574" s="24" t="s">
        <v>339</v>
      </c>
      <c r="D574" s="288">
        <v>2.779275345886179</v>
      </c>
      <c r="E574" s="289">
        <v>2.0095840000000003</v>
      </c>
      <c r="F574" s="40">
        <v>18</v>
      </c>
      <c r="G574" s="290" t="s">
        <v>1545</v>
      </c>
      <c r="H574" s="21" t="s">
        <v>1215</v>
      </c>
      <c r="I574" s="21" t="s">
        <v>1202</v>
      </c>
      <c r="J574" s="316"/>
      <c r="N574" s="295"/>
      <c r="O574" s="287"/>
      <c r="P574" s="311"/>
      <c r="Q574" s="298"/>
      <c r="R574" s="295"/>
      <c r="U574" s="29"/>
      <c r="V574" s="30"/>
      <c r="X574" s="31"/>
      <c r="Y574" s="31"/>
      <c r="Z574" s="291"/>
    </row>
    <row r="575" spans="1:27" x14ac:dyDescent="0.3">
      <c r="A575" s="15" t="s">
        <v>617</v>
      </c>
      <c r="B575" s="15" t="s">
        <v>1497</v>
      </c>
      <c r="C575" s="24" t="s">
        <v>339</v>
      </c>
      <c r="D575" s="288">
        <v>1.9766082727493905</v>
      </c>
      <c r="E575" s="289">
        <v>2.3212850000000009</v>
      </c>
      <c r="F575" s="40">
        <v>18</v>
      </c>
      <c r="G575" s="290" t="s">
        <v>1545</v>
      </c>
      <c r="H575" s="21" t="s">
        <v>1215</v>
      </c>
      <c r="I575" s="21" t="s">
        <v>1202</v>
      </c>
      <c r="J575" s="316"/>
      <c r="N575" s="295"/>
      <c r="O575" s="287"/>
      <c r="P575" s="311"/>
      <c r="Q575" s="298"/>
      <c r="R575" s="295"/>
      <c r="U575" s="29"/>
      <c r="V575" s="30"/>
      <c r="X575" s="31"/>
      <c r="Y575" s="31"/>
      <c r="Z575" s="291"/>
    </row>
    <row r="576" spans="1:27" x14ac:dyDescent="0.3">
      <c r="A576" s="15" t="s">
        <v>618</v>
      </c>
      <c r="B576" s="15" t="s">
        <v>1497</v>
      </c>
      <c r="C576" s="24" t="s">
        <v>339</v>
      </c>
      <c r="D576" s="288">
        <v>1.7617757729403272</v>
      </c>
      <c r="E576" s="289">
        <v>3.0705311999999996</v>
      </c>
      <c r="F576" s="40">
        <v>18</v>
      </c>
      <c r="G576" s="290" t="s">
        <v>1545</v>
      </c>
      <c r="H576" s="28" t="s">
        <v>1215</v>
      </c>
      <c r="I576" s="21" t="s">
        <v>1202</v>
      </c>
      <c r="J576" s="316"/>
      <c r="N576" s="290"/>
      <c r="O576" s="287"/>
      <c r="P576" s="311"/>
      <c r="Q576" s="298"/>
      <c r="R576" s="290"/>
      <c r="U576" s="41"/>
      <c r="V576" s="314"/>
      <c r="X576" s="43"/>
      <c r="Y576" s="139"/>
      <c r="Z576" s="24"/>
    </row>
    <row r="577" spans="1:28" x14ac:dyDescent="0.3">
      <c r="A577" s="15" t="s">
        <v>619</v>
      </c>
      <c r="B577" s="15" t="s">
        <v>1497</v>
      </c>
      <c r="C577" s="24" t="s">
        <v>339</v>
      </c>
      <c r="D577" s="288">
        <v>2.5167920100597057</v>
      </c>
      <c r="E577" s="289">
        <v>2.3253556000000009</v>
      </c>
      <c r="F577" s="40">
        <v>27</v>
      </c>
      <c r="G577" s="290" t="s">
        <v>1545</v>
      </c>
      <c r="H577" s="21" t="s">
        <v>1215</v>
      </c>
      <c r="I577" s="21" t="s">
        <v>1202</v>
      </c>
      <c r="J577" s="316"/>
      <c r="N577" s="290"/>
      <c r="O577" s="287"/>
      <c r="P577" s="311"/>
      <c r="Q577" s="298"/>
      <c r="R577" s="290"/>
      <c r="U577" s="21"/>
      <c r="V577" s="21"/>
      <c r="X577" s="36"/>
      <c r="Y577" s="21"/>
      <c r="Z577" s="21"/>
      <c r="AA577" s="21"/>
    </row>
    <row r="578" spans="1:28" x14ac:dyDescent="0.3">
      <c r="A578" s="15" t="s">
        <v>620</v>
      </c>
      <c r="B578" s="15" t="s">
        <v>1497</v>
      </c>
      <c r="C578" s="24" t="s">
        <v>339</v>
      </c>
      <c r="D578" s="288">
        <v>2.7738517918724837</v>
      </c>
      <c r="E578" s="289">
        <v>2.5595044000000007</v>
      </c>
      <c r="F578" s="40">
        <v>27</v>
      </c>
      <c r="G578" s="290" t="s">
        <v>1545</v>
      </c>
      <c r="H578" s="21" t="s">
        <v>1215</v>
      </c>
      <c r="I578" s="21" t="s">
        <v>1202</v>
      </c>
      <c r="J578" s="316"/>
      <c r="N578" s="290"/>
      <c r="O578" s="287"/>
      <c r="P578" s="311"/>
      <c r="Q578" s="298"/>
      <c r="R578" s="290"/>
      <c r="U578" s="21"/>
      <c r="V578" s="21"/>
      <c r="X578" s="36"/>
      <c r="Y578" s="21"/>
      <c r="Z578" s="21"/>
      <c r="AA578" s="21"/>
    </row>
    <row r="579" spans="1:28" x14ac:dyDescent="0.3">
      <c r="A579" s="15" t="s">
        <v>621</v>
      </c>
      <c r="B579" s="15" t="s">
        <v>1497</v>
      </c>
      <c r="C579" s="24" t="s">
        <v>339</v>
      </c>
      <c r="D579" s="288">
        <v>2.5206069133566227</v>
      </c>
      <c r="E579" s="289">
        <v>1.9952724000000015</v>
      </c>
      <c r="F579" s="40">
        <v>27</v>
      </c>
      <c r="G579" s="290" t="s">
        <v>1545</v>
      </c>
      <c r="H579" s="21" t="s">
        <v>1215</v>
      </c>
      <c r="I579" s="21" t="s">
        <v>1202</v>
      </c>
      <c r="J579" s="316"/>
      <c r="N579" s="290"/>
      <c r="O579" s="287"/>
      <c r="P579" s="311"/>
      <c r="Q579" s="298"/>
      <c r="R579" s="290"/>
      <c r="U579" s="41"/>
      <c r="V579" s="42"/>
      <c r="X579" s="43"/>
      <c r="Y579" s="139"/>
      <c r="Z579" s="24"/>
    </row>
    <row r="580" spans="1:28" x14ac:dyDescent="0.3">
      <c r="A580" s="15" t="s">
        <v>622</v>
      </c>
      <c r="B580" s="15" t="s">
        <v>1497</v>
      </c>
      <c r="C580" s="24" t="s">
        <v>339</v>
      </c>
      <c r="D580" s="288">
        <v>2.8768347542860022</v>
      </c>
      <c r="E580" s="289">
        <v>2.380803600000001</v>
      </c>
      <c r="F580" s="40">
        <v>27</v>
      </c>
      <c r="G580" s="290" t="s">
        <v>1545</v>
      </c>
      <c r="H580" s="21" t="s">
        <v>1215</v>
      </c>
      <c r="I580" s="21" t="s">
        <v>1202</v>
      </c>
      <c r="J580" s="316"/>
      <c r="N580" s="290"/>
      <c r="O580" s="287"/>
      <c r="P580" s="311"/>
      <c r="Q580" s="298"/>
      <c r="R580" s="289"/>
      <c r="U580" s="29"/>
      <c r="V580" s="30"/>
      <c r="X580" s="31"/>
      <c r="Y580" s="31"/>
      <c r="Z580" s="28"/>
      <c r="AA580" s="21"/>
    </row>
    <row r="581" spans="1:28" x14ac:dyDescent="0.3">
      <c r="A581" s="15" t="s">
        <v>623</v>
      </c>
      <c r="B581" s="15" t="s">
        <v>1497</v>
      </c>
      <c r="C581" s="24" t="s">
        <v>339</v>
      </c>
      <c r="D581" s="288">
        <v>2.2928693211879949</v>
      </c>
      <c r="E581" s="289">
        <v>2.2798490000000018</v>
      </c>
      <c r="F581" s="40">
        <v>27</v>
      </c>
      <c r="G581" s="290" t="s">
        <v>1545</v>
      </c>
      <c r="H581" s="21" t="s">
        <v>1215</v>
      </c>
      <c r="I581" s="21" t="s">
        <v>1202</v>
      </c>
      <c r="J581" s="317"/>
      <c r="N581" s="108"/>
      <c r="O581" s="180"/>
      <c r="P581" s="181"/>
      <c r="Q581" s="207"/>
      <c r="R581" s="108"/>
      <c r="S581" s="110"/>
      <c r="T581" s="110"/>
      <c r="U581" s="110"/>
      <c r="V581" s="127"/>
      <c r="W581" s="128"/>
      <c r="X581" s="21"/>
      <c r="Y581" s="129"/>
      <c r="Z581" s="129"/>
      <c r="AA581" s="105"/>
      <c r="AB581" s="1"/>
    </row>
    <row r="582" spans="1:28" x14ac:dyDescent="0.3">
      <c r="A582" s="15" t="s">
        <v>719</v>
      </c>
      <c r="B582" s="15" t="s">
        <v>1497</v>
      </c>
      <c r="C582" s="15" t="s">
        <v>339</v>
      </c>
      <c r="D582" s="288">
        <v>1.9465713530824769</v>
      </c>
      <c r="E582" s="289">
        <v>2.9047456000000009</v>
      </c>
      <c r="F582" s="21">
        <v>9</v>
      </c>
      <c r="G582" s="290" t="s">
        <v>1545</v>
      </c>
      <c r="H582" s="28" t="s">
        <v>1215</v>
      </c>
      <c r="I582" s="21" t="s">
        <v>1202</v>
      </c>
      <c r="J582" s="317"/>
      <c r="N582" s="108"/>
      <c r="O582" s="180"/>
      <c r="P582" s="181"/>
      <c r="Q582" s="207"/>
      <c r="R582" s="108"/>
      <c r="S582" s="109"/>
      <c r="T582" s="110"/>
      <c r="U582" s="110"/>
      <c r="V582" s="127"/>
      <c r="W582" s="128"/>
      <c r="X582" s="21"/>
      <c r="Y582" s="129"/>
      <c r="Z582" s="129"/>
      <c r="AA582" s="105"/>
      <c r="AB582" s="1"/>
    </row>
    <row r="583" spans="1:28" x14ac:dyDescent="0.3">
      <c r="A583" s="15" t="s">
        <v>728</v>
      </c>
      <c r="B583" s="15" t="s">
        <v>1497</v>
      </c>
      <c r="C583" s="24" t="s">
        <v>339</v>
      </c>
      <c r="D583" s="288">
        <v>1.9104180872142402</v>
      </c>
      <c r="E583" s="289">
        <v>2.8706559999999994</v>
      </c>
      <c r="F583" s="40">
        <v>18</v>
      </c>
      <c r="G583" s="290" t="s">
        <v>1545</v>
      </c>
      <c r="H583" s="28" t="s">
        <v>1215</v>
      </c>
      <c r="I583" s="21" t="s">
        <v>1202</v>
      </c>
      <c r="J583" s="317"/>
      <c r="N583" s="108"/>
      <c r="O583" s="180"/>
      <c r="P583" s="181"/>
      <c r="Q583" s="207"/>
      <c r="R583" s="108"/>
      <c r="S583" s="110"/>
      <c r="T583" s="110"/>
      <c r="U583" s="110"/>
      <c r="V583" s="127"/>
      <c r="W583" s="128"/>
      <c r="X583" s="21"/>
      <c r="Y583" s="129"/>
      <c r="Z583" s="129"/>
      <c r="AA583" s="105"/>
      <c r="AB583" s="1"/>
    </row>
    <row r="584" spans="1:28" x14ac:dyDescent="0.3">
      <c r="A584" s="15" t="s">
        <v>720</v>
      </c>
      <c r="B584" s="15" t="s">
        <v>1497</v>
      </c>
      <c r="C584" s="15" t="s">
        <v>339</v>
      </c>
      <c r="D584" s="288">
        <v>1.8695300508778372</v>
      </c>
      <c r="E584" s="289">
        <v>3.3935004000000002</v>
      </c>
      <c r="F584" s="21">
        <v>9</v>
      </c>
      <c r="G584" s="290" t="s">
        <v>1545</v>
      </c>
      <c r="H584" s="28" t="s">
        <v>1215</v>
      </c>
      <c r="I584" s="21" t="s">
        <v>1202</v>
      </c>
      <c r="J584" s="317"/>
      <c r="N584" s="108"/>
      <c r="O584" s="180"/>
      <c r="P584" s="181"/>
      <c r="Q584" s="207"/>
      <c r="R584" s="108"/>
      <c r="S584" s="116"/>
      <c r="T584" s="110"/>
      <c r="U584" s="110"/>
      <c r="V584" s="127"/>
      <c r="W584" s="128"/>
      <c r="X584" s="21"/>
      <c r="Y584" s="129"/>
      <c r="Z584" s="129"/>
      <c r="AA584" s="105"/>
      <c r="AB584" s="1"/>
    </row>
    <row r="585" spans="1:28" x14ac:dyDescent="0.3">
      <c r="A585" s="15" t="s">
        <v>721</v>
      </c>
      <c r="B585" s="15" t="s">
        <v>1497</v>
      </c>
      <c r="C585" s="15" t="s">
        <v>339</v>
      </c>
      <c r="D585" s="288">
        <v>3.2350871559105232</v>
      </c>
      <c r="E585" s="289">
        <v>3.5583692000000005</v>
      </c>
      <c r="F585" s="21">
        <v>9</v>
      </c>
      <c r="G585" s="290" t="s">
        <v>1545</v>
      </c>
      <c r="H585" s="28" t="s">
        <v>1215</v>
      </c>
      <c r="I585" s="21" t="s">
        <v>1202</v>
      </c>
      <c r="J585" s="317"/>
      <c r="N585" s="108"/>
      <c r="O585" s="180"/>
      <c r="P585" s="181"/>
      <c r="Q585" s="207"/>
      <c r="R585" s="108"/>
      <c r="S585" s="109"/>
      <c r="T585" s="110"/>
      <c r="U585" s="110"/>
      <c r="V585" s="127"/>
      <c r="W585" s="128"/>
      <c r="X585" s="21"/>
      <c r="Y585" s="129"/>
      <c r="Z585" s="113"/>
      <c r="AA585" s="105"/>
      <c r="AB585" s="1"/>
    </row>
    <row r="586" spans="1:28" x14ac:dyDescent="0.3">
      <c r="A586" s="15" t="s">
        <v>722</v>
      </c>
      <c r="B586" s="15" t="s">
        <v>1497</v>
      </c>
      <c r="C586" s="15" t="s">
        <v>339</v>
      </c>
      <c r="D586" s="288">
        <v>2.0279619249152097</v>
      </c>
      <c r="E586" s="289">
        <v>3.0923000000000003</v>
      </c>
      <c r="F586" s="21">
        <v>9</v>
      </c>
      <c r="G586" s="290" t="s">
        <v>1545</v>
      </c>
      <c r="H586" s="28" t="s">
        <v>1215</v>
      </c>
      <c r="I586" s="21" t="s">
        <v>1202</v>
      </c>
      <c r="J586" s="317"/>
      <c r="N586" s="26"/>
      <c r="O586" s="180"/>
      <c r="P586" s="181"/>
      <c r="R586" s="26"/>
      <c r="S586" s="308"/>
      <c r="T586" s="308"/>
      <c r="U586" s="308"/>
      <c r="V586" s="146"/>
      <c r="W586" s="308"/>
      <c r="X586" s="308"/>
      <c r="Y586" s="170"/>
      <c r="Z586" s="308"/>
      <c r="AA586" s="1"/>
      <c r="AB586" s="2"/>
    </row>
    <row r="587" spans="1:28" x14ac:dyDescent="0.3">
      <c r="A587" s="15" t="s">
        <v>723</v>
      </c>
      <c r="B587" s="15" t="s">
        <v>1497</v>
      </c>
      <c r="C587" s="15" t="s">
        <v>339</v>
      </c>
      <c r="D587" s="288">
        <v>1.879230874987919</v>
      </c>
      <c r="E587" s="289">
        <v>3.2706402000000008</v>
      </c>
      <c r="F587" s="21">
        <v>9</v>
      </c>
      <c r="G587" s="290" t="s">
        <v>1545</v>
      </c>
      <c r="H587" s="28" t="s">
        <v>1215</v>
      </c>
      <c r="I587" s="21" t="s">
        <v>1202</v>
      </c>
      <c r="J587" s="317"/>
      <c r="N587" s="26"/>
      <c r="O587" s="180"/>
      <c r="P587" s="181"/>
      <c r="R587" s="26"/>
      <c r="S587" s="308"/>
      <c r="T587" s="308"/>
      <c r="U587" s="308"/>
      <c r="V587" s="146"/>
      <c r="W587" s="308"/>
      <c r="X587" s="308"/>
      <c r="Y587" s="170"/>
      <c r="Z587" s="308"/>
      <c r="AA587" s="1"/>
      <c r="AB587" s="2"/>
    </row>
    <row r="588" spans="1:28" x14ac:dyDescent="0.3">
      <c r="A588" s="15" t="s">
        <v>724</v>
      </c>
      <c r="B588" s="15" t="s">
        <v>1497</v>
      </c>
      <c r="C588" s="24" t="s">
        <v>339</v>
      </c>
      <c r="D588" s="288">
        <v>3.5599300915924101</v>
      </c>
      <c r="E588" s="289">
        <v>-1.1376719999999998</v>
      </c>
      <c r="F588" s="40">
        <v>18</v>
      </c>
      <c r="G588" s="290" t="s">
        <v>1545</v>
      </c>
      <c r="H588" s="21" t="s">
        <v>1215</v>
      </c>
      <c r="I588" s="21" t="s">
        <v>1202</v>
      </c>
      <c r="J588" s="317"/>
      <c r="N588" s="26"/>
      <c r="O588" s="180"/>
      <c r="P588" s="181"/>
      <c r="R588" s="26"/>
      <c r="S588" s="308"/>
      <c r="T588" s="308"/>
      <c r="U588" s="308"/>
      <c r="V588" s="146"/>
      <c r="W588" s="308"/>
      <c r="X588" s="308"/>
      <c r="Y588" s="170"/>
      <c r="Z588" s="308"/>
      <c r="AA588" s="1"/>
      <c r="AB588" s="2"/>
    </row>
    <row r="589" spans="1:28" x14ac:dyDescent="0.3">
      <c r="A589" s="15" t="s">
        <v>725</v>
      </c>
      <c r="B589" s="15" t="s">
        <v>1497</v>
      </c>
      <c r="C589" s="24" t="s">
        <v>339</v>
      </c>
      <c r="D589" s="288">
        <v>2.2308501388345832</v>
      </c>
      <c r="E589" s="289">
        <v>2.5861064000000002</v>
      </c>
      <c r="F589" s="40">
        <v>18</v>
      </c>
      <c r="G589" s="290" t="s">
        <v>1545</v>
      </c>
      <c r="H589" s="21" t="s">
        <v>1215</v>
      </c>
      <c r="I589" s="21" t="s">
        <v>1202</v>
      </c>
      <c r="J589" s="317"/>
      <c r="N589" s="108"/>
      <c r="O589" s="180"/>
      <c r="P589" s="181"/>
      <c r="Q589" s="207"/>
      <c r="R589" s="108"/>
      <c r="S589" s="116"/>
      <c r="T589" s="110"/>
      <c r="U589" s="110"/>
      <c r="V589" s="127"/>
      <c r="W589" s="128"/>
      <c r="X589" s="21"/>
      <c r="Y589" s="129"/>
      <c r="Z589" s="113"/>
      <c r="AA589" s="105"/>
      <c r="AB589" s="1"/>
    </row>
    <row r="590" spans="1:28" x14ac:dyDescent="0.3">
      <c r="A590" s="15" t="s">
        <v>726</v>
      </c>
      <c r="B590" s="15" t="s">
        <v>1497</v>
      </c>
      <c r="C590" s="24" t="s">
        <v>339</v>
      </c>
      <c r="D590" s="288">
        <v>2.5182443594129889</v>
      </c>
      <c r="E590" s="289">
        <v>3.1330160000000009</v>
      </c>
      <c r="F590" s="40">
        <v>18</v>
      </c>
      <c r="G590" s="290" t="s">
        <v>1545</v>
      </c>
      <c r="H590" s="28" t="s">
        <v>1215</v>
      </c>
      <c r="I590" s="21" t="s">
        <v>1202</v>
      </c>
      <c r="J590" s="317"/>
      <c r="N590" s="108"/>
      <c r="O590" s="180"/>
      <c r="P590" s="181"/>
      <c r="Q590" s="207"/>
      <c r="R590" s="108"/>
      <c r="S590" s="116"/>
      <c r="T590" s="110"/>
      <c r="U590" s="110"/>
      <c r="V590" s="127"/>
      <c r="W590" s="128"/>
      <c r="X590" s="21"/>
      <c r="Y590" s="129"/>
      <c r="Z590" s="129"/>
      <c r="AA590" s="105"/>
      <c r="AB590" s="1"/>
    </row>
    <row r="591" spans="1:28" x14ac:dyDescent="0.3">
      <c r="A591" s="15" t="s">
        <v>727</v>
      </c>
      <c r="B591" s="15" t="s">
        <v>1497</v>
      </c>
      <c r="C591" s="24" t="s">
        <v>339</v>
      </c>
      <c r="D591" s="288">
        <v>3.9801446232457951</v>
      </c>
      <c r="E591" s="289">
        <v>2.7248938000000011</v>
      </c>
      <c r="F591" s="40">
        <v>18</v>
      </c>
      <c r="G591" s="290" t="s">
        <v>1545</v>
      </c>
      <c r="H591" s="28" t="s">
        <v>1215</v>
      </c>
      <c r="I591" s="21" t="s">
        <v>1202</v>
      </c>
      <c r="J591" s="317"/>
      <c r="N591" s="26"/>
      <c r="O591" s="180"/>
      <c r="P591" s="181"/>
      <c r="Q591" s="207"/>
      <c r="R591" s="26"/>
      <c r="S591" s="18"/>
      <c r="T591" s="308"/>
      <c r="U591" s="308"/>
      <c r="V591" s="168"/>
      <c r="W591" s="169"/>
      <c r="X591" s="21"/>
      <c r="Y591" s="170"/>
      <c r="Z591" s="22"/>
      <c r="AA591" s="2"/>
      <c r="AB591" s="1"/>
    </row>
    <row r="592" spans="1:28" x14ac:dyDescent="0.3">
      <c r="A592" s="15" t="s">
        <v>662</v>
      </c>
      <c r="B592" s="15" t="s">
        <v>1497</v>
      </c>
      <c r="C592" s="24" t="s">
        <v>339</v>
      </c>
      <c r="D592" s="288">
        <v>1.8257717771066291</v>
      </c>
      <c r="E592" s="289">
        <v>2.1502579736509704</v>
      </c>
      <c r="F592" s="21">
        <v>20</v>
      </c>
      <c r="G592" s="290" t="s">
        <v>1545</v>
      </c>
      <c r="H592" s="21" t="s">
        <v>1215</v>
      </c>
      <c r="I592" s="21" t="s">
        <v>1202</v>
      </c>
      <c r="J592" s="317"/>
      <c r="N592" s="108"/>
      <c r="O592" s="180"/>
      <c r="P592" s="181"/>
      <c r="Q592" s="207"/>
      <c r="R592" s="108"/>
      <c r="S592" s="109"/>
      <c r="T592" s="110"/>
      <c r="U592" s="110"/>
      <c r="V592" s="127"/>
      <c r="W592" s="128"/>
      <c r="X592" s="21"/>
      <c r="Y592" s="129"/>
      <c r="Z592" s="129"/>
      <c r="AA592" s="105"/>
      <c r="AB592" s="1"/>
    </row>
    <row r="593" spans="1:28" x14ac:dyDescent="0.3">
      <c r="A593" s="15" t="s">
        <v>663</v>
      </c>
      <c r="B593" s="15" t="s">
        <v>1497</v>
      </c>
      <c r="C593" s="24" t="s">
        <v>339</v>
      </c>
      <c r="D593" s="288">
        <v>2.8660226415663081</v>
      </c>
      <c r="E593" s="289">
        <v>2.0005739999999994</v>
      </c>
      <c r="F593" s="21">
        <v>20</v>
      </c>
      <c r="G593" s="290" t="s">
        <v>1545</v>
      </c>
      <c r="H593" s="21" t="s">
        <v>1215</v>
      </c>
      <c r="I593" s="21" t="s">
        <v>1202</v>
      </c>
      <c r="J593" s="317"/>
      <c r="N593" s="108"/>
      <c r="O593" s="180"/>
      <c r="P593" s="181"/>
      <c r="Q593" s="207"/>
      <c r="R593" s="108"/>
      <c r="S593" s="116"/>
      <c r="T593" s="110"/>
      <c r="U593" s="110"/>
      <c r="V593" s="127"/>
      <c r="W593" s="128"/>
      <c r="X593" s="21"/>
      <c r="Y593" s="129"/>
      <c r="Z593" s="129"/>
      <c r="AA593" s="105"/>
      <c r="AB593" s="1"/>
    </row>
    <row r="594" spans="1:28" x14ac:dyDescent="0.3">
      <c r="A594" s="15" t="s">
        <v>664</v>
      </c>
      <c r="B594" s="15" t="s">
        <v>1497</v>
      </c>
      <c r="C594" s="24" t="s">
        <v>339</v>
      </c>
      <c r="D594" s="288">
        <v>3.1894024898860818</v>
      </c>
      <c r="E594" s="289">
        <v>2.0336090999999996</v>
      </c>
      <c r="F594" s="21">
        <v>20</v>
      </c>
      <c r="G594" s="290" t="s">
        <v>1545</v>
      </c>
      <c r="H594" s="21" t="s">
        <v>1215</v>
      </c>
      <c r="I594" s="21" t="s">
        <v>1202</v>
      </c>
      <c r="J594" s="317"/>
      <c r="N594" s="108"/>
      <c r="O594" s="180"/>
      <c r="P594" s="181"/>
      <c r="Q594" s="207"/>
      <c r="R594" s="108"/>
      <c r="S594" s="109"/>
      <c r="T594" s="110"/>
      <c r="U594" s="110"/>
      <c r="V594" s="127"/>
      <c r="W594" s="128"/>
      <c r="X594" s="21"/>
      <c r="Y594" s="129"/>
      <c r="Z594" s="129"/>
      <c r="AA594" s="105"/>
      <c r="AB594" s="1"/>
    </row>
    <row r="595" spans="1:28" x14ac:dyDescent="0.3">
      <c r="A595" s="15" t="s">
        <v>665</v>
      </c>
      <c r="B595" s="15" t="s">
        <v>1497</v>
      </c>
      <c r="C595" s="24" t="s">
        <v>339</v>
      </c>
      <c r="D595" s="288">
        <v>4.6442184612044777</v>
      </c>
      <c r="E595" s="289">
        <v>-0.3351911999999998</v>
      </c>
      <c r="F595" s="21">
        <v>20</v>
      </c>
      <c r="G595" s="290" t="s">
        <v>1545</v>
      </c>
      <c r="H595" s="21" t="s">
        <v>1215</v>
      </c>
      <c r="I595" s="21" t="s">
        <v>1202</v>
      </c>
      <c r="J595" s="317"/>
      <c r="N595" s="108"/>
      <c r="O595" s="180"/>
      <c r="P595" s="181"/>
      <c r="Q595" s="207"/>
      <c r="R595" s="108"/>
      <c r="S595" s="116"/>
      <c r="T595" s="110"/>
      <c r="U595" s="110"/>
      <c r="V595" s="127"/>
      <c r="W595" s="128"/>
      <c r="X595" s="21"/>
      <c r="Y595" s="129"/>
      <c r="Z595" s="129"/>
      <c r="AA595" s="105"/>
      <c r="AB595" s="1"/>
    </row>
    <row r="596" spans="1:28" x14ac:dyDescent="0.3">
      <c r="A596" s="15" t="s">
        <v>666</v>
      </c>
      <c r="B596" s="15" t="s">
        <v>1497</v>
      </c>
      <c r="C596" s="24" t="s">
        <v>339</v>
      </c>
      <c r="D596" s="288">
        <v>2.4526187038871683</v>
      </c>
      <c r="E596" s="289">
        <v>1.6940171719193924</v>
      </c>
      <c r="F596" s="21">
        <v>20</v>
      </c>
      <c r="G596" s="290" t="s">
        <v>1545</v>
      </c>
      <c r="H596" s="21" t="s">
        <v>1215</v>
      </c>
      <c r="I596" s="21" t="s">
        <v>1202</v>
      </c>
      <c r="J596" s="317"/>
      <c r="N596" s="108"/>
      <c r="O596" s="180"/>
      <c r="P596" s="181"/>
      <c r="Q596" s="207"/>
      <c r="R596" s="108"/>
      <c r="T596" s="110"/>
      <c r="V596" s="127"/>
      <c r="W596" s="128"/>
      <c r="Y596" s="129"/>
      <c r="Z596" s="113"/>
      <c r="AA596" s="105"/>
      <c r="AB596" s="1"/>
    </row>
    <row r="597" spans="1:28" x14ac:dyDescent="0.3">
      <c r="A597" s="15" t="s">
        <v>667</v>
      </c>
      <c r="B597" s="15" t="s">
        <v>1497</v>
      </c>
      <c r="C597" s="24" t="s">
        <v>339</v>
      </c>
      <c r="D597" s="288">
        <v>2.0381516445091079</v>
      </c>
      <c r="E597" s="289">
        <v>2.3140519106183048</v>
      </c>
      <c r="F597" s="21">
        <v>20</v>
      </c>
      <c r="G597" s="290" t="s">
        <v>1545</v>
      </c>
      <c r="H597" s="21" t="s">
        <v>1215</v>
      </c>
      <c r="I597" s="21" t="s">
        <v>1202</v>
      </c>
      <c r="J597" s="317"/>
      <c r="N597" s="108"/>
      <c r="O597" s="180"/>
      <c r="P597" s="181"/>
      <c r="Q597" s="207"/>
      <c r="R597" s="108"/>
      <c r="T597" s="110"/>
      <c r="V597" s="127"/>
      <c r="W597" s="128"/>
      <c r="Y597" s="129"/>
      <c r="Z597" s="113"/>
      <c r="AA597" s="105"/>
      <c r="AB597" s="1"/>
    </row>
    <row r="598" spans="1:28" x14ac:dyDescent="0.3">
      <c r="A598" s="15" t="s">
        <v>668</v>
      </c>
      <c r="B598" s="15" t="s">
        <v>1497</v>
      </c>
      <c r="C598" s="24" t="s">
        <v>339</v>
      </c>
      <c r="D598" s="288">
        <v>1.9384718743325071</v>
      </c>
      <c r="E598" s="289">
        <v>3.1290839812512949</v>
      </c>
      <c r="F598" s="21">
        <v>20</v>
      </c>
      <c r="G598" s="290" t="s">
        <v>1545</v>
      </c>
      <c r="H598" s="21" t="s">
        <v>1215</v>
      </c>
      <c r="I598" s="21" t="s">
        <v>1202</v>
      </c>
      <c r="J598" s="317"/>
      <c r="N598" s="108"/>
      <c r="O598" s="180"/>
      <c r="P598" s="181"/>
      <c r="Q598" s="207"/>
      <c r="R598" s="108"/>
      <c r="T598" s="110"/>
      <c r="V598" s="127"/>
      <c r="W598" s="128"/>
      <c r="Y598" s="129"/>
      <c r="Z598" s="113"/>
      <c r="AA598" s="105"/>
      <c r="AB598" s="1"/>
    </row>
    <row r="599" spans="1:28" x14ac:dyDescent="0.3">
      <c r="A599" s="15" t="s">
        <v>669</v>
      </c>
      <c r="B599" s="15" t="s">
        <v>1497</v>
      </c>
      <c r="C599" s="24" t="s">
        <v>339</v>
      </c>
      <c r="D599" s="288">
        <v>1.8566767264752042</v>
      </c>
      <c r="E599" s="289">
        <v>0.62720562847988048</v>
      </c>
      <c r="F599" s="21">
        <v>20</v>
      </c>
      <c r="G599" s="290" t="s">
        <v>1545</v>
      </c>
      <c r="H599" s="21" t="s">
        <v>1215</v>
      </c>
      <c r="I599" s="21" t="s">
        <v>1202</v>
      </c>
      <c r="J599" s="317"/>
      <c r="N599" s="108"/>
      <c r="O599" s="180"/>
      <c r="P599" s="181"/>
      <c r="Q599" s="207"/>
      <c r="R599" s="108"/>
      <c r="T599" s="110"/>
      <c r="V599" s="127"/>
      <c r="W599" s="128"/>
      <c r="Y599" s="129"/>
      <c r="Z599" s="113"/>
      <c r="AA599" s="105"/>
      <c r="AB599" s="1"/>
    </row>
    <row r="600" spans="1:28" x14ac:dyDescent="0.3">
      <c r="A600" s="15" t="s">
        <v>670</v>
      </c>
      <c r="B600" s="15" t="s">
        <v>1497</v>
      </c>
      <c r="C600" s="24" t="s">
        <v>339</v>
      </c>
      <c r="D600" s="288">
        <v>3.2920772313873039</v>
      </c>
      <c r="E600" s="289">
        <v>2.8775478999999993</v>
      </c>
      <c r="F600" s="21">
        <v>20</v>
      </c>
      <c r="G600" s="290" t="s">
        <v>1545</v>
      </c>
      <c r="H600" s="21" t="s">
        <v>1215</v>
      </c>
      <c r="I600" s="21" t="s">
        <v>1202</v>
      </c>
      <c r="J600" s="317"/>
      <c r="N600" s="108"/>
      <c r="O600" s="180"/>
      <c r="P600" s="181"/>
      <c r="Q600" s="207"/>
      <c r="R600" s="108"/>
      <c r="T600" s="110"/>
      <c r="V600" s="127"/>
      <c r="W600" s="128"/>
      <c r="Y600" s="129"/>
      <c r="Z600" s="113"/>
      <c r="AA600" s="105"/>
      <c r="AB600" s="1"/>
    </row>
    <row r="601" spans="1:28" x14ac:dyDescent="0.3">
      <c r="A601" s="15" t="s">
        <v>671</v>
      </c>
      <c r="B601" s="15" t="s">
        <v>1497</v>
      </c>
      <c r="C601" s="24" t="s">
        <v>339</v>
      </c>
      <c r="D601" s="288">
        <v>2.0296827481475721</v>
      </c>
      <c r="E601" s="289">
        <v>2.7769193888647394</v>
      </c>
      <c r="F601" s="21">
        <v>20</v>
      </c>
      <c r="G601" s="290" t="s">
        <v>1545</v>
      </c>
      <c r="H601" s="21" t="s">
        <v>1215</v>
      </c>
      <c r="I601" s="21" t="s">
        <v>1202</v>
      </c>
      <c r="J601" s="317"/>
      <c r="N601" s="26"/>
      <c r="O601" s="180"/>
      <c r="P601" s="181"/>
      <c r="Q601" s="207"/>
      <c r="R601" s="26"/>
      <c r="T601" s="308"/>
      <c r="V601" s="21"/>
      <c r="W601" s="21"/>
      <c r="Y601" s="36"/>
      <c r="Z601" s="21"/>
      <c r="AA601" s="21"/>
      <c r="AB601" s="21"/>
    </row>
    <row r="602" spans="1:28" x14ac:dyDescent="0.3">
      <c r="A602" s="15" t="s">
        <v>749</v>
      </c>
      <c r="B602" s="15" t="s">
        <v>1497</v>
      </c>
      <c r="C602" s="15" t="s">
        <v>339</v>
      </c>
      <c r="D602" s="288">
        <v>1.9977335579602704</v>
      </c>
      <c r="E602" s="289">
        <v>2.6451056000000004</v>
      </c>
      <c r="F602" s="21">
        <v>10</v>
      </c>
      <c r="G602" s="290" t="s">
        <v>1545</v>
      </c>
      <c r="H602" s="21" t="s">
        <v>1215</v>
      </c>
      <c r="I602" s="21" t="s">
        <v>1202</v>
      </c>
      <c r="J602" s="317"/>
      <c r="N602" s="26"/>
      <c r="O602" s="180"/>
      <c r="P602" s="181"/>
      <c r="Q602" s="207"/>
      <c r="R602" s="26"/>
      <c r="T602" s="308"/>
      <c r="V602" s="21"/>
      <c r="W602" s="21"/>
      <c r="Y602" s="36"/>
      <c r="Z602" s="21"/>
      <c r="AA602" s="21"/>
      <c r="AB602" s="21"/>
    </row>
    <row r="603" spans="1:28" x14ac:dyDescent="0.3">
      <c r="A603" s="15" t="s">
        <v>750</v>
      </c>
      <c r="B603" s="15" t="s">
        <v>1497</v>
      </c>
      <c r="C603" s="15" t="s">
        <v>339</v>
      </c>
      <c r="D603" s="288">
        <v>2.3955496550057096</v>
      </c>
      <c r="E603" s="289">
        <v>2.8171496936729579</v>
      </c>
      <c r="F603" s="21">
        <v>10</v>
      </c>
      <c r="G603" s="290" t="s">
        <v>1545</v>
      </c>
      <c r="H603" s="21" t="s">
        <v>1215</v>
      </c>
      <c r="I603" s="21" t="s">
        <v>1202</v>
      </c>
      <c r="J603" s="317"/>
      <c r="N603" s="26"/>
      <c r="O603" s="180"/>
      <c r="P603" s="181"/>
      <c r="Q603" s="207"/>
      <c r="R603" s="26"/>
      <c r="T603" s="308"/>
      <c r="V603" s="21"/>
      <c r="W603" s="21"/>
      <c r="Y603" s="36"/>
      <c r="Z603" s="21"/>
      <c r="AA603" s="21"/>
      <c r="AB603" s="21"/>
    </row>
    <row r="604" spans="1:28" x14ac:dyDescent="0.3">
      <c r="A604" s="15" t="s">
        <v>751</v>
      </c>
      <c r="B604" s="15" t="s">
        <v>1497</v>
      </c>
      <c r="C604" s="15" t="s">
        <v>339</v>
      </c>
      <c r="D604" s="288">
        <v>3.7766717642342087</v>
      </c>
      <c r="E604" s="289">
        <v>2.8347831999999991</v>
      </c>
      <c r="F604" s="21">
        <v>10</v>
      </c>
      <c r="G604" s="290" t="s">
        <v>1545</v>
      </c>
      <c r="H604" s="21" t="s">
        <v>1215</v>
      </c>
      <c r="I604" s="21" t="s">
        <v>1202</v>
      </c>
      <c r="J604" s="317"/>
      <c r="N604" s="108"/>
      <c r="O604" s="180"/>
      <c r="P604" s="181"/>
      <c r="Q604" s="207"/>
      <c r="R604" s="108"/>
      <c r="T604" s="110"/>
      <c r="V604" s="127"/>
      <c r="W604" s="128"/>
      <c r="Y604" s="129"/>
      <c r="Z604" s="113"/>
      <c r="AA604" s="105"/>
      <c r="AB604" s="1"/>
    </row>
    <row r="605" spans="1:28" x14ac:dyDescent="0.3">
      <c r="A605" s="15" t="s">
        <v>752</v>
      </c>
      <c r="B605" s="15" t="s">
        <v>1497</v>
      </c>
      <c r="C605" s="15" t="s">
        <v>339</v>
      </c>
      <c r="D605" s="288">
        <v>2.019855172526166</v>
      </c>
      <c r="E605" s="289">
        <v>3.661911647677464</v>
      </c>
      <c r="F605" s="21">
        <v>10</v>
      </c>
      <c r="G605" s="290" t="s">
        <v>1545</v>
      </c>
      <c r="H605" s="21" t="s">
        <v>1215</v>
      </c>
      <c r="I605" s="21" t="s">
        <v>1202</v>
      </c>
      <c r="J605" s="317"/>
      <c r="N605" s="26"/>
      <c r="O605" s="180"/>
      <c r="P605" s="181"/>
      <c r="R605" s="26"/>
      <c r="T605" s="308"/>
      <c r="V605" s="308"/>
      <c r="W605" s="308"/>
      <c r="Y605" s="170"/>
      <c r="Z605" s="308"/>
      <c r="AA605" s="1"/>
      <c r="AB605" s="2"/>
    </row>
    <row r="606" spans="1:28" x14ac:dyDescent="0.3">
      <c r="A606" s="15" t="s">
        <v>753</v>
      </c>
      <c r="B606" s="15" t="s">
        <v>1497</v>
      </c>
      <c r="C606" s="15" t="s">
        <v>339</v>
      </c>
      <c r="D606" s="288">
        <v>1.7851545825802679</v>
      </c>
      <c r="E606" s="289">
        <v>3.0820288999999987</v>
      </c>
      <c r="F606" s="21">
        <v>10</v>
      </c>
      <c r="G606" s="290" t="s">
        <v>1545</v>
      </c>
      <c r="H606" s="21" t="s">
        <v>1215</v>
      </c>
      <c r="I606" s="21" t="s">
        <v>1202</v>
      </c>
      <c r="J606" s="317"/>
      <c r="N606" s="26"/>
      <c r="O606" s="180"/>
      <c r="P606" s="181"/>
      <c r="R606" s="26"/>
      <c r="T606" s="308"/>
      <c r="V606" s="145"/>
      <c r="W606" s="308"/>
      <c r="Y606" s="170"/>
      <c r="Z606" s="308"/>
      <c r="AA606" s="1"/>
      <c r="AB606" s="2"/>
    </row>
    <row r="607" spans="1:28" x14ac:dyDescent="0.3">
      <c r="A607" s="15" t="s">
        <v>754</v>
      </c>
      <c r="B607" s="15" t="s">
        <v>1497</v>
      </c>
      <c r="C607" s="24" t="s">
        <v>339</v>
      </c>
      <c r="D607" s="288">
        <v>2.1928148281770854</v>
      </c>
      <c r="E607" s="289">
        <v>3.0524923333668075</v>
      </c>
      <c r="F607" s="21">
        <v>20</v>
      </c>
      <c r="G607" s="290" t="s">
        <v>1545</v>
      </c>
      <c r="H607" s="21" t="s">
        <v>1215</v>
      </c>
      <c r="I607" s="21" t="s">
        <v>1202</v>
      </c>
      <c r="J607" s="317"/>
      <c r="N607" s="108"/>
      <c r="O607" s="180"/>
      <c r="P607" s="181"/>
      <c r="Q607" s="207"/>
      <c r="R607" s="108"/>
      <c r="T607" s="110"/>
      <c r="V607" s="127"/>
      <c r="W607" s="128"/>
      <c r="Y607" s="129"/>
      <c r="Z607" s="129"/>
      <c r="AA607" s="105"/>
      <c r="AB607" s="1"/>
    </row>
    <row r="608" spans="1:28" x14ac:dyDescent="0.3">
      <c r="A608" s="15" t="s">
        <v>755</v>
      </c>
      <c r="B608" s="15" t="s">
        <v>1497</v>
      </c>
      <c r="C608" s="24" t="s">
        <v>339</v>
      </c>
      <c r="D608" s="288">
        <v>2.1074543615540788</v>
      </c>
      <c r="E608" s="289">
        <v>3.1976724081279118</v>
      </c>
      <c r="F608" s="21">
        <v>20</v>
      </c>
      <c r="G608" s="290" t="s">
        <v>1545</v>
      </c>
      <c r="H608" s="21" t="s">
        <v>1215</v>
      </c>
      <c r="I608" s="21" t="s">
        <v>1202</v>
      </c>
      <c r="J608" s="317"/>
      <c r="N608" s="108"/>
      <c r="O608" s="180"/>
      <c r="P608" s="181"/>
      <c r="Q608" s="207"/>
      <c r="R608" s="108"/>
      <c r="T608" s="110"/>
      <c r="V608" s="127"/>
      <c r="W608" s="128"/>
      <c r="Y608" s="129"/>
      <c r="Z608" s="129"/>
      <c r="AA608" s="105"/>
      <c r="AB608" s="1"/>
    </row>
    <row r="609" spans="1:28" x14ac:dyDescent="0.3">
      <c r="A609" s="15" t="s">
        <v>756</v>
      </c>
      <c r="B609" s="15" t="s">
        <v>1497</v>
      </c>
      <c r="C609" s="24" t="s">
        <v>339</v>
      </c>
      <c r="D609" s="288">
        <v>2.5504695663496437</v>
      </c>
      <c r="E609" s="289">
        <v>1.1409383999999987</v>
      </c>
      <c r="F609" s="21">
        <v>20</v>
      </c>
      <c r="G609" s="290" t="s">
        <v>1545</v>
      </c>
      <c r="H609" s="21" t="s">
        <v>1215</v>
      </c>
      <c r="I609" s="21" t="s">
        <v>1202</v>
      </c>
      <c r="J609" s="317"/>
      <c r="N609" s="108"/>
      <c r="O609" s="180"/>
      <c r="P609" s="181"/>
      <c r="Q609" s="207"/>
      <c r="R609" s="108"/>
      <c r="T609" s="110"/>
      <c r="V609" s="127"/>
      <c r="W609" s="128"/>
      <c r="Y609" s="129"/>
      <c r="Z609" s="129"/>
      <c r="AA609" s="105"/>
      <c r="AB609" s="1"/>
    </row>
    <row r="610" spans="1:28" x14ac:dyDescent="0.3">
      <c r="A610" s="15" t="s">
        <v>757</v>
      </c>
      <c r="B610" s="15" t="s">
        <v>1497</v>
      </c>
      <c r="C610" s="24" t="s">
        <v>339</v>
      </c>
      <c r="D610" s="288">
        <v>2.6567233127115872</v>
      </c>
      <c r="E610" s="289">
        <v>2.0532677512657092</v>
      </c>
      <c r="F610" s="21">
        <v>20</v>
      </c>
      <c r="G610" s="290" t="s">
        <v>1545</v>
      </c>
      <c r="H610" s="21" t="s">
        <v>1215</v>
      </c>
      <c r="I610" s="21" t="s">
        <v>1202</v>
      </c>
      <c r="J610" s="317"/>
      <c r="N610" s="108"/>
      <c r="O610" s="180"/>
      <c r="P610" s="181"/>
      <c r="Q610" s="207"/>
      <c r="R610" s="108"/>
      <c r="T610" s="110"/>
      <c r="U610" s="110"/>
      <c r="V610" s="110"/>
      <c r="W610" s="110"/>
      <c r="X610" s="21"/>
      <c r="Y610" s="129"/>
      <c r="Z610" s="113"/>
      <c r="AA610" s="105"/>
      <c r="AB610" s="1"/>
    </row>
    <row r="611" spans="1:28" x14ac:dyDescent="0.3">
      <c r="A611" s="15" t="s">
        <v>758</v>
      </c>
      <c r="B611" s="15" t="s">
        <v>1497</v>
      </c>
      <c r="C611" s="24" t="s">
        <v>339</v>
      </c>
      <c r="D611" s="288">
        <v>2.0665684800145909</v>
      </c>
      <c r="E611" s="289">
        <v>2.4436599999999995</v>
      </c>
      <c r="F611" s="21">
        <v>20</v>
      </c>
      <c r="G611" s="290" t="s">
        <v>1545</v>
      </c>
      <c r="H611" s="21" t="s">
        <v>1215</v>
      </c>
      <c r="I611" s="21" t="s">
        <v>1202</v>
      </c>
      <c r="J611" s="317"/>
      <c r="N611" s="26"/>
      <c r="O611" s="180"/>
      <c r="P611" s="181"/>
      <c r="R611" s="26"/>
      <c r="T611" s="308"/>
      <c r="U611" s="308"/>
      <c r="V611" s="308"/>
      <c r="W611" s="308"/>
      <c r="X611" s="308"/>
      <c r="Y611" s="4"/>
      <c r="Z611" s="1"/>
      <c r="AA611" s="1"/>
      <c r="AB611" s="2"/>
    </row>
    <row r="612" spans="1:28" x14ac:dyDescent="0.3">
      <c r="A612" s="15" t="s">
        <v>759</v>
      </c>
      <c r="B612" s="15" t="s">
        <v>1497</v>
      </c>
      <c r="C612" s="24" t="s">
        <v>339</v>
      </c>
      <c r="D612" s="288">
        <v>2.0403497319587252</v>
      </c>
      <c r="E612" s="289">
        <v>2.2228718000000014</v>
      </c>
      <c r="F612" s="21">
        <v>30</v>
      </c>
      <c r="G612" s="290" t="s">
        <v>1545</v>
      </c>
      <c r="H612" s="21" t="s">
        <v>1215</v>
      </c>
      <c r="I612" s="21" t="s">
        <v>1202</v>
      </c>
      <c r="J612" s="317"/>
      <c r="N612" s="26"/>
      <c r="O612" s="180"/>
      <c r="P612" s="181"/>
      <c r="R612" s="26"/>
      <c r="T612" s="308"/>
      <c r="U612" s="308"/>
      <c r="V612" s="308"/>
      <c r="W612" s="308"/>
      <c r="X612" s="308"/>
      <c r="Y612" s="4"/>
      <c r="Z612" s="1"/>
      <c r="AA612" s="1"/>
      <c r="AB612" s="2"/>
    </row>
    <row r="613" spans="1:28" x14ac:dyDescent="0.3">
      <c r="A613" s="15" t="s">
        <v>760</v>
      </c>
      <c r="B613" s="15" t="s">
        <v>1497</v>
      </c>
      <c r="C613" s="24" t="s">
        <v>339</v>
      </c>
      <c r="D613" s="288">
        <v>2.1269431470959526</v>
      </c>
      <c r="E613" s="289">
        <v>1.8598387999999995</v>
      </c>
      <c r="F613" s="21">
        <v>30</v>
      </c>
      <c r="G613" s="290" t="s">
        <v>1545</v>
      </c>
      <c r="H613" s="21" t="s">
        <v>1215</v>
      </c>
      <c r="I613" s="21" t="s">
        <v>1202</v>
      </c>
      <c r="J613" s="317"/>
      <c r="N613" s="26"/>
      <c r="O613" s="180"/>
      <c r="P613" s="181"/>
      <c r="R613" s="26"/>
      <c r="T613" s="308"/>
      <c r="U613" s="308"/>
      <c r="V613" s="308"/>
      <c r="W613" s="308"/>
      <c r="X613" s="308"/>
      <c r="Y613" s="4"/>
      <c r="Z613" s="1"/>
      <c r="AA613" s="1"/>
      <c r="AB613" s="2"/>
    </row>
    <row r="614" spans="1:28" x14ac:dyDescent="0.3">
      <c r="A614" s="15" t="s">
        <v>761</v>
      </c>
      <c r="B614" s="15" t="s">
        <v>1497</v>
      </c>
      <c r="C614" s="24" t="s">
        <v>339</v>
      </c>
      <c r="D614" s="288">
        <v>1.5334776349150547</v>
      </c>
      <c r="E614" s="289">
        <v>2.0736175999999999</v>
      </c>
      <c r="F614" s="21">
        <v>30</v>
      </c>
      <c r="G614" s="290" t="s">
        <v>1545</v>
      </c>
      <c r="H614" s="21" t="s">
        <v>1215</v>
      </c>
      <c r="I614" s="21" t="s">
        <v>1202</v>
      </c>
      <c r="J614" s="317"/>
      <c r="N614" s="26"/>
      <c r="O614" s="180"/>
      <c r="P614" s="181"/>
      <c r="R614" s="26"/>
      <c r="T614" s="1"/>
      <c r="U614" s="308"/>
      <c r="V614" s="308"/>
      <c r="W614" s="308"/>
      <c r="X614" s="308"/>
      <c r="Y614" s="4"/>
      <c r="Z614" s="308"/>
      <c r="AA614" s="1"/>
      <c r="AB614" s="2"/>
    </row>
    <row r="615" spans="1:28" x14ac:dyDescent="0.3">
      <c r="A615" s="15" t="s">
        <v>762</v>
      </c>
      <c r="B615" s="15" t="s">
        <v>1497</v>
      </c>
      <c r="C615" s="24" t="s">
        <v>339</v>
      </c>
      <c r="D615" s="288">
        <v>2.1665759293017084</v>
      </c>
      <c r="E615" s="289">
        <v>2.0535573999999999</v>
      </c>
      <c r="F615" s="21">
        <v>30</v>
      </c>
      <c r="G615" s="290" t="s">
        <v>1545</v>
      </c>
      <c r="H615" s="21" t="s">
        <v>1215</v>
      </c>
      <c r="I615" s="21" t="s">
        <v>1202</v>
      </c>
      <c r="J615" s="317"/>
      <c r="N615" s="26"/>
      <c r="O615" s="180"/>
      <c r="P615" s="181"/>
      <c r="R615" s="26"/>
      <c r="T615" s="1"/>
      <c r="U615" s="308"/>
      <c r="V615" s="308"/>
      <c r="W615" s="308"/>
      <c r="X615" s="308"/>
      <c r="Y615" s="4"/>
      <c r="Z615" s="308"/>
      <c r="AA615" s="1"/>
      <c r="AB615" s="2"/>
    </row>
    <row r="616" spans="1:28" x14ac:dyDescent="0.3">
      <c r="A616" s="15" t="s">
        <v>763</v>
      </c>
      <c r="B616" s="15" t="s">
        <v>1497</v>
      </c>
      <c r="C616" s="24" t="s">
        <v>339</v>
      </c>
      <c r="D616" s="288">
        <v>2.0903464367498135</v>
      </c>
      <c r="E616" s="289">
        <v>2.4836316000000003</v>
      </c>
      <c r="F616" s="21">
        <v>30</v>
      </c>
      <c r="G616" s="290" t="s">
        <v>1545</v>
      </c>
      <c r="H616" s="21" t="s">
        <v>1215</v>
      </c>
      <c r="I616" s="21" t="s">
        <v>1202</v>
      </c>
      <c r="J616" s="317"/>
      <c r="N616" s="26"/>
      <c r="O616" s="180"/>
      <c r="P616" s="181"/>
      <c r="Q616" s="207"/>
      <c r="R616" s="26"/>
      <c r="T616" s="308"/>
      <c r="U616" s="308"/>
      <c r="V616" s="168"/>
      <c r="W616" s="169"/>
      <c r="X616" s="21"/>
      <c r="Y616" s="170"/>
      <c r="Z616" s="22"/>
      <c r="AA616" s="2"/>
      <c r="AB616" s="1"/>
    </row>
    <row r="617" spans="1:28" x14ac:dyDescent="0.3">
      <c r="A617" s="15" t="s">
        <v>672</v>
      </c>
      <c r="B617" s="15" t="s">
        <v>1497</v>
      </c>
      <c r="C617" s="24" t="s">
        <v>339</v>
      </c>
      <c r="D617" s="288">
        <v>2.7534326571726977</v>
      </c>
      <c r="E617" s="289">
        <v>2.5611767999999997</v>
      </c>
      <c r="F617" s="21">
        <v>30</v>
      </c>
      <c r="G617" s="290" t="s">
        <v>1545</v>
      </c>
      <c r="H617" s="21" t="s">
        <v>1215</v>
      </c>
      <c r="I617" s="21" t="s">
        <v>1202</v>
      </c>
      <c r="J617" s="317"/>
      <c r="N617" s="108"/>
      <c r="O617" s="180"/>
      <c r="P617" s="181"/>
      <c r="Q617" s="207"/>
      <c r="R617" s="108"/>
      <c r="T617" s="110"/>
      <c r="U617" s="110"/>
      <c r="V617" s="127"/>
      <c r="W617" s="128"/>
      <c r="X617" s="21"/>
      <c r="Y617" s="129"/>
      <c r="Z617" s="113"/>
      <c r="AA617" s="105"/>
      <c r="AB617" s="1"/>
    </row>
    <row r="618" spans="1:28" x14ac:dyDescent="0.3">
      <c r="A618" s="15" t="s">
        <v>674</v>
      </c>
      <c r="B618" s="15" t="s">
        <v>1497</v>
      </c>
      <c r="C618" s="24" t="s">
        <v>339</v>
      </c>
      <c r="D618" s="288">
        <v>3.0608157524707975</v>
      </c>
      <c r="E618" s="289">
        <v>2.5646279999999999</v>
      </c>
      <c r="F618" s="21">
        <v>30</v>
      </c>
      <c r="G618" s="290" t="s">
        <v>1545</v>
      </c>
      <c r="H618" s="21" t="s">
        <v>1215</v>
      </c>
      <c r="I618" s="21" t="s">
        <v>1202</v>
      </c>
      <c r="J618" s="317"/>
      <c r="N618" s="26"/>
      <c r="O618" s="180"/>
      <c r="P618" s="181"/>
      <c r="R618" s="26"/>
      <c r="T618" s="308"/>
      <c r="U618" s="308"/>
      <c r="V618" s="308"/>
      <c r="W618" s="308"/>
      <c r="X618" s="308"/>
      <c r="Y618" s="4"/>
      <c r="Z618" s="1"/>
      <c r="AA618" s="1"/>
      <c r="AB618" s="2"/>
    </row>
    <row r="619" spans="1:28" x14ac:dyDescent="0.3">
      <c r="A619" s="15" t="s">
        <v>676</v>
      </c>
      <c r="B619" s="15" t="s">
        <v>1497</v>
      </c>
      <c r="C619" s="24" t="s">
        <v>339</v>
      </c>
      <c r="D619" s="288">
        <v>3.0422538932807082</v>
      </c>
      <c r="E619" s="289">
        <v>3.0099640000000001</v>
      </c>
      <c r="F619" s="21">
        <v>30</v>
      </c>
      <c r="G619" s="290" t="s">
        <v>1545</v>
      </c>
      <c r="H619" s="21" t="s">
        <v>1215</v>
      </c>
      <c r="I619" s="21" t="s">
        <v>1202</v>
      </c>
      <c r="J619" s="317"/>
      <c r="N619" s="26"/>
      <c r="O619" s="180"/>
      <c r="P619" s="181"/>
      <c r="R619" s="26"/>
      <c r="T619" s="308"/>
      <c r="U619" s="308"/>
      <c r="V619" s="308"/>
      <c r="W619" s="308"/>
      <c r="X619" s="308"/>
      <c r="Y619" s="4"/>
      <c r="Z619" s="1"/>
      <c r="AA619" s="1"/>
      <c r="AB619" s="2"/>
    </row>
    <row r="620" spans="1:28" x14ac:dyDescent="0.3">
      <c r="A620" s="15" t="s">
        <v>678</v>
      </c>
      <c r="B620" s="15" t="s">
        <v>1497</v>
      </c>
      <c r="C620" s="24" t="s">
        <v>339</v>
      </c>
      <c r="D620" s="288">
        <v>2.9801579111375505</v>
      </c>
      <c r="E620" s="289">
        <v>2.9144311999999992</v>
      </c>
      <c r="F620" s="21">
        <v>30</v>
      </c>
      <c r="G620" s="290" t="s">
        <v>1545</v>
      </c>
      <c r="H620" s="21" t="s">
        <v>1215</v>
      </c>
      <c r="I620" s="21" t="s">
        <v>1202</v>
      </c>
      <c r="J620" s="317"/>
      <c r="N620" s="26"/>
      <c r="O620" s="180"/>
      <c r="P620" s="181"/>
      <c r="R620" s="26"/>
      <c r="T620" s="308"/>
      <c r="U620" s="308"/>
      <c r="V620" s="308"/>
      <c r="W620" s="308"/>
      <c r="X620" s="308"/>
      <c r="Y620" s="4"/>
      <c r="Z620" s="1"/>
      <c r="AA620" s="1"/>
      <c r="AB620" s="2"/>
    </row>
    <row r="621" spans="1:28" x14ac:dyDescent="0.3">
      <c r="A621" s="15" t="s">
        <v>680</v>
      </c>
      <c r="B621" s="15" t="s">
        <v>1497</v>
      </c>
      <c r="C621" s="24" t="s">
        <v>339</v>
      </c>
      <c r="D621" s="288">
        <v>3.3901353946517658</v>
      </c>
      <c r="E621" s="289">
        <v>2.2921960000000001</v>
      </c>
      <c r="F621" s="21">
        <v>30</v>
      </c>
      <c r="G621" s="290" t="s">
        <v>1545</v>
      </c>
      <c r="H621" s="21" t="s">
        <v>1215</v>
      </c>
      <c r="I621" s="21" t="s">
        <v>1202</v>
      </c>
      <c r="J621" s="317"/>
      <c r="N621" s="26"/>
      <c r="O621" s="180"/>
      <c r="P621" s="181"/>
      <c r="R621" s="26"/>
      <c r="T621" s="308"/>
      <c r="U621" s="308"/>
      <c r="V621" s="308"/>
      <c r="W621" s="308"/>
      <c r="X621" s="308"/>
      <c r="Y621" s="4"/>
      <c r="Z621" s="308"/>
      <c r="AA621" s="1"/>
      <c r="AB621" s="2"/>
    </row>
    <row r="622" spans="1:28" x14ac:dyDescent="0.3">
      <c r="A622" s="15" t="s">
        <v>682</v>
      </c>
      <c r="B622" s="15" t="s">
        <v>1497</v>
      </c>
      <c r="C622" s="24" t="s">
        <v>339</v>
      </c>
      <c r="D622" s="288">
        <v>2.1109738684477537</v>
      </c>
      <c r="E622" s="289">
        <v>1.2503415999999989</v>
      </c>
      <c r="F622" s="21">
        <v>30</v>
      </c>
      <c r="G622" s="290" t="s">
        <v>1545</v>
      </c>
      <c r="H622" s="21" t="s">
        <v>1215</v>
      </c>
      <c r="I622" s="21" t="s">
        <v>1202</v>
      </c>
      <c r="J622" s="317"/>
      <c r="N622" s="26"/>
      <c r="O622" s="180"/>
      <c r="P622" s="181"/>
      <c r="R622" s="26"/>
      <c r="T622" s="308"/>
      <c r="U622" s="308"/>
      <c r="V622" s="308"/>
      <c r="W622" s="308"/>
      <c r="X622" s="308"/>
      <c r="Y622" s="4"/>
      <c r="Z622" s="308"/>
      <c r="AA622" s="1"/>
      <c r="AB622" s="2"/>
    </row>
    <row r="623" spans="1:28" x14ac:dyDescent="0.3">
      <c r="A623" s="15" t="s">
        <v>683</v>
      </c>
      <c r="B623" s="15" t="s">
        <v>1497</v>
      </c>
      <c r="C623" s="24" t="s">
        <v>339</v>
      </c>
      <c r="D623" s="288">
        <v>1.8121682212616317</v>
      </c>
      <c r="E623" s="289">
        <v>2.4045456000000001</v>
      </c>
      <c r="F623" s="21">
        <v>30</v>
      </c>
      <c r="G623" s="290" t="s">
        <v>1545</v>
      </c>
      <c r="H623" s="21" t="s">
        <v>1215</v>
      </c>
      <c r="I623" s="21" t="s">
        <v>1202</v>
      </c>
      <c r="J623" s="317"/>
      <c r="N623" s="26"/>
      <c r="O623" s="180"/>
      <c r="P623" s="181"/>
      <c r="R623" s="26"/>
      <c r="T623" s="308"/>
      <c r="U623" s="308"/>
      <c r="V623" s="308"/>
      <c r="W623" s="308"/>
      <c r="X623" s="308"/>
      <c r="Y623" s="4"/>
      <c r="Z623" s="308"/>
      <c r="AA623" s="2"/>
      <c r="AB623" s="1"/>
    </row>
    <row r="624" spans="1:28" x14ac:dyDescent="0.3">
      <c r="A624" s="15" t="s">
        <v>684</v>
      </c>
      <c r="B624" s="15" t="s">
        <v>1497</v>
      </c>
      <c r="C624" s="24" t="s">
        <v>339</v>
      </c>
      <c r="D624" s="288">
        <v>2.9236266824455894</v>
      </c>
      <c r="E624" s="289">
        <v>2.4407679999999994</v>
      </c>
      <c r="F624" s="21">
        <v>30</v>
      </c>
      <c r="G624" s="290" t="s">
        <v>1545</v>
      </c>
      <c r="H624" s="21" t="s">
        <v>1215</v>
      </c>
      <c r="I624" s="21" t="s">
        <v>1202</v>
      </c>
      <c r="J624" s="317"/>
      <c r="N624" s="26"/>
      <c r="O624" s="180"/>
      <c r="P624" s="181"/>
      <c r="R624" s="26"/>
      <c r="T624" s="308"/>
      <c r="U624" s="308"/>
      <c r="V624" s="308"/>
      <c r="W624" s="308"/>
      <c r="X624" s="308"/>
      <c r="Y624" s="4"/>
      <c r="Z624" s="308"/>
      <c r="AA624" s="2"/>
      <c r="AB624" s="1"/>
    </row>
    <row r="625" spans="1:28" x14ac:dyDescent="0.3">
      <c r="A625" s="15" t="s">
        <v>685</v>
      </c>
      <c r="B625" s="15" t="s">
        <v>1497</v>
      </c>
      <c r="C625" s="24" t="s">
        <v>339</v>
      </c>
      <c r="D625" s="288">
        <v>2.948996633788536</v>
      </c>
      <c r="E625" s="289">
        <v>3.3507328000000007</v>
      </c>
      <c r="F625" s="21">
        <v>30</v>
      </c>
      <c r="G625" s="290" t="s">
        <v>1545</v>
      </c>
      <c r="H625" s="21" t="s">
        <v>1215</v>
      </c>
      <c r="I625" s="21" t="s">
        <v>1202</v>
      </c>
      <c r="J625" s="317"/>
      <c r="N625" s="26"/>
      <c r="O625" s="180"/>
      <c r="P625" s="181"/>
      <c r="R625" s="26"/>
      <c r="T625" s="308"/>
      <c r="U625" s="308"/>
      <c r="V625" s="308"/>
      <c r="W625" s="308"/>
      <c r="X625" s="308"/>
      <c r="Y625" s="4"/>
      <c r="Z625" s="308"/>
      <c r="AA625" s="1"/>
      <c r="AB625" s="2"/>
    </row>
    <row r="626" spans="1:28" x14ac:dyDescent="0.3">
      <c r="A626" s="15" t="s">
        <v>686</v>
      </c>
      <c r="B626" s="15" t="s">
        <v>1497</v>
      </c>
      <c r="C626" s="24" t="s">
        <v>339</v>
      </c>
      <c r="D626" s="288">
        <v>2.082629014412873</v>
      </c>
      <c r="E626" s="289">
        <v>2.2870895999999998</v>
      </c>
      <c r="F626" s="21">
        <v>30</v>
      </c>
      <c r="G626" s="290" t="s">
        <v>1545</v>
      </c>
      <c r="H626" s="21" t="s">
        <v>1215</v>
      </c>
      <c r="I626" s="21" t="s">
        <v>1202</v>
      </c>
      <c r="J626" s="317"/>
      <c r="N626" s="26"/>
      <c r="O626" s="180"/>
      <c r="P626" s="181"/>
      <c r="Q626" s="207"/>
      <c r="R626" s="26"/>
      <c r="T626" s="308"/>
      <c r="U626" s="308"/>
      <c r="V626" s="168"/>
      <c r="W626" s="169"/>
      <c r="X626" s="21"/>
      <c r="Y626" s="170"/>
      <c r="Z626" s="22"/>
      <c r="AA626" s="2"/>
      <c r="AB626" s="1"/>
    </row>
    <row r="627" spans="1:28" x14ac:dyDescent="0.3">
      <c r="A627" s="15" t="s">
        <v>687</v>
      </c>
      <c r="B627" s="15" t="s">
        <v>1497</v>
      </c>
      <c r="C627" s="24" t="s">
        <v>339</v>
      </c>
      <c r="D627" s="288">
        <v>2.659678788792895</v>
      </c>
      <c r="E627" s="289">
        <v>2.9072983999999997</v>
      </c>
      <c r="F627" s="21">
        <v>30</v>
      </c>
      <c r="G627" s="290" t="s">
        <v>1545</v>
      </c>
      <c r="H627" s="21" t="s">
        <v>1215</v>
      </c>
      <c r="I627" s="21" t="s">
        <v>1202</v>
      </c>
      <c r="J627" s="317"/>
      <c r="N627" s="26"/>
      <c r="O627" s="180"/>
      <c r="P627" s="181"/>
      <c r="R627" s="26"/>
      <c r="T627" s="308"/>
      <c r="U627" s="308"/>
      <c r="V627" s="308"/>
      <c r="W627" s="308"/>
      <c r="X627" s="308"/>
      <c r="Y627" s="4"/>
      <c r="Z627" s="308"/>
      <c r="AA627" s="2"/>
      <c r="AB627" s="1"/>
    </row>
    <row r="628" spans="1:28" x14ac:dyDescent="0.3">
      <c r="A628" s="15" t="s">
        <v>688</v>
      </c>
      <c r="B628" s="15" t="s">
        <v>1497</v>
      </c>
      <c r="C628" s="24" t="s">
        <v>339</v>
      </c>
      <c r="D628" s="288">
        <v>3.5094901037061725</v>
      </c>
      <c r="E628" s="289">
        <v>2.2851984000000001</v>
      </c>
      <c r="F628" s="21">
        <v>30</v>
      </c>
      <c r="G628" s="290" t="s">
        <v>1545</v>
      </c>
      <c r="H628" s="21" t="s">
        <v>1215</v>
      </c>
      <c r="I628" s="21" t="s">
        <v>1202</v>
      </c>
      <c r="J628" s="317"/>
      <c r="N628" s="108"/>
      <c r="O628" s="180"/>
      <c r="P628" s="181"/>
      <c r="Q628" s="207"/>
      <c r="R628" s="108"/>
      <c r="T628" s="110"/>
      <c r="U628" s="110"/>
      <c r="V628" s="127"/>
      <c r="W628" s="128"/>
      <c r="X628" s="21"/>
      <c r="Y628" s="129"/>
      <c r="Z628" s="129"/>
      <c r="AA628" s="105"/>
      <c r="AB628" s="1"/>
    </row>
    <row r="629" spans="1:28" x14ac:dyDescent="0.3">
      <c r="A629" s="15" t="s">
        <v>714</v>
      </c>
      <c r="B629" s="15" t="s">
        <v>1497</v>
      </c>
      <c r="C629" s="15" t="s">
        <v>339</v>
      </c>
      <c r="D629" s="288">
        <v>2.021306779027586</v>
      </c>
      <c r="E629" s="289">
        <v>2.5620302000000001</v>
      </c>
      <c r="F629" s="21">
        <v>11</v>
      </c>
      <c r="G629" s="290" t="s">
        <v>1545</v>
      </c>
      <c r="H629" s="21" t="s">
        <v>1215</v>
      </c>
      <c r="I629" s="21" t="s">
        <v>1202</v>
      </c>
      <c r="J629" s="317"/>
      <c r="N629" s="108"/>
      <c r="O629" s="180"/>
      <c r="P629" s="181"/>
      <c r="Q629" s="207"/>
      <c r="R629" s="108"/>
      <c r="T629" s="110"/>
      <c r="U629" s="110"/>
      <c r="V629" s="134"/>
      <c r="W629" s="134"/>
      <c r="X629" s="21"/>
      <c r="Y629" s="129"/>
      <c r="Z629" s="129"/>
      <c r="AA629" s="105"/>
      <c r="AB629" s="1"/>
    </row>
    <row r="630" spans="1:28" x14ac:dyDescent="0.3">
      <c r="A630" s="15" t="s">
        <v>715</v>
      </c>
      <c r="B630" s="15" t="s">
        <v>1497</v>
      </c>
      <c r="C630" s="15" t="s">
        <v>339</v>
      </c>
      <c r="D630" s="288">
        <v>1.9900783929125234</v>
      </c>
      <c r="E630" s="289">
        <v>3.8666564000000001</v>
      </c>
      <c r="F630" s="21">
        <v>11</v>
      </c>
      <c r="G630" s="290" t="s">
        <v>1545</v>
      </c>
      <c r="H630" s="21" t="s">
        <v>1215</v>
      </c>
      <c r="I630" s="21" t="s">
        <v>1202</v>
      </c>
      <c r="J630" s="317"/>
      <c r="N630" s="108"/>
      <c r="O630" s="180"/>
      <c r="P630" s="181"/>
      <c r="Q630" s="207"/>
      <c r="R630" s="108"/>
      <c r="T630" s="110"/>
      <c r="U630" s="110"/>
      <c r="V630" s="127"/>
      <c r="W630" s="128"/>
      <c r="X630" s="21"/>
      <c r="Y630" s="129"/>
      <c r="Z630" s="129"/>
      <c r="AA630" s="105"/>
      <c r="AB630" s="1"/>
    </row>
    <row r="631" spans="1:28" x14ac:dyDescent="0.3">
      <c r="A631" s="15" t="s">
        <v>716</v>
      </c>
      <c r="B631" s="15" t="s">
        <v>1497</v>
      </c>
      <c r="C631" s="15" t="s">
        <v>339</v>
      </c>
      <c r="D631" s="288">
        <v>2.9053889536644601</v>
      </c>
      <c r="E631" s="289">
        <v>3.5793028000000002</v>
      </c>
      <c r="F631" s="21">
        <v>11</v>
      </c>
      <c r="G631" s="290" t="s">
        <v>1545</v>
      </c>
      <c r="H631" s="21" t="s">
        <v>1215</v>
      </c>
      <c r="I631" s="21" t="s">
        <v>1202</v>
      </c>
      <c r="J631" s="317"/>
      <c r="N631" s="108"/>
      <c r="O631" s="180"/>
      <c r="P631" s="181"/>
      <c r="Q631" s="207"/>
      <c r="R631" s="108"/>
      <c r="T631" s="110"/>
      <c r="U631" s="110"/>
      <c r="V631" s="127"/>
      <c r="W631" s="128"/>
      <c r="X631" s="21"/>
      <c r="Y631" s="129"/>
      <c r="Z631" s="129"/>
      <c r="AA631" s="105"/>
      <c r="AB631" s="1"/>
    </row>
    <row r="632" spans="1:28" x14ac:dyDescent="0.3">
      <c r="A632" s="15" t="s">
        <v>717</v>
      </c>
      <c r="B632" s="15" t="s">
        <v>1497</v>
      </c>
      <c r="C632" s="15" t="s">
        <v>339</v>
      </c>
      <c r="D632" s="288">
        <v>2.4840816984796024</v>
      </c>
      <c r="E632" s="289">
        <v>3.2488113999999997</v>
      </c>
      <c r="F632" s="21">
        <v>11</v>
      </c>
      <c r="G632" s="290" t="s">
        <v>1545</v>
      </c>
      <c r="H632" s="21" t="s">
        <v>1215</v>
      </c>
      <c r="I632" s="21" t="s">
        <v>1202</v>
      </c>
      <c r="J632" s="317"/>
      <c r="N632" s="108"/>
      <c r="O632" s="180"/>
      <c r="P632" s="181"/>
      <c r="Q632" s="207"/>
      <c r="R632" s="108"/>
      <c r="T632" s="110"/>
      <c r="U632" s="110"/>
      <c r="V632" s="127"/>
      <c r="W632" s="128"/>
      <c r="X632" s="21"/>
      <c r="Y632" s="129"/>
      <c r="Z632" s="129"/>
      <c r="AA632" s="105"/>
      <c r="AB632" s="1"/>
    </row>
    <row r="633" spans="1:28" x14ac:dyDescent="0.3">
      <c r="A633" s="15" t="s">
        <v>718</v>
      </c>
      <c r="B633" s="15" t="s">
        <v>1497</v>
      </c>
      <c r="C633" s="15" t="s">
        <v>339</v>
      </c>
      <c r="D633" s="288">
        <v>1.9138773645421356</v>
      </c>
      <c r="E633" s="289">
        <v>3.4727921999999998</v>
      </c>
      <c r="F633" s="21">
        <v>11</v>
      </c>
      <c r="G633" s="290" t="s">
        <v>1545</v>
      </c>
      <c r="H633" s="21" t="s">
        <v>1215</v>
      </c>
      <c r="I633" s="21" t="s">
        <v>1202</v>
      </c>
      <c r="J633" s="317"/>
      <c r="N633" s="108"/>
      <c r="O633" s="180"/>
      <c r="P633" s="181"/>
      <c r="Q633" s="207"/>
      <c r="R633" s="108"/>
      <c r="T633" s="110"/>
      <c r="V633" s="127"/>
      <c r="W633" s="128"/>
      <c r="X633" s="21"/>
      <c r="Y633" s="129"/>
      <c r="Z633" s="113"/>
      <c r="AA633" s="105"/>
      <c r="AB633" s="1"/>
    </row>
    <row r="634" spans="1:28" x14ac:dyDescent="0.3">
      <c r="A634" s="15" t="s">
        <v>695</v>
      </c>
      <c r="B634" s="15" t="s">
        <v>1497</v>
      </c>
      <c r="C634" s="15" t="s">
        <v>339</v>
      </c>
      <c r="D634" s="288">
        <v>3.1500020629107666</v>
      </c>
      <c r="E634" s="289">
        <v>2.8816341999999997</v>
      </c>
      <c r="F634" s="21">
        <v>10</v>
      </c>
      <c r="G634" s="290" t="s">
        <v>1545</v>
      </c>
      <c r="H634" s="21" t="s">
        <v>1215</v>
      </c>
      <c r="I634" s="21" t="s">
        <v>1202</v>
      </c>
      <c r="J634" s="317"/>
      <c r="N634" s="26"/>
      <c r="O634" s="180"/>
      <c r="P634" s="181"/>
      <c r="Q634" s="207"/>
      <c r="R634" s="26"/>
      <c r="T634" s="308"/>
      <c r="V634" s="168"/>
      <c r="W634" s="169"/>
      <c r="X634" s="21"/>
      <c r="Y634" s="170"/>
      <c r="Z634" s="22"/>
      <c r="AA634" s="2"/>
      <c r="AB634" s="1"/>
    </row>
    <row r="635" spans="1:28" x14ac:dyDescent="0.3">
      <c r="A635" s="15" t="s">
        <v>696</v>
      </c>
      <c r="B635" s="15" t="s">
        <v>1497</v>
      </c>
      <c r="C635" s="15" t="s">
        <v>339</v>
      </c>
      <c r="D635" s="288">
        <v>2.2365177961586493</v>
      </c>
      <c r="E635" s="289">
        <v>3.6092234192660388</v>
      </c>
      <c r="F635" s="21">
        <v>10</v>
      </c>
      <c r="G635" s="290" t="s">
        <v>1545</v>
      </c>
      <c r="H635" s="21" t="s">
        <v>1215</v>
      </c>
      <c r="I635" s="21" t="s">
        <v>1202</v>
      </c>
      <c r="J635" s="317"/>
      <c r="N635" s="108"/>
      <c r="O635" s="180"/>
      <c r="P635" s="181"/>
      <c r="Q635" s="207"/>
      <c r="R635" s="108"/>
      <c r="T635" s="110"/>
      <c r="V635" s="127"/>
      <c r="W635" s="128"/>
      <c r="X635" s="21"/>
      <c r="Y635" s="129"/>
      <c r="Z635" s="113"/>
      <c r="AA635" s="105"/>
      <c r="AB635" s="1"/>
    </row>
    <row r="636" spans="1:28" x14ac:dyDescent="0.3">
      <c r="A636" s="15" t="s">
        <v>697</v>
      </c>
      <c r="B636" s="15" t="s">
        <v>1497</v>
      </c>
      <c r="C636" s="15" t="s">
        <v>339</v>
      </c>
      <c r="D636" s="288">
        <v>3.3512359374694372</v>
      </c>
      <c r="E636" s="289">
        <v>1.4215914155929947</v>
      </c>
      <c r="F636" s="21">
        <v>10</v>
      </c>
      <c r="G636" s="290" t="s">
        <v>1545</v>
      </c>
      <c r="H636" s="21" t="s">
        <v>1215</v>
      </c>
      <c r="I636" s="21" t="s">
        <v>1202</v>
      </c>
      <c r="J636" s="317"/>
      <c r="N636" s="26"/>
      <c r="O636" s="180"/>
      <c r="P636" s="181"/>
      <c r="Q636" s="207"/>
      <c r="R636" s="26"/>
      <c r="T636" s="308"/>
      <c r="V636" s="168"/>
      <c r="W636" s="169"/>
      <c r="X636" s="21"/>
      <c r="Y636" s="170"/>
      <c r="Z636" s="22"/>
      <c r="AA636" s="2"/>
      <c r="AB636" s="1"/>
    </row>
    <row r="637" spans="1:28" x14ac:dyDescent="0.3">
      <c r="A637" s="15" t="s">
        <v>698</v>
      </c>
      <c r="B637" s="15" t="s">
        <v>1497</v>
      </c>
      <c r="C637" s="15" t="s">
        <v>339</v>
      </c>
      <c r="D637" s="288">
        <v>2.1514351688333742</v>
      </c>
      <c r="E637" s="289">
        <v>3.3376410999999995</v>
      </c>
      <c r="F637" s="21">
        <v>10</v>
      </c>
      <c r="G637" s="290" t="s">
        <v>1545</v>
      </c>
      <c r="H637" s="21" t="s">
        <v>1215</v>
      </c>
      <c r="I637" s="21" t="s">
        <v>1202</v>
      </c>
      <c r="J637" s="317"/>
      <c r="N637" s="108"/>
      <c r="O637" s="180"/>
      <c r="P637" s="181"/>
      <c r="Q637" s="207"/>
      <c r="R637" s="108"/>
      <c r="T637" s="25"/>
      <c r="V637" s="128"/>
      <c r="W637" s="128"/>
      <c r="X637" s="40"/>
      <c r="Y637" s="131"/>
      <c r="Z637" s="131"/>
      <c r="AA637" s="115"/>
      <c r="AB637" s="32"/>
    </row>
    <row r="638" spans="1:28" x14ac:dyDescent="0.3">
      <c r="A638" s="15" t="s">
        <v>699</v>
      </c>
      <c r="B638" s="15" t="s">
        <v>1497</v>
      </c>
      <c r="C638" s="15" t="s">
        <v>339</v>
      </c>
      <c r="D638" s="288">
        <v>2.4159095078228079</v>
      </c>
      <c r="E638" s="289">
        <v>2.6399828000000003</v>
      </c>
      <c r="F638" s="21">
        <v>10</v>
      </c>
      <c r="G638" s="290" t="s">
        <v>1545</v>
      </c>
      <c r="H638" s="21" t="s">
        <v>1215</v>
      </c>
      <c r="I638" s="21" t="s">
        <v>1202</v>
      </c>
      <c r="J638" s="317"/>
      <c r="N638" s="108"/>
      <c r="O638" s="180"/>
      <c r="P638" s="181"/>
      <c r="Q638" s="207"/>
      <c r="R638" s="108"/>
      <c r="T638" s="110"/>
      <c r="V638" s="127"/>
      <c r="W638" s="128"/>
      <c r="X638" s="21"/>
      <c r="Y638" s="129"/>
      <c r="Z638" s="129"/>
      <c r="AA638" s="105"/>
      <c r="AB638" s="1"/>
    </row>
    <row r="639" spans="1:28" x14ac:dyDescent="0.3">
      <c r="A639" s="15" t="s">
        <v>700</v>
      </c>
      <c r="B639" s="15" t="s">
        <v>1497</v>
      </c>
      <c r="C639" s="15" t="s">
        <v>339</v>
      </c>
      <c r="D639" s="288">
        <v>1.8965325357917742</v>
      </c>
      <c r="E639" s="289">
        <v>3.6332067343637768</v>
      </c>
      <c r="F639" s="21">
        <v>10</v>
      </c>
      <c r="G639" s="290" t="s">
        <v>1545</v>
      </c>
      <c r="H639" s="21" t="s">
        <v>1215</v>
      </c>
      <c r="I639" s="21" t="s">
        <v>1202</v>
      </c>
      <c r="J639" s="317"/>
      <c r="N639" s="26"/>
      <c r="O639" s="180"/>
      <c r="P639" s="181"/>
      <c r="Q639" s="207"/>
      <c r="R639" s="27"/>
      <c r="T639" s="308"/>
      <c r="V639" s="29"/>
      <c r="W639" s="30"/>
      <c r="X639" s="21"/>
      <c r="Y639" s="31"/>
      <c r="Z639" s="31"/>
      <c r="AA639" s="28"/>
      <c r="AB639" s="21"/>
    </row>
    <row r="640" spans="1:28" x14ac:dyDescent="0.3">
      <c r="A640" s="15" t="s">
        <v>701</v>
      </c>
      <c r="B640" s="15" t="s">
        <v>1497</v>
      </c>
      <c r="C640" s="15" t="s">
        <v>339</v>
      </c>
      <c r="D640" s="288">
        <v>2.1203675990959536</v>
      </c>
      <c r="E640" s="289">
        <v>3.9026456826004194</v>
      </c>
      <c r="F640" s="21">
        <v>10</v>
      </c>
      <c r="G640" s="290" t="s">
        <v>1545</v>
      </c>
      <c r="H640" s="21" t="s">
        <v>1215</v>
      </c>
      <c r="I640" s="21" t="s">
        <v>1202</v>
      </c>
      <c r="J640" s="317"/>
      <c r="N640" s="26"/>
      <c r="O640" s="180"/>
      <c r="P640" s="181"/>
      <c r="Q640" s="207"/>
      <c r="R640" s="27"/>
      <c r="T640" s="308"/>
      <c r="V640" s="29"/>
      <c r="W640" s="30"/>
      <c r="X640" s="21"/>
      <c r="Y640" s="31"/>
      <c r="Z640" s="31"/>
      <c r="AA640" s="28"/>
      <c r="AB640" s="21"/>
    </row>
    <row r="641" spans="1:28" x14ac:dyDescent="0.3">
      <c r="A641" s="15" t="s">
        <v>702</v>
      </c>
      <c r="B641" s="15" t="s">
        <v>1497</v>
      </c>
      <c r="C641" s="15" t="s">
        <v>339</v>
      </c>
      <c r="D641" s="288">
        <v>1.8616446728920335</v>
      </c>
      <c r="E641" s="289">
        <v>3.1782526285454709</v>
      </c>
      <c r="F641" s="21">
        <v>10</v>
      </c>
      <c r="G641" s="290" t="s">
        <v>1545</v>
      </c>
      <c r="H641" s="21" t="s">
        <v>1215</v>
      </c>
      <c r="I641" s="21" t="s">
        <v>1202</v>
      </c>
      <c r="J641" s="317"/>
      <c r="N641" s="26"/>
      <c r="O641" s="180"/>
      <c r="P641" s="181"/>
      <c r="Q641" s="207"/>
      <c r="R641" s="27"/>
      <c r="T641" s="308"/>
      <c r="V641" s="29"/>
      <c r="W641" s="30"/>
      <c r="X641" s="21"/>
      <c r="Y641" s="31"/>
      <c r="Z641" s="31"/>
      <c r="AA641" s="28"/>
      <c r="AB641" s="21"/>
    </row>
    <row r="642" spans="1:28" x14ac:dyDescent="0.3">
      <c r="A642" s="15" t="s">
        <v>689</v>
      </c>
      <c r="B642" s="15" t="s">
        <v>1497</v>
      </c>
      <c r="C642" s="15" t="s">
        <v>339</v>
      </c>
      <c r="D642" s="288">
        <v>3.5508155963383192</v>
      </c>
      <c r="E642" s="289">
        <v>3.8097664</v>
      </c>
      <c r="F642" s="21">
        <v>1</v>
      </c>
      <c r="G642" s="290" t="s">
        <v>1545</v>
      </c>
      <c r="H642" s="28" t="s">
        <v>1215</v>
      </c>
      <c r="I642" s="21" t="s">
        <v>1202</v>
      </c>
      <c r="J642" s="317"/>
      <c r="N642" s="26"/>
      <c r="O642" s="180"/>
      <c r="P642" s="181"/>
      <c r="Q642" s="207"/>
      <c r="R642" s="27"/>
      <c r="T642" s="308"/>
      <c r="V642" s="47"/>
      <c r="W642" s="47"/>
      <c r="X642" s="21"/>
      <c r="Y642" s="48"/>
      <c r="Z642" s="48"/>
      <c r="AA642" s="45"/>
      <c r="AB642" s="45"/>
    </row>
    <row r="643" spans="1:28" x14ac:dyDescent="0.3">
      <c r="A643" s="15" t="s">
        <v>690</v>
      </c>
      <c r="B643" s="15" t="s">
        <v>1497</v>
      </c>
      <c r="C643" s="15" t="s">
        <v>339</v>
      </c>
      <c r="D643" s="288">
        <v>4.6299356724913592</v>
      </c>
      <c r="E643" s="289">
        <v>5.1784119999999989</v>
      </c>
      <c r="F643" s="21">
        <v>1</v>
      </c>
      <c r="G643" s="290" t="s">
        <v>1545</v>
      </c>
      <c r="H643" s="28" t="s">
        <v>1215</v>
      </c>
      <c r="I643" s="21" t="s">
        <v>1202</v>
      </c>
      <c r="J643" s="317"/>
      <c r="N643" s="26"/>
      <c r="O643" s="180"/>
      <c r="P643" s="181"/>
      <c r="Q643" s="207"/>
      <c r="R643" s="27"/>
      <c r="T643" s="308"/>
      <c r="V643" s="29"/>
      <c r="W643" s="30"/>
      <c r="X643" s="21"/>
      <c r="Y643" s="31"/>
      <c r="Z643" s="31"/>
      <c r="AA643" s="28"/>
      <c r="AB643" s="21"/>
    </row>
    <row r="644" spans="1:28" x14ac:dyDescent="0.3">
      <c r="A644" s="15" t="s">
        <v>691</v>
      </c>
      <c r="B644" s="15" t="s">
        <v>1497</v>
      </c>
      <c r="C644" s="15" t="s">
        <v>339</v>
      </c>
      <c r="D644" s="288">
        <v>3.033562344588181</v>
      </c>
      <c r="E644" s="289">
        <v>4.5886343999999992</v>
      </c>
      <c r="F644" s="21">
        <v>1</v>
      </c>
      <c r="G644" s="290" t="s">
        <v>1545</v>
      </c>
      <c r="H644" s="28" t="s">
        <v>1215</v>
      </c>
      <c r="I644" s="21" t="s">
        <v>1202</v>
      </c>
      <c r="J644" s="317"/>
      <c r="N644" s="26"/>
      <c r="O644" s="180"/>
      <c r="P644" s="181"/>
      <c r="Q644" s="207"/>
      <c r="R644" s="27"/>
      <c r="T644" s="308"/>
      <c r="V644" s="29"/>
      <c r="W644" s="30"/>
      <c r="X644" s="21"/>
      <c r="Y644" s="31"/>
      <c r="Z644" s="31"/>
      <c r="AA644" s="28"/>
      <c r="AB644" s="21"/>
    </row>
    <row r="645" spans="1:28" x14ac:dyDescent="0.3">
      <c r="A645" s="15" t="s">
        <v>692</v>
      </c>
      <c r="B645" s="15" t="s">
        <v>1497</v>
      </c>
      <c r="C645" s="15" t="s">
        <v>339</v>
      </c>
      <c r="D645" s="288">
        <v>2.5290429083033423</v>
      </c>
      <c r="E645" s="289">
        <v>3.5673056000000001</v>
      </c>
      <c r="F645" s="21">
        <v>1</v>
      </c>
      <c r="G645" s="290" t="s">
        <v>1545</v>
      </c>
      <c r="H645" s="28" t="s">
        <v>1215</v>
      </c>
      <c r="I645" s="21" t="s">
        <v>1202</v>
      </c>
      <c r="J645" s="317"/>
      <c r="N645" s="26"/>
      <c r="O645" s="180"/>
      <c r="P645" s="181"/>
      <c r="Q645" s="207"/>
      <c r="R645" s="27"/>
      <c r="T645" s="308"/>
      <c r="V645" s="29"/>
      <c r="W645" s="29"/>
      <c r="X645" s="21"/>
      <c r="Y645" s="31"/>
      <c r="Z645" s="31"/>
      <c r="AA645" s="28"/>
      <c r="AB645" s="21"/>
    </row>
    <row r="646" spans="1:28" x14ac:dyDescent="0.3">
      <c r="A646" s="15" t="s">
        <v>693</v>
      </c>
      <c r="B646" s="15" t="s">
        <v>1497</v>
      </c>
      <c r="C646" s="15" t="s">
        <v>339</v>
      </c>
      <c r="D646" s="288">
        <v>0.89731750113669162</v>
      </c>
      <c r="E646" s="289">
        <v>4.9264343999999989</v>
      </c>
      <c r="F646" s="21">
        <v>1</v>
      </c>
      <c r="G646" s="290" t="s">
        <v>1545</v>
      </c>
      <c r="H646" s="28" t="s">
        <v>1215</v>
      </c>
      <c r="I646" s="21" t="s">
        <v>1202</v>
      </c>
      <c r="J646" s="317"/>
      <c r="N646" s="26"/>
      <c r="O646" s="180"/>
      <c r="P646" s="181"/>
      <c r="Q646" s="207"/>
      <c r="R646" s="27"/>
      <c r="T646" s="308"/>
      <c r="V646" s="29"/>
      <c r="W646" s="30"/>
      <c r="X646" s="21"/>
      <c r="Y646" s="31"/>
      <c r="Z646" s="31"/>
      <c r="AA646" s="28"/>
      <c r="AB646" s="21"/>
    </row>
    <row r="647" spans="1:28" x14ac:dyDescent="0.3">
      <c r="A647" s="15" t="s">
        <v>694</v>
      </c>
      <c r="B647" s="15" t="s">
        <v>1497</v>
      </c>
      <c r="C647" s="15" t="s">
        <v>339</v>
      </c>
      <c r="D647" s="288">
        <v>3.9236445640965969</v>
      </c>
      <c r="E647" s="289">
        <v>2.9607279999999996</v>
      </c>
      <c r="F647" s="21">
        <v>1</v>
      </c>
      <c r="G647" s="290" t="s">
        <v>1545</v>
      </c>
      <c r="H647" s="28" t="s">
        <v>1215</v>
      </c>
      <c r="I647" s="21" t="s">
        <v>1202</v>
      </c>
      <c r="J647" s="317"/>
      <c r="N647" s="26"/>
      <c r="O647" s="180"/>
      <c r="P647" s="181"/>
      <c r="Q647" s="207"/>
      <c r="R647" s="27"/>
      <c r="T647" s="308"/>
      <c r="V647" s="29"/>
      <c r="W647" s="30"/>
      <c r="X647" s="21"/>
      <c r="Y647" s="31"/>
      <c r="Z647" s="31"/>
      <c r="AA647" s="28"/>
      <c r="AB647" s="21"/>
    </row>
    <row r="648" spans="1:28" x14ac:dyDescent="0.3">
      <c r="A648" s="15" t="s">
        <v>703</v>
      </c>
      <c r="B648" s="15" t="s">
        <v>1497</v>
      </c>
      <c r="C648" s="24" t="s">
        <v>339</v>
      </c>
      <c r="D648" s="288">
        <v>2.3392097213031926</v>
      </c>
      <c r="E648" s="289">
        <v>1.9709244000000004</v>
      </c>
      <c r="F648" s="21">
        <v>20</v>
      </c>
      <c r="G648" s="290" t="s">
        <v>1545</v>
      </c>
      <c r="H648" s="21" t="s">
        <v>1215</v>
      </c>
      <c r="I648" s="21" t="s">
        <v>1202</v>
      </c>
      <c r="J648" s="317"/>
      <c r="N648" s="26"/>
      <c r="O648" s="180"/>
      <c r="P648" s="181"/>
      <c r="Q648" s="207"/>
      <c r="R648" s="27"/>
      <c r="T648" s="308"/>
      <c r="V648" s="29"/>
      <c r="W648" s="30"/>
      <c r="X648" s="21"/>
      <c r="Y648" s="31"/>
      <c r="Z648" s="31"/>
      <c r="AA648" s="28"/>
      <c r="AB648" s="21"/>
    </row>
    <row r="649" spans="1:28" x14ac:dyDescent="0.3">
      <c r="A649" s="15" t="s">
        <v>704</v>
      </c>
      <c r="B649" s="15" t="s">
        <v>1497</v>
      </c>
      <c r="C649" s="24" t="s">
        <v>339</v>
      </c>
      <c r="D649" s="288">
        <v>3.5665690326281405</v>
      </c>
      <c r="E649" s="289">
        <v>2.5995584000000003</v>
      </c>
      <c r="F649" s="21">
        <v>20</v>
      </c>
      <c r="G649" s="290" t="s">
        <v>1545</v>
      </c>
      <c r="H649" s="21" t="s">
        <v>1215</v>
      </c>
      <c r="I649" s="21" t="s">
        <v>1202</v>
      </c>
      <c r="J649" s="317"/>
      <c r="N649" s="26"/>
      <c r="O649" s="180"/>
      <c r="P649" s="181"/>
      <c r="Q649" s="207"/>
      <c r="R649" s="27"/>
      <c r="T649" s="308"/>
      <c r="V649" s="29"/>
      <c r="W649" s="30"/>
      <c r="X649" s="21"/>
      <c r="Y649" s="31"/>
      <c r="Z649" s="31"/>
      <c r="AA649" s="28"/>
      <c r="AB649" s="21"/>
    </row>
    <row r="650" spans="1:28" x14ac:dyDescent="0.3">
      <c r="A650" s="15" t="s">
        <v>705</v>
      </c>
      <c r="B650" s="15" t="s">
        <v>1497</v>
      </c>
      <c r="C650" s="24" t="s">
        <v>339</v>
      </c>
      <c r="D650" s="288">
        <v>1.8364483901455362</v>
      </c>
      <c r="E650" s="289">
        <v>2.2462784325030496</v>
      </c>
      <c r="F650" s="21">
        <v>20</v>
      </c>
      <c r="G650" s="290" t="s">
        <v>1545</v>
      </c>
      <c r="H650" s="21" t="s">
        <v>1215</v>
      </c>
      <c r="I650" s="21" t="s">
        <v>1202</v>
      </c>
      <c r="J650" s="317"/>
      <c r="N650" s="26"/>
      <c r="O650" s="180"/>
      <c r="P650" s="181"/>
      <c r="Q650" s="207"/>
      <c r="R650" s="27"/>
      <c r="T650" s="308"/>
      <c r="V650" s="29"/>
      <c r="W650" s="30"/>
      <c r="X650" s="21"/>
      <c r="Y650" s="31"/>
      <c r="Z650" s="31"/>
      <c r="AA650" s="28"/>
      <c r="AB650" s="21"/>
    </row>
    <row r="651" spans="1:28" x14ac:dyDescent="0.3">
      <c r="A651" s="15" t="s">
        <v>706</v>
      </c>
      <c r="B651" s="15" t="s">
        <v>1497</v>
      </c>
      <c r="C651" s="24" t="s">
        <v>339</v>
      </c>
      <c r="D651" s="288">
        <v>2.6583469258369585</v>
      </c>
      <c r="E651" s="289">
        <v>3.2873983999999998</v>
      </c>
      <c r="F651" s="21">
        <v>20</v>
      </c>
      <c r="G651" s="290" t="s">
        <v>1545</v>
      </c>
      <c r="H651" s="21" t="s">
        <v>1215</v>
      </c>
      <c r="I651" s="21" t="s">
        <v>1202</v>
      </c>
      <c r="J651" s="317"/>
      <c r="N651" s="26"/>
      <c r="O651" s="180"/>
      <c r="P651" s="181"/>
      <c r="Q651" s="207"/>
      <c r="R651" s="27"/>
      <c r="T651" s="308"/>
      <c r="V651" s="29"/>
      <c r="W651" s="30"/>
      <c r="X651" s="21"/>
      <c r="Y651" s="31"/>
      <c r="Z651" s="31"/>
      <c r="AA651" s="28"/>
      <c r="AB651" s="21"/>
    </row>
    <row r="652" spans="1:28" x14ac:dyDescent="0.3">
      <c r="A652" s="15" t="s">
        <v>707</v>
      </c>
      <c r="B652" s="15" t="s">
        <v>1497</v>
      </c>
      <c r="C652" s="24" t="s">
        <v>339</v>
      </c>
      <c r="D652" s="288">
        <v>3.1934744704283884</v>
      </c>
      <c r="E652" s="289">
        <v>2.3037503999999989</v>
      </c>
      <c r="F652" s="21">
        <v>20</v>
      </c>
      <c r="G652" s="290" t="s">
        <v>1545</v>
      </c>
      <c r="H652" s="21" t="s">
        <v>1215</v>
      </c>
      <c r="I652" s="21" t="s">
        <v>1202</v>
      </c>
      <c r="J652" s="317"/>
      <c r="N652" s="26"/>
      <c r="O652" s="180"/>
      <c r="P652" s="181"/>
      <c r="Q652" s="207"/>
      <c r="R652" s="27"/>
      <c r="T652" s="308"/>
      <c r="V652" s="29"/>
      <c r="W652" s="30"/>
      <c r="X652" s="21"/>
      <c r="Y652" s="31"/>
      <c r="Z652" s="31"/>
      <c r="AA652" s="28"/>
      <c r="AB652" s="21"/>
    </row>
    <row r="653" spans="1:28" x14ac:dyDescent="0.3">
      <c r="A653" s="15" t="s">
        <v>708</v>
      </c>
      <c r="B653" s="15" t="s">
        <v>1497</v>
      </c>
      <c r="C653" s="24" t="s">
        <v>339</v>
      </c>
      <c r="D653" s="288">
        <v>2.0213773821829943</v>
      </c>
      <c r="E653" s="289">
        <v>2.6458632000000009</v>
      </c>
      <c r="F653" s="21">
        <v>20</v>
      </c>
      <c r="G653" s="290" t="s">
        <v>1545</v>
      </c>
      <c r="H653" s="21" t="s">
        <v>1215</v>
      </c>
      <c r="I653" s="21" t="s">
        <v>1202</v>
      </c>
      <c r="J653" s="317"/>
      <c r="N653" s="26"/>
      <c r="O653" s="180"/>
      <c r="P653" s="181"/>
      <c r="Q653" s="207"/>
      <c r="R653" s="27"/>
      <c r="T653" s="308"/>
      <c r="V653" s="29"/>
      <c r="W653" s="29"/>
      <c r="X653" s="21"/>
      <c r="Y653" s="31"/>
      <c r="Z653" s="31"/>
      <c r="AA653" s="28"/>
      <c r="AB653" s="21"/>
    </row>
    <row r="654" spans="1:28" x14ac:dyDescent="0.3">
      <c r="A654" s="15" t="s">
        <v>709</v>
      </c>
      <c r="B654" s="15" t="s">
        <v>1497</v>
      </c>
      <c r="C654" s="24" t="s">
        <v>339</v>
      </c>
      <c r="D654" s="288">
        <v>1.3385545170688189</v>
      </c>
      <c r="E654" s="289">
        <v>2.0066807999999994</v>
      </c>
      <c r="F654" s="21">
        <v>20</v>
      </c>
      <c r="G654" s="290" t="s">
        <v>1545</v>
      </c>
      <c r="H654" s="21" t="s">
        <v>1215</v>
      </c>
      <c r="I654" s="21" t="s">
        <v>1202</v>
      </c>
      <c r="J654" s="317"/>
      <c r="N654" s="26"/>
      <c r="O654" s="180"/>
      <c r="P654" s="181"/>
      <c r="Q654" s="207"/>
      <c r="R654" s="27"/>
      <c r="T654" s="308"/>
      <c r="V654" s="29"/>
      <c r="W654" s="30"/>
      <c r="X654" s="21"/>
      <c r="Y654" s="31"/>
      <c r="Z654" s="31"/>
      <c r="AA654" s="28"/>
      <c r="AB654" s="21"/>
    </row>
    <row r="655" spans="1:28" x14ac:dyDescent="0.3">
      <c r="A655" s="15" t="s">
        <v>710</v>
      </c>
      <c r="B655" s="15" t="s">
        <v>1497</v>
      </c>
      <c r="C655" s="24" t="s">
        <v>339</v>
      </c>
      <c r="D655" s="288">
        <v>1.7733492071425727</v>
      </c>
      <c r="E655" s="289">
        <v>2.3955952682393225</v>
      </c>
      <c r="F655" s="21">
        <v>20</v>
      </c>
      <c r="G655" s="290" t="s">
        <v>1545</v>
      </c>
      <c r="H655" s="21" t="s">
        <v>1215</v>
      </c>
      <c r="I655" s="21" t="s">
        <v>1202</v>
      </c>
      <c r="J655" s="317"/>
      <c r="N655" s="26"/>
      <c r="O655" s="180"/>
      <c r="P655" s="181"/>
      <c r="Q655" s="207"/>
      <c r="R655" s="27"/>
      <c r="T655" s="308"/>
      <c r="V655" s="29"/>
      <c r="W655" s="30"/>
      <c r="X655" s="21"/>
      <c r="Y655" s="31"/>
      <c r="Z655" s="31"/>
      <c r="AA655" s="28"/>
      <c r="AB655" s="21"/>
    </row>
    <row r="656" spans="1:28" x14ac:dyDescent="0.3">
      <c r="A656" s="15" t="s">
        <v>711</v>
      </c>
      <c r="B656" s="15" t="s">
        <v>1497</v>
      </c>
      <c r="C656" s="24" t="s">
        <v>339</v>
      </c>
      <c r="D656" s="288">
        <v>2.0301848633913759</v>
      </c>
      <c r="E656" s="289">
        <v>1.6536050000000007</v>
      </c>
      <c r="F656" s="21">
        <v>20</v>
      </c>
      <c r="G656" s="290" t="s">
        <v>1545</v>
      </c>
      <c r="H656" s="21" t="s">
        <v>1215</v>
      </c>
      <c r="I656" s="21" t="s">
        <v>1202</v>
      </c>
      <c r="J656" s="317"/>
      <c r="N656" s="26"/>
      <c r="O656" s="180"/>
      <c r="P656" s="181"/>
      <c r="Q656" s="207"/>
      <c r="R656" s="27"/>
      <c r="T656" s="308"/>
      <c r="V656" s="47"/>
      <c r="W656" s="47"/>
      <c r="X656" s="21"/>
      <c r="Y656" s="48"/>
      <c r="Z656" s="48"/>
      <c r="AA656" s="45"/>
      <c r="AB656" s="45"/>
    </row>
    <row r="657" spans="1:28" x14ac:dyDescent="0.3">
      <c r="A657" s="15" t="s">
        <v>712</v>
      </c>
      <c r="B657" s="15" t="s">
        <v>1497</v>
      </c>
      <c r="C657" s="24" t="s">
        <v>339</v>
      </c>
      <c r="D657" s="288">
        <v>1.5817321129352344</v>
      </c>
      <c r="E657" s="289">
        <v>2.567044000000001</v>
      </c>
      <c r="F657" s="21">
        <v>20</v>
      </c>
      <c r="G657" s="290" t="s">
        <v>1545</v>
      </c>
      <c r="H657" s="21" t="s">
        <v>1215</v>
      </c>
      <c r="I657" s="21" t="s">
        <v>1202</v>
      </c>
      <c r="J657" s="317"/>
      <c r="N657" s="26"/>
      <c r="O657" s="180"/>
      <c r="P657" s="181"/>
      <c r="Q657" s="207"/>
      <c r="R657" s="27"/>
      <c r="T657" s="308"/>
      <c r="V657" s="21"/>
      <c r="W657" s="21"/>
      <c r="X657" s="21"/>
      <c r="Y657" s="36"/>
      <c r="Z657" s="21"/>
      <c r="AA657" s="21"/>
      <c r="AB657" s="21"/>
    </row>
    <row r="658" spans="1:28" x14ac:dyDescent="0.3">
      <c r="A658" s="15" t="s">
        <v>713</v>
      </c>
      <c r="B658" s="15" t="s">
        <v>1497</v>
      </c>
      <c r="C658" s="24" t="s">
        <v>339</v>
      </c>
      <c r="D658" s="288">
        <v>1.4423658504448571</v>
      </c>
      <c r="E658" s="289">
        <v>1.5103541999999988</v>
      </c>
      <c r="F658" s="21">
        <v>20</v>
      </c>
      <c r="G658" s="290" t="s">
        <v>1545</v>
      </c>
      <c r="H658" s="21" t="s">
        <v>1215</v>
      </c>
      <c r="I658" s="21" t="s">
        <v>1202</v>
      </c>
      <c r="J658" s="317"/>
      <c r="N658" s="26"/>
      <c r="O658" s="180"/>
      <c r="P658" s="181"/>
      <c r="Q658" s="207"/>
      <c r="R658" s="27"/>
      <c r="T658" s="308"/>
      <c r="V658" s="21"/>
      <c r="W658" s="21"/>
      <c r="X658" s="21"/>
      <c r="Y658" s="36"/>
      <c r="Z658" s="21"/>
      <c r="AA658" s="21"/>
      <c r="AB658" s="21"/>
    </row>
    <row r="659" spans="1:28" x14ac:dyDescent="0.3">
      <c r="A659" s="23" t="s">
        <v>440</v>
      </c>
      <c r="B659" s="15" t="s">
        <v>1226</v>
      </c>
      <c r="C659" s="24" t="s">
        <v>339</v>
      </c>
      <c r="D659" s="288">
        <v>2.057450921381629</v>
      </c>
      <c r="E659" s="289">
        <v>3.1211111000000002</v>
      </c>
      <c r="F659" s="40">
        <v>24</v>
      </c>
      <c r="G659" s="290" t="s">
        <v>1545</v>
      </c>
      <c r="H659" s="21" t="s">
        <v>1216</v>
      </c>
      <c r="I659" s="21" t="s">
        <v>1202</v>
      </c>
      <c r="J659" s="317"/>
      <c r="N659" s="26"/>
      <c r="O659" s="180"/>
      <c r="P659" s="181"/>
      <c r="Q659" s="207"/>
      <c r="R659" s="27"/>
      <c r="T659" s="308"/>
      <c r="V659" s="21"/>
      <c r="W659" s="21"/>
      <c r="X659" s="21"/>
      <c r="Y659" s="36"/>
      <c r="Z659" s="21"/>
      <c r="AA659" s="21"/>
      <c r="AB659" s="21"/>
    </row>
    <row r="660" spans="1:28" x14ac:dyDescent="0.3">
      <c r="A660" s="23" t="s">
        <v>441</v>
      </c>
      <c r="B660" s="15" t="s">
        <v>1226</v>
      </c>
      <c r="C660" s="24" t="s">
        <v>339</v>
      </c>
      <c r="D660" s="288">
        <v>2.7529936595356208</v>
      </c>
      <c r="E660" s="289">
        <v>1.7729667000000013</v>
      </c>
      <c r="F660" s="40">
        <v>24</v>
      </c>
      <c r="G660" s="290" t="s">
        <v>1545</v>
      </c>
      <c r="H660" s="21" t="s">
        <v>1216</v>
      </c>
      <c r="I660" s="21" t="s">
        <v>1202</v>
      </c>
      <c r="J660" s="317"/>
      <c r="N660" s="26"/>
      <c r="O660" s="180"/>
      <c r="P660" s="181"/>
      <c r="Q660" s="207"/>
      <c r="R660" s="27"/>
      <c r="T660" s="308"/>
      <c r="V660" s="21"/>
      <c r="W660" s="21"/>
      <c r="X660" s="21"/>
      <c r="Y660" s="36"/>
      <c r="Z660" s="21"/>
      <c r="AA660" s="21"/>
      <c r="AB660" s="21"/>
    </row>
    <row r="661" spans="1:28" x14ac:dyDescent="0.3">
      <c r="A661" s="23" t="s">
        <v>442</v>
      </c>
      <c r="B661" s="15" t="s">
        <v>1226</v>
      </c>
      <c r="C661" s="24" t="s">
        <v>339</v>
      </c>
      <c r="D661" s="288">
        <v>1.7159546161687835</v>
      </c>
      <c r="E661" s="289">
        <v>3.0557237000000006</v>
      </c>
      <c r="F661" s="40">
        <v>24</v>
      </c>
      <c r="G661" s="290" t="s">
        <v>1545</v>
      </c>
      <c r="H661" s="21" t="s">
        <v>1216</v>
      </c>
      <c r="I661" s="21" t="s">
        <v>1202</v>
      </c>
      <c r="J661" s="317"/>
      <c r="N661" s="26"/>
      <c r="O661" s="180"/>
      <c r="P661" s="181"/>
      <c r="Q661" s="207"/>
      <c r="R661" s="27"/>
      <c r="T661" s="308"/>
      <c r="V661" s="21"/>
      <c r="W661" s="21"/>
      <c r="X661" s="21"/>
      <c r="Y661" s="36"/>
      <c r="Z661" s="21"/>
      <c r="AA661" s="21"/>
      <c r="AB661" s="21"/>
    </row>
    <row r="662" spans="1:28" x14ac:dyDescent="0.3">
      <c r="A662" s="23" t="s">
        <v>444</v>
      </c>
      <c r="B662" s="15" t="s">
        <v>1226</v>
      </c>
      <c r="C662" s="24" t="s">
        <v>339</v>
      </c>
      <c r="D662" s="288">
        <v>1.6810587817560867</v>
      </c>
      <c r="E662" s="289">
        <v>3.3059323000000003</v>
      </c>
      <c r="F662" s="40">
        <v>18</v>
      </c>
      <c r="G662" s="290" t="s">
        <v>1545</v>
      </c>
      <c r="H662" s="28" t="s">
        <v>1216</v>
      </c>
      <c r="I662" s="21" t="s">
        <v>1202</v>
      </c>
      <c r="J662" s="317"/>
      <c r="N662" s="26"/>
      <c r="O662" s="180"/>
      <c r="P662" s="181"/>
      <c r="Q662" s="207"/>
      <c r="R662" s="27"/>
      <c r="T662" s="308"/>
      <c r="V662" s="21"/>
      <c r="W662" s="21"/>
      <c r="X662" s="21"/>
      <c r="Y662" s="36"/>
      <c r="Z662" s="21"/>
      <c r="AA662" s="21"/>
      <c r="AB662" s="21"/>
    </row>
    <row r="663" spans="1:28" x14ac:dyDescent="0.3">
      <c r="A663" s="23" t="s">
        <v>445</v>
      </c>
      <c r="B663" s="15" t="s">
        <v>1226</v>
      </c>
      <c r="C663" s="24" t="s">
        <v>339</v>
      </c>
      <c r="D663" s="288">
        <v>1.7170331287658367</v>
      </c>
      <c r="E663" s="289">
        <v>4.3592051999999999</v>
      </c>
      <c r="F663" s="40">
        <v>18</v>
      </c>
      <c r="G663" s="290" t="s">
        <v>1545</v>
      </c>
      <c r="H663" s="28" t="s">
        <v>1216</v>
      </c>
      <c r="I663" s="21" t="s">
        <v>1202</v>
      </c>
      <c r="J663" s="317"/>
      <c r="N663" s="26"/>
      <c r="O663" s="180"/>
      <c r="P663" s="181"/>
      <c r="Q663" s="207"/>
      <c r="R663" s="27"/>
      <c r="T663" s="308"/>
      <c r="V663" s="21"/>
      <c r="W663" s="21"/>
      <c r="X663" s="21"/>
      <c r="Y663" s="36"/>
      <c r="Z663" s="21"/>
      <c r="AA663" s="21"/>
      <c r="AB663" s="21"/>
    </row>
    <row r="664" spans="1:28" x14ac:dyDescent="0.3">
      <c r="A664" s="23" t="s">
        <v>451</v>
      </c>
      <c r="B664" s="15" t="s">
        <v>1226</v>
      </c>
      <c r="C664" s="24" t="s">
        <v>339</v>
      </c>
      <c r="D664" s="288">
        <v>1.7063689603680592</v>
      </c>
      <c r="E664" s="289">
        <v>4.0061223000000004</v>
      </c>
      <c r="F664" s="40">
        <v>24</v>
      </c>
      <c r="G664" s="290" t="s">
        <v>1545</v>
      </c>
      <c r="H664" s="21" t="s">
        <v>1216</v>
      </c>
      <c r="I664" s="21" t="s">
        <v>1202</v>
      </c>
      <c r="J664" s="317"/>
      <c r="N664" s="26"/>
      <c r="O664" s="180"/>
      <c r="P664" s="181"/>
      <c r="Q664" s="207"/>
      <c r="R664" s="27"/>
      <c r="T664" s="308"/>
      <c r="V664" s="21"/>
      <c r="W664" s="21"/>
      <c r="X664" s="21"/>
      <c r="Y664" s="36"/>
      <c r="Z664" s="21"/>
      <c r="AA664" s="21"/>
      <c r="AB664" s="21"/>
    </row>
    <row r="665" spans="1:28" x14ac:dyDescent="0.3">
      <c r="A665" s="23" t="s">
        <v>452</v>
      </c>
      <c r="B665" s="15" t="s">
        <v>1226</v>
      </c>
      <c r="C665" s="24" t="s">
        <v>339</v>
      </c>
      <c r="D665" s="288">
        <v>1.5011533243474371</v>
      </c>
      <c r="E665" s="289">
        <v>3.3795550000000003</v>
      </c>
      <c r="F665" s="40">
        <v>24</v>
      </c>
      <c r="G665" s="290" t="s">
        <v>1545</v>
      </c>
      <c r="H665" s="21" t="s">
        <v>1216</v>
      </c>
      <c r="I665" s="21" t="s">
        <v>1202</v>
      </c>
      <c r="J665" s="317"/>
      <c r="N665" s="26"/>
      <c r="O665" s="180"/>
      <c r="P665" s="181"/>
      <c r="Q665" s="207"/>
      <c r="R665" s="27"/>
      <c r="T665" s="308"/>
      <c r="V665" s="21"/>
      <c r="W665" s="21"/>
      <c r="X665" s="21"/>
      <c r="Y665" s="36"/>
      <c r="Z665" s="21"/>
      <c r="AA665" s="21"/>
      <c r="AB665" s="21"/>
    </row>
    <row r="666" spans="1:28" x14ac:dyDescent="0.3">
      <c r="A666" s="23" t="s">
        <v>453</v>
      </c>
      <c r="B666" s="15" t="s">
        <v>1226</v>
      </c>
      <c r="C666" s="24" t="s">
        <v>339</v>
      </c>
      <c r="D666" s="288">
        <v>1.7469233971471845</v>
      </c>
      <c r="E666" s="289">
        <v>3.0054976000000004</v>
      </c>
      <c r="F666" s="40">
        <v>24</v>
      </c>
      <c r="G666" s="290" t="s">
        <v>1545</v>
      </c>
      <c r="H666" s="21" t="s">
        <v>1216</v>
      </c>
      <c r="I666" s="21" t="s">
        <v>1202</v>
      </c>
      <c r="J666" s="317"/>
      <c r="N666" s="26"/>
      <c r="O666" s="180"/>
      <c r="P666" s="181"/>
      <c r="Q666" s="207"/>
      <c r="R666" s="27"/>
      <c r="T666" s="308"/>
      <c r="V666" s="21"/>
      <c r="W666" s="21"/>
      <c r="X666" s="21"/>
      <c r="Y666" s="36"/>
      <c r="Z666" s="21"/>
      <c r="AA666" s="21"/>
      <c r="AB666" s="21"/>
    </row>
    <row r="667" spans="1:28" x14ac:dyDescent="0.3">
      <c r="A667" s="23" t="s">
        <v>528</v>
      </c>
      <c r="B667" s="15" t="s">
        <v>1226</v>
      </c>
      <c r="C667" s="15" t="s">
        <v>339</v>
      </c>
      <c r="D667" s="288">
        <v>1.9329779809938545</v>
      </c>
      <c r="E667" s="289">
        <v>3.7765347999999999</v>
      </c>
      <c r="F667" s="40">
        <v>5</v>
      </c>
      <c r="G667" s="290" t="s">
        <v>1545</v>
      </c>
      <c r="H667" s="28" t="s">
        <v>1215</v>
      </c>
      <c r="I667" s="21" t="s">
        <v>1202</v>
      </c>
      <c r="J667" s="317"/>
      <c r="N667" s="26"/>
      <c r="O667" s="180"/>
      <c r="P667" s="181"/>
      <c r="Q667" s="207"/>
      <c r="R667" s="27"/>
      <c r="T667" s="308"/>
      <c r="V667" s="21"/>
      <c r="W667" s="21"/>
      <c r="X667" s="21"/>
      <c r="Y667" s="36"/>
      <c r="Z667" s="21"/>
      <c r="AA667" s="21"/>
      <c r="AB667" s="21"/>
    </row>
    <row r="668" spans="1:28" x14ac:dyDescent="0.3">
      <c r="A668" s="23" t="s">
        <v>530</v>
      </c>
      <c r="B668" s="15" t="s">
        <v>1226</v>
      </c>
      <c r="C668" s="15" t="s">
        <v>339</v>
      </c>
      <c r="D668" s="288">
        <v>2.7813547754096937</v>
      </c>
      <c r="E668" s="289">
        <v>3.2127734000000014</v>
      </c>
      <c r="F668" s="40">
        <v>5</v>
      </c>
      <c r="G668" s="290" t="s">
        <v>1545</v>
      </c>
      <c r="H668" s="28" t="s">
        <v>1215</v>
      </c>
      <c r="I668" s="21" t="s">
        <v>1202</v>
      </c>
      <c r="J668" s="317"/>
      <c r="N668" s="26"/>
      <c r="O668" s="180"/>
      <c r="P668" s="181"/>
      <c r="Q668" s="207"/>
      <c r="R668" s="27"/>
      <c r="T668" s="308"/>
      <c r="V668" s="21"/>
      <c r="W668" s="21"/>
      <c r="X668" s="21"/>
      <c r="Y668" s="36"/>
      <c r="Z668" s="21"/>
      <c r="AA668" s="21"/>
      <c r="AB668" s="21"/>
    </row>
    <row r="669" spans="1:28" x14ac:dyDescent="0.3">
      <c r="A669" s="23" t="s">
        <v>531</v>
      </c>
      <c r="B669" s="15" t="s">
        <v>1226</v>
      </c>
      <c r="C669" s="15" t="s">
        <v>339</v>
      </c>
      <c r="D669" s="288">
        <v>1.7834619407950139</v>
      </c>
      <c r="E669" s="289">
        <v>3.6281675000000004</v>
      </c>
      <c r="F669" s="40">
        <v>5</v>
      </c>
      <c r="G669" s="290" t="s">
        <v>1545</v>
      </c>
      <c r="H669" s="28" t="s">
        <v>1215</v>
      </c>
      <c r="I669" s="21" t="s">
        <v>1202</v>
      </c>
      <c r="J669" s="317"/>
      <c r="N669" s="108"/>
      <c r="O669" s="180"/>
      <c r="P669" s="181"/>
      <c r="Q669" s="207"/>
      <c r="R669" s="108"/>
      <c r="T669" s="110"/>
      <c r="V669" s="127"/>
      <c r="W669" s="128"/>
      <c r="Y669" s="129"/>
      <c r="Z669" s="113"/>
      <c r="AA669" s="105"/>
      <c r="AB669" s="1"/>
    </row>
    <row r="670" spans="1:28" x14ac:dyDescent="0.3">
      <c r="A670" s="15" t="s">
        <v>1239</v>
      </c>
      <c r="B670" s="15" t="s">
        <v>1226</v>
      </c>
      <c r="C670" s="15" t="s">
        <v>339</v>
      </c>
      <c r="D670" s="171">
        <v>0.7761464329603518</v>
      </c>
      <c r="E670" s="290">
        <v>1.5</v>
      </c>
      <c r="F670" s="21">
        <v>17</v>
      </c>
      <c r="G670" s="290" t="s">
        <v>1545</v>
      </c>
      <c r="H670" s="21" t="s">
        <v>1243</v>
      </c>
      <c r="I670" s="21" t="s">
        <v>1202</v>
      </c>
      <c r="J670" s="317"/>
      <c r="N670" s="26"/>
      <c r="O670" s="180"/>
      <c r="P670" s="181"/>
      <c r="Q670" s="207"/>
      <c r="R670" s="27"/>
      <c r="T670" s="308"/>
      <c r="V670" s="21"/>
      <c r="W670" s="21"/>
      <c r="Y670" s="36"/>
      <c r="Z670" s="21"/>
      <c r="AA670" s="21"/>
      <c r="AB670" s="21"/>
    </row>
    <row r="671" spans="1:28" x14ac:dyDescent="0.3">
      <c r="A671" s="1" t="s">
        <v>1510</v>
      </c>
      <c r="B671" s="1" t="s">
        <v>1378</v>
      </c>
      <c r="C671" s="1" t="s">
        <v>339</v>
      </c>
      <c r="D671" s="1">
        <v>1.6956248691647475</v>
      </c>
      <c r="E671" s="26">
        <v>1.2</v>
      </c>
      <c r="F671" s="343">
        <v>17</v>
      </c>
      <c r="G671" s="290" t="s">
        <v>1545</v>
      </c>
      <c r="H671" s="343" t="s">
        <v>1243</v>
      </c>
      <c r="I671" s="21" t="s">
        <v>1202</v>
      </c>
      <c r="J671" s="317"/>
      <c r="N671" s="26"/>
      <c r="O671" s="180"/>
      <c r="P671" s="181"/>
      <c r="Q671" s="207"/>
      <c r="R671" s="27"/>
      <c r="T671" s="308"/>
      <c r="V671" s="21"/>
      <c r="W671" s="21"/>
      <c r="Y671" s="36"/>
      <c r="Z671" s="21"/>
      <c r="AA671" s="21"/>
      <c r="AB671" s="21"/>
    </row>
    <row r="672" spans="1:28" x14ac:dyDescent="0.3">
      <c r="A672" s="15" t="s">
        <v>1305</v>
      </c>
      <c r="B672" s="15" t="s">
        <v>1375</v>
      </c>
      <c r="C672" s="15" t="s">
        <v>339</v>
      </c>
      <c r="D672" s="171">
        <v>1.7830045523520486</v>
      </c>
      <c r="E672" s="290">
        <v>3.9</v>
      </c>
      <c r="F672" s="21">
        <v>30</v>
      </c>
      <c r="G672" s="290" t="s">
        <v>1545</v>
      </c>
      <c r="H672" s="21" t="s">
        <v>349</v>
      </c>
      <c r="I672" s="21" t="s">
        <v>421</v>
      </c>
      <c r="J672" s="317"/>
      <c r="N672" s="26"/>
      <c r="O672" s="180"/>
      <c r="P672" s="181"/>
      <c r="Q672" s="207"/>
      <c r="R672" s="27"/>
      <c r="T672" s="308"/>
      <c r="V672" s="21"/>
      <c r="W672" s="21"/>
      <c r="Y672" s="36"/>
      <c r="Z672" s="21"/>
      <c r="AA672" s="21"/>
      <c r="AB672" s="21"/>
    </row>
    <row r="673" spans="1:28" x14ac:dyDescent="0.3">
      <c r="A673" s="15" t="s">
        <v>1306</v>
      </c>
      <c r="B673" s="15" t="s">
        <v>1375</v>
      </c>
      <c r="C673" s="15" t="s">
        <v>339</v>
      </c>
      <c r="D673" s="171">
        <v>1.7779533781114187</v>
      </c>
      <c r="E673" s="290">
        <v>3.4</v>
      </c>
      <c r="F673" s="21">
        <v>30</v>
      </c>
      <c r="G673" s="290" t="s">
        <v>1545</v>
      </c>
      <c r="H673" s="21" t="s">
        <v>349</v>
      </c>
      <c r="I673" s="21" t="s">
        <v>421</v>
      </c>
      <c r="J673" s="317"/>
      <c r="N673" s="26"/>
      <c r="O673" s="180"/>
      <c r="P673" s="181"/>
      <c r="Q673" s="207"/>
      <c r="R673" s="27"/>
      <c r="T673" s="308"/>
      <c r="V673" s="21"/>
      <c r="W673" s="21"/>
      <c r="Y673" s="36"/>
      <c r="Z673" s="21"/>
      <c r="AA673" s="21"/>
      <c r="AB673" s="21"/>
    </row>
    <row r="674" spans="1:28" x14ac:dyDescent="0.3">
      <c r="A674" s="15" t="s">
        <v>1307</v>
      </c>
      <c r="B674" s="15" t="s">
        <v>1375</v>
      </c>
      <c r="C674" s="15" t="s">
        <v>339</v>
      </c>
      <c r="D674" s="171">
        <v>1.7102548745591271</v>
      </c>
      <c r="E674" s="290">
        <v>3.6</v>
      </c>
      <c r="F674" s="21">
        <v>30</v>
      </c>
      <c r="G674" s="290" t="s">
        <v>1545</v>
      </c>
      <c r="H674" s="21" t="s">
        <v>349</v>
      </c>
      <c r="I674" s="21" t="s">
        <v>421</v>
      </c>
      <c r="J674" s="317"/>
      <c r="N674" s="26"/>
      <c r="O674" s="180"/>
      <c r="P674" s="181"/>
      <c r="Q674" s="207"/>
      <c r="R674" s="27"/>
      <c r="T674" s="308"/>
      <c r="V674" s="21"/>
      <c r="W674" s="21"/>
      <c r="Y674" s="36"/>
      <c r="Z674" s="21"/>
      <c r="AA674" s="21"/>
      <c r="AB674" s="21"/>
    </row>
    <row r="675" spans="1:28" x14ac:dyDescent="0.3">
      <c r="A675" s="1" t="s">
        <v>1300</v>
      </c>
      <c r="B675" s="1" t="s">
        <v>1389</v>
      </c>
      <c r="C675" s="1" t="s">
        <v>338</v>
      </c>
      <c r="D675" s="171">
        <v>2.2760932262841997</v>
      </c>
      <c r="E675" s="26">
        <v>3.2</v>
      </c>
      <c r="F675" s="343">
        <v>30</v>
      </c>
      <c r="G675" s="290" t="s">
        <v>1545</v>
      </c>
      <c r="H675" s="343" t="s">
        <v>349</v>
      </c>
      <c r="I675" s="343" t="s">
        <v>421</v>
      </c>
      <c r="J675" s="317"/>
      <c r="N675" s="26"/>
      <c r="O675" s="180"/>
      <c r="P675" s="181"/>
      <c r="Q675" s="207"/>
      <c r="R675" s="27"/>
      <c r="T675" s="308"/>
      <c r="V675" s="21"/>
      <c r="W675" s="21"/>
      <c r="Y675" s="36"/>
      <c r="Z675" s="21"/>
      <c r="AA675" s="21"/>
      <c r="AB675" s="21"/>
    </row>
    <row r="676" spans="1:28" x14ac:dyDescent="0.3">
      <c r="A676" s="1" t="s">
        <v>1301</v>
      </c>
      <c r="B676" s="1" t="s">
        <v>1389</v>
      </c>
      <c r="C676" s="1" t="s">
        <v>338</v>
      </c>
      <c r="D676" s="171">
        <v>2.2070132266994769</v>
      </c>
      <c r="E676" s="26">
        <v>3.3</v>
      </c>
      <c r="F676" s="343">
        <v>30</v>
      </c>
      <c r="G676" s="290" t="s">
        <v>1545</v>
      </c>
      <c r="H676" s="343" t="s">
        <v>349</v>
      </c>
      <c r="I676" s="343" t="s">
        <v>421</v>
      </c>
      <c r="J676" s="317"/>
      <c r="N676" s="26"/>
      <c r="O676" s="180"/>
      <c r="P676" s="181"/>
      <c r="Q676" s="207"/>
      <c r="R676" s="27"/>
      <c r="T676" s="308"/>
      <c r="V676" s="21"/>
      <c r="W676" s="21"/>
      <c r="Y676" s="36"/>
      <c r="Z676" s="21"/>
      <c r="AA676" s="21"/>
      <c r="AB676" s="21"/>
    </row>
    <row r="677" spans="1:28" x14ac:dyDescent="0.3">
      <c r="A677" s="1" t="s">
        <v>1302</v>
      </c>
      <c r="B677" s="1" t="s">
        <v>1389</v>
      </c>
      <c r="C677" s="1" t="s">
        <v>338</v>
      </c>
      <c r="D677" s="171">
        <v>2.1367690782953419</v>
      </c>
      <c r="E677" s="26">
        <v>3.6</v>
      </c>
      <c r="F677" s="343">
        <v>30</v>
      </c>
      <c r="G677" s="290" t="s">
        <v>1545</v>
      </c>
      <c r="H677" s="343" t="s">
        <v>349</v>
      </c>
      <c r="I677" s="343" t="s">
        <v>421</v>
      </c>
      <c r="J677" s="317"/>
      <c r="N677" s="26"/>
      <c r="O677" s="180"/>
      <c r="P677" s="181"/>
      <c r="Q677" s="207"/>
      <c r="R677" s="27"/>
      <c r="T677" s="308"/>
      <c r="V677" s="21"/>
      <c r="W677" s="21"/>
      <c r="Y677" s="36"/>
      <c r="Z677" s="21"/>
      <c r="AA677" s="21"/>
      <c r="AB677" s="21"/>
    </row>
    <row r="678" spans="1:28" x14ac:dyDescent="0.3">
      <c r="A678" s="15" t="s">
        <v>1360</v>
      </c>
      <c r="B678" s="15" t="s">
        <v>1226</v>
      </c>
      <c r="C678" s="15" t="s">
        <v>339</v>
      </c>
      <c r="D678" s="171">
        <v>0.6231755715175965</v>
      </c>
      <c r="E678" s="290">
        <v>2.2000000000000002</v>
      </c>
      <c r="F678" s="21">
        <v>20</v>
      </c>
      <c r="G678" s="290" t="s">
        <v>1545</v>
      </c>
      <c r="H678" s="21" t="s">
        <v>1210</v>
      </c>
      <c r="I678" s="21" t="s">
        <v>421</v>
      </c>
      <c r="J678" s="317"/>
      <c r="N678" s="26"/>
      <c r="O678" s="180"/>
      <c r="P678" s="181"/>
      <c r="Q678" s="207"/>
      <c r="R678" s="27"/>
      <c r="T678" s="308"/>
      <c r="V678" s="21"/>
      <c r="W678" s="21"/>
      <c r="Y678" s="36"/>
      <c r="Z678" s="21"/>
      <c r="AA678" s="21"/>
      <c r="AB678" s="21"/>
    </row>
    <row r="679" spans="1:28" x14ac:dyDescent="0.3">
      <c r="A679" s="15" t="s">
        <v>1361</v>
      </c>
      <c r="B679" s="15" t="s">
        <v>1226</v>
      </c>
      <c r="C679" s="15" t="s">
        <v>339</v>
      </c>
      <c r="D679" s="171">
        <v>0.72275512922994933</v>
      </c>
      <c r="E679" s="290">
        <v>1.8</v>
      </c>
      <c r="F679" s="21">
        <v>20</v>
      </c>
      <c r="G679" s="290" t="s">
        <v>1545</v>
      </c>
      <c r="H679" s="21" t="s">
        <v>1210</v>
      </c>
      <c r="I679" s="21" t="s">
        <v>421</v>
      </c>
      <c r="J679" s="317"/>
      <c r="N679" s="26"/>
      <c r="O679" s="180"/>
      <c r="P679" s="181"/>
      <c r="Q679" s="207"/>
      <c r="R679" s="27"/>
      <c r="T679" s="308"/>
      <c r="V679" s="21"/>
      <c r="W679" s="21"/>
      <c r="Y679" s="36"/>
      <c r="Z679" s="21"/>
      <c r="AA679" s="21"/>
      <c r="AB679" s="21"/>
    </row>
    <row r="680" spans="1:28" x14ac:dyDescent="0.3">
      <c r="A680" s="15" t="s">
        <v>1362</v>
      </c>
      <c r="B680" s="15" t="s">
        <v>1226</v>
      </c>
      <c r="C680" s="15" t="s">
        <v>339</v>
      </c>
      <c r="D680" s="171">
        <v>0.79362443964801599</v>
      </c>
      <c r="E680" s="290">
        <v>2</v>
      </c>
      <c r="F680" s="21">
        <v>20</v>
      </c>
      <c r="G680" s="290" t="s">
        <v>1545</v>
      </c>
      <c r="H680" s="21" t="s">
        <v>1210</v>
      </c>
      <c r="I680" s="21" t="s">
        <v>421</v>
      </c>
      <c r="J680" s="317"/>
      <c r="N680" s="26"/>
      <c r="O680" s="180"/>
      <c r="P680" s="181"/>
      <c r="Q680" s="207"/>
      <c r="R680" s="27"/>
      <c r="T680" s="308"/>
      <c r="V680" s="21"/>
      <c r="W680" s="21"/>
      <c r="Y680" s="36"/>
      <c r="Z680" s="21"/>
      <c r="AA680" s="21"/>
      <c r="AB680" s="21"/>
    </row>
    <row r="681" spans="1:28" x14ac:dyDescent="0.3">
      <c r="A681" s="15" t="s">
        <v>1365</v>
      </c>
      <c r="B681" s="15" t="s">
        <v>1226</v>
      </c>
      <c r="C681" s="15" t="s">
        <v>339</v>
      </c>
      <c r="D681" s="171">
        <v>0.5800235941801023</v>
      </c>
      <c r="E681" s="290">
        <v>1.5</v>
      </c>
      <c r="F681" s="21">
        <v>23</v>
      </c>
      <c r="G681" s="290" t="s">
        <v>1545</v>
      </c>
      <c r="H681" s="21" t="s">
        <v>1210</v>
      </c>
      <c r="I681" s="21" t="s">
        <v>421</v>
      </c>
      <c r="J681" s="317"/>
      <c r="N681" s="26"/>
      <c r="O681" s="180"/>
      <c r="P681" s="181"/>
      <c r="Q681" s="207"/>
      <c r="R681" s="27"/>
      <c r="T681" s="308"/>
      <c r="V681" s="21"/>
      <c r="W681" s="21"/>
      <c r="Y681" s="36"/>
      <c r="Z681" s="21"/>
      <c r="AA681" s="21"/>
      <c r="AB681" s="21"/>
    </row>
    <row r="682" spans="1:28" x14ac:dyDescent="0.3">
      <c r="A682" s="15" t="s">
        <v>1366</v>
      </c>
      <c r="B682" s="15" t="s">
        <v>1226</v>
      </c>
      <c r="C682" s="15" t="s">
        <v>339</v>
      </c>
      <c r="D682" s="171">
        <v>1.1372202012257071</v>
      </c>
      <c r="E682" s="290">
        <v>2.1</v>
      </c>
      <c r="F682" s="21">
        <v>23</v>
      </c>
      <c r="G682" s="290" t="s">
        <v>1545</v>
      </c>
      <c r="H682" s="21" t="s">
        <v>1210</v>
      </c>
      <c r="I682" s="21" t="s">
        <v>421</v>
      </c>
      <c r="J682" s="317"/>
      <c r="N682" s="26"/>
      <c r="O682" s="180"/>
      <c r="P682" s="181"/>
      <c r="Q682" s="207"/>
      <c r="R682" s="27"/>
      <c r="T682" s="308"/>
      <c r="V682" s="21"/>
      <c r="W682" s="21"/>
      <c r="Y682" s="36"/>
      <c r="Z682" s="21"/>
      <c r="AA682" s="21"/>
      <c r="AB682" s="21"/>
    </row>
    <row r="683" spans="1:28" x14ac:dyDescent="0.3">
      <c r="A683" s="15" t="s">
        <v>1367</v>
      </c>
      <c r="B683" s="15" t="s">
        <v>1226</v>
      </c>
      <c r="C683" s="15" t="s">
        <v>339</v>
      </c>
      <c r="D683" s="171">
        <v>0.75408324552160166</v>
      </c>
      <c r="E683" s="290">
        <v>1.7</v>
      </c>
      <c r="F683" s="21">
        <v>23</v>
      </c>
      <c r="G683" s="290" t="s">
        <v>1545</v>
      </c>
      <c r="H683" s="21" t="s">
        <v>1210</v>
      </c>
      <c r="I683" s="21" t="s">
        <v>421</v>
      </c>
      <c r="J683" s="317"/>
      <c r="N683" s="26"/>
      <c r="O683" s="180"/>
      <c r="P683" s="181"/>
      <c r="Q683" s="207"/>
      <c r="R683" s="27"/>
      <c r="T683" s="308"/>
      <c r="V683" s="21"/>
      <c r="W683" s="21"/>
      <c r="Y683" s="36"/>
      <c r="Z683" s="21"/>
      <c r="AA683" s="21"/>
      <c r="AB683" s="21"/>
    </row>
    <row r="684" spans="1:28" x14ac:dyDescent="0.3">
      <c r="A684" s="15" t="s">
        <v>1370</v>
      </c>
      <c r="B684" s="15" t="s">
        <v>1226</v>
      </c>
      <c r="C684" s="15" t="s">
        <v>339</v>
      </c>
      <c r="D684" s="171">
        <v>1.5480188045668233</v>
      </c>
      <c r="E684" s="290">
        <v>2.7</v>
      </c>
      <c r="F684" s="21">
        <v>24</v>
      </c>
      <c r="G684" s="290" t="s">
        <v>1545</v>
      </c>
      <c r="H684" s="21" t="s">
        <v>1210</v>
      </c>
      <c r="I684" s="21" t="s">
        <v>421</v>
      </c>
      <c r="J684" s="317"/>
      <c r="N684" s="26"/>
      <c r="O684" s="180"/>
      <c r="P684" s="181"/>
      <c r="Q684" s="207"/>
      <c r="R684" s="27"/>
      <c r="T684" s="308"/>
      <c r="V684" s="21"/>
      <c r="W684" s="21"/>
      <c r="Y684" s="36"/>
      <c r="Z684" s="21"/>
      <c r="AA684" s="21"/>
      <c r="AB684" s="21"/>
    </row>
    <row r="685" spans="1:28" x14ac:dyDescent="0.3">
      <c r="A685" s="15" t="s">
        <v>1371</v>
      </c>
      <c r="B685" s="15" t="s">
        <v>1226</v>
      </c>
      <c r="C685" s="15" t="s">
        <v>339</v>
      </c>
      <c r="D685" s="171">
        <v>1.6104219174495109</v>
      </c>
      <c r="E685" s="290">
        <v>3</v>
      </c>
      <c r="F685" s="21">
        <v>24</v>
      </c>
      <c r="G685" s="290" t="s">
        <v>1545</v>
      </c>
      <c r="H685" s="21" t="s">
        <v>1210</v>
      </c>
      <c r="I685" s="21" t="s">
        <v>421</v>
      </c>
      <c r="J685" s="317"/>
      <c r="N685" s="26"/>
      <c r="O685" s="180"/>
      <c r="P685" s="181"/>
      <c r="Q685" s="207"/>
      <c r="R685" s="26"/>
      <c r="T685" s="308"/>
      <c r="V685" s="21"/>
      <c r="W685" s="21"/>
      <c r="Y685" s="36"/>
      <c r="Z685" s="21"/>
      <c r="AA685" s="21"/>
      <c r="AB685" s="21"/>
    </row>
    <row r="686" spans="1:28" x14ac:dyDescent="0.3">
      <c r="A686" s="15" t="s">
        <v>1372</v>
      </c>
      <c r="B686" s="15" t="s">
        <v>1226</v>
      </c>
      <c r="C686" s="15" t="s">
        <v>339</v>
      </c>
      <c r="D686" s="171">
        <v>1.6953624909294811</v>
      </c>
      <c r="E686" s="290">
        <v>2.7</v>
      </c>
      <c r="F686" s="21">
        <v>24</v>
      </c>
      <c r="G686" s="290" t="s">
        <v>1545</v>
      </c>
      <c r="H686" s="21" t="s">
        <v>1210</v>
      </c>
      <c r="I686" s="21" t="s">
        <v>421</v>
      </c>
      <c r="J686" s="317"/>
      <c r="N686" s="26"/>
      <c r="O686" s="180"/>
      <c r="P686" s="181"/>
      <c r="Q686" s="207"/>
      <c r="R686" s="26"/>
      <c r="T686" s="308"/>
      <c r="V686" s="21"/>
      <c r="W686" s="21"/>
      <c r="Y686" s="36"/>
      <c r="Z686" s="21"/>
      <c r="AA686" s="21"/>
      <c r="AB686" s="21"/>
    </row>
    <row r="687" spans="1:28" s="44" customFormat="1" x14ac:dyDescent="0.3">
      <c r="A687" s="15" t="s">
        <v>1257</v>
      </c>
      <c r="B687" s="15" t="s">
        <v>1226</v>
      </c>
      <c r="C687" s="15" t="s">
        <v>339</v>
      </c>
      <c r="D687" s="171">
        <v>2.161554732945532</v>
      </c>
      <c r="E687" s="290">
        <v>2.5</v>
      </c>
      <c r="F687" s="21">
        <v>11</v>
      </c>
      <c r="G687" s="290" t="s">
        <v>1545</v>
      </c>
      <c r="H687" s="21" t="s">
        <v>347</v>
      </c>
      <c r="I687" s="21" t="s">
        <v>421</v>
      </c>
      <c r="J687" s="317"/>
      <c r="N687" s="26"/>
      <c r="O687" s="180"/>
      <c r="P687" s="181"/>
      <c r="Q687" s="207"/>
      <c r="R687" s="26"/>
      <c r="T687" s="308"/>
      <c r="V687" s="21"/>
      <c r="W687" s="21"/>
      <c r="Y687" s="36"/>
      <c r="Z687" s="21"/>
      <c r="AA687" s="21"/>
      <c r="AB687" s="21"/>
    </row>
    <row r="688" spans="1:28" x14ac:dyDescent="0.3">
      <c r="A688" s="15" t="s">
        <v>1258</v>
      </c>
      <c r="B688" s="15" t="s">
        <v>1226</v>
      </c>
      <c r="C688" s="15" t="s">
        <v>339</v>
      </c>
      <c r="D688" s="171">
        <v>2.4127790402352627</v>
      </c>
      <c r="E688" s="290">
        <v>1.5</v>
      </c>
      <c r="F688" s="21">
        <v>11</v>
      </c>
      <c r="G688" s="290" t="s">
        <v>1545</v>
      </c>
      <c r="H688" s="21" t="s">
        <v>347</v>
      </c>
      <c r="I688" s="21" t="s">
        <v>421</v>
      </c>
      <c r="J688" s="317"/>
      <c r="N688" s="26"/>
      <c r="O688" s="180"/>
      <c r="P688" s="181"/>
      <c r="Q688" s="207"/>
      <c r="R688" s="26"/>
      <c r="T688" s="308"/>
      <c r="V688" s="21"/>
      <c r="W688" s="21"/>
      <c r="Y688" s="36"/>
      <c r="Z688" s="21"/>
      <c r="AA688" s="21"/>
      <c r="AB688" s="21"/>
    </row>
    <row r="689" spans="1:28" x14ac:dyDescent="0.3">
      <c r="A689" s="15" t="s">
        <v>1259</v>
      </c>
      <c r="B689" s="15" t="s">
        <v>1226</v>
      </c>
      <c r="C689" s="15" t="s">
        <v>339</v>
      </c>
      <c r="D689" s="171">
        <v>2.2951033448523179</v>
      </c>
      <c r="E689" s="290">
        <v>0.9</v>
      </c>
      <c r="F689" s="21">
        <v>11</v>
      </c>
      <c r="G689" s="290" t="s">
        <v>1545</v>
      </c>
      <c r="H689" s="21" t="s">
        <v>347</v>
      </c>
      <c r="I689" s="21" t="s">
        <v>421</v>
      </c>
      <c r="J689" s="317"/>
      <c r="N689" s="26"/>
      <c r="O689" s="180"/>
      <c r="P689" s="181"/>
      <c r="Q689" s="207"/>
      <c r="R689" s="26"/>
      <c r="T689" s="308"/>
      <c r="V689" s="21"/>
      <c r="W689" s="21"/>
      <c r="Y689" s="36"/>
      <c r="Z689" s="21"/>
      <c r="AA689" s="21"/>
      <c r="AB689" s="21"/>
    </row>
    <row r="690" spans="1:28" x14ac:dyDescent="0.3">
      <c r="A690" s="15" t="s">
        <v>1262</v>
      </c>
      <c r="B690" s="15" t="s">
        <v>1226</v>
      </c>
      <c r="C690" s="15" t="s">
        <v>339</v>
      </c>
      <c r="D690" s="171">
        <v>0.78892180686395241</v>
      </c>
      <c r="E690" s="290">
        <v>2.8</v>
      </c>
      <c r="F690" s="21">
        <v>10</v>
      </c>
      <c r="G690" s="290" t="s">
        <v>1545</v>
      </c>
      <c r="H690" s="21" t="s">
        <v>347</v>
      </c>
      <c r="I690" s="21" t="s">
        <v>421</v>
      </c>
      <c r="J690" s="317"/>
      <c r="N690" s="26"/>
      <c r="O690" s="180"/>
      <c r="P690" s="181"/>
      <c r="Q690" s="207"/>
      <c r="R690" s="26"/>
      <c r="T690" s="308"/>
      <c r="V690" s="21"/>
      <c r="W690" s="21"/>
      <c r="Y690" s="36"/>
      <c r="Z690" s="21"/>
      <c r="AA690" s="21"/>
      <c r="AB690" s="21"/>
    </row>
    <row r="691" spans="1:28" x14ac:dyDescent="0.3">
      <c r="A691" s="15" t="s">
        <v>1263</v>
      </c>
      <c r="B691" s="15" t="s">
        <v>1226</v>
      </c>
      <c r="C691" s="15" t="s">
        <v>339</v>
      </c>
      <c r="D691" s="171">
        <v>0.86344845979463936</v>
      </c>
      <c r="E691" s="290">
        <v>3</v>
      </c>
      <c r="F691" s="21">
        <v>10</v>
      </c>
      <c r="G691" s="290" t="s">
        <v>1545</v>
      </c>
      <c r="H691" s="21" t="s">
        <v>347</v>
      </c>
      <c r="I691" s="21" t="s">
        <v>421</v>
      </c>
      <c r="J691" s="317"/>
      <c r="N691" s="26"/>
      <c r="O691" s="180"/>
      <c r="P691" s="181"/>
      <c r="Q691" s="207"/>
      <c r="R691" s="26"/>
      <c r="T691" s="308"/>
      <c r="V691" s="21"/>
      <c r="W691" s="21"/>
      <c r="Y691" s="36"/>
      <c r="Z691" s="21"/>
      <c r="AA691" s="21"/>
      <c r="AB691" s="21"/>
    </row>
    <row r="692" spans="1:28" x14ac:dyDescent="0.3">
      <c r="A692" s="15" t="s">
        <v>1264</v>
      </c>
      <c r="B692" s="15" t="s">
        <v>1226</v>
      </c>
      <c r="C692" s="15" t="s">
        <v>339</v>
      </c>
      <c r="D692" s="171">
        <v>1.1948017938394055</v>
      </c>
      <c r="E692" s="290">
        <v>2.4</v>
      </c>
      <c r="F692" s="21">
        <v>10</v>
      </c>
      <c r="G692" s="290" t="s">
        <v>1545</v>
      </c>
      <c r="H692" s="21" t="s">
        <v>347</v>
      </c>
      <c r="I692" s="21" t="s">
        <v>421</v>
      </c>
      <c r="J692" s="317"/>
      <c r="N692" s="26"/>
      <c r="O692" s="180"/>
      <c r="P692" s="181"/>
      <c r="Q692" s="207"/>
      <c r="R692" s="26"/>
      <c r="T692" s="308"/>
      <c r="V692" s="21"/>
      <c r="W692" s="21"/>
      <c r="Y692" s="36"/>
      <c r="Z692" s="21"/>
      <c r="AA692" s="21"/>
      <c r="AB692" s="21"/>
    </row>
    <row r="693" spans="1:28" x14ac:dyDescent="0.3">
      <c r="A693" s="15" t="s">
        <v>1277</v>
      </c>
      <c r="B693" s="15" t="s">
        <v>1226</v>
      </c>
      <c r="C693" s="15" t="s">
        <v>339</v>
      </c>
      <c r="D693" s="171">
        <v>0.64236337550541278</v>
      </c>
      <c r="E693" s="290">
        <v>2.4</v>
      </c>
      <c r="F693" s="21">
        <v>14</v>
      </c>
      <c r="G693" s="290" t="s">
        <v>1545</v>
      </c>
      <c r="H693" s="21" t="s">
        <v>347</v>
      </c>
      <c r="I693" s="21" t="s">
        <v>421</v>
      </c>
      <c r="J693" s="317"/>
      <c r="N693" s="26"/>
      <c r="O693" s="180"/>
      <c r="P693" s="181"/>
      <c r="Q693" s="207"/>
      <c r="R693" s="26"/>
      <c r="T693" s="308"/>
      <c r="V693" s="21"/>
      <c r="W693" s="21"/>
      <c r="Y693" s="36"/>
      <c r="Z693" s="21"/>
      <c r="AA693" s="21"/>
      <c r="AB693" s="21"/>
    </row>
    <row r="694" spans="1:28" x14ac:dyDescent="0.3">
      <c r="A694" s="15" t="s">
        <v>1278</v>
      </c>
      <c r="B694" s="15" t="s">
        <v>1226</v>
      </c>
      <c r="C694" s="15" t="s">
        <v>339</v>
      </c>
      <c r="D694" s="171">
        <v>0.77676348547717844</v>
      </c>
      <c r="E694" s="290">
        <v>2.4</v>
      </c>
      <c r="F694" s="21">
        <v>14</v>
      </c>
      <c r="G694" s="290" t="s">
        <v>1545</v>
      </c>
      <c r="H694" s="21" t="s">
        <v>347</v>
      </c>
      <c r="I694" s="21" t="s">
        <v>421</v>
      </c>
      <c r="J694" s="317"/>
      <c r="N694" s="26"/>
      <c r="O694" s="180"/>
      <c r="P694" s="181"/>
      <c r="Q694" s="207"/>
      <c r="R694" s="27"/>
      <c r="T694" s="308"/>
      <c r="V694" s="21"/>
      <c r="W694" s="21"/>
      <c r="Y694" s="36"/>
      <c r="Z694" s="21"/>
      <c r="AA694" s="21"/>
      <c r="AB694" s="21"/>
    </row>
    <row r="695" spans="1:28" x14ac:dyDescent="0.3">
      <c r="A695" s="15" t="s">
        <v>1279</v>
      </c>
      <c r="B695" s="15" t="s">
        <v>1226</v>
      </c>
      <c r="C695" s="15" t="s">
        <v>339</v>
      </c>
      <c r="D695" s="171">
        <v>0.64714341744018822</v>
      </c>
      <c r="E695" s="290">
        <v>2.7</v>
      </c>
      <c r="F695" s="21">
        <v>14</v>
      </c>
      <c r="G695" s="290" t="s">
        <v>1545</v>
      </c>
      <c r="H695" s="21" t="s">
        <v>347</v>
      </c>
      <c r="I695" s="21" t="s">
        <v>421</v>
      </c>
      <c r="J695" s="317"/>
      <c r="N695" s="26"/>
      <c r="O695" s="180"/>
      <c r="P695" s="181"/>
      <c r="Q695" s="207"/>
      <c r="R695" s="27"/>
      <c r="T695" s="308"/>
      <c r="V695" s="21"/>
      <c r="W695" s="21"/>
      <c r="Y695" s="36"/>
      <c r="Z695" s="21"/>
      <c r="AA695" s="21"/>
      <c r="AB695" s="21"/>
    </row>
    <row r="696" spans="1:28" x14ac:dyDescent="0.3">
      <c r="A696" s="15" t="s">
        <v>1280</v>
      </c>
      <c r="B696" s="15" t="s">
        <v>1226</v>
      </c>
      <c r="C696" s="15" t="s">
        <v>339</v>
      </c>
      <c r="D696" s="171">
        <v>1.6931321300588487</v>
      </c>
      <c r="E696" s="290">
        <v>2.2000000000000002</v>
      </c>
      <c r="F696" s="21">
        <v>14</v>
      </c>
      <c r="G696" s="290" t="s">
        <v>1545</v>
      </c>
      <c r="H696" s="21" t="s">
        <v>347</v>
      </c>
      <c r="I696" s="21" t="s">
        <v>421</v>
      </c>
      <c r="J696" s="317"/>
      <c r="N696" s="26"/>
      <c r="O696" s="180"/>
      <c r="P696" s="181"/>
      <c r="Q696" s="207"/>
      <c r="R696" s="27"/>
      <c r="T696" s="308"/>
      <c r="V696" s="21"/>
      <c r="W696" s="21"/>
      <c r="Y696" s="36"/>
      <c r="Z696" s="21"/>
      <c r="AA696" s="21"/>
      <c r="AB696" s="21"/>
    </row>
    <row r="697" spans="1:28" x14ac:dyDescent="0.3">
      <c r="A697" s="15" t="s">
        <v>1281</v>
      </c>
      <c r="B697" s="15" t="s">
        <v>1226</v>
      </c>
      <c r="C697" s="15" t="s">
        <v>339</v>
      </c>
      <c r="D697" s="171">
        <v>2.3061970810134094</v>
      </c>
      <c r="E697" s="290">
        <v>2.9</v>
      </c>
      <c r="F697" s="21">
        <v>14</v>
      </c>
      <c r="G697" s="290" t="s">
        <v>1545</v>
      </c>
      <c r="H697" s="21" t="s">
        <v>347</v>
      </c>
      <c r="I697" s="21" t="s">
        <v>421</v>
      </c>
      <c r="J697" s="317"/>
      <c r="N697" s="26"/>
      <c r="O697" s="180"/>
      <c r="P697" s="181"/>
      <c r="Q697" s="207"/>
      <c r="R697" s="27"/>
      <c r="T697" s="308"/>
      <c r="V697" s="29"/>
      <c r="W697" s="29"/>
      <c r="Y697" s="31"/>
      <c r="Z697" s="31"/>
      <c r="AA697" s="28"/>
      <c r="AB697" s="21"/>
    </row>
    <row r="698" spans="1:28" x14ac:dyDescent="0.3">
      <c r="A698" s="15" t="s">
        <v>1282</v>
      </c>
      <c r="B698" s="15" t="s">
        <v>1226</v>
      </c>
      <c r="C698" s="15" t="s">
        <v>339</v>
      </c>
      <c r="D698" s="171">
        <v>1.8415049426389396</v>
      </c>
      <c r="E698" s="290">
        <v>2.8</v>
      </c>
      <c r="F698" s="21">
        <v>14</v>
      </c>
      <c r="G698" s="290" t="s">
        <v>1545</v>
      </c>
      <c r="H698" s="21" t="s">
        <v>347</v>
      </c>
      <c r="I698" s="21" t="s">
        <v>421</v>
      </c>
      <c r="J698" s="317"/>
      <c r="N698" s="26"/>
      <c r="O698" s="180"/>
      <c r="P698" s="181"/>
      <c r="R698" s="26"/>
      <c r="T698" s="308"/>
      <c r="V698" s="308"/>
      <c r="W698" s="308"/>
      <c r="Y698" s="4"/>
      <c r="Z698" s="308"/>
      <c r="AA698" s="1"/>
      <c r="AB698" s="2"/>
    </row>
    <row r="699" spans="1:28" x14ac:dyDescent="0.3">
      <c r="A699" s="15" t="s">
        <v>1310</v>
      </c>
      <c r="B699" s="15" t="s">
        <v>1226</v>
      </c>
      <c r="C699" s="15" t="s">
        <v>339</v>
      </c>
      <c r="D699" s="171">
        <v>0.67823138124429372</v>
      </c>
      <c r="E699" s="290">
        <v>5.7</v>
      </c>
      <c r="F699" s="21">
        <v>5</v>
      </c>
      <c r="G699" s="290" t="s">
        <v>1545</v>
      </c>
      <c r="H699" s="21" t="s">
        <v>349</v>
      </c>
      <c r="I699" s="21" t="s">
        <v>421</v>
      </c>
      <c r="J699" s="317"/>
      <c r="N699" s="26"/>
      <c r="O699" s="180"/>
      <c r="P699" s="181"/>
      <c r="R699" s="26"/>
      <c r="T699" s="308"/>
      <c r="V699" s="308"/>
      <c r="W699" s="308"/>
      <c r="Y699" s="4"/>
      <c r="Z699" s="308"/>
      <c r="AA699" s="1"/>
      <c r="AB699" s="2"/>
    </row>
    <row r="700" spans="1:28" x14ac:dyDescent="0.3">
      <c r="A700" s="15" t="s">
        <v>1311</v>
      </c>
      <c r="B700" s="15" t="s">
        <v>1226</v>
      </c>
      <c r="C700" s="15" t="s">
        <v>339</v>
      </c>
      <c r="D700" s="171">
        <v>0.37807815845824416</v>
      </c>
      <c r="E700" s="290">
        <v>6.2</v>
      </c>
      <c r="F700" s="21">
        <v>5</v>
      </c>
      <c r="G700" s="290" t="s">
        <v>1545</v>
      </c>
      <c r="H700" s="21" t="s">
        <v>349</v>
      </c>
      <c r="I700" s="21" t="s">
        <v>421</v>
      </c>
      <c r="J700" s="317"/>
      <c r="N700" s="108"/>
      <c r="O700" s="180"/>
      <c r="P700" s="181"/>
      <c r="Q700" s="207"/>
      <c r="R700" s="108"/>
      <c r="T700" s="110"/>
      <c r="V700" s="127"/>
      <c r="W700" s="128"/>
      <c r="Y700" s="129"/>
      <c r="Z700" s="129"/>
      <c r="AA700" s="105"/>
      <c r="AB700" s="1"/>
    </row>
    <row r="701" spans="1:28" x14ac:dyDescent="0.3">
      <c r="A701" s="15" t="s">
        <v>1312</v>
      </c>
      <c r="B701" s="15" t="s">
        <v>1226</v>
      </c>
      <c r="C701" s="15" t="s">
        <v>339</v>
      </c>
      <c r="D701" s="171">
        <v>0.54207796553454901</v>
      </c>
      <c r="E701" s="290">
        <v>5.9</v>
      </c>
      <c r="F701" s="21">
        <v>5</v>
      </c>
      <c r="G701" s="290" t="s">
        <v>1545</v>
      </c>
      <c r="H701" s="21" t="s">
        <v>349</v>
      </c>
      <c r="I701" s="21" t="s">
        <v>421</v>
      </c>
      <c r="J701" s="317"/>
      <c r="N701" s="108"/>
      <c r="O701" s="180"/>
      <c r="P701" s="181"/>
      <c r="Q701" s="207"/>
      <c r="R701" s="108"/>
      <c r="T701" s="110"/>
      <c r="V701" s="127"/>
      <c r="W701" s="128"/>
      <c r="Y701" s="129"/>
      <c r="Z701" s="129"/>
      <c r="AA701" s="105"/>
      <c r="AB701" s="1"/>
    </row>
    <row r="702" spans="1:28" s="44" customFormat="1" x14ac:dyDescent="0.3">
      <c r="A702" s="15" t="s">
        <v>1318</v>
      </c>
      <c r="B702" s="15" t="s">
        <v>1226</v>
      </c>
      <c r="C702" s="15" t="s">
        <v>339</v>
      </c>
      <c r="D702" s="171">
        <v>0.56151609345232145</v>
      </c>
      <c r="E702" s="290">
        <v>2.6</v>
      </c>
      <c r="F702" s="21">
        <v>11</v>
      </c>
      <c r="G702" s="290" t="s">
        <v>1545</v>
      </c>
      <c r="H702" s="21" t="s">
        <v>349</v>
      </c>
      <c r="I702" s="21" t="s">
        <v>421</v>
      </c>
      <c r="J702" s="317"/>
      <c r="N702" s="108"/>
      <c r="O702" s="180"/>
      <c r="P702" s="181"/>
      <c r="Q702" s="207"/>
      <c r="R702" s="108"/>
      <c r="T702" s="110"/>
      <c r="V702" s="127"/>
      <c r="W702" s="128"/>
      <c r="Y702" s="129"/>
      <c r="Z702" s="129"/>
      <c r="AA702" s="105"/>
      <c r="AB702" s="1"/>
    </row>
    <row r="703" spans="1:28" x14ac:dyDescent="0.3">
      <c r="A703" s="15" t="s">
        <v>1319</v>
      </c>
      <c r="B703" s="15" t="s">
        <v>1226</v>
      </c>
      <c r="C703" s="15" t="s">
        <v>339</v>
      </c>
      <c r="D703" s="171">
        <v>0.91093780719575335</v>
      </c>
      <c r="E703" s="290">
        <v>2.2999999999999998</v>
      </c>
      <c r="F703" s="21">
        <v>11</v>
      </c>
      <c r="G703" s="290" t="s">
        <v>1545</v>
      </c>
      <c r="H703" s="21" t="s">
        <v>349</v>
      </c>
      <c r="I703" s="21" t="s">
        <v>421</v>
      </c>
      <c r="J703" s="317"/>
      <c r="N703" s="108"/>
      <c r="O703" s="180"/>
      <c r="P703" s="181"/>
      <c r="Q703" s="207"/>
      <c r="R703" s="108"/>
      <c r="T703" s="110"/>
      <c r="V703" s="127"/>
      <c r="W703" s="128"/>
      <c r="Y703" s="129"/>
      <c r="Z703" s="129"/>
      <c r="AA703" s="105"/>
      <c r="AB703" s="1"/>
    </row>
    <row r="704" spans="1:28" x14ac:dyDescent="0.3">
      <c r="A704" s="15" t="s">
        <v>1320</v>
      </c>
      <c r="B704" s="15" t="s">
        <v>1226</v>
      </c>
      <c r="C704" s="15" t="s">
        <v>339</v>
      </c>
      <c r="D704" s="171">
        <v>0.83628908919332268</v>
      </c>
      <c r="E704" s="290">
        <v>1.9</v>
      </c>
      <c r="F704" s="21">
        <v>11</v>
      </c>
      <c r="G704" s="290" t="s">
        <v>1545</v>
      </c>
      <c r="H704" s="21" t="s">
        <v>349</v>
      </c>
      <c r="I704" s="21" t="s">
        <v>421</v>
      </c>
      <c r="J704" s="317"/>
      <c r="N704" s="108"/>
      <c r="O704" s="180"/>
      <c r="P704" s="181"/>
      <c r="Q704" s="207"/>
      <c r="R704" s="108"/>
      <c r="T704" s="110"/>
      <c r="V704" s="127"/>
      <c r="W704" s="128"/>
      <c r="Y704" s="129"/>
      <c r="Z704" s="129"/>
      <c r="AA704" s="105"/>
      <c r="AB704" s="1"/>
    </row>
    <row r="705" spans="1:38" x14ac:dyDescent="0.3">
      <c r="A705" s="15" t="s">
        <v>1336</v>
      </c>
      <c r="B705" s="15" t="s">
        <v>1226</v>
      </c>
      <c r="C705" s="15" t="s">
        <v>339</v>
      </c>
      <c r="D705" s="171">
        <v>0.85526972611401375</v>
      </c>
      <c r="E705" s="290">
        <v>3.7</v>
      </c>
      <c r="F705" s="21">
        <v>12</v>
      </c>
      <c r="G705" s="290" t="s">
        <v>1545</v>
      </c>
      <c r="H705" s="21" t="s">
        <v>1210</v>
      </c>
      <c r="I705" s="21" t="s">
        <v>421</v>
      </c>
      <c r="J705" s="317"/>
      <c r="N705" s="108"/>
      <c r="O705" s="180"/>
      <c r="P705" s="181"/>
      <c r="Q705" s="207"/>
      <c r="R705" s="108"/>
      <c r="T705" s="110"/>
      <c r="V705" s="127"/>
      <c r="W705" s="128"/>
      <c r="Y705" s="129"/>
      <c r="Z705" s="113"/>
      <c r="AA705" s="105"/>
      <c r="AB705" s="1"/>
    </row>
    <row r="706" spans="1:38" x14ac:dyDescent="0.3">
      <c r="A706" s="15" t="s">
        <v>1337</v>
      </c>
      <c r="B706" s="15" t="s">
        <v>1226</v>
      </c>
      <c r="C706" s="15" t="s">
        <v>339</v>
      </c>
      <c r="D706" s="171">
        <v>0.96021498328636035</v>
      </c>
      <c r="E706" s="290">
        <v>2.5</v>
      </c>
      <c r="F706" s="21">
        <v>12</v>
      </c>
      <c r="G706" s="290" t="s">
        <v>1545</v>
      </c>
      <c r="H706" s="21" t="s">
        <v>1210</v>
      </c>
      <c r="I706" s="21" t="s">
        <v>421</v>
      </c>
      <c r="J706" s="317"/>
      <c r="N706" s="108"/>
      <c r="O706" s="180"/>
      <c r="P706" s="181"/>
      <c r="Q706" s="207"/>
      <c r="R706" s="108"/>
      <c r="T706" s="110"/>
      <c r="V706" s="127"/>
      <c r="W706" s="128"/>
      <c r="Y706" s="129"/>
      <c r="Z706" s="129"/>
      <c r="AA706" s="105"/>
      <c r="AB706" s="1"/>
    </row>
    <row r="707" spans="1:38" x14ac:dyDescent="0.3">
      <c r="A707" s="15" t="s">
        <v>1338</v>
      </c>
      <c r="B707" s="15" t="s">
        <v>1226</v>
      </c>
      <c r="C707" s="15" t="s">
        <v>339</v>
      </c>
      <c r="D707" s="171">
        <v>0.75557608552197442</v>
      </c>
      <c r="E707" s="290">
        <v>4.8</v>
      </c>
      <c r="F707" s="21">
        <v>12</v>
      </c>
      <c r="G707" s="290" t="s">
        <v>1545</v>
      </c>
      <c r="H707" s="21" t="s">
        <v>1210</v>
      </c>
      <c r="I707" s="21" t="s">
        <v>421</v>
      </c>
      <c r="J707" s="317"/>
      <c r="N707" s="108"/>
      <c r="O707" s="180"/>
      <c r="P707" s="181"/>
      <c r="Q707" s="207"/>
      <c r="R707" s="108"/>
      <c r="T707" s="110"/>
      <c r="V707" s="127"/>
      <c r="W707" s="128"/>
      <c r="Y707" s="129"/>
      <c r="Z707" s="129"/>
      <c r="AA707" s="105"/>
      <c r="AB707" s="1"/>
    </row>
    <row r="708" spans="1:38" ht="14.5" x14ac:dyDescent="0.35">
      <c r="A708" s="1" t="s">
        <v>1412</v>
      </c>
      <c r="B708" s="1" t="s">
        <v>1494</v>
      </c>
      <c r="C708" s="1" t="s">
        <v>338</v>
      </c>
      <c r="D708" s="171">
        <v>1.439160949451936</v>
      </c>
      <c r="E708" s="17">
        <v>1.4</v>
      </c>
      <c r="F708" s="343">
        <v>26</v>
      </c>
      <c r="G708" s="290" t="s">
        <v>1545</v>
      </c>
      <c r="H708" s="343" t="s">
        <v>1210</v>
      </c>
      <c r="I708" s="21" t="s">
        <v>421</v>
      </c>
      <c r="J708" s="317"/>
      <c r="N708" s="108"/>
      <c r="O708" s="180"/>
      <c r="P708" s="181"/>
      <c r="Q708" s="207"/>
      <c r="R708" s="108"/>
      <c r="T708" s="110"/>
      <c r="V708" s="127"/>
      <c r="W708" s="128"/>
      <c r="Y708" s="129"/>
      <c r="Z708" s="129"/>
      <c r="AA708" s="105"/>
      <c r="AB708" s="1"/>
    </row>
    <row r="709" spans="1:38" s="1" customFormat="1" ht="14.5" x14ac:dyDescent="0.35">
      <c r="A709" s="1" t="s">
        <v>1413</v>
      </c>
      <c r="B709" s="1" t="s">
        <v>1494</v>
      </c>
      <c r="C709" s="1" t="s">
        <v>338</v>
      </c>
      <c r="D709" s="171">
        <v>1.1416060677144422</v>
      </c>
      <c r="E709" s="17">
        <v>0.9</v>
      </c>
      <c r="F709" s="343">
        <v>26</v>
      </c>
      <c r="G709" s="290" t="s">
        <v>1545</v>
      </c>
      <c r="H709" s="343" t="s">
        <v>1210</v>
      </c>
      <c r="I709" s="21" t="s">
        <v>421</v>
      </c>
      <c r="J709" s="317"/>
      <c r="K709" s="163"/>
      <c r="L709" s="163"/>
      <c r="O709" s="308"/>
      <c r="Q709" s="308"/>
      <c r="R709" s="308"/>
      <c r="T709" s="4"/>
      <c r="U709" s="308"/>
      <c r="W709" s="2"/>
      <c r="Z709" s="308"/>
      <c r="AA709" s="308"/>
      <c r="AB709" s="308"/>
      <c r="AC709" s="308"/>
      <c r="AD709" s="308"/>
      <c r="AE709" s="308"/>
      <c r="AF709" s="308"/>
      <c r="AG709" s="308"/>
      <c r="AH709" s="308"/>
      <c r="AI709" s="308"/>
      <c r="AJ709" s="308"/>
      <c r="AK709" s="308"/>
      <c r="AL709" s="308"/>
    </row>
    <row r="710" spans="1:38" s="1" customFormat="1" ht="14.5" x14ac:dyDescent="0.35">
      <c r="A710" s="1" t="s">
        <v>1414</v>
      </c>
      <c r="B710" s="1" t="s">
        <v>1494</v>
      </c>
      <c r="C710" s="1" t="s">
        <v>338</v>
      </c>
      <c r="D710" s="171">
        <v>1.1769834350479511</v>
      </c>
      <c r="E710" s="17">
        <v>2.1</v>
      </c>
      <c r="F710" s="343">
        <v>26</v>
      </c>
      <c r="G710" s="290" t="s">
        <v>1545</v>
      </c>
      <c r="H710" s="343" t="s">
        <v>1210</v>
      </c>
      <c r="I710" s="21" t="s">
        <v>421</v>
      </c>
      <c r="J710" s="317"/>
      <c r="K710" s="163"/>
      <c r="L710" s="163"/>
      <c r="O710" s="308"/>
      <c r="Q710" s="308"/>
      <c r="R710" s="308"/>
      <c r="T710" s="4"/>
      <c r="U710" s="308"/>
      <c r="W710" s="2"/>
      <c r="Z710" s="308"/>
      <c r="AA710" s="308"/>
      <c r="AB710" s="308"/>
      <c r="AC710" s="308"/>
      <c r="AD710" s="308"/>
      <c r="AE710" s="308"/>
      <c r="AF710" s="308"/>
      <c r="AG710" s="308"/>
      <c r="AH710" s="308"/>
      <c r="AI710" s="308"/>
      <c r="AJ710" s="308"/>
      <c r="AK710" s="308"/>
      <c r="AL710" s="308"/>
    </row>
    <row r="711" spans="1:38" ht="14.5" x14ac:dyDescent="0.35">
      <c r="A711" s="1" t="s">
        <v>1417</v>
      </c>
      <c r="B711" s="1" t="s">
        <v>1494</v>
      </c>
      <c r="C711" s="1" t="s">
        <v>338</v>
      </c>
      <c r="D711" s="171">
        <v>1.2944351022642839</v>
      </c>
      <c r="E711" s="17">
        <v>5</v>
      </c>
      <c r="F711" s="343">
        <v>7</v>
      </c>
      <c r="G711" s="290" t="s">
        <v>1545</v>
      </c>
      <c r="H711" s="343" t="s">
        <v>347</v>
      </c>
      <c r="I711" s="21" t="s">
        <v>421</v>
      </c>
      <c r="J711" s="162"/>
      <c r="N711" s="338"/>
      <c r="P711" s="338"/>
      <c r="Q711" s="338"/>
      <c r="R711" s="338"/>
      <c r="S711" s="4"/>
      <c r="T711" s="1"/>
      <c r="U711" s="1"/>
      <c r="V711" s="2"/>
    </row>
    <row r="712" spans="1:38" ht="14.5" x14ac:dyDescent="0.35">
      <c r="A712" s="1" t="s">
        <v>1418</v>
      </c>
      <c r="B712" s="1" t="s">
        <v>1494</v>
      </c>
      <c r="C712" s="1" t="s">
        <v>338</v>
      </c>
      <c r="D712" s="171">
        <v>1.2468926330742218</v>
      </c>
      <c r="E712" s="17">
        <v>4.9000000000000004</v>
      </c>
      <c r="F712" s="343">
        <v>7</v>
      </c>
      <c r="G712" s="290" t="s">
        <v>1545</v>
      </c>
      <c r="H712" s="343" t="s">
        <v>347</v>
      </c>
      <c r="I712" s="21" t="s">
        <v>421</v>
      </c>
      <c r="J712" s="162"/>
      <c r="N712" s="338"/>
      <c r="P712" s="338"/>
      <c r="Q712" s="338"/>
      <c r="R712" s="338"/>
      <c r="S712" s="4"/>
      <c r="T712" s="1"/>
      <c r="U712" s="1"/>
      <c r="V712" s="2"/>
    </row>
    <row r="713" spans="1:38" ht="14.5" x14ac:dyDescent="0.35">
      <c r="A713" s="1" t="s">
        <v>1420</v>
      </c>
      <c r="B713" s="1" t="s">
        <v>1494</v>
      </c>
      <c r="C713" s="1" t="s">
        <v>338</v>
      </c>
      <c r="D713" s="171">
        <v>1.8557030875059988</v>
      </c>
      <c r="E713" s="17">
        <v>4.2</v>
      </c>
      <c r="F713" s="343">
        <v>2</v>
      </c>
      <c r="G713" s="290" t="s">
        <v>1545</v>
      </c>
      <c r="H713" s="343" t="s">
        <v>1210</v>
      </c>
      <c r="I713" s="21" t="s">
        <v>421</v>
      </c>
      <c r="J713" s="162"/>
      <c r="N713" s="338"/>
      <c r="P713" s="338"/>
      <c r="Q713" s="338"/>
      <c r="R713" s="338"/>
      <c r="S713" s="4"/>
      <c r="T713" s="338"/>
      <c r="U713" s="1"/>
      <c r="V713" s="2"/>
    </row>
    <row r="714" spans="1:38" ht="14.5" x14ac:dyDescent="0.35">
      <c r="A714" s="1" t="s">
        <v>1421</v>
      </c>
      <c r="B714" s="1" t="s">
        <v>1494</v>
      </c>
      <c r="C714" s="1" t="s">
        <v>338</v>
      </c>
      <c r="D714" s="171">
        <v>1.9285827898838874</v>
      </c>
      <c r="E714" s="17">
        <v>4.0999999999999996</v>
      </c>
      <c r="F714" s="343">
        <v>2</v>
      </c>
      <c r="G714" s="290" t="s">
        <v>1545</v>
      </c>
      <c r="H714" s="343" t="s">
        <v>1210</v>
      </c>
      <c r="I714" s="21" t="s">
        <v>421</v>
      </c>
      <c r="J714" s="162"/>
      <c r="N714" s="338"/>
      <c r="P714" s="338"/>
      <c r="Q714" s="338"/>
      <c r="R714" s="338"/>
      <c r="S714" s="4"/>
      <c r="T714" s="338"/>
      <c r="U714" s="1"/>
      <c r="V714" s="2"/>
    </row>
    <row r="715" spans="1:38" ht="14.5" x14ac:dyDescent="0.35">
      <c r="A715" s="1" t="s">
        <v>1422</v>
      </c>
      <c r="B715" s="1" t="s">
        <v>1494</v>
      </c>
      <c r="C715" s="1" t="s">
        <v>338</v>
      </c>
      <c r="D715" s="171">
        <v>1.9770132977680148</v>
      </c>
      <c r="E715" s="17">
        <v>4.2</v>
      </c>
      <c r="F715" s="343">
        <v>2</v>
      </c>
      <c r="G715" s="290" t="s">
        <v>1545</v>
      </c>
      <c r="H715" s="343" t="s">
        <v>1210</v>
      </c>
      <c r="I715" s="21" t="s">
        <v>421</v>
      </c>
      <c r="J715" s="162"/>
      <c r="N715" s="338"/>
      <c r="P715" s="338"/>
      <c r="Q715" s="338"/>
      <c r="R715" s="338"/>
      <c r="S715" s="4"/>
      <c r="T715" s="1"/>
      <c r="U715" s="1"/>
      <c r="V715" s="2"/>
    </row>
    <row r="716" spans="1:38" ht="14.5" x14ac:dyDescent="0.35">
      <c r="A716" s="1" t="s">
        <v>1423</v>
      </c>
      <c r="B716" s="1" t="s">
        <v>1495</v>
      </c>
      <c r="C716" s="1" t="s">
        <v>338</v>
      </c>
      <c r="D716" s="171">
        <v>0.41510025062656647</v>
      </c>
      <c r="E716" s="17">
        <v>2.7</v>
      </c>
      <c r="F716" s="343">
        <v>23</v>
      </c>
      <c r="G716" s="290" t="s">
        <v>1545</v>
      </c>
      <c r="H716" s="343" t="s">
        <v>347</v>
      </c>
      <c r="I716" s="21" t="s">
        <v>421</v>
      </c>
      <c r="J716" s="162"/>
      <c r="N716" s="338"/>
      <c r="P716" s="338"/>
      <c r="Q716" s="338"/>
      <c r="R716" s="338"/>
      <c r="S716" s="4"/>
      <c r="T716" s="1"/>
      <c r="U716" s="1"/>
      <c r="V716" s="2"/>
    </row>
    <row r="717" spans="1:38" ht="14.5" x14ac:dyDescent="0.35">
      <c r="A717" s="1" t="s">
        <v>1427</v>
      </c>
      <c r="B717" s="1" t="s">
        <v>1495</v>
      </c>
      <c r="C717" s="1" t="s">
        <v>338</v>
      </c>
      <c r="D717" s="171">
        <v>0.51431039221074948</v>
      </c>
      <c r="E717" s="17">
        <v>3.3</v>
      </c>
      <c r="F717" s="343">
        <v>23</v>
      </c>
      <c r="G717" s="290" t="s">
        <v>1545</v>
      </c>
      <c r="H717" s="343" t="s">
        <v>347</v>
      </c>
      <c r="I717" s="21" t="s">
        <v>421</v>
      </c>
      <c r="J717" s="162"/>
      <c r="N717" s="338"/>
      <c r="P717" s="338"/>
      <c r="Q717" s="338"/>
      <c r="R717" s="338"/>
      <c r="S717" s="4"/>
      <c r="T717" s="1"/>
      <c r="U717" s="1"/>
      <c r="V717" s="2"/>
    </row>
    <row r="718" spans="1:38" ht="14.5" x14ac:dyDescent="0.35">
      <c r="A718" s="1" t="s">
        <v>1428</v>
      </c>
      <c r="B718" s="1" t="s">
        <v>1495</v>
      </c>
      <c r="C718" s="1" t="s">
        <v>338</v>
      </c>
      <c r="D718" s="171">
        <v>0.48601232811759126</v>
      </c>
      <c r="E718" s="17">
        <v>3.1</v>
      </c>
      <c r="F718" s="343">
        <v>23</v>
      </c>
      <c r="G718" s="290" t="s">
        <v>1545</v>
      </c>
      <c r="H718" s="343" t="s">
        <v>347</v>
      </c>
      <c r="I718" s="21" t="s">
        <v>421</v>
      </c>
      <c r="J718" s="162"/>
      <c r="N718" s="338"/>
      <c r="P718" s="338"/>
      <c r="Q718" s="338"/>
      <c r="R718" s="338"/>
      <c r="S718" s="4"/>
      <c r="T718" s="1"/>
      <c r="U718" s="1"/>
      <c r="V718" s="2"/>
    </row>
    <row r="719" spans="1:38" ht="14.5" x14ac:dyDescent="0.35">
      <c r="A719" s="1" t="s">
        <v>1429</v>
      </c>
      <c r="B719" s="1" t="s">
        <v>1495</v>
      </c>
      <c r="C719" s="1" t="s">
        <v>338</v>
      </c>
      <c r="D719" s="171">
        <v>0.38605521759475903</v>
      </c>
      <c r="E719" s="17">
        <v>2.4</v>
      </c>
      <c r="F719" s="343">
        <v>23</v>
      </c>
      <c r="G719" s="290" t="s">
        <v>1545</v>
      </c>
      <c r="H719" s="343" t="s">
        <v>347</v>
      </c>
      <c r="I719" s="21" t="s">
        <v>421</v>
      </c>
    </row>
    <row r="720" spans="1:38" ht="14.5" x14ac:dyDescent="0.35">
      <c r="A720" s="1" t="s">
        <v>1430</v>
      </c>
      <c r="B720" s="1" t="s">
        <v>1495</v>
      </c>
      <c r="C720" s="1" t="s">
        <v>338</v>
      </c>
      <c r="D720" s="171">
        <v>0.45614596670934704</v>
      </c>
      <c r="E720" s="17">
        <v>3</v>
      </c>
      <c r="F720" s="343">
        <v>23</v>
      </c>
      <c r="G720" s="290" t="s">
        <v>1545</v>
      </c>
      <c r="H720" s="343" t="s">
        <v>347</v>
      </c>
      <c r="I720" s="21" t="s">
        <v>421</v>
      </c>
    </row>
    <row r="721" spans="1:9" ht="14.5" x14ac:dyDescent="0.35">
      <c r="A721" s="1" t="s">
        <v>1431</v>
      </c>
      <c r="B721" s="1" t="s">
        <v>1495</v>
      </c>
      <c r="C721" s="1" t="s">
        <v>338</v>
      </c>
      <c r="D721" s="171">
        <v>0.80759533564450037</v>
      </c>
      <c r="E721" s="17">
        <v>3.1</v>
      </c>
      <c r="F721" s="343">
        <v>10</v>
      </c>
      <c r="G721" s="290" t="s">
        <v>1545</v>
      </c>
      <c r="H721" s="343" t="s">
        <v>347</v>
      </c>
      <c r="I721" s="21" t="s">
        <v>421</v>
      </c>
    </row>
    <row r="722" spans="1:9" ht="14.5" x14ac:dyDescent="0.35">
      <c r="A722" s="1" t="s">
        <v>1433</v>
      </c>
      <c r="B722" s="1" t="s">
        <v>1495</v>
      </c>
      <c r="C722" s="1" t="s">
        <v>338</v>
      </c>
      <c r="D722" s="171">
        <v>0.59275873117590527</v>
      </c>
      <c r="E722" s="17">
        <v>3.2</v>
      </c>
      <c r="F722" s="343">
        <v>10</v>
      </c>
      <c r="G722" s="290" t="s">
        <v>1545</v>
      </c>
      <c r="H722" s="343" t="s">
        <v>347</v>
      </c>
      <c r="I722" s="21" t="s">
        <v>421</v>
      </c>
    </row>
    <row r="723" spans="1:9" ht="14.5" x14ac:dyDescent="0.35">
      <c r="A723" s="1" t="s">
        <v>1434</v>
      </c>
      <c r="B723" s="1" t="s">
        <v>1495</v>
      </c>
      <c r="C723" s="1" t="s">
        <v>338</v>
      </c>
      <c r="D723" s="171">
        <v>0.69479882237487733</v>
      </c>
      <c r="E723" s="17">
        <v>3</v>
      </c>
      <c r="F723" s="343">
        <v>10</v>
      </c>
      <c r="G723" s="290" t="s">
        <v>1545</v>
      </c>
      <c r="H723" s="343" t="s">
        <v>347</v>
      </c>
      <c r="I723" s="21" t="s">
        <v>421</v>
      </c>
    </row>
    <row r="724" spans="1:9" ht="14.5" x14ac:dyDescent="0.35">
      <c r="A724" s="1" t="s">
        <v>1436</v>
      </c>
      <c r="B724" s="1" t="s">
        <v>1495</v>
      </c>
      <c r="C724" s="1" t="s">
        <v>338</v>
      </c>
      <c r="D724" s="171">
        <v>0.37919610425897093</v>
      </c>
      <c r="E724" s="17">
        <v>3</v>
      </c>
      <c r="F724" s="343">
        <v>11</v>
      </c>
      <c r="G724" s="290" t="s">
        <v>1545</v>
      </c>
      <c r="H724" s="343" t="s">
        <v>349</v>
      </c>
      <c r="I724" s="21" t="s">
        <v>421</v>
      </c>
    </row>
    <row r="725" spans="1:9" ht="14.5" x14ac:dyDescent="0.35">
      <c r="A725" s="1" t="s">
        <v>1437</v>
      </c>
      <c r="B725" s="1" t="s">
        <v>1495</v>
      </c>
      <c r="C725" s="1" t="s">
        <v>338</v>
      </c>
      <c r="D725" s="325">
        <v>2.4818225884634029E-3</v>
      </c>
      <c r="E725" s="320">
        <v>3.4</v>
      </c>
      <c r="F725" s="343">
        <v>11</v>
      </c>
      <c r="G725" s="290" t="s">
        <v>1545</v>
      </c>
      <c r="H725" s="343" t="s">
        <v>349</v>
      </c>
      <c r="I725" s="21" t="s">
        <v>421</v>
      </c>
    </row>
    <row r="726" spans="1:9" ht="14.5" x14ac:dyDescent="0.35">
      <c r="A726" s="1" t="s">
        <v>1438</v>
      </c>
      <c r="B726" s="1" t="s">
        <v>1495</v>
      </c>
      <c r="C726" s="1" t="s">
        <v>338</v>
      </c>
      <c r="D726" s="171">
        <v>0.37348639723226923</v>
      </c>
      <c r="E726" s="17">
        <v>3.1</v>
      </c>
      <c r="F726" s="343">
        <v>11</v>
      </c>
      <c r="G726" s="290" t="s">
        <v>1545</v>
      </c>
      <c r="H726" s="343" t="s">
        <v>349</v>
      </c>
      <c r="I726" s="21" t="s">
        <v>421</v>
      </c>
    </row>
    <row r="727" spans="1:9" x14ac:dyDescent="0.3">
      <c r="A727" s="15" t="s">
        <v>1440</v>
      </c>
      <c r="B727" s="15" t="s">
        <v>1378</v>
      </c>
      <c r="C727" s="15" t="s">
        <v>339</v>
      </c>
      <c r="D727" s="171">
        <v>1.1103958802703575</v>
      </c>
      <c r="E727" s="290">
        <v>1</v>
      </c>
      <c r="F727" s="21">
        <v>20</v>
      </c>
      <c r="G727" s="290" t="s">
        <v>1545</v>
      </c>
      <c r="H727" s="21" t="s">
        <v>1210</v>
      </c>
      <c r="I727" s="21" t="s">
        <v>421</v>
      </c>
    </row>
    <row r="728" spans="1:9" x14ac:dyDescent="0.3">
      <c r="A728" s="15" t="s">
        <v>1441</v>
      </c>
      <c r="B728" s="15" t="s">
        <v>1378</v>
      </c>
      <c r="C728" s="15" t="s">
        <v>339</v>
      </c>
      <c r="D728" s="171">
        <v>1.0244534285826434</v>
      </c>
      <c r="E728" s="290">
        <v>0.8</v>
      </c>
      <c r="F728" s="21">
        <v>20</v>
      </c>
      <c r="G728" s="290" t="s">
        <v>1545</v>
      </c>
      <c r="H728" s="21" t="s">
        <v>1210</v>
      </c>
      <c r="I728" s="21" t="s">
        <v>421</v>
      </c>
    </row>
    <row r="729" spans="1:9" x14ac:dyDescent="0.3">
      <c r="A729" s="15" t="s">
        <v>1442</v>
      </c>
      <c r="B729" s="15" t="s">
        <v>1378</v>
      </c>
      <c r="C729" s="15" t="s">
        <v>339</v>
      </c>
      <c r="D729" s="171">
        <v>1.1854225070084101</v>
      </c>
      <c r="E729" s="290">
        <v>1.5</v>
      </c>
      <c r="F729" s="21">
        <v>20</v>
      </c>
      <c r="G729" s="290" t="s">
        <v>1545</v>
      </c>
      <c r="H729" s="21" t="s">
        <v>1210</v>
      </c>
      <c r="I729" s="21" t="s">
        <v>421</v>
      </c>
    </row>
    <row r="730" spans="1:9" x14ac:dyDescent="0.3">
      <c r="A730" s="15" t="s">
        <v>1444</v>
      </c>
      <c r="B730" s="15" t="s">
        <v>1378</v>
      </c>
      <c r="C730" s="15" t="s">
        <v>339</v>
      </c>
      <c r="D730" s="171">
        <v>1.9453739008637463</v>
      </c>
      <c r="E730" s="290">
        <v>2.5</v>
      </c>
      <c r="F730" s="21">
        <v>25</v>
      </c>
      <c r="G730" s="290" t="s">
        <v>1545</v>
      </c>
      <c r="H730" s="21" t="s">
        <v>1210</v>
      </c>
      <c r="I730" s="21" t="s">
        <v>421</v>
      </c>
    </row>
    <row r="731" spans="1:9" x14ac:dyDescent="0.3">
      <c r="A731" s="15" t="s">
        <v>1445</v>
      </c>
      <c r="B731" s="15" t="s">
        <v>1378</v>
      </c>
      <c r="C731" s="15" t="s">
        <v>339</v>
      </c>
      <c r="D731" s="171">
        <v>2.0090406830738328</v>
      </c>
      <c r="E731" s="290">
        <v>2.2000000000000002</v>
      </c>
      <c r="F731" s="21">
        <v>25</v>
      </c>
      <c r="G731" s="290" t="s">
        <v>1545</v>
      </c>
      <c r="H731" s="21" t="s">
        <v>1210</v>
      </c>
      <c r="I731" s="21" t="s">
        <v>421</v>
      </c>
    </row>
    <row r="732" spans="1:9" x14ac:dyDescent="0.3">
      <c r="A732" s="15" t="s">
        <v>1446</v>
      </c>
      <c r="B732" s="15" t="s">
        <v>1378</v>
      </c>
      <c r="C732" s="15" t="s">
        <v>339</v>
      </c>
      <c r="D732" s="171">
        <v>1.9883510745129545</v>
      </c>
      <c r="E732" s="290">
        <v>2.2000000000000002</v>
      </c>
      <c r="F732" s="21">
        <v>25</v>
      </c>
      <c r="G732" s="290" t="s">
        <v>1545</v>
      </c>
      <c r="H732" s="21" t="s">
        <v>1210</v>
      </c>
      <c r="I732" s="21" t="s">
        <v>421</v>
      </c>
    </row>
    <row r="733" spans="1:9" x14ac:dyDescent="0.3">
      <c r="A733" s="15" t="s">
        <v>1448</v>
      </c>
      <c r="B733" s="15" t="s">
        <v>1378</v>
      </c>
      <c r="C733" s="15" t="s">
        <v>339</v>
      </c>
      <c r="D733" s="171">
        <v>1.1534118406194549</v>
      </c>
      <c r="E733" s="290">
        <v>-0.2</v>
      </c>
      <c r="F733" s="21">
        <v>11</v>
      </c>
      <c r="G733" s="290" t="s">
        <v>1545</v>
      </c>
      <c r="H733" s="21" t="s">
        <v>347</v>
      </c>
      <c r="I733" s="21" t="s">
        <v>421</v>
      </c>
    </row>
    <row r="734" spans="1:9" x14ac:dyDescent="0.3">
      <c r="A734" s="15" t="s">
        <v>1449</v>
      </c>
      <c r="B734" s="15" t="s">
        <v>1378</v>
      </c>
      <c r="C734" s="15" t="s">
        <v>339</v>
      </c>
      <c r="D734" s="171">
        <v>0.9834026509114937</v>
      </c>
      <c r="E734" s="290">
        <v>1.5</v>
      </c>
      <c r="F734" s="21">
        <v>11</v>
      </c>
      <c r="G734" s="290" t="s">
        <v>1545</v>
      </c>
      <c r="H734" s="21" t="s">
        <v>347</v>
      </c>
      <c r="I734" s="21" t="s">
        <v>421</v>
      </c>
    </row>
    <row r="735" spans="1:9" x14ac:dyDescent="0.3">
      <c r="A735" s="15" t="s">
        <v>1450</v>
      </c>
      <c r="B735" s="15" t="s">
        <v>1378</v>
      </c>
      <c r="C735" s="15" t="s">
        <v>339</v>
      </c>
      <c r="D735" s="171">
        <v>1.1528523156430135</v>
      </c>
      <c r="E735" s="290">
        <v>2.7</v>
      </c>
      <c r="F735" s="21">
        <v>11</v>
      </c>
      <c r="G735" s="290" t="s">
        <v>1545</v>
      </c>
      <c r="H735" s="21" t="s">
        <v>347</v>
      </c>
      <c r="I735" s="21" t="s">
        <v>421</v>
      </c>
    </row>
    <row r="736" spans="1:9" x14ac:dyDescent="0.3">
      <c r="A736" s="15" t="s">
        <v>1455</v>
      </c>
      <c r="B736" s="15" t="s">
        <v>1378</v>
      </c>
      <c r="C736" s="15" t="s">
        <v>339</v>
      </c>
      <c r="D736" s="171">
        <v>0.99237235367372367</v>
      </c>
      <c r="E736" s="290">
        <v>3</v>
      </c>
      <c r="F736" s="21">
        <v>11</v>
      </c>
      <c r="G736" s="290" t="s">
        <v>1545</v>
      </c>
      <c r="H736" s="21" t="s">
        <v>349</v>
      </c>
      <c r="I736" s="21" t="s">
        <v>421</v>
      </c>
    </row>
    <row r="737" spans="1:9" x14ac:dyDescent="0.3">
      <c r="A737" s="15" t="s">
        <v>1456</v>
      </c>
      <c r="B737" s="15" t="s">
        <v>1378</v>
      </c>
      <c r="C737" s="15" t="s">
        <v>339</v>
      </c>
      <c r="D737" s="171">
        <v>1.0817307692307692</v>
      </c>
      <c r="E737" s="290">
        <v>2</v>
      </c>
      <c r="F737" s="21">
        <v>11</v>
      </c>
      <c r="G737" s="290" t="s">
        <v>1545</v>
      </c>
      <c r="H737" s="21" t="s">
        <v>349</v>
      </c>
      <c r="I737" s="21" t="s">
        <v>421</v>
      </c>
    </row>
    <row r="738" spans="1:9" x14ac:dyDescent="0.3">
      <c r="A738" s="15" t="s">
        <v>1457</v>
      </c>
      <c r="B738" s="15" t="s">
        <v>1378</v>
      </c>
      <c r="C738" s="15" t="s">
        <v>339</v>
      </c>
      <c r="D738" s="171">
        <v>1.0054881224211834</v>
      </c>
      <c r="E738" s="290">
        <v>2.8</v>
      </c>
      <c r="F738" s="21">
        <v>11</v>
      </c>
      <c r="G738" s="290" t="s">
        <v>1545</v>
      </c>
      <c r="H738" s="21" t="s">
        <v>349</v>
      </c>
      <c r="I738" s="21" t="s">
        <v>421</v>
      </c>
    </row>
    <row r="739" spans="1:9" x14ac:dyDescent="0.3">
      <c r="A739" s="15" t="s">
        <v>1463</v>
      </c>
      <c r="B739" s="15" t="s">
        <v>1378</v>
      </c>
      <c r="C739" s="15" t="s">
        <v>339</v>
      </c>
      <c r="D739" s="171">
        <v>0.89332003988035891</v>
      </c>
      <c r="E739" s="290">
        <v>1.2</v>
      </c>
      <c r="F739" s="21">
        <v>15</v>
      </c>
      <c r="G739" s="290" t="s">
        <v>1545</v>
      </c>
      <c r="H739" s="21" t="s">
        <v>1210</v>
      </c>
      <c r="I739" s="21" t="s">
        <v>421</v>
      </c>
    </row>
    <row r="740" spans="1:9" x14ac:dyDescent="0.3">
      <c r="A740" s="15" t="s">
        <v>1464</v>
      </c>
      <c r="B740" s="15" t="s">
        <v>1378</v>
      </c>
      <c r="C740" s="15" t="s">
        <v>339</v>
      </c>
      <c r="D740" s="171">
        <v>0.94167919601171168</v>
      </c>
      <c r="E740" s="290">
        <v>1.2</v>
      </c>
      <c r="F740" s="21">
        <v>15</v>
      </c>
      <c r="G740" s="290" t="s">
        <v>1545</v>
      </c>
      <c r="H740" s="21" t="s">
        <v>1210</v>
      </c>
      <c r="I740" s="21" t="s">
        <v>421</v>
      </c>
    </row>
    <row r="741" spans="1:9" x14ac:dyDescent="0.3">
      <c r="A741" s="15" t="s">
        <v>1465</v>
      </c>
      <c r="B741" s="15" t="s">
        <v>1378</v>
      </c>
      <c r="C741" s="15" t="s">
        <v>339</v>
      </c>
      <c r="D741" s="171">
        <v>0.86490294301815906</v>
      </c>
      <c r="E741" s="290">
        <v>1.4</v>
      </c>
      <c r="F741" s="21">
        <v>15</v>
      </c>
      <c r="G741" s="290" t="s">
        <v>1545</v>
      </c>
      <c r="H741" s="21" t="s">
        <v>1210</v>
      </c>
      <c r="I741" s="21" t="s">
        <v>421</v>
      </c>
    </row>
    <row r="742" spans="1:9" x14ac:dyDescent="0.3">
      <c r="F742" s="15"/>
      <c r="G742" s="15"/>
      <c r="H742" s="15"/>
    </row>
  </sheetData>
  <sortState xmlns:xlrd2="http://schemas.microsoft.com/office/spreadsheetml/2017/richdata2" ref="A2:I742">
    <sortCondition ref="G1"/>
  </sortState>
  <conditionalFormatting sqref="A742:A1048576 A1:A718">
    <cfRule type="duplicateValues" dxfId="4" priority="3"/>
  </conditionalFormatting>
  <conditionalFormatting sqref="A719:A741">
    <cfRule type="duplicateValues" dxfId="3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5BCF-9BCC-49C5-AB10-890E93271D30}">
  <dimension ref="A1:O278"/>
  <sheetViews>
    <sheetView topLeftCell="A38" zoomScale="60" zoomScaleNormal="60" workbookViewId="0">
      <selection activeCell="G8" sqref="G8"/>
    </sheetView>
  </sheetViews>
  <sheetFormatPr defaultRowHeight="14.5" x14ac:dyDescent="0.35"/>
  <cols>
    <col min="1" max="1" width="15.08984375" bestFit="1" customWidth="1"/>
    <col min="5" max="5" width="15.81640625" bestFit="1" customWidth="1"/>
    <col min="9" max="9" width="16.1796875" bestFit="1" customWidth="1"/>
    <col min="13" max="13" width="16.1796875" bestFit="1" customWidth="1"/>
  </cols>
  <sheetData>
    <row r="1" spans="1:15" x14ac:dyDescent="0.35">
      <c r="A1" s="400" t="s">
        <v>1550</v>
      </c>
      <c r="B1" s="400"/>
      <c r="C1" s="400"/>
      <c r="D1" s="374"/>
      <c r="E1" s="400" t="s">
        <v>1551</v>
      </c>
      <c r="F1" s="400"/>
      <c r="G1" s="400"/>
      <c r="I1" s="400" t="s">
        <v>1552</v>
      </c>
      <c r="J1" s="400"/>
      <c r="K1" s="400"/>
      <c r="M1" s="400" t="s">
        <v>1553</v>
      </c>
      <c r="N1" s="400"/>
      <c r="O1" s="400"/>
    </row>
    <row r="2" spans="1:15" x14ac:dyDescent="0.35">
      <c r="A2" t="s">
        <v>0</v>
      </c>
      <c r="B2" t="s">
        <v>1502</v>
      </c>
      <c r="C2" t="s">
        <v>1396</v>
      </c>
      <c r="E2" t="s">
        <v>0</v>
      </c>
      <c r="F2" t="s">
        <v>1502</v>
      </c>
      <c r="G2" t="s">
        <v>1396</v>
      </c>
      <c r="I2" t="s">
        <v>0</v>
      </c>
      <c r="J2" t="s">
        <v>1502</v>
      </c>
      <c r="K2" t="s">
        <v>1396</v>
      </c>
      <c r="M2" t="s">
        <v>0</v>
      </c>
      <c r="N2" t="s">
        <v>1502</v>
      </c>
      <c r="O2" t="s">
        <v>1396</v>
      </c>
    </row>
    <row r="3" spans="1:15" x14ac:dyDescent="0.35">
      <c r="A3" s="15" t="s">
        <v>1498</v>
      </c>
      <c r="E3" s="15" t="s">
        <v>1498</v>
      </c>
      <c r="I3" s="15" t="s">
        <v>1375</v>
      </c>
      <c r="M3" s="15" t="s">
        <v>1375</v>
      </c>
    </row>
    <row r="4" spans="1:15" x14ac:dyDescent="0.35">
      <c r="A4" s="15" t="s">
        <v>1498</v>
      </c>
      <c r="E4" s="15" t="s">
        <v>1498</v>
      </c>
      <c r="I4" s="15" t="s">
        <v>1375</v>
      </c>
      <c r="M4" s="15" t="s">
        <v>1375</v>
      </c>
    </row>
    <row r="5" spans="1:15" x14ac:dyDescent="0.35">
      <c r="A5" s="15" t="s">
        <v>1498</v>
      </c>
      <c r="E5" s="15" t="s">
        <v>1498</v>
      </c>
      <c r="I5" s="15" t="s">
        <v>1375</v>
      </c>
      <c r="M5" s="15" t="s">
        <v>1375</v>
      </c>
    </row>
    <row r="6" spans="1:15" x14ac:dyDescent="0.35">
      <c r="A6" s="15" t="s">
        <v>1498</v>
      </c>
      <c r="E6" s="15" t="s">
        <v>1498</v>
      </c>
      <c r="I6" s="1" t="s">
        <v>1389</v>
      </c>
      <c r="M6" s="15" t="s">
        <v>1375</v>
      </c>
    </row>
    <row r="7" spans="1:15" x14ac:dyDescent="0.35">
      <c r="A7" s="15" t="s">
        <v>1498</v>
      </c>
      <c r="E7" s="15" t="s">
        <v>1498</v>
      </c>
      <c r="I7" s="1" t="s">
        <v>1389</v>
      </c>
      <c r="M7" s="15" t="s">
        <v>1375</v>
      </c>
    </row>
    <row r="8" spans="1:15" x14ac:dyDescent="0.35">
      <c r="A8" s="15" t="s">
        <v>1498</v>
      </c>
      <c r="E8" s="15" t="s">
        <v>1498</v>
      </c>
      <c r="I8" s="1" t="s">
        <v>1389</v>
      </c>
      <c r="M8" s="15" t="s">
        <v>1375</v>
      </c>
    </row>
    <row r="9" spans="1:15" x14ac:dyDescent="0.35">
      <c r="A9" s="15" t="s">
        <v>1498</v>
      </c>
      <c r="E9" s="15" t="s">
        <v>1498</v>
      </c>
      <c r="I9" s="15" t="s">
        <v>1226</v>
      </c>
      <c r="M9" s="15" t="s">
        <v>1375</v>
      </c>
    </row>
    <row r="10" spans="1:15" x14ac:dyDescent="0.35">
      <c r="A10" s="15" t="s">
        <v>1498</v>
      </c>
      <c r="E10" s="15" t="s">
        <v>1498</v>
      </c>
      <c r="I10" s="15" t="s">
        <v>1226</v>
      </c>
      <c r="M10" s="15" t="s">
        <v>1375</v>
      </c>
    </row>
    <row r="11" spans="1:15" x14ac:dyDescent="0.35">
      <c r="A11" s="15" t="s">
        <v>1498</v>
      </c>
      <c r="E11" s="15" t="s">
        <v>1498</v>
      </c>
      <c r="I11" s="15" t="s">
        <v>1226</v>
      </c>
      <c r="M11" s="15" t="s">
        <v>1375</v>
      </c>
    </row>
    <row r="12" spans="1:15" x14ac:dyDescent="0.35">
      <c r="A12" s="15" t="s">
        <v>1498</v>
      </c>
      <c r="E12" s="15" t="s">
        <v>1498</v>
      </c>
      <c r="I12" s="15" t="s">
        <v>1226</v>
      </c>
      <c r="M12" s="15" t="s">
        <v>1376</v>
      </c>
    </row>
    <row r="13" spans="1:15" x14ac:dyDescent="0.35">
      <c r="A13" s="15" t="s">
        <v>1498</v>
      </c>
      <c r="E13" s="15" t="s">
        <v>1498</v>
      </c>
      <c r="I13" s="15" t="s">
        <v>1226</v>
      </c>
      <c r="M13" s="15" t="s">
        <v>1376</v>
      </c>
    </row>
    <row r="14" spans="1:15" x14ac:dyDescent="0.35">
      <c r="A14" s="15" t="s">
        <v>1498</v>
      </c>
      <c r="E14" s="15" t="s">
        <v>1498</v>
      </c>
      <c r="I14" s="15" t="s">
        <v>1226</v>
      </c>
      <c r="M14" s="15" t="s">
        <v>1376</v>
      </c>
    </row>
    <row r="15" spans="1:15" x14ac:dyDescent="0.35">
      <c r="A15" s="15" t="s">
        <v>1498</v>
      </c>
      <c r="E15" s="15" t="s">
        <v>1498</v>
      </c>
      <c r="I15" s="15" t="s">
        <v>1226</v>
      </c>
      <c r="M15" s="15" t="s">
        <v>1376</v>
      </c>
    </row>
    <row r="16" spans="1:15" x14ac:dyDescent="0.35">
      <c r="A16" s="15" t="s">
        <v>1498</v>
      </c>
      <c r="E16" s="15" t="s">
        <v>1498</v>
      </c>
      <c r="I16" s="15" t="s">
        <v>1226</v>
      </c>
      <c r="M16" s="15" t="s">
        <v>1376</v>
      </c>
    </row>
    <row r="17" spans="1:13" x14ac:dyDescent="0.35">
      <c r="A17" s="15" t="s">
        <v>1498</v>
      </c>
      <c r="E17" s="15" t="s">
        <v>1498</v>
      </c>
      <c r="I17" s="15" t="s">
        <v>1226</v>
      </c>
      <c r="M17" s="15" t="s">
        <v>1376</v>
      </c>
    </row>
    <row r="18" spans="1:13" x14ac:dyDescent="0.35">
      <c r="A18" s="15" t="s">
        <v>1498</v>
      </c>
      <c r="E18" s="15" t="s">
        <v>1498</v>
      </c>
      <c r="I18" s="15" t="s">
        <v>1226</v>
      </c>
      <c r="M18" s="15" t="s">
        <v>1376</v>
      </c>
    </row>
    <row r="19" spans="1:13" x14ac:dyDescent="0.35">
      <c r="A19" s="15" t="s">
        <v>1498</v>
      </c>
      <c r="E19" s="15" t="s">
        <v>1498</v>
      </c>
      <c r="I19" s="15" t="s">
        <v>1226</v>
      </c>
      <c r="M19" s="15" t="s">
        <v>1376</v>
      </c>
    </row>
    <row r="20" spans="1:13" x14ac:dyDescent="0.35">
      <c r="A20" s="15" t="s">
        <v>1498</v>
      </c>
      <c r="E20" s="15" t="s">
        <v>1498</v>
      </c>
      <c r="I20" s="15" t="s">
        <v>1226</v>
      </c>
      <c r="M20" s="15" t="s">
        <v>1376</v>
      </c>
    </row>
    <row r="21" spans="1:13" x14ac:dyDescent="0.35">
      <c r="A21" s="15" t="s">
        <v>1498</v>
      </c>
      <c r="E21" s="15" t="s">
        <v>1498</v>
      </c>
      <c r="I21" s="15" t="s">
        <v>1226</v>
      </c>
      <c r="M21" s="15" t="s">
        <v>1376</v>
      </c>
    </row>
    <row r="22" spans="1:13" x14ac:dyDescent="0.35">
      <c r="A22" s="15" t="s">
        <v>1498</v>
      </c>
      <c r="E22" s="15" t="s">
        <v>1498</v>
      </c>
      <c r="I22" s="15" t="s">
        <v>1226</v>
      </c>
      <c r="M22" s="15" t="s">
        <v>1376</v>
      </c>
    </row>
    <row r="23" spans="1:13" x14ac:dyDescent="0.35">
      <c r="A23" s="15" t="s">
        <v>1498</v>
      </c>
      <c r="E23" s="15" t="s">
        <v>1498</v>
      </c>
      <c r="I23" s="15" t="s">
        <v>1226</v>
      </c>
      <c r="M23" s="15" t="s">
        <v>1376</v>
      </c>
    </row>
    <row r="24" spans="1:13" x14ac:dyDescent="0.35">
      <c r="A24" s="15" t="s">
        <v>1498</v>
      </c>
      <c r="E24" s="15" t="s">
        <v>1498</v>
      </c>
      <c r="I24" s="15" t="s">
        <v>1226</v>
      </c>
      <c r="M24" s="15" t="s">
        <v>1376</v>
      </c>
    </row>
    <row r="25" spans="1:13" x14ac:dyDescent="0.35">
      <c r="A25" s="15" t="s">
        <v>1498</v>
      </c>
      <c r="E25" s="15" t="s">
        <v>1498</v>
      </c>
      <c r="I25" s="15" t="s">
        <v>1226</v>
      </c>
      <c r="M25" s="15" t="s">
        <v>1376</v>
      </c>
    </row>
    <row r="26" spans="1:13" x14ac:dyDescent="0.35">
      <c r="A26" s="15" t="s">
        <v>1498</v>
      </c>
      <c r="E26" s="15" t="s">
        <v>1498</v>
      </c>
      <c r="I26" s="15" t="s">
        <v>1226</v>
      </c>
      <c r="M26" s="15" t="s">
        <v>1376</v>
      </c>
    </row>
    <row r="27" spans="1:13" x14ac:dyDescent="0.35">
      <c r="A27" s="15" t="s">
        <v>1498</v>
      </c>
      <c r="E27" s="15" t="s">
        <v>1498</v>
      </c>
      <c r="I27" s="15" t="s">
        <v>1226</v>
      </c>
      <c r="M27" s="15" t="s">
        <v>1376</v>
      </c>
    </row>
    <row r="28" spans="1:13" x14ac:dyDescent="0.35">
      <c r="A28" s="15" t="s">
        <v>1498</v>
      </c>
      <c r="E28" s="15" t="s">
        <v>1498</v>
      </c>
      <c r="I28" s="15" t="s">
        <v>1226</v>
      </c>
      <c r="M28" s="15" t="s">
        <v>1376</v>
      </c>
    </row>
    <row r="29" spans="1:13" x14ac:dyDescent="0.35">
      <c r="A29" s="15" t="s">
        <v>1498</v>
      </c>
      <c r="E29" s="15" t="s">
        <v>1498</v>
      </c>
      <c r="I29" s="15" t="s">
        <v>1226</v>
      </c>
      <c r="M29" s="15" t="s">
        <v>1376</v>
      </c>
    </row>
    <row r="30" spans="1:13" x14ac:dyDescent="0.35">
      <c r="A30" s="15" t="s">
        <v>1498</v>
      </c>
      <c r="E30" s="15" t="s">
        <v>1498</v>
      </c>
      <c r="I30" s="15" t="s">
        <v>1226</v>
      </c>
      <c r="M30" s="15" t="s">
        <v>1376</v>
      </c>
    </row>
    <row r="31" spans="1:13" x14ac:dyDescent="0.35">
      <c r="A31" s="15" t="s">
        <v>1498</v>
      </c>
      <c r="E31" s="15" t="s">
        <v>1498</v>
      </c>
      <c r="I31" s="15" t="s">
        <v>1226</v>
      </c>
      <c r="M31" s="15" t="s">
        <v>1376</v>
      </c>
    </row>
    <row r="32" spans="1:13" x14ac:dyDescent="0.35">
      <c r="A32" s="15" t="s">
        <v>1498</v>
      </c>
      <c r="E32" s="15" t="s">
        <v>1498</v>
      </c>
      <c r="I32" s="15" t="s">
        <v>1226</v>
      </c>
      <c r="M32" s="15" t="s">
        <v>1376</v>
      </c>
    </row>
    <row r="33" spans="1:13" x14ac:dyDescent="0.35">
      <c r="A33" s="15" t="s">
        <v>1498</v>
      </c>
      <c r="E33" s="15" t="s">
        <v>1498</v>
      </c>
      <c r="I33" s="15" t="s">
        <v>1226</v>
      </c>
      <c r="M33" s="24" t="s">
        <v>1374</v>
      </c>
    </row>
    <row r="34" spans="1:13" x14ac:dyDescent="0.35">
      <c r="A34" s="15" t="s">
        <v>1498</v>
      </c>
      <c r="E34" s="15" t="s">
        <v>1498</v>
      </c>
      <c r="I34" s="15" t="s">
        <v>1226</v>
      </c>
      <c r="M34" s="24" t="s">
        <v>1374</v>
      </c>
    </row>
    <row r="35" spans="1:13" x14ac:dyDescent="0.35">
      <c r="A35" s="15" t="s">
        <v>1498</v>
      </c>
      <c r="E35" s="15" t="s">
        <v>1498</v>
      </c>
      <c r="I35" s="15" t="s">
        <v>1226</v>
      </c>
      <c r="M35" s="24" t="s">
        <v>1374</v>
      </c>
    </row>
    <row r="36" spans="1:13" x14ac:dyDescent="0.35">
      <c r="A36" s="15" t="s">
        <v>1498</v>
      </c>
      <c r="E36" s="15" t="s">
        <v>1498</v>
      </c>
      <c r="I36" s="15" t="s">
        <v>1226</v>
      </c>
      <c r="M36" s="24" t="s">
        <v>1374</v>
      </c>
    </row>
    <row r="37" spans="1:13" x14ac:dyDescent="0.35">
      <c r="A37" s="15" t="s">
        <v>1498</v>
      </c>
      <c r="E37" s="15" t="s">
        <v>1498</v>
      </c>
      <c r="I37" s="15" t="s">
        <v>1226</v>
      </c>
      <c r="M37" s="24" t="s">
        <v>1374</v>
      </c>
    </row>
    <row r="38" spans="1:13" x14ac:dyDescent="0.35">
      <c r="A38" s="15" t="s">
        <v>1498</v>
      </c>
      <c r="E38" s="15" t="s">
        <v>1498</v>
      </c>
      <c r="I38" s="15" t="s">
        <v>1226</v>
      </c>
      <c r="M38" s="24" t="s">
        <v>1374</v>
      </c>
    </row>
    <row r="39" spans="1:13" x14ac:dyDescent="0.35">
      <c r="A39" s="15" t="s">
        <v>1498</v>
      </c>
      <c r="E39" s="15" t="s">
        <v>1498</v>
      </c>
      <c r="I39" s="1" t="s">
        <v>1494</v>
      </c>
      <c r="M39" s="24" t="s">
        <v>1374</v>
      </c>
    </row>
    <row r="40" spans="1:13" x14ac:dyDescent="0.35">
      <c r="A40" s="15" t="s">
        <v>1498</v>
      </c>
      <c r="E40" s="15" t="s">
        <v>1498</v>
      </c>
      <c r="I40" s="1" t="s">
        <v>1494</v>
      </c>
      <c r="M40" s="24" t="s">
        <v>1374</v>
      </c>
    </row>
    <row r="41" spans="1:13" x14ac:dyDescent="0.35">
      <c r="A41" s="15" t="s">
        <v>1498</v>
      </c>
      <c r="E41" s="15" t="s">
        <v>1498</v>
      </c>
      <c r="I41" s="1" t="s">
        <v>1494</v>
      </c>
      <c r="M41" s="24" t="s">
        <v>1374</v>
      </c>
    </row>
    <row r="42" spans="1:13" x14ac:dyDescent="0.35">
      <c r="A42" s="15" t="s">
        <v>1498</v>
      </c>
      <c r="E42" s="15" t="s">
        <v>1498</v>
      </c>
      <c r="I42" s="1" t="s">
        <v>1494</v>
      </c>
      <c r="M42" s="24" t="s">
        <v>1374</v>
      </c>
    </row>
    <row r="43" spans="1:13" x14ac:dyDescent="0.35">
      <c r="A43" s="15" t="s">
        <v>1498</v>
      </c>
      <c r="E43" s="15" t="s">
        <v>1498</v>
      </c>
      <c r="I43" s="1" t="s">
        <v>1494</v>
      </c>
      <c r="M43" s="24" t="s">
        <v>1374</v>
      </c>
    </row>
    <row r="44" spans="1:13" x14ac:dyDescent="0.35">
      <c r="A44" s="15" t="s">
        <v>1497</v>
      </c>
      <c r="E44" s="15" t="s">
        <v>1498</v>
      </c>
      <c r="I44" s="1" t="s">
        <v>1494</v>
      </c>
      <c r="M44" s="24" t="s">
        <v>1374</v>
      </c>
    </row>
    <row r="45" spans="1:13" x14ac:dyDescent="0.35">
      <c r="A45" s="15" t="s">
        <v>1497</v>
      </c>
      <c r="E45" s="15" t="s">
        <v>1498</v>
      </c>
      <c r="I45" s="1" t="s">
        <v>1494</v>
      </c>
      <c r="M45" s="24" t="s">
        <v>1374</v>
      </c>
    </row>
    <row r="46" spans="1:13" x14ac:dyDescent="0.35">
      <c r="A46" s="15" t="s">
        <v>1497</v>
      </c>
      <c r="E46" s="15" t="s">
        <v>1498</v>
      </c>
      <c r="I46" s="1" t="s">
        <v>1494</v>
      </c>
      <c r="M46" s="24" t="s">
        <v>1374</v>
      </c>
    </row>
    <row r="47" spans="1:13" x14ac:dyDescent="0.35">
      <c r="A47" s="15" t="s">
        <v>1497</v>
      </c>
      <c r="E47" s="15" t="s">
        <v>1498</v>
      </c>
      <c r="I47" s="1" t="s">
        <v>1495</v>
      </c>
      <c r="M47" s="24" t="s">
        <v>1374</v>
      </c>
    </row>
    <row r="48" spans="1:13" x14ac:dyDescent="0.35">
      <c r="A48" s="15" t="s">
        <v>1497</v>
      </c>
      <c r="E48" s="15" t="s">
        <v>1498</v>
      </c>
      <c r="I48" s="1" t="s">
        <v>1495</v>
      </c>
      <c r="M48" s="24" t="s">
        <v>1374</v>
      </c>
    </row>
    <row r="49" spans="1:13" x14ac:dyDescent="0.35">
      <c r="A49" s="15" t="s">
        <v>1497</v>
      </c>
      <c r="E49" s="15" t="s">
        <v>1498</v>
      </c>
      <c r="I49" s="1" t="s">
        <v>1495</v>
      </c>
      <c r="M49" s="24" t="s">
        <v>1374</v>
      </c>
    </row>
    <row r="50" spans="1:13" x14ac:dyDescent="0.35">
      <c r="A50" s="15" t="s">
        <v>1497</v>
      </c>
      <c r="E50" s="15" t="s">
        <v>1498</v>
      </c>
      <c r="I50" s="1" t="s">
        <v>1495</v>
      </c>
      <c r="M50" s="24" t="s">
        <v>1374</v>
      </c>
    </row>
    <row r="51" spans="1:13" x14ac:dyDescent="0.35">
      <c r="A51" s="15" t="s">
        <v>1497</v>
      </c>
      <c r="E51" s="15" t="s">
        <v>1498</v>
      </c>
      <c r="I51" s="1" t="s">
        <v>1495</v>
      </c>
      <c r="M51" s="24" t="s">
        <v>1374</v>
      </c>
    </row>
    <row r="52" spans="1:13" x14ac:dyDescent="0.35">
      <c r="A52" s="15" t="s">
        <v>1497</v>
      </c>
      <c r="E52" s="15" t="s">
        <v>1498</v>
      </c>
      <c r="I52" s="1" t="s">
        <v>1495</v>
      </c>
      <c r="M52" s="24" t="s">
        <v>1374</v>
      </c>
    </row>
    <row r="53" spans="1:13" x14ac:dyDescent="0.35">
      <c r="A53" s="15" t="s">
        <v>1497</v>
      </c>
      <c r="E53" s="15" t="s">
        <v>1498</v>
      </c>
      <c r="I53" s="1" t="s">
        <v>1495</v>
      </c>
      <c r="M53" s="24" t="s">
        <v>1374</v>
      </c>
    </row>
    <row r="54" spans="1:13" x14ac:dyDescent="0.35">
      <c r="A54" s="15" t="s">
        <v>1497</v>
      </c>
      <c r="E54" s="15" t="s">
        <v>1498</v>
      </c>
      <c r="I54" s="1" t="s">
        <v>1495</v>
      </c>
      <c r="M54" s="24" t="s">
        <v>1374</v>
      </c>
    </row>
    <row r="55" spans="1:13" x14ac:dyDescent="0.35">
      <c r="A55" s="15" t="s">
        <v>1497</v>
      </c>
      <c r="E55" s="15" t="s">
        <v>1498</v>
      </c>
      <c r="I55" s="1" t="s">
        <v>1495</v>
      </c>
      <c r="M55" s="24" t="s">
        <v>1374</v>
      </c>
    </row>
    <row r="56" spans="1:13" x14ac:dyDescent="0.35">
      <c r="A56" s="15" t="s">
        <v>1497</v>
      </c>
      <c r="E56" s="15" t="s">
        <v>1498</v>
      </c>
      <c r="I56" s="1" t="s">
        <v>1495</v>
      </c>
      <c r="M56" s="24" t="s">
        <v>1374</v>
      </c>
    </row>
    <row r="57" spans="1:13" x14ac:dyDescent="0.35">
      <c r="A57" s="15" t="s">
        <v>1497</v>
      </c>
      <c r="E57" s="15" t="s">
        <v>1498</v>
      </c>
      <c r="I57" s="1" t="s">
        <v>1495</v>
      </c>
      <c r="M57" s="24" t="s">
        <v>1374</v>
      </c>
    </row>
    <row r="58" spans="1:13" x14ac:dyDescent="0.35">
      <c r="A58" s="15" t="s">
        <v>1497</v>
      </c>
      <c r="E58" s="15" t="s">
        <v>1498</v>
      </c>
      <c r="I58" s="15" t="s">
        <v>1378</v>
      </c>
      <c r="M58" s="24" t="s">
        <v>1374</v>
      </c>
    </row>
    <row r="59" spans="1:13" x14ac:dyDescent="0.35">
      <c r="A59" s="15" t="s">
        <v>1497</v>
      </c>
      <c r="E59" s="15" t="s">
        <v>1498</v>
      </c>
      <c r="I59" s="15" t="s">
        <v>1378</v>
      </c>
      <c r="M59" s="24" t="s">
        <v>1374</v>
      </c>
    </row>
    <row r="60" spans="1:13" x14ac:dyDescent="0.35">
      <c r="A60" s="15" t="s">
        <v>1497</v>
      </c>
      <c r="E60" s="15" t="s">
        <v>1498</v>
      </c>
      <c r="I60" s="15" t="s">
        <v>1378</v>
      </c>
      <c r="M60" s="24" t="s">
        <v>1374</v>
      </c>
    </row>
    <row r="61" spans="1:13" x14ac:dyDescent="0.35">
      <c r="A61" s="15" t="s">
        <v>1497</v>
      </c>
      <c r="E61" s="15" t="s">
        <v>1498</v>
      </c>
      <c r="I61" s="15" t="s">
        <v>1378</v>
      </c>
      <c r="M61" s="1" t="s">
        <v>1389</v>
      </c>
    </row>
    <row r="62" spans="1:13" x14ac:dyDescent="0.35">
      <c r="A62" s="15" t="s">
        <v>1497</v>
      </c>
      <c r="E62" s="15" t="s">
        <v>1498</v>
      </c>
      <c r="I62" s="15" t="s">
        <v>1378</v>
      </c>
      <c r="M62" s="1" t="s">
        <v>1389</v>
      </c>
    </row>
    <row r="63" spans="1:13" x14ac:dyDescent="0.35">
      <c r="A63" s="15" t="s">
        <v>1497</v>
      </c>
      <c r="E63" s="15" t="s">
        <v>1498</v>
      </c>
      <c r="I63" s="15" t="s">
        <v>1378</v>
      </c>
      <c r="M63" s="1" t="s">
        <v>1389</v>
      </c>
    </row>
    <row r="64" spans="1:13" x14ac:dyDescent="0.35">
      <c r="A64" s="15" t="s">
        <v>1497</v>
      </c>
      <c r="E64" s="15" t="s">
        <v>1376</v>
      </c>
      <c r="I64" s="15" t="s">
        <v>1378</v>
      </c>
      <c r="M64" s="1" t="s">
        <v>1389</v>
      </c>
    </row>
    <row r="65" spans="1:13" x14ac:dyDescent="0.35">
      <c r="A65" s="15" t="s">
        <v>1497</v>
      </c>
      <c r="E65" s="24" t="s">
        <v>1374</v>
      </c>
      <c r="I65" s="15" t="s">
        <v>1378</v>
      </c>
      <c r="M65" s="1" t="s">
        <v>1389</v>
      </c>
    </row>
    <row r="66" spans="1:13" x14ac:dyDescent="0.35">
      <c r="A66" s="15" t="s">
        <v>1497</v>
      </c>
      <c r="E66" s="24" t="s">
        <v>1374</v>
      </c>
      <c r="I66" s="15" t="s">
        <v>1378</v>
      </c>
      <c r="M66" s="1" t="s">
        <v>1389</v>
      </c>
    </row>
    <row r="67" spans="1:13" x14ac:dyDescent="0.35">
      <c r="A67" s="15" t="s">
        <v>1497</v>
      </c>
      <c r="E67" s="24" t="s">
        <v>1374</v>
      </c>
      <c r="I67" s="15" t="s">
        <v>1378</v>
      </c>
      <c r="M67" s="1" t="s">
        <v>1389</v>
      </c>
    </row>
    <row r="68" spans="1:13" x14ac:dyDescent="0.35">
      <c r="A68" s="15" t="s">
        <v>1497</v>
      </c>
      <c r="E68" s="24" t="s">
        <v>1374</v>
      </c>
      <c r="I68" s="15" t="s">
        <v>1378</v>
      </c>
      <c r="M68" s="1" t="s">
        <v>1389</v>
      </c>
    </row>
    <row r="69" spans="1:13" x14ac:dyDescent="0.35">
      <c r="A69" s="15" t="s">
        <v>1497</v>
      </c>
      <c r="E69" s="24" t="s">
        <v>1374</v>
      </c>
      <c r="I69" s="15" t="s">
        <v>1378</v>
      </c>
      <c r="M69" s="1" t="s">
        <v>1389</v>
      </c>
    </row>
    <row r="70" spans="1:13" x14ac:dyDescent="0.35">
      <c r="A70" s="15" t="s">
        <v>1497</v>
      </c>
      <c r="E70" s="24" t="s">
        <v>1374</v>
      </c>
      <c r="I70" s="15" t="s">
        <v>1378</v>
      </c>
      <c r="M70" s="1" t="s">
        <v>1389</v>
      </c>
    </row>
    <row r="71" spans="1:13" x14ac:dyDescent="0.35">
      <c r="A71" s="15" t="s">
        <v>1497</v>
      </c>
      <c r="E71" s="24" t="s">
        <v>1374</v>
      </c>
      <c r="I71" s="15" t="s">
        <v>1378</v>
      </c>
      <c r="M71" s="1" t="s">
        <v>1389</v>
      </c>
    </row>
    <row r="72" spans="1:13" x14ac:dyDescent="0.35">
      <c r="A72" s="15" t="s">
        <v>1497</v>
      </c>
      <c r="E72" s="24" t="s">
        <v>1374</v>
      </c>
      <c r="I72" s="15" t="s">
        <v>1378</v>
      </c>
      <c r="M72" s="1" t="s">
        <v>1389</v>
      </c>
    </row>
    <row r="73" spans="1:13" x14ac:dyDescent="0.35">
      <c r="A73" s="15" t="s">
        <v>1497</v>
      </c>
      <c r="E73" s="24" t="s">
        <v>1374</v>
      </c>
      <c r="M73" s="55" t="s">
        <v>1544</v>
      </c>
    </row>
    <row r="74" spans="1:13" x14ac:dyDescent="0.35">
      <c r="A74" s="15" t="s">
        <v>1497</v>
      </c>
      <c r="E74" s="24" t="s">
        <v>1374</v>
      </c>
      <c r="M74" s="55" t="s">
        <v>1544</v>
      </c>
    </row>
    <row r="75" spans="1:13" x14ac:dyDescent="0.35">
      <c r="A75" s="15" t="s">
        <v>1497</v>
      </c>
      <c r="E75" s="24" t="s">
        <v>1374</v>
      </c>
      <c r="M75" s="55" t="s">
        <v>1544</v>
      </c>
    </row>
    <row r="76" spans="1:13" x14ac:dyDescent="0.35">
      <c r="A76" s="15" t="s">
        <v>1497</v>
      </c>
      <c r="E76" s="24" t="s">
        <v>1374</v>
      </c>
      <c r="M76" s="55" t="s">
        <v>1544</v>
      </c>
    </row>
    <row r="77" spans="1:13" x14ac:dyDescent="0.35">
      <c r="A77" s="15" t="s">
        <v>1497</v>
      </c>
      <c r="E77" s="1" t="s">
        <v>13</v>
      </c>
      <c r="M77" s="55" t="s">
        <v>1544</v>
      </c>
    </row>
    <row r="78" spans="1:13" x14ac:dyDescent="0.35">
      <c r="A78" s="15" t="s">
        <v>1497</v>
      </c>
      <c r="E78" s="1" t="s">
        <v>13</v>
      </c>
      <c r="M78" s="55" t="s">
        <v>1544</v>
      </c>
    </row>
    <row r="79" spans="1:13" x14ac:dyDescent="0.35">
      <c r="A79" s="15" t="s">
        <v>1497</v>
      </c>
      <c r="E79" s="1" t="s">
        <v>13</v>
      </c>
      <c r="M79" s="55" t="s">
        <v>1544</v>
      </c>
    </row>
    <row r="80" spans="1:13" x14ac:dyDescent="0.35">
      <c r="A80" s="15" t="s">
        <v>1497</v>
      </c>
      <c r="E80" s="1" t="s">
        <v>13</v>
      </c>
      <c r="M80" s="55" t="s">
        <v>1544</v>
      </c>
    </row>
    <row r="81" spans="1:13" x14ac:dyDescent="0.35">
      <c r="A81" s="15" t="s">
        <v>1497</v>
      </c>
      <c r="E81" s="1" t="s">
        <v>13</v>
      </c>
      <c r="M81" s="55" t="s">
        <v>1544</v>
      </c>
    </row>
    <row r="82" spans="1:13" x14ac:dyDescent="0.35">
      <c r="A82" s="15" t="s">
        <v>1497</v>
      </c>
      <c r="E82" s="15" t="s">
        <v>1497</v>
      </c>
      <c r="M82" s="15" t="s">
        <v>1226</v>
      </c>
    </row>
    <row r="83" spans="1:13" x14ac:dyDescent="0.35">
      <c r="A83" s="15" t="s">
        <v>1497</v>
      </c>
      <c r="E83" s="15" t="s">
        <v>1497</v>
      </c>
      <c r="M83" s="15" t="s">
        <v>1226</v>
      </c>
    </row>
    <row r="84" spans="1:13" x14ac:dyDescent="0.35">
      <c r="A84" s="15" t="s">
        <v>1497</v>
      </c>
      <c r="E84" s="15" t="s">
        <v>1497</v>
      </c>
      <c r="M84" s="15" t="s">
        <v>1226</v>
      </c>
    </row>
    <row r="85" spans="1:13" x14ac:dyDescent="0.35">
      <c r="A85" s="15" t="s">
        <v>1497</v>
      </c>
      <c r="E85" s="15" t="s">
        <v>1497</v>
      </c>
      <c r="M85" s="15" t="s">
        <v>1226</v>
      </c>
    </row>
    <row r="86" spans="1:13" x14ac:dyDescent="0.35">
      <c r="A86" s="15" t="s">
        <v>1497</v>
      </c>
      <c r="E86" s="15" t="s">
        <v>1497</v>
      </c>
      <c r="M86" s="15" t="s">
        <v>1226</v>
      </c>
    </row>
    <row r="87" spans="1:13" x14ac:dyDescent="0.35">
      <c r="A87" s="15" t="s">
        <v>1497</v>
      </c>
      <c r="E87" s="297" t="s">
        <v>1497</v>
      </c>
      <c r="M87" s="15" t="s">
        <v>1226</v>
      </c>
    </row>
    <row r="88" spans="1:13" x14ac:dyDescent="0.35">
      <c r="A88" s="15" t="s">
        <v>1497</v>
      </c>
      <c r="E88" s="297" t="s">
        <v>1497</v>
      </c>
      <c r="M88" s="15" t="s">
        <v>1226</v>
      </c>
    </row>
    <row r="89" spans="1:13" x14ac:dyDescent="0.35">
      <c r="A89" s="15" t="s">
        <v>1497</v>
      </c>
      <c r="E89" s="297" t="s">
        <v>1497</v>
      </c>
      <c r="M89" s="15" t="s">
        <v>1226</v>
      </c>
    </row>
    <row r="90" spans="1:13" x14ac:dyDescent="0.35">
      <c r="A90" s="15" t="s">
        <v>1497</v>
      </c>
      <c r="E90" s="297" t="s">
        <v>1497</v>
      </c>
      <c r="M90" s="15" t="s">
        <v>1226</v>
      </c>
    </row>
    <row r="91" spans="1:13" x14ac:dyDescent="0.35">
      <c r="A91" s="15" t="s">
        <v>1497</v>
      </c>
      <c r="E91" s="297" t="s">
        <v>1497</v>
      </c>
      <c r="M91" s="15" t="s">
        <v>1226</v>
      </c>
    </row>
    <row r="92" spans="1:13" x14ac:dyDescent="0.35">
      <c r="A92" s="15" t="s">
        <v>1497</v>
      </c>
      <c r="E92" s="297" t="s">
        <v>1497</v>
      </c>
      <c r="M92" s="15" t="s">
        <v>1226</v>
      </c>
    </row>
    <row r="93" spans="1:13" x14ac:dyDescent="0.35">
      <c r="A93" s="15" t="s">
        <v>1497</v>
      </c>
      <c r="E93" s="55" t="s">
        <v>1497</v>
      </c>
      <c r="M93" s="15" t="s">
        <v>1226</v>
      </c>
    </row>
    <row r="94" spans="1:13" x14ac:dyDescent="0.35">
      <c r="A94" s="15" t="s">
        <v>1497</v>
      </c>
      <c r="E94" s="55" t="s">
        <v>1497</v>
      </c>
      <c r="M94" s="15" t="s">
        <v>1226</v>
      </c>
    </row>
    <row r="95" spans="1:13" x14ac:dyDescent="0.35">
      <c r="A95" s="15" t="s">
        <v>1497</v>
      </c>
      <c r="E95" s="55" t="s">
        <v>1497</v>
      </c>
      <c r="M95" s="15" t="s">
        <v>1226</v>
      </c>
    </row>
    <row r="96" spans="1:13" x14ac:dyDescent="0.35">
      <c r="A96" s="15" t="s">
        <v>1497</v>
      </c>
      <c r="E96" s="55" t="s">
        <v>1497</v>
      </c>
      <c r="M96" s="15" t="s">
        <v>1226</v>
      </c>
    </row>
    <row r="97" spans="1:13" x14ac:dyDescent="0.35">
      <c r="A97" s="15" t="s">
        <v>1497</v>
      </c>
      <c r="E97" s="55" t="s">
        <v>1497</v>
      </c>
      <c r="M97" s="15" t="s">
        <v>1226</v>
      </c>
    </row>
    <row r="98" spans="1:13" x14ac:dyDescent="0.35">
      <c r="A98" s="15" t="s">
        <v>1497</v>
      </c>
      <c r="E98" s="55" t="s">
        <v>1497</v>
      </c>
      <c r="M98" s="15" t="s">
        <v>1226</v>
      </c>
    </row>
    <row r="99" spans="1:13" x14ac:dyDescent="0.35">
      <c r="A99" s="15" t="s">
        <v>1497</v>
      </c>
      <c r="E99" s="55" t="s">
        <v>1497</v>
      </c>
      <c r="M99" s="15" t="s">
        <v>1226</v>
      </c>
    </row>
    <row r="100" spans="1:13" x14ac:dyDescent="0.35">
      <c r="A100" s="15" t="s">
        <v>1497</v>
      </c>
      <c r="E100" s="55" t="s">
        <v>1497</v>
      </c>
      <c r="M100" s="15" t="s">
        <v>1226</v>
      </c>
    </row>
    <row r="101" spans="1:13" x14ac:dyDescent="0.35">
      <c r="A101" s="15" t="s">
        <v>1497</v>
      </c>
      <c r="E101" s="55" t="s">
        <v>1497</v>
      </c>
      <c r="M101" s="15" t="s">
        <v>1226</v>
      </c>
    </row>
    <row r="102" spans="1:13" x14ac:dyDescent="0.35">
      <c r="A102" s="15" t="s">
        <v>1497</v>
      </c>
      <c r="E102" s="55" t="s">
        <v>1497</v>
      </c>
      <c r="M102" s="15" t="s">
        <v>1378</v>
      </c>
    </row>
    <row r="103" spans="1:13" x14ac:dyDescent="0.35">
      <c r="A103" s="15" t="s">
        <v>1497</v>
      </c>
      <c r="E103" s="55" t="s">
        <v>1497</v>
      </c>
      <c r="M103" s="15" t="s">
        <v>1378</v>
      </c>
    </row>
    <row r="104" spans="1:13" x14ac:dyDescent="0.35">
      <c r="A104" s="15" t="s">
        <v>1497</v>
      </c>
      <c r="E104" s="15" t="s">
        <v>1226</v>
      </c>
      <c r="M104" s="15" t="s">
        <v>1378</v>
      </c>
    </row>
    <row r="105" spans="1:13" x14ac:dyDescent="0.35">
      <c r="A105" s="15" t="s">
        <v>1497</v>
      </c>
      <c r="E105" s="15" t="s">
        <v>1226</v>
      </c>
      <c r="M105" s="15" t="s">
        <v>1378</v>
      </c>
    </row>
    <row r="106" spans="1:13" x14ac:dyDescent="0.35">
      <c r="A106" s="15" t="s">
        <v>1497</v>
      </c>
      <c r="E106" s="15" t="s">
        <v>1226</v>
      </c>
      <c r="M106" s="15" t="s">
        <v>1378</v>
      </c>
    </row>
    <row r="107" spans="1:13" x14ac:dyDescent="0.35">
      <c r="A107" s="15" t="s">
        <v>1497</v>
      </c>
      <c r="E107" s="15" t="s">
        <v>1226</v>
      </c>
      <c r="M107" s="15" t="s">
        <v>1378</v>
      </c>
    </row>
    <row r="108" spans="1:13" x14ac:dyDescent="0.35">
      <c r="A108" s="15" t="s">
        <v>1497</v>
      </c>
      <c r="E108" s="15" t="s">
        <v>1226</v>
      </c>
      <c r="M108" s="15" t="s">
        <v>1378</v>
      </c>
    </row>
    <row r="109" spans="1:13" x14ac:dyDescent="0.35">
      <c r="A109" s="15" t="s">
        <v>1497</v>
      </c>
      <c r="E109" s="15" t="s">
        <v>1226</v>
      </c>
      <c r="M109" s="15" t="s">
        <v>1378</v>
      </c>
    </row>
    <row r="110" spans="1:13" x14ac:dyDescent="0.35">
      <c r="A110" s="15" t="s">
        <v>1497</v>
      </c>
      <c r="E110" s="15" t="s">
        <v>1226</v>
      </c>
      <c r="M110" s="15" t="s">
        <v>1378</v>
      </c>
    </row>
    <row r="111" spans="1:13" x14ac:dyDescent="0.35">
      <c r="A111" s="15" t="s">
        <v>1497</v>
      </c>
      <c r="E111" s="15" t="s">
        <v>1226</v>
      </c>
      <c r="M111" s="15" t="s">
        <v>1378</v>
      </c>
    </row>
    <row r="112" spans="1:13" x14ac:dyDescent="0.35">
      <c r="A112" s="15" t="s">
        <v>1497</v>
      </c>
      <c r="E112" s="15" t="s">
        <v>1226</v>
      </c>
      <c r="M112" s="15" t="s">
        <v>1378</v>
      </c>
    </row>
    <row r="113" spans="1:13" x14ac:dyDescent="0.35">
      <c r="A113" s="15" t="s">
        <v>1497</v>
      </c>
      <c r="E113" s="15" t="s">
        <v>1226</v>
      </c>
      <c r="M113" s="15" t="s">
        <v>1378</v>
      </c>
    </row>
    <row r="114" spans="1:13" x14ac:dyDescent="0.35">
      <c r="A114" s="15" t="s">
        <v>1497</v>
      </c>
      <c r="E114" s="15" t="s">
        <v>1226</v>
      </c>
      <c r="M114" s="15" t="s">
        <v>1378</v>
      </c>
    </row>
    <row r="115" spans="1:13" x14ac:dyDescent="0.35">
      <c r="A115" s="15" t="s">
        <v>1497</v>
      </c>
      <c r="E115" s="15" t="s">
        <v>1226</v>
      </c>
      <c r="M115" s="15" t="s">
        <v>1378</v>
      </c>
    </row>
    <row r="116" spans="1:13" x14ac:dyDescent="0.35">
      <c r="A116" s="15" t="s">
        <v>1497</v>
      </c>
      <c r="E116" s="15" t="s">
        <v>1226</v>
      </c>
      <c r="M116" s="15" t="s">
        <v>1378</v>
      </c>
    </row>
    <row r="117" spans="1:13" x14ac:dyDescent="0.35">
      <c r="A117" s="15" t="s">
        <v>1497</v>
      </c>
      <c r="E117" s="15" t="s">
        <v>1226</v>
      </c>
      <c r="M117" s="15" t="s">
        <v>1378</v>
      </c>
    </row>
    <row r="118" spans="1:13" x14ac:dyDescent="0.35">
      <c r="A118" s="15" t="s">
        <v>1497</v>
      </c>
      <c r="E118" s="15" t="s">
        <v>1226</v>
      </c>
      <c r="M118" s="15" t="s">
        <v>1378</v>
      </c>
    </row>
    <row r="119" spans="1:13" x14ac:dyDescent="0.35">
      <c r="A119" s="15" t="s">
        <v>1497</v>
      </c>
      <c r="E119" s="15" t="s">
        <v>1226</v>
      </c>
      <c r="M119" s="15" t="s">
        <v>1378</v>
      </c>
    </row>
    <row r="120" spans="1:13" x14ac:dyDescent="0.35">
      <c r="A120" s="15" t="s">
        <v>1497</v>
      </c>
      <c r="E120" s="15" t="s">
        <v>1226</v>
      </c>
      <c r="M120" s="15" t="s">
        <v>1378</v>
      </c>
    </row>
    <row r="121" spans="1:13" x14ac:dyDescent="0.35">
      <c r="A121" s="15" t="s">
        <v>1497</v>
      </c>
      <c r="E121" s="15" t="s">
        <v>1226</v>
      </c>
      <c r="M121" s="15" t="s">
        <v>1378</v>
      </c>
    </row>
    <row r="122" spans="1:13" x14ac:dyDescent="0.35">
      <c r="A122" s="15" t="s">
        <v>1497</v>
      </c>
      <c r="E122" s="15" t="s">
        <v>1226</v>
      </c>
      <c r="M122" s="15" t="s">
        <v>1378</v>
      </c>
    </row>
    <row r="123" spans="1:13" x14ac:dyDescent="0.35">
      <c r="A123" s="15" t="s">
        <v>1497</v>
      </c>
      <c r="E123" s="15" t="s">
        <v>1226</v>
      </c>
      <c r="M123" s="105" t="s">
        <v>1380</v>
      </c>
    </row>
    <row r="124" spans="1:13" x14ac:dyDescent="0.35">
      <c r="A124" s="15" t="s">
        <v>1497</v>
      </c>
      <c r="E124" s="15" t="s">
        <v>1226</v>
      </c>
      <c r="M124" s="105" t="s">
        <v>1380</v>
      </c>
    </row>
    <row r="125" spans="1:13" x14ac:dyDescent="0.35">
      <c r="A125" s="15" t="s">
        <v>1497</v>
      </c>
      <c r="E125" s="15" t="s">
        <v>1226</v>
      </c>
      <c r="M125" s="105" t="s">
        <v>1380</v>
      </c>
    </row>
    <row r="126" spans="1:13" x14ac:dyDescent="0.35">
      <c r="A126" s="15" t="s">
        <v>1497</v>
      </c>
      <c r="E126" s="15" t="s">
        <v>1226</v>
      </c>
      <c r="M126" s="105" t="s">
        <v>1380</v>
      </c>
    </row>
    <row r="127" spans="1:13" x14ac:dyDescent="0.35">
      <c r="A127" s="15" t="s">
        <v>1497</v>
      </c>
      <c r="E127" s="15" t="s">
        <v>1226</v>
      </c>
      <c r="M127" s="105" t="s">
        <v>1380</v>
      </c>
    </row>
    <row r="128" spans="1:13" x14ac:dyDescent="0.35">
      <c r="A128" s="15" t="s">
        <v>1497</v>
      </c>
      <c r="E128" s="15" t="s">
        <v>1226</v>
      </c>
      <c r="M128" s="105" t="s">
        <v>1380</v>
      </c>
    </row>
    <row r="129" spans="1:13" x14ac:dyDescent="0.35">
      <c r="A129" s="15" t="s">
        <v>1497</v>
      </c>
      <c r="E129" s="15" t="s">
        <v>1226</v>
      </c>
      <c r="M129" s="105" t="s">
        <v>1380</v>
      </c>
    </row>
    <row r="130" spans="1:13" x14ac:dyDescent="0.35">
      <c r="A130" s="15" t="s">
        <v>1497</v>
      </c>
      <c r="E130" s="15" t="s">
        <v>1226</v>
      </c>
      <c r="M130" s="105" t="s">
        <v>1380</v>
      </c>
    </row>
    <row r="131" spans="1:13" x14ac:dyDescent="0.35">
      <c r="A131" s="15" t="s">
        <v>1497</v>
      </c>
      <c r="E131" s="15" t="s">
        <v>1226</v>
      </c>
      <c r="M131" s="105" t="s">
        <v>1380</v>
      </c>
    </row>
    <row r="132" spans="1:13" x14ac:dyDescent="0.35">
      <c r="A132" s="15" t="s">
        <v>1497</v>
      </c>
      <c r="E132" s="15" t="s">
        <v>1226</v>
      </c>
      <c r="M132" s="105" t="s">
        <v>1380</v>
      </c>
    </row>
    <row r="133" spans="1:13" x14ac:dyDescent="0.35">
      <c r="A133" s="15" t="s">
        <v>1497</v>
      </c>
      <c r="E133" s="15" t="s">
        <v>1226</v>
      </c>
      <c r="M133" s="1" t="s">
        <v>150</v>
      </c>
    </row>
    <row r="134" spans="1:13" x14ac:dyDescent="0.35">
      <c r="A134" s="15" t="s">
        <v>1497</v>
      </c>
      <c r="E134" s="15" t="s">
        <v>1226</v>
      </c>
      <c r="M134" s="1" t="s">
        <v>150</v>
      </c>
    </row>
    <row r="135" spans="1:13" x14ac:dyDescent="0.35">
      <c r="A135" s="15" t="s">
        <v>1497</v>
      </c>
      <c r="E135" s="15" t="s">
        <v>1226</v>
      </c>
      <c r="M135" s="1" t="s">
        <v>150</v>
      </c>
    </row>
    <row r="136" spans="1:13" x14ac:dyDescent="0.35">
      <c r="A136" s="15" t="s">
        <v>1497</v>
      </c>
      <c r="E136" s="15" t="s">
        <v>1226</v>
      </c>
      <c r="M136" s="1" t="s">
        <v>150</v>
      </c>
    </row>
    <row r="137" spans="1:13" x14ac:dyDescent="0.35">
      <c r="A137" s="15" t="s">
        <v>1497</v>
      </c>
      <c r="E137" s="15" t="s">
        <v>1226</v>
      </c>
      <c r="M137" s="114" t="s">
        <v>150</v>
      </c>
    </row>
    <row r="138" spans="1:13" x14ac:dyDescent="0.35">
      <c r="A138" s="15" t="s">
        <v>1497</v>
      </c>
      <c r="E138" s="15" t="s">
        <v>1226</v>
      </c>
      <c r="M138" s="114" t="s">
        <v>150</v>
      </c>
    </row>
    <row r="139" spans="1:13" x14ac:dyDescent="0.35">
      <c r="A139" s="15" t="s">
        <v>1497</v>
      </c>
      <c r="E139" s="15" t="s">
        <v>1226</v>
      </c>
      <c r="M139" s="114" t="s">
        <v>150</v>
      </c>
    </row>
    <row r="140" spans="1:13" x14ac:dyDescent="0.35">
      <c r="A140" s="15" t="s">
        <v>1497</v>
      </c>
      <c r="E140" s="15" t="s">
        <v>1226</v>
      </c>
      <c r="M140" s="114" t="s">
        <v>150</v>
      </c>
    </row>
    <row r="141" spans="1:13" x14ac:dyDescent="0.35">
      <c r="A141" s="15" t="s">
        <v>1497</v>
      </c>
      <c r="E141" s="15" t="s">
        <v>1226</v>
      </c>
      <c r="M141" s="32" t="s">
        <v>150</v>
      </c>
    </row>
    <row r="142" spans="1:13" x14ac:dyDescent="0.35">
      <c r="A142" s="15" t="s">
        <v>1497</v>
      </c>
      <c r="E142" s="15" t="s">
        <v>1226</v>
      </c>
      <c r="M142" s="114" t="s">
        <v>150</v>
      </c>
    </row>
    <row r="143" spans="1:13" x14ac:dyDescent="0.35">
      <c r="A143" s="15" t="s">
        <v>1497</v>
      </c>
      <c r="E143" s="15" t="s">
        <v>1226</v>
      </c>
      <c r="M143" s="114" t="s">
        <v>150</v>
      </c>
    </row>
    <row r="144" spans="1:13" x14ac:dyDescent="0.35">
      <c r="A144" s="15" t="s">
        <v>1497</v>
      </c>
      <c r="E144" s="15" t="s">
        <v>1226</v>
      </c>
      <c r="M144" s="114" t="s">
        <v>150</v>
      </c>
    </row>
    <row r="145" spans="1:13" x14ac:dyDescent="0.35">
      <c r="A145" s="15" t="s">
        <v>1497</v>
      </c>
      <c r="E145" s="15" t="s">
        <v>1226</v>
      </c>
      <c r="M145" s="114" t="s">
        <v>150</v>
      </c>
    </row>
    <row r="146" spans="1:13" x14ac:dyDescent="0.35">
      <c r="A146" s="15" t="s">
        <v>1497</v>
      </c>
      <c r="E146" s="15" t="s">
        <v>1226</v>
      </c>
      <c r="M146" s="55" t="s">
        <v>150</v>
      </c>
    </row>
    <row r="147" spans="1:13" x14ac:dyDescent="0.35">
      <c r="A147" s="15" t="s">
        <v>1497</v>
      </c>
      <c r="E147" s="15" t="s">
        <v>1226</v>
      </c>
    </row>
    <row r="148" spans="1:13" x14ac:dyDescent="0.35">
      <c r="A148" s="15" t="s">
        <v>1497</v>
      </c>
      <c r="E148" s="15" t="s">
        <v>1226</v>
      </c>
    </row>
    <row r="149" spans="1:13" x14ac:dyDescent="0.35">
      <c r="A149" s="15" t="s">
        <v>1497</v>
      </c>
      <c r="E149" s="15" t="s">
        <v>1226</v>
      </c>
    </row>
    <row r="150" spans="1:13" x14ac:dyDescent="0.35">
      <c r="A150" s="15" t="s">
        <v>1497</v>
      </c>
      <c r="E150" s="15" t="s">
        <v>1226</v>
      </c>
    </row>
    <row r="151" spans="1:13" x14ac:dyDescent="0.35">
      <c r="A151" s="15" t="s">
        <v>1497</v>
      </c>
      <c r="E151" s="15" t="s">
        <v>1226</v>
      </c>
    </row>
    <row r="152" spans="1:13" x14ac:dyDescent="0.35">
      <c r="A152" s="15" t="s">
        <v>1497</v>
      </c>
      <c r="E152" s="15" t="s">
        <v>1226</v>
      </c>
    </row>
    <row r="153" spans="1:13" x14ac:dyDescent="0.35">
      <c r="A153" s="15" t="s">
        <v>1497</v>
      </c>
      <c r="E153" s="15" t="s">
        <v>1226</v>
      </c>
    </row>
    <row r="154" spans="1:13" x14ac:dyDescent="0.35">
      <c r="A154" s="15" t="s">
        <v>1497</v>
      </c>
      <c r="E154" s="15" t="s">
        <v>1226</v>
      </c>
    </row>
    <row r="155" spans="1:13" x14ac:dyDescent="0.35">
      <c r="A155" s="15" t="s">
        <v>1497</v>
      </c>
      <c r="E155" s="15" t="s">
        <v>1226</v>
      </c>
    </row>
    <row r="156" spans="1:13" x14ac:dyDescent="0.35">
      <c r="A156" s="15" t="s">
        <v>1497</v>
      </c>
      <c r="E156" s="15" t="s">
        <v>1226</v>
      </c>
    </row>
    <row r="157" spans="1:13" x14ac:dyDescent="0.35">
      <c r="A157" s="15" t="s">
        <v>1497</v>
      </c>
      <c r="E157" s="15" t="s">
        <v>1226</v>
      </c>
    </row>
    <row r="158" spans="1:13" x14ac:dyDescent="0.35">
      <c r="A158" s="15" t="s">
        <v>1497</v>
      </c>
      <c r="E158" s="15" t="s">
        <v>1226</v>
      </c>
    </row>
    <row r="159" spans="1:13" x14ac:dyDescent="0.35">
      <c r="A159" s="15" t="s">
        <v>1497</v>
      </c>
      <c r="E159" s="15" t="s">
        <v>1226</v>
      </c>
    </row>
    <row r="160" spans="1:13" x14ac:dyDescent="0.35">
      <c r="A160" s="15" t="s">
        <v>1497</v>
      </c>
      <c r="E160" s="15" t="s">
        <v>1226</v>
      </c>
    </row>
    <row r="161" spans="1:5" x14ac:dyDescent="0.35">
      <c r="A161" s="15" t="s">
        <v>1497</v>
      </c>
      <c r="E161" s="15" t="s">
        <v>1226</v>
      </c>
    </row>
    <row r="162" spans="1:5" x14ac:dyDescent="0.35">
      <c r="A162" s="15" t="s">
        <v>1497</v>
      </c>
      <c r="E162" s="15" t="s">
        <v>1226</v>
      </c>
    </row>
    <row r="163" spans="1:5" x14ac:dyDescent="0.35">
      <c r="A163" s="15" t="s">
        <v>1497</v>
      </c>
      <c r="E163" s="15" t="s">
        <v>1226</v>
      </c>
    </row>
    <row r="164" spans="1:5" x14ac:dyDescent="0.35">
      <c r="A164" s="15" t="s">
        <v>1497</v>
      </c>
      <c r="E164" s="15" t="s">
        <v>1226</v>
      </c>
    </row>
    <row r="165" spans="1:5" x14ac:dyDescent="0.35">
      <c r="A165" s="15" t="s">
        <v>1497</v>
      </c>
      <c r="E165" s="15" t="s">
        <v>1226</v>
      </c>
    </row>
    <row r="166" spans="1:5" x14ac:dyDescent="0.35">
      <c r="A166" s="15" t="s">
        <v>1497</v>
      </c>
      <c r="E166" s="15" t="s">
        <v>1226</v>
      </c>
    </row>
    <row r="167" spans="1:5" x14ac:dyDescent="0.35">
      <c r="A167" s="15" t="s">
        <v>1497</v>
      </c>
      <c r="E167" s="15" t="s">
        <v>1226</v>
      </c>
    </row>
    <row r="168" spans="1:5" x14ac:dyDescent="0.35">
      <c r="A168" s="15" t="s">
        <v>1497</v>
      </c>
      <c r="E168" s="15" t="s">
        <v>1226</v>
      </c>
    </row>
    <row r="169" spans="1:5" x14ac:dyDescent="0.35">
      <c r="A169" s="15" t="s">
        <v>1497</v>
      </c>
      <c r="E169" s="15" t="s">
        <v>1226</v>
      </c>
    </row>
    <row r="170" spans="1:5" x14ac:dyDescent="0.35">
      <c r="A170" s="15" t="s">
        <v>1497</v>
      </c>
      <c r="E170" s="15" t="s">
        <v>1226</v>
      </c>
    </row>
    <row r="171" spans="1:5" x14ac:dyDescent="0.35">
      <c r="A171" s="15" t="s">
        <v>1497</v>
      </c>
      <c r="E171" s="15" t="s">
        <v>1226</v>
      </c>
    </row>
    <row r="172" spans="1:5" x14ac:dyDescent="0.35">
      <c r="A172" s="15" t="s">
        <v>1497</v>
      </c>
      <c r="E172" s="15" t="s">
        <v>1226</v>
      </c>
    </row>
    <row r="173" spans="1:5" x14ac:dyDescent="0.35">
      <c r="A173" s="15" t="s">
        <v>1497</v>
      </c>
      <c r="E173" s="15" t="s">
        <v>1226</v>
      </c>
    </row>
    <row r="174" spans="1:5" x14ac:dyDescent="0.35">
      <c r="A174" s="15" t="s">
        <v>1497</v>
      </c>
      <c r="E174" s="15" t="s">
        <v>1226</v>
      </c>
    </row>
    <row r="175" spans="1:5" x14ac:dyDescent="0.35">
      <c r="A175" s="15" t="s">
        <v>1497</v>
      </c>
      <c r="E175" s="15" t="s">
        <v>1499</v>
      </c>
    </row>
    <row r="176" spans="1:5" x14ac:dyDescent="0.35">
      <c r="A176" s="15" t="s">
        <v>1497</v>
      </c>
      <c r="E176" s="15" t="s">
        <v>1499</v>
      </c>
    </row>
    <row r="177" spans="1:5" x14ac:dyDescent="0.35">
      <c r="A177" s="15" t="s">
        <v>1497</v>
      </c>
      <c r="E177" s="15" t="s">
        <v>1499</v>
      </c>
    </row>
    <row r="178" spans="1:5" x14ac:dyDescent="0.35">
      <c r="A178" s="15" t="s">
        <v>1497</v>
      </c>
      <c r="E178" s="15" t="s">
        <v>1499</v>
      </c>
    </row>
    <row r="179" spans="1:5" x14ac:dyDescent="0.35">
      <c r="A179" s="15" t="s">
        <v>1497</v>
      </c>
      <c r="E179" s="15" t="s">
        <v>1499</v>
      </c>
    </row>
    <row r="180" spans="1:5" x14ac:dyDescent="0.35">
      <c r="A180" s="15" t="s">
        <v>1497</v>
      </c>
      <c r="E180" s="15" t="s">
        <v>1499</v>
      </c>
    </row>
    <row r="181" spans="1:5" x14ac:dyDescent="0.35">
      <c r="A181" s="15" t="s">
        <v>1497</v>
      </c>
      <c r="E181" s="15" t="s">
        <v>1499</v>
      </c>
    </row>
    <row r="182" spans="1:5" x14ac:dyDescent="0.35">
      <c r="A182" s="15" t="s">
        <v>1497</v>
      </c>
      <c r="E182" s="15" t="s">
        <v>1499</v>
      </c>
    </row>
    <row r="183" spans="1:5" x14ac:dyDescent="0.35">
      <c r="A183" s="15" t="s">
        <v>1497</v>
      </c>
      <c r="E183" s="15" t="s">
        <v>1499</v>
      </c>
    </row>
    <row r="184" spans="1:5" x14ac:dyDescent="0.35">
      <c r="A184" s="15" t="s">
        <v>1497</v>
      </c>
      <c r="E184" s="15" t="s">
        <v>1499</v>
      </c>
    </row>
    <row r="185" spans="1:5" x14ac:dyDescent="0.35">
      <c r="A185" s="15" t="s">
        <v>1497</v>
      </c>
      <c r="E185" s="15" t="s">
        <v>1499</v>
      </c>
    </row>
    <row r="186" spans="1:5" x14ac:dyDescent="0.35">
      <c r="A186" s="15" t="s">
        <v>1497</v>
      </c>
      <c r="E186" s="15" t="s">
        <v>1499</v>
      </c>
    </row>
    <row r="187" spans="1:5" x14ac:dyDescent="0.35">
      <c r="A187" s="15" t="s">
        <v>1497</v>
      </c>
      <c r="E187" s="15" t="s">
        <v>1499</v>
      </c>
    </row>
    <row r="188" spans="1:5" x14ac:dyDescent="0.35">
      <c r="A188" s="15" t="s">
        <v>1497</v>
      </c>
      <c r="E188" s="15" t="s">
        <v>1499</v>
      </c>
    </row>
    <row r="189" spans="1:5" x14ac:dyDescent="0.35">
      <c r="A189" s="15" t="s">
        <v>1497</v>
      </c>
      <c r="E189" s="15" t="s">
        <v>1499</v>
      </c>
    </row>
    <row r="190" spans="1:5" x14ac:dyDescent="0.35">
      <c r="A190" s="15" t="s">
        <v>1497</v>
      </c>
      <c r="E190" s="15" t="s">
        <v>1499</v>
      </c>
    </row>
    <row r="191" spans="1:5" x14ac:dyDescent="0.35">
      <c r="A191" s="15" t="s">
        <v>1497</v>
      </c>
      <c r="E191" s="15" t="s">
        <v>1499</v>
      </c>
    </row>
    <row r="192" spans="1:5" x14ac:dyDescent="0.35">
      <c r="A192" s="15" t="s">
        <v>1497</v>
      </c>
      <c r="E192" s="15" t="s">
        <v>1499</v>
      </c>
    </row>
    <row r="193" spans="1:5" x14ac:dyDescent="0.35">
      <c r="A193" s="15" t="s">
        <v>1497</v>
      </c>
      <c r="E193" s="15" t="s">
        <v>1499</v>
      </c>
    </row>
    <row r="194" spans="1:5" x14ac:dyDescent="0.35">
      <c r="A194" s="15" t="s">
        <v>1497</v>
      </c>
      <c r="E194" s="15" t="s">
        <v>1499</v>
      </c>
    </row>
    <row r="195" spans="1:5" x14ac:dyDescent="0.35">
      <c r="A195" s="15" t="s">
        <v>1497</v>
      </c>
      <c r="E195" s="15" t="s">
        <v>1499</v>
      </c>
    </row>
    <row r="196" spans="1:5" x14ac:dyDescent="0.35">
      <c r="A196" s="15" t="s">
        <v>1497</v>
      </c>
      <c r="E196" s="15" t="s">
        <v>1499</v>
      </c>
    </row>
    <row r="197" spans="1:5" x14ac:dyDescent="0.35">
      <c r="A197" s="15" t="s">
        <v>1497</v>
      </c>
      <c r="E197" s="15" t="s">
        <v>1499</v>
      </c>
    </row>
    <row r="198" spans="1:5" x14ac:dyDescent="0.35">
      <c r="A198" s="15" t="s">
        <v>1497</v>
      </c>
      <c r="E198" s="15" t="s">
        <v>1499</v>
      </c>
    </row>
    <row r="199" spans="1:5" x14ac:dyDescent="0.35">
      <c r="A199" s="15" t="s">
        <v>1497</v>
      </c>
      <c r="E199" s="15" t="s">
        <v>1499</v>
      </c>
    </row>
    <row r="200" spans="1:5" x14ac:dyDescent="0.35">
      <c r="A200" s="15" t="s">
        <v>1497</v>
      </c>
      <c r="E200" s="15" t="s">
        <v>1499</v>
      </c>
    </row>
    <row r="201" spans="1:5" x14ac:dyDescent="0.35">
      <c r="A201" s="15" t="s">
        <v>1497</v>
      </c>
      <c r="E201" s="15" t="s">
        <v>1499</v>
      </c>
    </row>
    <row r="202" spans="1:5" x14ac:dyDescent="0.35">
      <c r="A202" s="15" t="s">
        <v>1497</v>
      </c>
      <c r="E202" s="15" t="s">
        <v>1499</v>
      </c>
    </row>
    <row r="203" spans="1:5" x14ac:dyDescent="0.35">
      <c r="A203" s="15" t="s">
        <v>1497</v>
      </c>
      <c r="E203" s="15" t="s">
        <v>1499</v>
      </c>
    </row>
    <row r="204" spans="1:5" x14ac:dyDescent="0.35">
      <c r="A204" s="15" t="s">
        <v>1497</v>
      </c>
      <c r="E204" s="15" t="s">
        <v>1499</v>
      </c>
    </row>
    <row r="205" spans="1:5" x14ac:dyDescent="0.35">
      <c r="A205" s="15" t="s">
        <v>1497</v>
      </c>
      <c r="E205" s="15" t="s">
        <v>1499</v>
      </c>
    </row>
    <row r="206" spans="1:5" x14ac:dyDescent="0.35">
      <c r="A206" s="15" t="s">
        <v>1497</v>
      </c>
      <c r="E206" s="15" t="s">
        <v>1499</v>
      </c>
    </row>
    <row r="207" spans="1:5" x14ac:dyDescent="0.35">
      <c r="A207" s="15" t="s">
        <v>1497</v>
      </c>
      <c r="E207" s="15" t="s">
        <v>1499</v>
      </c>
    </row>
    <row r="208" spans="1:5" x14ac:dyDescent="0.35">
      <c r="A208" s="15" t="s">
        <v>1497</v>
      </c>
      <c r="E208" s="15" t="s">
        <v>1499</v>
      </c>
    </row>
    <row r="209" spans="1:5" x14ac:dyDescent="0.35">
      <c r="A209" s="15" t="s">
        <v>1497</v>
      </c>
      <c r="E209" s="1" t="s">
        <v>1085</v>
      </c>
    </row>
    <row r="210" spans="1:5" x14ac:dyDescent="0.35">
      <c r="A210" s="15" t="s">
        <v>1497</v>
      </c>
      <c r="E210" s="1" t="s">
        <v>1085</v>
      </c>
    </row>
    <row r="211" spans="1:5" x14ac:dyDescent="0.35">
      <c r="A211" s="15" t="s">
        <v>1497</v>
      </c>
      <c r="E211" s="1" t="s">
        <v>1085</v>
      </c>
    </row>
    <row r="212" spans="1:5" x14ac:dyDescent="0.35">
      <c r="A212" s="15" t="s">
        <v>1497</v>
      </c>
      <c r="E212" s="1" t="s">
        <v>1085</v>
      </c>
    </row>
    <row r="213" spans="1:5" x14ac:dyDescent="0.35">
      <c r="A213" s="15" t="s">
        <v>1497</v>
      </c>
      <c r="E213" s="1" t="s">
        <v>1085</v>
      </c>
    </row>
    <row r="214" spans="1:5" x14ac:dyDescent="0.35">
      <c r="A214" s="15" t="s">
        <v>1497</v>
      </c>
      <c r="E214" s="1" t="s">
        <v>1085</v>
      </c>
    </row>
    <row r="215" spans="1:5" x14ac:dyDescent="0.35">
      <c r="A215" s="15" t="s">
        <v>1497</v>
      </c>
      <c r="E215" s="1" t="s">
        <v>1085</v>
      </c>
    </row>
    <row r="216" spans="1:5" x14ac:dyDescent="0.35">
      <c r="A216" s="15" t="s">
        <v>1497</v>
      </c>
      <c r="E216" s="1" t="s">
        <v>1085</v>
      </c>
    </row>
    <row r="217" spans="1:5" x14ac:dyDescent="0.35">
      <c r="A217" s="15" t="s">
        <v>1497</v>
      </c>
      <c r="E217" s="1" t="s">
        <v>1085</v>
      </c>
    </row>
    <row r="218" spans="1:5" x14ac:dyDescent="0.35">
      <c r="A218" s="15" t="s">
        <v>1497</v>
      </c>
      <c r="E218" s="1" t="s">
        <v>1085</v>
      </c>
    </row>
    <row r="219" spans="1:5" x14ac:dyDescent="0.35">
      <c r="A219" s="15" t="s">
        <v>1497</v>
      </c>
      <c r="E219" s="1" t="s">
        <v>1085</v>
      </c>
    </row>
    <row r="220" spans="1:5" x14ac:dyDescent="0.35">
      <c r="A220" s="15" t="s">
        <v>1497</v>
      </c>
      <c r="E220" s="1" t="s">
        <v>1085</v>
      </c>
    </row>
    <row r="221" spans="1:5" x14ac:dyDescent="0.35">
      <c r="A221" s="15" t="s">
        <v>1497</v>
      </c>
      <c r="E221" s="1" t="s">
        <v>1085</v>
      </c>
    </row>
    <row r="222" spans="1:5" x14ac:dyDescent="0.35">
      <c r="A222" s="15" t="s">
        <v>1497</v>
      </c>
      <c r="E222" s="1" t="s">
        <v>1085</v>
      </c>
    </row>
    <row r="223" spans="1:5" x14ac:dyDescent="0.35">
      <c r="A223" s="15" t="s">
        <v>1497</v>
      </c>
      <c r="E223" s="1" t="s">
        <v>1085</v>
      </c>
    </row>
    <row r="224" spans="1:5" x14ac:dyDescent="0.35">
      <c r="A224" s="15" t="s">
        <v>1497</v>
      </c>
      <c r="E224" s="1" t="s">
        <v>1085</v>
      </c>
    </row>
    <row r="225" spans="1:5" x14ac:dyDescent="0.35">
      <c r="A225" s="15" t="s">
        <v>1497</v>
      </c>
      <c r="E225" s="1" t="s">
        <v>1085</v>
      </c>
    </row>
    <row r="226" spans="1:5" x14ac:dyDescent="0.35">
      <c r="A226" s="15" t="s">
        <v>1497</v>
      </c>
      <c r="E226" s="1" t="s">
        <v>1085</v>
      </c>
    </row>
    <row r="227" spans="1:5" x14ac:dyDescent="0.35">
      <c r="A227" s="15" t="s">
        <v>1497</v>
      </c>
      <c r="E227" s="1" t="s">
        <v>1085</v>
      </c>
    </row>
    <row r="228" spans="1:5" x14ac:dyDescent="0.35">
      <c r="A228" s="15" t="s">
        <v>1497</v>
      </c>
      <c r="E228" s="1" t="s">
        <v>1085</v>
      </c>
    </row>
    <row r="229" spans="1:5" x14ac:dyDescent="0.35">
      <c r="A229" s="15" t="s">
        <v>1497</v>
      </c>
      <c r="E229" s="1" t="s">
        <v>1085</v>
      </c>
    </row>
    <row r="230" spans="1:5" x14ac:dyDescent="0.35">
      <c r="A230" s="15" t="s">
        <v>1497</v>
      </c>
      <c r="E230" s="1" t="s">
        <v>1085</v>
      </c>
    </row>
    <row r="231" spans="1:5" x14ac:dyDescent="0.35">
      <c r="A231" s="15" t="s">
        <v>1497</v>
      </c>
      <c r="E231" s="1" t="s">
        <v>1085</v>
      </c>
    </row>
    <row r="232" spans="1:5" x14ac:dyDescent="0.35">
      <c r="A232" s="15" t="s">
        <v>1497</v>
      </c>
      <c r="E232" s="1" t="s">
        <v>1085</v>
      </c>
    </row>
    <row r="233" spans="1:5" x14ac:dyDescent="0.35">
      <c r="A233" s="15" t="s">
        <v>1497</v>
      </c>
      <c r="E233" s="1" t="s">
        <v>1085</v>
      </c>
    </row>
    <row r="234" spans="1:5" x14ac:dyDescent="0.35">
      <c r="A234" s="15" t="s">
        <v>1497</v>
      </c>
      <c r="E234" s="1" t="s">
        <v>1085</v>
      </c>
    </row>
    <row r="235" spans="1:5" x14ac:dyDescent="0.35">
      <c r="A235" s="15" t="s">
        <v>1497</v>
      </c>
      <c r="E235" s="1" t="s">
        <v>1085</v>
      </c>
    </row>
    <row r="236" spans="1:5" x14ac:dyDescent="0.35">
      <c r="A236" s="15" t="s">
        <v>1497</v>
      </c>
      <c r="E236" s="1" t="s">
        <v>1085</v>
      </c>
    </row>
    <row r="237" spans="1:5" x14ac:dyDescent="0.35">
      <c r="A237" s="15" t="s">
        <v>1497</v>
      </c>
      <c r="E237" s="1" t="s">
        <v>1085</v>
      </c>
    </row>
    <row r="238" spans="1:5" x14ac:dyDescent="0.35">
      <c r="A238" s="15" t="s">
        <v>1497</v>
      </c>
      <c r="E238" s="1" t="s">
        <v>1085</v>
      </c>
    </row>
    <row r="239" spans="1:5" x14ac:dyDescent="0.35">
      <c r="A239" s="15" t="s">
        <v>1497</v>
      </c>
      <c r="E239" s="1" t="s">
        <v>1085</v>
      </c>
    </row>
    <row r="240" spans="1:5" x14ac:dyDescent="0.35">
      <c r="A240" s="15" t="s">
        <v>1497</v>
      </c>
      <c r="E240" s="1" t="s">
        <v>1085</v>
      </c>
    </row>
    <row r="241" spans="1:5" x14ac:dyDescent="0.35">
      <c r="A241" s="15" t="s">
        <v>1497</v>
      </c>
      <c r="E241" s="1" t="s">
        <v>1085</v>
      </c>
    </row>
    <row r="242" spans="1:5" x14ac:dyDescent="0.35">
      <c r="A242" s="15" t="s">
        <v>1497</v>
      </c>
      <c r="E242" s="1" t="s">
        <v>1085</v>
      </c>
    </row>
    <row r="243" spans="1:5" x14ac:dyDescent="0.35">
      <c r="A243" s="15" t="s">
        <v>1497</v>
      </c>
      <c r="E243" s="1" t="s">
        <v>1085</v>
      </c>
    </row>
    <row r="244" spans="1:5" x14ac:dyDescent="0.35">
      <c r="A244" s="15" t="s">
        <v>1497</v>
      </c>
      <c r="E244" s="1" t="s">
        <v>1085</v>
      </c>
    </row>
    <row r="245" spans="1:5" x14ac:dyDescent="0.35">
      <c r="A245" s="15" t="s">
        <v>1497</v>
      </c>
      <c r="E245" s="1" t="s">
        <v>1085</v>
      </c>
    </row>
    <row r="246" spans="1:5" x14ac:dyDescent="0.35">
      <c r="A246" s="15" t="s">
        <v>1497</v>
      </c>
      <c r="E246" s="1" t="s">
        <v>1085</v>
      </c>
    </row>
    <row r="247" spans="1:5" x14ac:dyDescent="0.35">
      <c r="A247" s="15" t="s">
        <v>1497</v>
      </c>
      <c r="E247" s="1" t="s">
        <v>1085</v>
      </c>
    </row>
    <row r="248" spans="1:5" x14ac:dyDescent="0.35">
      <c r="A248" s="15" t="s">
        <v>1497</v>
      </c>
      <c r="E248" s="1" t="s">
        <v>1085</v>
      </c>
    </row>
    <row r="249" spans="1:5" x14ac:dyDescent="0.35">
      <c r="A249" s="15" t="s">
        <v>1497</v>
      </c>
      <c r="E249" s="1" t="s">
        <v>1085</v>
      </c>
    </row>
    <row r="250" spans="1:5" x14ac:dyDescent="0.35">
      <c r="A250" s="15" t="s">
        <v>1497</v>
      </c>
      <c r="E250" s="1" t="s">
        <v>1085</v>
      </c>
    </row>
    <row r="251" spans="1:5" x14ac:dyDescent="0.35">
      <c r="A251" s="15" t="s">
        <v>1497</v>
      </c>
      <c r="E251" s="1" t="s">
        <v>1085</v>
      </c>
    </row>
    <row r="252" spans="1:5" x14ac:dyDescent="0.35">
      <c r="A252" s="15" t="s">
        <v>1497</v>
      </c>
      <c r="E252" s="1" t="s">
        <v>1085</v>
      </c>
    </row>
    <row r="253" spans="1:5" x14ac:dyDescent="0.35">
      <c r="A253" s="15" t="s">
        <v>1497</v>
      </c>
    </row>
    <row r="254" spans="1:5" x14ac:dyDescent="0.35">
      <c r="A254" s="15" t="s">
        <v>1497</v>
      </c>
    </row>
    <row r="255" spans="1:5" x14ac:dyDescent="0.35">
      <c r="A255" s="15" t="s">
        <v>1497</v>
      </c>
    </row>
    <row r="256" spans="1:5" x14ac:dyDescent="0.35">
      <c r="A256" s="15" t="s">
        <v>1497</v>
      </c>
    </row>
    <row r="257" spans="1:1" x14ac:dyDescent="0.35">
      <c r="A257" s="15" t="s">
        <v>1497</v>
      </c>
    </row>
    <row r="258" spans="1:1" x14ac:dyDescent="0.35">
      <c r="A258" s="15" t="s">
        <v>1497</v>
      </c>
    </row>
    <row r="259" spans="1:1" x14ac:dyDescent="0.35">
      <c r="A259" s="15" t="s">
        <v>1497</v>
      </c>
    </row>
    <row r="260" spans="1:1" x14ac:dyDescent="0.35">
      <c r="A260" s="15" t="s">
        <v>1497</v>
      </c>
    </row>
    <row r="261" spans="1:1" x14ac:dyDescent="0.35">
      <c r="A261" s="15" t="s">
        <v>1497</v>
      </c>
    </row>
    <row r="262" spans="1:1" x14ac:dyDescent="0.35">
      <c r="A262" s="15" t="s">
        <v>1497</v>
      </c>
    </row>
    <row r="263" spans="1:1" x14ac:dyDescent="0.35">
      <c r="A263" s="15" t="s">
        <v>1497</v>
      </c>
    </row>
    <row r="264" spans="1:1" x14ac:dyDescent="0.35">
      <c r="A264" s="15" t="s">
        <v>1497</v>
      </c>
    </row>
    <row r="265" spans="1:1" x14ac:dyDescent="0.35">
      <c r="A265" s="15" t="s">
        <v>1497</v>
      </c>
    </row>
    <row r="266" spans="1:1" x14ac:dyDescent="0.35">
      <c r="A266" s="15" t="s">
        <v>1226</v>
      </c>
    </row>
    <row r="267" spans="1:1" x14ac:dyDescent="0.35">
      <c r="A267" s="15" t="s">
        <v>1226</v>
      </c>
    </row>
    <row r="268" spans="1:1" x14ac:dyDescent="0.35">
      <c r="A268" s="15" t="s">
        <v>1226</v>
      </c>
    </row>
    <row r="269" spans="1:1" x14ac:dyDescent="0.35">
      <c r="A269" s="15" t="s">
        <v>1226</v>
      </c>
    </row>
    <row r="270" spans="1:1" x14ac:dyDescent="0.35">
      <c r="A270" s="15" t="s">
        <v>1226</v>
      </c>
    </row>
    <row r="271" spans="1:1" x14ac:dyDescent="0.35">
      <c r="A271" s="15" t="s">
        <v>1226</v>
      </c>
    </row>
    <row r="272" spans="1:1" x14ac:dyDescent="0.35">
      <c r="A272" s="15" t="s">
        <v>1226</v>
      </c>
    </row>
    <row r="273" spans="1:1" x14ac:dyDescent="0.35">
      <c r="A273" s="15" t="s">
        <v>1226</v>
      </c>
    </row>
    <row r="274" spans="1:1" x14ac:dyDescent="0.35">
      <c r="A274" s="15" t="s">
        <v>1226</v>
      </c>
    </row>
    <row r="275" spans="1:1" x14ac:dyDescent="0.35">
      <c r="A275" s="15" t="s">
        <v>1226</v>
      </c>
    </row>
    <row r="276" spans="1:1" x14ac:dyDescent="0.35">
      <c r="A276" s="15" t="s">
        <v>1226</v>
      </c>
    </row>
    <row r="277" spans="1:1" x14ac:dyDescent="0.35">
      <c r="A277" s="15" t="s">
        <v>1226</v>
      </c>
    </row>
    <row r="278" spans="1:1" x14ac:dyDescent="0.35">
      <c r="A278" s="1" t="s">
        <v>7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 data</vt:lpstr>
      <vt:lpstr>Keys</vt:lpstr>
      <vt:lpstr>Decal</vt:lpstr>
      <vt:lpstr>Decal Stats</vt:lpstr>
      <vt:lpstr>Unknown Samples</vt:lpstr>
      <vt:lpstr>Thesis Data</vt:lpstr>
      <vt:lpstr>Island data</vt:lpstr>
      <vt:lpstr>Stats Sheet</vt:lpstr>
      <vt:lpstr>Separated Data</vt:lpstr>
      <vt:lpstr>Tables</vt:lpstr>
      <vt:lpstr>Avrainvillea</vt:lpstr>
      <vt:lpstr>Best genera</vt:lpstr>
      <vt:lpstr>Best averages</vt:lpstr>
      <vt:lpstr>All Halimeda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Strait</dc:creator>
  <cp:lastModifiedBy>Nicholas Strait</cp:lastModifiedBy>
  <dcterms:created xsi:type="dcterms:W3CDTF">2019-07-18T02:39:21Z</dcterms:created>
  <dcterms:modified xsi:type="dcterms:W3CDTF">2020-03-30T19:00:56Z</dcterms:modified>
</cp:coreProperties>
</file>