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\Desktop\Research\Mesophotic coral ecosystems\Isotopes\Data\"/>
    </mc:Choice>
  </mc:AlternateContent>
  <xr:revisionPtr revIDLastSave="0" documentId="13_ncr:1_{73CE15F2-023C-4D7A-85D9-6A65B6D69B01}" xr6:coauthVersionLast="45" xr6:coauthVersionMax="45" xr10:uidLastSave="{00000000-0000-0000-0000-000000000000}"/>
  <bookViews>
    <workbookView xWindow="-110" yWindow="-110" windowWidth="19420" windowHeight="10420" tabRatio="795" activeTab="5" xr2:uid="{BDC3A904-D9CF-4FE4-8827-A15B989F7DAA}"/>
  </bookViews>
  <sheets>
    <sheet name="All data" sheetId="3" r:id="rId1"/>
    <sheet name="Keys" sheetId="15" r:id="rId2"/>
    <sheet name="Decal" sheetId="24" r:id="rId3"/>
    <sheet name="Decal Stats" sheetId="25" r:id="rId4"/>
    <sheet name="Thesis Data" sheetId="9" r:id="rId5"/>
    <sheet name="Island data" sheetId="18" r:id="rId6"/>
    <sheet name="Stats Sheet" sheetId="2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" i="18" l="1"/>
  <c r="W20" i="18"/>
  <c r="N672" i="9"/>
  <c r="O672" i="9" s="1"/>
  <c r="N673" i="9"/>
  <c r="O673" i="9" s="1"/>
  <c r="N674" i="9"/>
  <c r="O674" i="9" s="1"/>
  <c r="N667" i="9"/>
  <c r="O667" i="9" s="1"/>
  <c r="N668" i="9"/>
  <c r="O668" i="9" s="1"/>
  <c r="N669" i="9"/>
  <c r="O669" i="9" s="1"/>
  <c r="N670" i="9"/>
  <c r="O670" i="9" s="1"/>
  <c r="N671" i="9"/>
  <c r="O671" i="9" s="1"/>
  <c r="N678" i="9"/>
  <c r="O678" i="9" s="1"/>
  <c r="N679" i="9"/>
  <c r="O679" i="9" s="1"/>
  <c r="N680" i="9"/>
  <c r="O680" i="9" s="1"/>
  <c r="N681" i="9"/>
  <c r="O681" i="9" s="1"/>
  <c r="N682" i="9"/>
  <c r="O682" i="9" s="1"/>
  <c r="N675" i="9"/>
  <c r="O675" i="9" s="1"/>
  <c r="N676" i="9"/>
  <c r="O676" i="9" s="1"/>
  <c r="N677" i="9"/>
  <c r="O677" i="9" s="1"/>
  <c r="N683" i="9"/>
  <c r="O683" i="9" s="1"/>
  <c r="N684" i="9"/>
  <c r="O684" i="9" s="1"/>
  <c r="N685" i="9"/>
  <c r="O685" i="9" s="1"/>
  <c r="N709" i="9"/>
  <c r="O709" i="9" s="1"/>
  <c r="N710" i="9"/>
  <c r="O710" i="9" s="1"/>
  <c r="N711" i="9"/>
  <c r="O711" i="9" s="1"/>
  <c r="N712" i="9"/>
  <c r="O712" i="9" s="1"/>
  <c r="N713" i="9"/>
  <c r="O713" i="9"/>
  <c r="N714" i="9"/>
  <c r="O714" i="9" s="1"/>
  <c r="N695" i="9"/>
  <c r="O695" i="9"/>
  <c r="N696" i="9"/>
  <c r="O696" i="9" s="1"/>
  <c r="N697" i="9"/>
  <c r="O697" i="9"/>
  <c r="N698" i="9"/>
  <c r="O698" i="9" s="1"/>
  <c r="N699" i="9"/>
  <c r="O699" i="9"/>
  <c r="N700" i="9"/>
  <c r="O700" i="9" s="1"/>
  <c r="N701" i="9"/>
  <c r="O701" i="9" s="1"/>
  <c r="N702" i="9"/>
  <c r="O702" i="9" s="1"/>
  <c r="N703" i="9"/>
  <c r="O703" i="9" s="1"/>
  <c r="N704" i="9"/>
  <c r="O704" i="9" s="1"/>
  <c r="N705" i="9"/>
  <c r="O705" i="9"/>
  <c r="N706" i="9"/>
  <c r="O706" i="9" s="1"/>
  <c r="N707" i="9"/>
  <c r="O707" i="9" s="1"/>
  <c r="N708" i="9"/>
  <c r="O708" i="9" s="1"/>
  <c r="N759" i="9"/>
  <c r="O759" i="9" s="1"/>
  <c r="N760" i="9"/>
  <c r="O760" i="9" s="1"/>
  <c r="N765" i="9"/>
  <c r="O765" i="9"/>
  <c r="N764" i="9"/>
  <c r="O764" i="9" s="1"/>
  <c r="N845" i="9"/>
  <c r="O845" i="9" s="1"/>
  <c r="N846" i="9"/>
  <c r="O846" i="9" s="1"/>
  <c r="N862" i="9"/>
  <c r="O862" i="9"/>
  <c r="N863" i="9"/>
  <c r="O863" i="9" s="1"/>
  <c r="N864" i="9"/>
  <c r="O864" i="9" s="1"/>
  <c r="N858" i="9"/>
  <c r="O858" i="9" s="1"/>
  <c r="N859" i="9"/>
  <c r="O859" i="9" s="1"/>
  <c r="N860" i="9"/>
  <c r="O860" i="9" s="1"/>
  <c r="N861" i="9"/>
  <c r="O861" i="9" s="1"/>
  <c r="N666" i="9"/>
  <c r="O666" i="9" s="1"/>
  <c r="I672" i="9"/>
  <c r="J672" i="9" s="1"/>
  <c r="I673" i="9"/>
  <c r="J673" i="9" s="1"/>
  <c r="I674" i="9"/>
  <c r="J674" i="9" s="1"/>
  <c r="I667" i="9"/>
  <c r="J667" i="9" s="1"/>
  <c r="I668" i="9"/>
  <c r="J668" i="9" s="1"/>
  <c r="I669" i="9"/>
  <c r="J669" i="9" s="1"/>
  <c r="I670" i="9"/>
  <c r="J670" i="9" s="1"/>
  <c r="I671" i="9"/>
  <c r="J671" i="9" s="1"/>
  <c r="I678" i="9"/>
  <c r="J678" i="9" s="1"/>
  <c r="I679" i="9"/>
  <c r="J679" i="9" s="1"/>
  <c r="I680" i="9"/>
  <c r="J680" i="9" s="1"/>
  <c r="I681" i="9"/>
  <c r="J681" i="9" s="1"/>
  <c r="I682" i="9"/>
  <c r="J682" i="9" s="1"/>
  <c r="I675" i="9"/>
  <c r="J675" i="9" s="1"/>
  <c r="I676" i="9"/>
  <c r="J676" i="9"/>
  <c r="I677" i="9"/>
  <c r="J677" i="9" s="1"/>
  <c r="I683" i="9"/>
  <c r="J683" i="9" s="1"/>
  <c r="I684" i="9"/>
  <c r="J684" i="9" s="1"/>
  <c r="I685" i="9"/>
  <c r="J685" i="9"/>
  <c r="I709" i="9"/>
  <c r="J709" i="9" s="1"/>
  <c r="I710" i="9"/>
  <c r="J710" i="9"/>
  <c r="I711" i="9"/>
  <c r="J711" i="9" s="1"/>
  <c r="I712" i="9"/>
  <c r="J712" i="9" s="1"/>
  <c r="I713" i="9"/>
  <c r="J713" i="9" s="1"/>
  <c r="I714" i="9"/>
  <c r="J714" i="9"/>
  <c r="I695" i="9"/>
  <c r="J695" i="9" s="1"/>
  <c r="I696" i="9"/>
  <c r="J696" i="9" s="1"/>
  <c r="I697" i="9"/>
  <c r="J697" i="9" s="1"/>
  <c r="I698" i="9"/>
  <c r="J698" i="9" s="1"/>
  <c r="I699" i="9"/>
  <c r="J699" i="9" s="1"/>
  <c r="I700" i="9"/>
  <c r="J700" i="9" s="1"/>
  <c r="I701" i="9"/>
  <c r="J701" i="9" s="1"/>
  <c r="I702" i="9"/>
  <c r="J702" i="9" s="1"/>
  <c r="I703" i="9"/>
  <c r="J703" i="9" s="1"/>
  <c r="I704" i="9"/>
  <c r="J704" i="9" s="1"/>
  <c r="I705" i="9"/>
  <c r="J705" i="9" s="1"/>
  <c r="I706" i="9"/>
  <c r="J706" i="9" s="1"/>
  <c r="I707" i="9"/>
  <c r="J707" i="9" s="1"/>
  <c r="I708" i="9"/>
  <c r="J708" i="9" s="1"/>
  <c r="I759" i="9"/>
  <c r="J759" i="9" s="1"/>
  <c r="I760" i="9"/>
  <c r="J760" i="9" s="1"/>
  <c r="I765" i="9"/>
  <c r="J765" i="9" s="1"/>
  <c r="I764" i="9"/>
  <c r="J764" i="9" s="1"/>
  <c r="I845" i="9"/>
  <c r="J845" i="9" s="1"/>
  <c r="I846" i="9"/>
  <c r="J846" i="9" s="1"/>
  <c r="I862" i="9"/>
  <c r="J862" i="9" s="1"/>
  <c r="I863" i="9"/>
  <c r="J863" i="9"/>
  <c r="I864" i="9"/>
  <c r="J864" i="9" s="1"/>
  <c r="I858" i="9"/>
  <c r="J858" i="9" s="1"/>
  <c r="I859" i="9"/>
  <c r="J859" i="9" s="1"/>
  <c r="I860" i="9"/>
  <c r="J860" i="9"/>
  <c r="I861" i="9"/>
  <c r="J861" i="9" s="1"/>
  <c r="I666" i="9"/>
  <c r="J666" i="9" s="1"/>
  <c r="I28" i="18" l="1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H28" i="18"/>
  <c r="W12" i="18"/>
  <c r="W13" i="18"/>
  <c r="W14" i="18"/>
  <c r="W15" i="18"/>
  <c r="W16" i="18"/>
  <c r="W17" i="18"/>
  <c r="W18" i="18"/>
  <c r="W21" i="18"/>
  <c r="W22" i="18"/>
  <c r="W23" i="18"/>
  <c r="W24" i="18"/>
  <c r="W25" i="18"/>
  <c r="W26" i="18"/>
  <c r="W27" i="18"/>
  <c r="W11" i="18"/>
  <c r="J3" i="18" l="1"/>
  <c r="I3" i="18"/>
  <c r="H3" i="18"/>
  <c r="G3" i="18"/>
  <c r="E197" i="18"/>
  <c r="D197" i="18"/>
  <c r="C197" i="18"/>
  <c r="B197" i="18"/>
  <c r="E188" i="18"/>
  <c r="D188" i="18"/>
  <c r="C188" i="18"/>
  <c r="B188" i="18"/>
  <c r="E172" i="18"/>
  <c r="D172" i="18"/>
  <c r="C172" i="18"/>
  <c r="B172" i="18"/>
  <c r="E149" i="18"/>
  <c r="D149" i="18"/>
  <c r="C149" i="18"/>
  <c r="B149" i="18"/>
  <c r="E136" i="18"/>
  <c r="D136" i="18"/>
  <c r="C136" i="18"/>
  <c r="B136" i="18"/>
  <c r="E129" i="18"/>
  <c r="D129" i="18"/>
  <c r="C129" i="18"/>
  <c r="B129" i="18"/>
  <c r="E115" i="18"/>
  <c r="D115" i="18"/>
  <c r="C115" i="18"/>
  <c r="B115" i="18"/>
  <c r="E109" i="18"/>
  <c r="D109" i="18"/>
  <c r="C109" i="18"/>
  <c r="B109" i="18"/>
  <c r="E100" i="18"/>
  <c r="D100" i="18"/>
  <c r="C100" i="18"/>
  <c r="B100" i="18"/>
  <c r="E83" i="18"/>
  <c r="D83" i="18"/>
  <c r="C83" i="18"/>
  <c r="B83" i="18"/>
  <c r="E68" i="18"/>
  <c r="D68" i="18"/>
  <c r="C68" i="18"/>
  <c r="B68" i="18"/>
  <c r="E56" i="18"/>
  <c r="D56" i="18"/>
  <c r="C56" i="18"/>
  <c r="B56" i="18"/>
  <c r="E36" i="18"/>
  <c r="D36" i="18"/>
  <c r="C36" i="18"/>
  <c r="B36" i="18"/>
  <c r="E28" i="18"/>
  <c r="D28" i="18"/>
  <c r="C28" i="18"/>
  <c r="B28" i="18"/>
  <c r="E22" i="18"/>
  <c r="D22" i="18"/>
  <c r="C22" i="18"/>
  <c r="H7" i="18" s="1"/>
  <c r="B22" i="18"/>
  <c r="G7" i="18" s="1"/>
  <c r="I7" i="18" l="1"/>
  <c r="J7" i="18"/>
  <c r="I229" i="9"/>
  <c r="J229" i="9" s="1"/>
  <c r="N229" i="9"/>
  <c r="O229" i="9" s="1"/>
  <c r="N567" i="9" l="1"/>
  <c r="O567" i="9" s="1"/>
  <c r="N263" i="9"/>
  <c r="O263" i="9" s="1"/>
  <c r="N255" i="9"/>
  <c r="O255" i="9" s="1"/>
  <c r="N256" i="9"/>
  <c r="O256" i="9" s="1"/>
  <c r="N294" i="9"/>
  <c r="O294" i="9" s="1"/>
  <c r="N295" i="9"/>
  <c r="O295" i="9" s="1"/>
  <c r="N296" i="9"/>
  <c r="O296" i="9" s="1"/>
  <c r="N291" i="9"/>
  <c r="O291" i="9" s="1"/>
  <c r="N292" i="9"/>
  <c r="O292" i="9" s="1"/>
  <c r="N293" i="9"/>
  <c r="O293" i="9" s="1"/>
  <c r="N306" i="9"/>
  <c r="O306" i="9" s="1"/>
  <c r="N307" i="9"/>
  <c r="O307" i="9" s="1"/>
  <c r="N308" i="9"/>
  <c r="O308" i="9" s="1"/>
  <c r="N147" i="9"/>
  <c r="O147" i="9" s="1"/>
  <c r="N148" i="9"/>
  <c r="O148" i="9" s="1"/>
  <c r="N149" i="9"/>
  <c r="O149" i="9" s="1"/>
  <c r="N297" i="9"/>
  <c r="O297" i="9" s="1"/>
  <c r="N298" i="9"/>
  <c r="O298" i="9" s="1"/>
  <c r="N299" i="9"/>
  <c r="O299" i="9" s="1"/>
  <c r="N300" i="9"/>
  <c r="O300" i="9" s="1"/>
  <c r="N301" i="9"/>
  <c r="O301" i="9" s="1"/>
  <c r="N302" i="9"/>
  <c r="O302" i="9" s="1"/>
  <c r="N145" i="9"/>
  <c r="O145" i="9" s="1"/>
  <c r="N146" i="9"/>
  <c r="O146" i="9" s="1"/>
  <c r="N150" i="9"/>
  <c r="O150" i="9" s="1"/>
  <c r="N151" i="9"/>
  <c r="O151" i="9" s="1"/>
  <c r="N152" i="9"/>
  <c r="O152" i="9" s="1"/>
  <c r="N153" i="9"/>
  <c r="O153" i="9" s="1"/>
  <c r="N276" i="9"/>
  <c r="O276" i="9" s="1"/>
  <c r="N212" i="9"/>
  <c r="O212" i="9" s="1"/>
  <c r="N213" i="9"/>
  <c r="O213" i="9" s="1"/>
  <c r="N214" i="9"/>
  <c r="O214" i="9" s="1"/>
  <c r="N139" i="9"/>
  <c r="O139" i="9" s="1"/>
  <c r="N140" i="9"/>
  <c r="O140" i="9" s="1"/>
  <c r="N141" i="9"/>
  <c r="O141" i="9" s="1"/>
  <c r="N318" i="9"/>
  <c r="O318" i="9" s="1"/>
  <c r="N319" i="9"/>
  <c r="O319" i="9" s="1"/>
  <c r="N320" i="9"/>
  <c r="O320" i="9" s="1"/>
  <c r="N14" i="9"/>
  <c r="O14" i="9" s="1"/>
  <c r="N15" i="9"/>
  <c r="O15" i="9" s="1"/>
  <c r="N321" i="9"/>
  <c r="O321" i="9" s="1"/>
  <c r="N322" i="9"/>
  <c r="O322" i="9" s="1"/>
  <c r="N323" i="9"/>
  <c r="O323" i="9" s="1"/>
  <c r="N157" i="9"/>
  <c r="O157" i="9" s="1"/>
  <c r="N158" i="9"/>
  <c r="O158" i="9" s="1"/>
  <c r="N159" i="9"/>
  <c r="O159" i="9" s="1"/>
  <c r="N160" i="9"/>
  <c r="O160" i="9" s="1"/>
  <c r="N161" i="9"/>
  <c r="O161" i="9" s="1"/>
  <c r="N162" i="9"/>
  <c r="O162" i="9" s="1"/>
  <c r="N324" i="9"/>
  <c r="O324" i="9" s="1"/>
  <c r="N325" i="9"/>
  <c r="O325" i="9" s="1"/>
  <c r="N326" i="9"/>
  <c r="O326" i="9" s="1"/>
  <c r="N606" i="9"/>
  <c r="O606" i="9" s="1"/>
  <c r="N607" i="9"/>
  <c r="O607" i="9" s="1"/>
  <c r="N608" i="9"/>
  <c r="O608" i="9" s="1"/>
  <c r="N191" i="9"/>
  <c r="O191" i="9" s="1"/>
  <c r="N192" i="9"/>
  <c r="O192" i="9" s="1"/>
  <c r="N193" i="9"/>
  <c r="O193" i="9" s="1"/>
  <c r="N2" i="9"/>
  <c r="O2" i="9" s="1"/>
  <c r="N3" i="9"/>
  <c r="O3" i="9" s="1"/>
  <c r="N4" i="9"/>
  <c r="O4" i="9" s="1"/>
  <c r="N264" i="9"/>
  <c r="O264" i="9" s="1"/>
  <c r="N265" i="9"/>
  <c r="O265" i="9" s="1"/>
  <c r="N266" i="9"/>
  <c r="O266" i="9" s="1"/>
  <c r="N130" i="9"/>
  <c r="O130" i="9" s="1"/>
  <c r="N131" i="9"/>
  <c r="O131" i="9" s="1"/>
  <c r="N132" i="9"/>
  <c r="O132" i="9" s="1"/>
  <c r="N609" i="9"/>
  <c r="O609" i="9" s="1"/>
  <c r="N610" i="9"/>
  <c r="O610" i="9" s="1"/>
  <c r="N611" i="9"/>
  <c r="O611" i="9" s="1"/>
  <c r="N612" i="9"/>
  <c r="O612" i="9" s="1"/>
  <c r="N613" i="9"/>
  <c r="O613" i="9" s="1"/>
  <c r="N614" i="9"/>
  <c r="O614" i="9" s="1"/>
  <c r="N615" i="9"/>
  <c r="O615" i="9" s="1"/>
  <c r="N616" i="9"/>
  <c r="O616" i="9" s="1"/>
  <c r="N617" i="9"/>
  <c r="O617" i="9" s="1"/>
  <c r="I567" i="9"/>
  <c r="J567" i="9" s="1"/>
  <c r="I263" i="9"/>
  <c r="J263" i="9" s="1"/>
  <c r="I255" i="9"/>
  <c r="J255" i="9" s="1"/>
  <c r="I256" i="9"/>
  <c r="J256" i="9" s="1"/>
  <c r="I294" i="9"/>
  <c r="J294" i="9" s="1"/>
  <c r="I295" i="9"/>
  <c r="J295" i="9" s="1"/>
  <c r="I296" i="9"/>
  <c r="J296" i="9" s="1"/>
  <c r="I291" i="9"/>
  <c r="J291" i="9" s="1"/>
  <c r="I292" i="9"/>
  <c r="J292" i="9" s="1"/>
  <c r="I293" i="9"/>
  <c r="J293" i="9" s="1"/>
  <c r="I306" i="9"/>
  <c r="J306" i="9" s="1"/>
  <c r="I307" i="9"/>
  <c r="J307" i="9" s="1"/>
  <c r="I308" i="9"/>
  <c r="J308" i="9" s="1"/>
  <c r="I147" i="9"/>
  <c r="J147" i="9" s="1"/>
  <c r="I148" i="9"/>
  <c r="J148" i="9" s="1"/>
  <c r="I149" i="9"/>
  <c r="J149" i="9" s="1"/>
  <c r="I297" i="9"/>
  <c r="J297" i="9" s="1"/>
  <c r="I298" i="9"/>
  <c r="J298" i="9" s="1"/>
  <c r="I299" i="9"/>
  <c r="J299" i="9" s="1"/>
  <c r="I300" i="9"/>
  <c r="J300" i="9" s="1"/>
  <c r="I301" i="9"/>
  <c r="J301" i="9" s="1"/>
  <c r="I302" i="9"/>
  <c r="J302" i="9" s="1"/>
  <c r="I145" i="9"/>
  <c r="J145" i="9" s="1"/>
  <c r="I146" i="9"/>
  <c r="J146" i="9" s="1"/>
  <c r="I150" i="9"/>
  <c r="J150" i="9" s="1"/>
  <c r="I151" i="9"/>
  <c r="J151" i="9" s="1"/>
  <c r="I152" i="9"/>
  <c r="J152" i="9" s="1"/>
  <c r="I153" i="9"/>
  <c r="J153" i="9" s="1"/>
  <c r="I276" i="9"/>
  <c r="J276" i="9" s="1"/>
  <c r="I212" i="9"/>
  <c r="J212" i="9" s="1"/>
  <c r="I213" i="9"/>
  <c r="J213" i="9" s="1"/>
  <c r="I214" i="9"/>
  <c r="J214" i="9" s="1"/>
  <c r="I139" i="9"/>
  <c r="J139" i="9" s="1"/>
  <c r="I140" i="9"/>
  <c r="J140" i="9" s="1"/>
  <c r="I141" i="9"/>
  <c r="J141" i="9" s="1"/>
  <c r="I318" i="9"/>
  <c r="J318" i="9" s="1"/>
  <c r="I319" i="9"/>
  <c r="J319" i="9" s="1"/>
  <c r="I320" i="9"/>
  <c r="J320" i="9" s="1"/>
  <c r="I14" i="9"/>
  <c r="J14" i="9" s="1"/>
  <c r="I15" i="9"/>
  <c r="J15" i="9" s="1"/>
  <c r="I321" i="9"/>
  <c r="J321" i="9" s="1"/>
  <c r="I322" i="9"/>
  <c r="J322" i="9" s="1"/>
  <c r="I323" i="9"/>
  <c r="J323" i="9" s="1"/>
  <c r="I157" i="9"/>
  <c r="J157" i="9" s="1"/>
  <c r="I158" i="9"/>
  <c r="J158" i="9" s="1"/>
  <c r="I159" i="9"/>
  <c r="J159" i="9" s="1"/>
  <c r="I160" i="9"/>
  <c r="J160" i="9" s="1"/>
  <c r="I161" i="9"/>
  <c r="J161" i="9" s="1"/>
  <c r="I162" i="9"/>
  <c r="J162" i="9" s="1"/>
  <c r="I324" i="9"/>
  <c r="J324" i="9" s="1"/>
  <c r="I325" i="9"/>
  <c r="J325" i="9" s="1"/>
  <c r="I326" i="9"/>
  <c r="J326" i="9" s="1"/>
  <c r="I606" i="9"/>
  <c r="J606" i="9" s="1"/>
  <c r="I607" i="9"/>
  <c r="J607" i="9" s="1"/>
  <c r="I608" i="9"/>
  <c r="J608" i="9" s="1"/>
  <c r="I191" i="9"/>
  <c r="J191" i="9" s="1"/>
  <c r="I192" i="9"/>
  <c r="J192" i="9" s="1"/>
  <c r="I193" i="9"/>
  <c r="J193" i="9" s="1"/>
  <c r="I2" i="9"/>
  <c r="J2" i="9" s="1"/>
  <c r="I3" i="9"/>
  <c r="J3" i="9" s="1"/>
  <c r="I4" i="9"/>
  <c r="J4" i="9" s="1"/>
  <c r="I264" i="9"/>
  <c r="J264" i="9" s="1"/>
  <c r="I265" i="9"/>
  <c r="J265" i="9" s="1"/>
  <c r="I266" i="9"/>
  <c r="J266" i="9" s="1"/>
  <c r="I130" i="9"/>
  <c r="J130" i="9" s="1"/>
  <c r="I131" i="9"/>
  <c r="J131" i="9" s="1"/>
  <c r="I132" i="9"/>
  <c r="J132" i="9" s="1"/>
  <c r="I609" i="9"/>
  <c r="J609" i="9" s="1"/>
  <c r="I610" i="9"/>
  <c r="J610" i="9" s="1"/>
  <c r="I611" i="9"/>
  <c r="J611" i="9" s="1"/>
  <c r="I612" i="9"/>
  <c r="J612" i="9" s="1"/>
  <c r="I613" i="9"/>
  <c r="J613" i="9" s="1"/>
  <c r="I614" i="9"/>
  <c r="J614" i="9" s="1"/>
  <c r="I615" i="9"/>
  <c r="J615" i="9" s="1"/>
  <c r="I616" i="9"/>
  <c r="J616" i="9" s="1"/>
  <c r="I617" i="9"/>
  <c r="J617" i="9" s="1"/>
  <c r="G2" i="25" l="1"/>
  <c r="G21" i="25"/>
  <c r="F21" i="25"/>
  <c r="F2" i="25"/>
  <c r="K39" i="24"/>
  <c r="K37" i="24"/>
  <c r="K35" i="24"/>
  <c r="K33" i="24"/>
  <c r="K31" i="24"/>
  <c r="K29" i="24"/>
  <c r="K27" i="24"/>
  <c r="K25" i="24"/>
  <c r="K23" i="24"/>
  <c r="K21" i="24"/>
  <c r="K19" i="24"/>
  <c r="K17" i="24"/>
  <c r="K15" i="24"/>
  <c r="K13" i="24"/>
  <c r="K11" i="24"/>
  <c r="K9" i="24"/>
  <c r="K7" i="24"/>
  <c r="K5" i="24"/>
  <c r="K3" i="24"/>
  <c r="I37" i="24"/>
  <c r="I39" i="24"/>
  <c r="I35" i="24"/>
  <c r="I33" i="24"/>
  <c r="I31" i="24"/>
  <c r="I29" i="24"/>
  <c r="I27" i="24"/>
  <c r="I25" i="24"/>
  <c r="I23" i="24"/>
  <c r="I21" i="24"/>
  <c r="I19" i="24"/>
  <c r="I42" i="24" s="1"/>
  <c r="I17" i="24"/>
  <c r="I15" i="24"/>
  <c r="I13" i="24"/>
  <c r="I11" i="24"/>
  <c r="I9" i="24"/>
  <c r="I7" i="24"/>
  <c r="I5" i="24"/>
  <c r="I3" i="24"/>
  <c r="I43" i="24" l="1"/>
  <c r="N201" i="9"/>
  <c r="O201" i="9" s="1"/>
  <c r="I201" i="9"/>
  <c r="J201" i="9" s="1"/>
  <c r="N754" i="9" l="1"/>
  <c r="O754" i="9" s="1"/>
  <c r="I754" i="9"/>
  <c r="J754" i="9" s="1"/>
  <c r="N726" i="9"/>
  <c r="O726" i="9" s="1"/>
  <c r="I726" i="9"/>
  <c r="J726" i="9" s="1"/>
  <c r="N660" i="9"/>
  <c r="O660" i="9" s="1"/>
  <c r="I660" i="9"/>
  <c r="J660" i="9" s="1"/>
  <c r="N659" i="9"/>
  <c r="O659" i="9" s="1"/>
  <c r="I659" i="9"/>
  <c r="J659" i="9" s="1"/>
  <c r="N657" i="9"/>
  <c r="O657" i="9" s="1"/>
  <c r="I657" i="9"/>
  <c r="J657" i="9" s="1"/>
  <c r="N654" i="9"/>
  <c r="O654" i="9" s="1"/>
  <c r="I654" i="9"/>
  <c r="J654" i="9" s="1"/>
  <c r="N652" i="9"/>
  <c r="O652" i="9" s="1"/>
  <c r="I652" i="9"/>
  <c r="J652" i="9" s="1"/>
  <c r="N655" i="9"/>
  <c r="O655" i="9" s="1"/>
  <c r="I655" i="9"/>
  <c r="J655" i="9" s="1"/>
  <c r="N658" i="9"/>
  <c r="O658" i="9" s="1"/>
  <c r="I658" i="9"/>
  <c r="J658" i="9" s="1"/>
  <c r="N653" i="9"/>
  <c r="O653" i="9" s="1"/>
  <c r="I653" i="9"/>
  <c r="J653" i="9" s="1"/>
  <c r="N649" i="9"/>
  <c r="O649" i="9" s="1"/>
  <c r="I649" i="9"/>
  <c r="J649" i="9" s="1"/>
  <c r="N656" i="9"/>
  <c r="O656" i="9" s="1"/>
  <c r="I656" i="9"/>
  <c r="J656" i="9" s="1"/>
  <c r="N646" i="9"/>
  <c r="O646" i="9" s="1"/>
  <c r="I646" i="9"/>
  <c r="J646" i="9" s="1"/>
  <c r="N650" i="9"/>
  <c r="O650" i="9" s="1"/>
  <c r="I650" i="9"/>
  <c r="J650" i="9" s="1"/>
  <c r="N648" i="9"/>
  <c r="O648" i="9" s="1"/>
  <c r="I648" i="9"/>
  <c r="J648" i="9" s="1"/>
  <c r="N651" i="9"/>
  <c r="O651" i="9" s="1"/>
  <c r="I651" i="9"/>
  <c r="J651" i="9" s="1"/>
  <c r="N647" i="9"/>
  <c r="O647" i="9" s="1"/>
  <c r="I647" i="9"/>
  <c r="J647" i="9" s="1"/>
  <c r="N636" i="9"/>
  <c r="O636" i="9" s="1"/>
  <c r="I636" i="9"/>
  <c r="J636" i="9" s="1"/>
  <c r="N643" i="9"/>
  <c r="O643" i="9" s="1"/>
  <c r="I643" i="9"/>
  <c r="J643" i="9" s="1"/>
  <c r="N642" i="9"/>
  <c r="O642" i="9" s="1"/>
  <c r="I642" i="9"/>
  <c r="J642" i="9" s="1"/>
  <c r="N632" i="9"/>
  <c r="O632" i="9" s="1"/>
  <c r="I632" i="9"/>
  <c r="J632" i="9" s="1"/>
  <c r="N644" i="9"/>
  <c r="O644" i="9" s="1"/>
  <c r="I644" i="9"/>
  <c r="J644" i="9" s="1"/>
  <c r="N640" i="9"/>
  <c r="O640" i="9" s="1"/>
  <c r="I640" i="9"/>
  <c r="J640" i="9" s="1"/>
  <c r="N633" i="9"/>
  <c r="O633" i="9" s="1"/>
  <c r="I633" i="9"/>
  <c r="J633" i="9" s="1"/>
  <c r="N641" i="9"/>
  <c r="O641" i="9" s="1"/>
  <c r="I641" i="9"/>
  <c r="J641" i="9" s="1"/>
  <c r="N638" i="9"/>
  <c r="O638" i="9" s="1"/>
  <c r="I638" i="9"/>
  <c r="J638" i="9" s="1"/>
  <c r="N631" i="9"/>
  <c r="O631" i="9" s="1"/>
  <c r="I631" i="9"/>
  <c r="J631" i="9" s="1"/>
  <c r="N634" i="9"/>
  <c r="O634" i="9" s="1"/>
  <c r="I634" i="9"/>
  <c r="J634" i="9" s="1"/>
  <c r="N639" i="9"/>
  <c r="O639" i="9" s="1"/>
  <c r="I639" i="9"/>
  <c r="J639" i="9" s="1"/>
  <c r="N637" i="9"/>
  <c r="O637" i="9" s="1"/>
  <c r="I637" i="9"/>
  <c r="J637" i="9" s="1"/>
  <c r="N645" i="9"/>
  <c r="O645" i="9" s="1"/>
  <c r="I645" i="9"/>
  <c r="J645" i="9" s="1"/>
  <c r="N635" i="9"/>
  <c r="O635" i="9" s="1"/>
  <c r="I635" i="9"/>
  <c r="J635" i="9" s="1"/>
  <c r="N629" i="9"/>
  <c r="O629" i="9" s="1"/>
  <c r="I629" i="9"/>
  <c r="J629" i="9" s="1"/>
  <c r="N630" i="9"/>
  <c r="O630" i="9" s="1"/>
  <c r="I630" i="9"/>
  <c r="J630" i="9" s="1"/>
  <c r="N628" i="9"/>
  <c r="O628" i="9" s="1"/>
  <c r="I628" i="9"/>
  <c r="J628" i="9" s="1"/>
  <c r="N625" i="9"/>
  <c r="O625" i="9" s="1"/>
  <c r="I625" i="9"/>
  <c r="J625" i="9" s="1"/>
  <c r="N627" i="9"/>
  <c r="O627" i="9" s="1"/>
  <c r="I627" i="9"/>
  <c r="J627" i="9" s="1"/>
  <c r="N626" i="9"/>
  <c r="O626" i="9" s="1"/>
  <c r="I626" i="9"/>
  <c r="J626" i="9" s="1"/>
  <c r="N624" i="9"/>
  <c r="O624" i="9" s="1"/>
  <c r="I624" i="9"/>
  <c r="J624" i="9" s="1"/>
  <c r="N623" i="9"/>
  <c r="O623" i="9" s="1"/>
  <c r="I623" i="9"/>
  <c r="J623" i="9" s="1"/>
  <c r="N514" i="9"/>
  <c r="O514" i="9" s="1"/>
  <c r="I514" i="9"/>
  <c r="J514" i="9" s="1"/>
  <c r="N497" i="9"/>
  <c r="O497" i="9" s="1"/>
  <c r="I497" i="9"/>
  <c r="J497" i="9" s="1"/>
  <c r="N496" i="9"/>
  <c r="O496" i="9" s="1"/>
  <c r="I496" i="9"/>
  <c r="J496" i="9" s="1"/>
  <c r="N508" i="9"/>
  <c r="O508" i="9" s="1"/>
  <c r="I508" i="9"/>
  <c r="J508" i="9" s="1"/>
  <c r="N509" i="9"/>
  <c r="O509" i="9" s="1"/>
  <c r="I509" i="9"/>
  <c r="J509" i="9" s="1"/>
  <c r="N516" i="9"/>
  <c r="O516" i="9" s="1"/>
  <c r="I516" i="9"/>
  <c r="J516" i="9" s="1"/>
  <c r="N491" i="9"/>
  <c r="O491" i="9" s="1"/>
  <c r="I491" i="9"/>
  <c r="J491" i="9" s="1"/>
  <c r="N499" i="9"/>
  <c r="O499" i="9" s="1"/>
  <c r="I499" i="9"/>
  <c r="J499" i="9" s="1"/>
  <c r="N507" i="9"/>
  <c r="O507" i="9" s="1"/>
  <c r="I507" i="9"/>
  <c r="J507" i="9" s="1"/>
  <c r="N506" i="9"/>
  <c r="O506" i="9" s="1"/>
  <c r="I506" i="9"/>
  <c r="J506" i="9" s="1"/>
  <c r="N505" i="9"/>
  <c r="O505" i="9" s="1"/>
  <c r="I505" i="9"/>
  <c r="J505" i="9" s="1"/>
  <c r="N492" i="9"/>
  <c r="O492" i="9" s="1"/>
  <c r="I492" i="9"/>
  <c r="J492" i="9" s="1"/>
  <c r="N513" i="9"/>
  <c r="O513" i="9" s="1"/>
  <c r="I513" i="9"/>
  <c r="J513" i="9" s="1"/>
  <c r="N500" i="9"/>
  <c r="O500" i="9" s="1"/>
  <c r="I500" i="9"/>
  <c r="J500" i="9" s="1"/>
  <c r="N512" i="9"/>
  <c r="O512" i="9" s="1"/>
  <c r="I512" i="9"/>
  <c r="J512" i="9" s="1"/>
  <c r="N510" i="9"/>
  <c r="O510" i="9" s="1"/>
  <c r="I510" i="9"/>
  <c r="J510" i="9" s="1"/>
  <c r="N515" i="9"/>
  <c r="O515" i="9" s="1"/>
  <c r="I515" i="9"/>
  <c r="J515" i="9" s="1"/>
  <c r="N517" i="9"/>
  <c r="O517" i="9" s="1"/>
  <c r="I517" i="9"/>
  <c r="J517" i="9" s="1"/>
  <c r="N493" i="9"/>
  <c r="O493" i="9" s="1"/>
  <c r="I493" i="9"/>
  <c r="J493" i="9" s="1"/>
  <c r="N501" i="9"/>
  <c r="O501" i="9" s="1"/>
  <c r="I501" i="9"/>
  <c r="J501" i="9" s="1"/>
  <c r="N503" i="9"/>
  <c r="O503" i="9" s="1"/>
  <c r="I503" i="9"/>
  <c r="J503" i="9" s="1"/>
  <c r="N504" i="9"/>
  <c r="O504" i="9" s="1"/>
  <c r="I504" i="9"/>
  <c r="J504" i="9" s="1"/>
  <c r="N494" i="9"/>
  <c r="O494" i="9" s="1"/>
  <c r="I494" i="9"/>
  <c r="J494" i="9" s="1"/>
  <c r="N495" i="9"/>
  <c r="O495" i="9" s="1"/>
  <c r="I495" i="9"/>
  <c r="J495" i="9" s="1"/>
  <c r="N502" i="9"/>
  <c r="O502" i="9" s="1"/>
  <c r="I502" i="9"/>
  <c r="J502" i="9" s="1"/>
  <c r="N498" i="9"/>
  <c r="O498" i="9" s="1"/>
  <c r="I498" i="9"/>
  <c r="J498" i="9" s="1"/>
  <c r="N511" i="9"/>
  <c r="O511" i="9" s="1"/>
  <c r="I511" i="9"/>
  <c r="J511" i="9" s="1"/>
  <c r="N478" i="9"/>
  <c r="O478" i="9" s="1"/>
  <c r="I478" i="9"/>
  <c r="J478" i="9" s="1"/>
  <c r="N483" i="9"/>
  <c r="O483" i="9" s="1"/>
  <c r="I483" i="9"/>
  <c r="J483" i="9" s="1"/>
  <c r="N472" i="9"/>
  <c r="O472" i="9" s="1"/>
  <c r="I472" i="9"/>
  <c r="J472" i="9" s="1"/>
  <c r="N476" i="9"/>
  <c r="O476" i="9" s="1"/>
  <c r="I476" i="9"/>
  <c r="J476" i="9" s="1"/>
  <c r="N467" i="9"/>
  <c r="O467" i="9" s="1"/>
  <c r="I467" i="9"/>
  <c r="J467" i="9" s="1"/>
  <c r="N485" i="9"/>
  <c r="O485" i="9" s="1"/>
  <c r="I485" i="9"/>
  <c r="J485" i="9" s="1"/>
  <c r="N475" i="9"/>
  <c r="O475" i="9" s="1"/>
  <c r="I475" i="9"/>
  <c r="J475" i="9" s="1"/>
  <c r="N484" i="9"/>
  <c r="O484" i="9" s="1"/>
  <c r="I484" i="9"/>
  <c r="J484" i="9" s="1"/>
  <c r="N466" i="9"/>
  <c r="O466" i="9" s="1"/>
  <c r="I466" i="9"/>
  <c r="J466" i="9" s="1"/>
  <c r="N464" i="9"/>
  <c r="O464" i="9" s="1"/>
  <c r="I464" i="9"/>
  <c r="J464" i="9" s="1"/>
  <c r="N470" i="9"/>
  <c r="O470" i="9" s="1"/>
  <c r="I470" i="9"/>
  <c r="J470" i="9" s="1"/>
  <c r="N487" i="9"/>
  <c r="O487" i="9" s="1"/>
  <c r="I487" i="9"/>
  <c r="J487" i="9" s="1"/>
  <c r="N465" i="9"/>
  <c r="O465" i="9" s="1"/>
  <c r="I465" i="9"/>
  <c r="J465" i="9" s="1"/>
  <c r="N469" i="9"/>
  <c r="O469" i="9" s="1"/>
  <c r="I469" i="9"/>
  <c r="J469" i="9" s="1"/>
  <c r="N468" i="9"/>
  <c r="O468" i="9" s="1"/>
  <c r="I468" i="9"/>
  <c r="J468" i="9" s="1"/>
  <c r="N489" i="9"/>
  <c r="O489" i="9" s="1"/>
  <c r="I489" i="9"/>
  <c r="J489" i="9" s="1"/>
  <c r="N486" i="9"/>
  <c r="O486" i="9" s="1"/>
  <c r="I486" i="9"/>
  <c r="J486" i="9" s="1"/>
  <c r="N490" i="9"/>
  <c r="O490" i="9" s="1"/>
  <c r="I490" i="9"/>
  <c r="J490" i="9" s="1"/>
  <c r="N477" i="9"/>
  <c r="O477" i="9" s="1"/>
  <c r="I477" i="9"/>
  <c r="J477" i="9" s="1"/>
  <c r="N471" i="9"/>
  <c r="O471" i="9" s="1"/>
  <c r="I471" i="9"/>
  <c r="J471" i="9" s="1"/>
  <c r="N488" i="9"/>
  <c r="O488" i="9" s="1"/>
  <c r="I488" i="9"/>
  <c r="J488" i="9" s="1"/>
  <c r="N481" i="9"/>
  <c r="O481" i="9" s="1"/>
  <c r="I481" i="9"/>
  <c r="J481" i="9" s="1"/>
  <c r="N482" i="9"/>
  <c r="O482" i="9" s="1"/>
  <c r="I482" i="9"/>
  <c r="J482" i="9" s="1"/>
  <c r="N474" i="9"/>
  <c r="O474" i="9" s="1"/>
  <c r="I474" i="9"/>
  <c r="J474" i="9" s="1"/>
  <c r="N480" i="9"/>
  <c r="O480" i="9" s="1"/>
  <c r="I480" i="9"/>
  <c r="J480" i="9" s="1"/>
  <c r="N479" i="9"/>
  <c r="O479" i="9" s="1"/>
  <c r="I479" i="9"/>
  <c r="J479" i="9" s="1"/>
  <c r="N473" i="9"/>
  <c r="O473" i="9" s="1"/>
  <c r="I473" i="9"/>
  <c r="J473" i="9" s="1"/>
  <c r="N568" i="9"/>
  <c r="O568" i="9" s="1"/>
  <c r="I568" i="9"/>
  <c r="J568" i="9" s="1"/>
  <c r="N570" i="9"/>
  <c r="O570" i="9" s="1"/>
  <c r="I570" i="9"/>
  <c r="J570" i="9" s="1"/>
  <c r="N573" i="9"/>
  <c r="O573" i="9" s="1"/>
  <c r="I573" i="9"/>
  <c r="J573" i="9" s="1"/>
  <c r="N571" i="9"/>
  <c r="O571" i="9" s="1"/>
  <c r="I571" i="9"/>
  <c r="J571" i="9" s="1"/>
  <c r="N572" i="9"/>
  <c r="O572" i="9" s="1"/>
  <c r="I572" i="9"/>
  <c r="J572" i="9" s="1"/>
  <c r="N569" i="9"/>
  <c r="O569" i="9" s="1"/>
  <c r="I569" i="9"/>
  <c r="J569" i="9" s="1"/>
  <c r="N446" i="9"/>
  <c r="O446" i="9" s="1"/>
  <c r="I446" i="9"/>
  <c r="J446" i="9" s="1"/>
  <c r="N440" i="9"/>
  <c r="O440" i="9" s="1"/>
  <c r="I440" i="9"/>
  <c r="J440" i="9" s="1"/>
  <c r="N439" i="9"/>
  <c r="O439" i="9" s="1"/>
  <c r="I439" i="9"/>
  <c r="J439" i="9" s="1"/>
  <c r="N423" i="9"/>
  <c r="O423" i="9" s="1"/>
  <c r="I423" i="9"/>
  <c r="J423" i="9" s="1"/>
  <c r="N436" i="9"/>
  <c r="O436" i="9" s="1"/>
  <c r="I436" i="9"/>
  <c r="J436" i="9" s="1"/>
  <c r="N435" i="9"/>
  <c r="O435" i="9" s="1"/>
  <c r="I435" i="9"/>
  <c r="J435" i="9" s="1"/>
  <c r="N420" i="9"/>
  <c r="O420" i="9" s="1"/>
  <c r="I420" i="9"/>
  <c r="J420" i="9" s="1"/>
  <c r="N434" i="9"/>
  <c r="O434" i="9" s="1"/>
  <c r="I434" i="9"/>
  <c r="J434" i="9" s="1"/>
  <c r="N463" i="9"/>
  <c r="O463" i="9" s="1"/>
  <c r="I463" i="9"/>
  <c r="J463" i="9" s="1"/>
  <c r="N422" i="9"/>
  <c r="O422" i="9" s="1"/>
  <c r="I422" i="9"/>
  <c r="J422" i="9" s="1"/>
  <c r="N450" i="9"/>
  <c r="O450" i="9" s="1"/>
  <c r="I450" i="9"/>
  <c r="J450" i="9" s="1"/>
  <c r="N444" i="9"/>
  <c r="O444" i="9" s="1"/>
  <c r="I444" i="9"/>
  <c r="J444" i="9" s="1"/>
  <c r="N448" i="9"/>
  <c r="O448" i="9" s="1"/>
  <c r="I448" i="9"/>
  <c r="J448" i="9" s="1"/>
  <c r="N430" i="9"/>
  <c r="O430" i="9" s="1"/>
  <c r="I430" i="9"/>
  <c r="J430" i="9" s="1"/>
  <c r="N437" i="9"/>
  <c r="O437" i="9" s="1"/>
  <c r="I437" i="9"/>
  <c r="J437" i="9" s="1"/>
  <c r="N443" i="9"/>
  <c r="O443" i="9" s="1"/>
  <c r="I443" i="9"/>
  <c r="J443" i="9" s="1"/>
  <c r="N424" i="9"/>
  <c r="O424" i="9" s="1"/>
  <c r="I424" i="9"/>
  <c r="J424" i="9" s="1"/>
  <c r="N433" i="9"/>
  <c r="O433" i="9" s="1"/>
  <c r="I433" i="9"/>
  <c r="J433" i="9" s="1"/>
  <c r="N438" i="9"/>
  <c r="O438" i="9" s="1"/>
  <c r="I438" i="9"/>
  <c r="J438" i="9" s="1"/>
  <c r="N416" i="9"/>
  <c r="O416" i="9" s="1"/>
  <c r="I416" i="9"/>
  <c r="J416" i="9" s="1"/>
  <c r="N421" i="9"/>
  <c r="O421" i="9" s="1"/>
  <c r="I421" i="9"/>
  <c r="J421" i="9" s="1"/>
  <c r="N432" i="9"/>
  <c r="O432" i="9" s="1"/>
  <c r="I432" i="9"/>
  <c r="J432" i="9" s="1"/>
  <c r="N445" i="9"/>
  <c r="O445" i="9" s="1"/>
  <c r="I445" i="9"/>
  <c r="J445" i="9" s="1"/>
  <c r="N429" i="9"/>
  <c r="O429" i="9" s="1"/>
  <c r="I429" i="9"/>
  <c r="J429" i="9" s="1"/>
  <c r="N427" i="9"/>
  <c r="O427" i="9" s="1"/>
  <c r="I427" i="9"/>
  <c r="J427" i="9" s="1"/>
  <c r="N417" i="9"/>
  <c r="O417" i="9" s="1"/>
  <c r="I417" i="9"/>
  <c r="J417" i="9" s="1"/>
  <c r="N456" i="9"/>
  <c r="O456" i="9" s="1"/>
  <c r="I456" i="9"/>
  <c r="J456" i="9" s="1"/>
  <c r="N449" i="9"/>
  <c r="O449" i="9" s="1"/>
  <c r="I449" i="9"/>
  <c r="J449" i="9" s="1"/>
  <c r="N428" i="9"/>
  <c r="O428" i="9" s="1"/>
  <c r="I428" i="9"/>
  <c r="J428" i="9" s="1"/>
  <c r="N447" i="9"/>
  <c r="O447" i="9" s="1"/>
  <c r="I447" i="9"/>
  <c r="J447" i="9" s="1"/>
  <c r="N458" i="9"/>
  <c r="O458" i="9" s="1"/>
  <c r="I458" i="9"/>
  <c r="J458" i="9" s="1"/>
  <c r="N454" i="9"/>
  <c r="O454" i="9" s="1"/>
  <c r="I454" i="9"/>
  <c r="J454" i="9" s="1"/>
  <c r="N462" i="9"/>
  <c r="O462" i="9" s="1"/>
  <c r="I462" i="9"/>
  <c r="J462" i="9" s="1"/>
  <c r="N452" i="9"/>
  <c r="O452" i="9" s="1"/>
  <c r="I452" i="9"/>
  <c r="J452" i="9" s="1"/>
  <c r="N460" i="9"/>
  <c r="O460" i="9" s="1"/>
  <c r="I460" i="9"/>
  <c r="J460" i="9" s="1"/>
  <c r="N457" i="9"/>
  <c r="O457" i="9" s="1"/>
  <c r="I457" i="9"/>
  <c r="J457" i="9" s="1"/>
  <c r="N455" i="9"/>
  <c r="O455" i="9" s="1"/>
  <c r="I455" i="9"/>
  <c r="J455" i="9" s="1"/>
  <c r="N418" i="9"/>
  <c r="O418" i="9" s="1"/>
  <c r="I418" i="9"/>
  <c r="J418" i="9" s="1"/>
  <c r="N415" i="9"/>
  <c r="O415" i="9" s="1"/>
  <c r="I415" i="9"/>
  <c r="J415" i="9" s="1"/>
  <c r="N451" i="9"/>
  <c r="O451" i="9" s="1"/>
  <c r="I451" i="9"/>
  <c r="J451" i="9" s="1"/>
  <c r="N419" i="9"/>
  <c r="O419" i="9" s="1"/>
  <c r="I419" i="9"/>
  <c r="J419" i="9" s="1"/>
  <c r="N459" i="9"/>
  <c r="O459" i="9" s="1"/>
  <c r="I459" i="9"/>
  <c r="J459" i="9" s="1"/>
  <c r="N453" i="9"/>
  <c r="O453" i="9" s="1"/>
  <c r="I453" i="9"/>
  <c r="J453" i="9" s="1"/>
  <c r="N442" i="9"/>
  <c r="O442" i="9" s="1"/>
  <c r="I442" i="9"/>
  <c r="J442" i="9" s="1"/>
  <c r="N431" i="9"/>
  <c r="O431" i="9" s="1"/>
  <c r="I431" i="9"/>
  <c r="J431" i="9" s="1"/>
  <c r="N461" i="9"/>
  <c r="O461" i="9" s="1"/>
  <c r="I461" i="9"/>
  <c r="J461" i="9" s="1"/>
  <c r="N426" i="9"/>
  <c r="O426" i="9" s="1"/>
  <c r="I426" i="9"/>
  <c r="J426" i="9" s="1"/>
  <c r="N425" i="9"/>
  <c r="O425" i="9" s="1"/>
  <c r="I425" i="9"/>
  <c r="J425" i="9" s="1"/>
  <c r="N441" i="9"/>
  <c r="O441" i="9" s="1"/>
  <c r="I441" i="9"/>
  <c r="J441" i="9" s="1"/>
  <c r="N394" i="9"/>
  <c r="O394" i="9" s="1"/>
  <c r="I394" i="9"/>
  <c r="J394" i="9" s="1"/>
  <c r="N414" i="9"/>
  <c r="O414" i="9" s="1"/>
  <c r="I414" i="9"/>
  <c r="J414" i="9" s="1"/>
  <c r="N396" i="9"/>
  <c r="O396" i="9" s="1"/>
  <c r="I396" i="9"/>
  <c r="J396" i="9" s="1"/>
  <c r="N413" i="9"/>
  <c r="O413" i="9" s="1"/>
  <c r="I413" i="9"/>
  <c r="J413" i="9" s="1"/>
  <c r="N395" i="9"/>
  <c r="O395" i="9" s="1"/>
  <c r="I395" i="9"/>
  <c r="J395" i="9" s="1"/>
  <c r="N410" i="9"/>
  <c r="O410" i="9" s="1"/>
  <c r="I410" i="9"/>
  <c r="J410" i="9" s="1"/>
  <c r="N401" i="9"/>
  <c r="O401" i="9" s="1"/>
  <c r="I401" i="9"/>
  <c r="J401" i="9" s="1"/>
  <c r="N399" i="9"/>
  <c r="O399" i="9" s="1"/>
  <c r="I399" i="9"/>
  <c r="J399" i="9" s="1"/>
  <c r="N404" i="9"/>
  <c r="O404" i="9" s="1"/>
  <c r="I404" i="9"/>
  <c r="J404" i="9" s="1"/>
  <c r="N408" i="9"/>
  <c r="O408" i="9" s="1"/>
  <c r="I408" i="9"/>
  <c r="J408" i="9" s="1"/>
  <c r="N405" i="9"/>
  <c r="O405" i="9" s="1"/>
  <c r="I405" i="9"/>
  <c r="J405" i="9" s="1"/>
  <c r="N398" i="9"/>
  <c r="O398" i="9" s="1"/>
  <c r="I398" i="9"/>
  <c r="J398" i="9" s="1"/>
  <c r="N411" i="9"/>
  <c r="O411" i="9" s="1"/>
  <c r="I411" i="9"/>
  <c r="J411" i="9" s="1"/>
  <c r="N412" i="9"/>
  <c r="O412" i="9" s="1"/>
  <c r="I412" i="9"/>
  <c r="J412" i="9" s="1"/>
  <c r="N409" i="9"/>
  <c r="O409" i="9" s="1"/>
  <c r="I409" i="9"/>
  <c r="J409" i="9" s="1"/>
  <c r="N406" i="9"/>
  <c r="O406" i="9" s="1"/>
  <c r="I406" i="9"/>
  <c r="J406" i="9" s="1"/>
  <c r="N403" i="9"/>
  <c r="O403" i="9" s="1"/>
  <c r="I403" i="9"/>
  <c r="J403" i="9" s="1"/>
  <c r="N397" i="9"/>
  <c r="O397" i="9" s="1"/>
  <c r="I397" i="9"/>
  <c r="J397" i="9" s="1"/>
  <c r="N402" i="9"/>
  <c r="O402" i="9" s="1"/>
  <c r="I402" i="9"/>
  <c r="J402" i="9" s="1"/>
  <c r="N400" i="9"/>
  <c r="O400" i="9" s="1"/>
  <c r="I400" i="9"/>
  <c r="J400" i="9" s="1"/>
  <c r="N407" i="9"/>
  <c r="O407" i="9" s="1"/>
  <c r="I407" i="9"/>
  <c r="J407" i="9" s="1"/>
  <c r="N309" i="9"/>
  <c r="O309" i="9" s="1"/>
  <c r="I309" i="9"/>
  <c r="J309" i="9" s="1"/>
  <c r="N392" i="9"/>
  <c r="O392" i="9" s="1"/>
  <c r="I392" i="9"/>
  <c r="J392" i="9" s="1"/>
  <c r="N391" i="9"/>
  <c r="O391" i="9" s="1"/>
  <c r="I391" i="9"/>
  <c r="J391" i="9" s="1"/>
  <c r="N393" i="9"/>
  <c r="O393" i="9" s="1"/>
  <c r="I393" i="9"/>
  <c r="J393" i="9" s="1"/>
  <c r="N384" i="9"/>
  <c r="O384" i="9" s="1"/>
  <c r="I384" i="9"/>
  <c r="J384" i="9" s="1"/>
  <c r="N385" i="9"/>
  <c r="O385" i="9" s="1"/>
  <c r="I385" i="9"/>
  <c r="J385" i="9" s="1"/>
  <c r="N381" i="9"/>
  <c r="O381" i="9" s="1"/>
  <c r="I381" i="9"/>
  <c r="J381" i="9" s="1"/>
  <c r="N378" i="9"/>
  <c r="O378" i="9" s="1"/>
  <c r="I378" i="9"/>
  <c r="J378" i="9" s="1"/>
  <c r="N367" i="9"/>
  <c r="O367" i="9" s="1"/>
  <c r="I367" i="9"/>
  <c r="J367" i="9" s="1"/>
  <c r="N368" i="9"/>
  <c r="O368" i="9" s="1"/>
  <c r="I368" i="9"/>
  <c r="J368" i="9" s="1"/>
  <c r="N364" i="9"/>
  <c r="O364" i="9" s="1"/>
  <c r="I364" i="9"/>
  <c r="J364" i="9" s="1"/>
  <c r="N379" i="9"/>
  <c r="O379" i="9" s="1"/>
  <c r="I379" i="9"/>
  <c r="J379" i="9" s="1"/>
  <c r="N377" i="9"/>
  <c r="O377" i="9" s="1"/>
  <c r="I377" i="9"/>
  <c r="J377" i="9" s="1"/>
  <c r="N380" i="9"/>
  <c r="O380" i="9" s="1"/>
  <c r="I380" i="9"/>
  <c r="J380" i="9" s="1"/>
  <c r="N386" i="9"/>
  <c r="O386" i="9" s="1"/>
  <c r="I386" i="9"/>
  <c r="J386" i="9" s="1"/>
  <c r="N372" i="9"/>
  <c r="O372" i="9" s="1"/>
  <c r="I372" i="9"/>
  <c r="J372" i="9" s="1"/>
  <c r="N370" i="9"/>
  <c r="O370" i="9" s="1"/>
  <c r="I370" i="9"/>
  <c r="J370" i="9" s="1"/>
  <c r="N382" i="9"/>
  <c r="O382" i="9" s="1"/>
  <c r="I382" i="9"/>
  <c r="J382" i="9" s="1"/>
  <c r="N388" i="9"/>
  <c r="O388" i="9" s="1"/>
  <c r="I388" i="9"/>
  <c r="J388" i="9" s="1"/>
  <c r="N376" i="9"/>
  <c r="O376" i="9" s="1"/>
  <c r="I376" i="9"/>
  <c r="J376" i="9" s="1"/>
  <c r="N374" i="9"/>
  <c r="O374" i="9" s="1"/>
  <c r="I374" i="9"/>
  <c r="J374" i="9" s="1"/>
  <c r="N387" i="9"/>
  <c r="O387" i="9" s="1"/>
  <c r="I387" i="9"/>
  <c r="J387" i="9" s="1"/>
  <c r="N371" i="9"/>
  <c r="O371" i="9" s="1"/>
  <c r="I371" i="9"/>
  <c r="J371" i="9" s="1"/>
  <c r="N369" i="9"/>
  <c r="O369" i="9" s="1"/>
  <c r="I369" i="9"/>
  <c r="J369" i="9" s="1"/>
  <c r="N390" i="9"/>
  <c r="O390" i="9" s="1"/>
  <c r="I390" i="9"/>
  <c r="J390" i="9" s="1"/>
  <c r="N383" i="9"/>
  <c r="O383" i="9" s="1"/>
  <c r="I383" i="9"/>
  <c r="J383" i="9" s="1"/>
  <c r="N375" i="9"/>
  <c r="O375" i="9" s="1"/>
  <c r="I375" i="9"/>
  <c r="J375" i="9" s="1"/>
  <c r="N366" i="9"/>
  <c r="O366" i="9" s="1"/>
  <c r="I366" i="9"/>
  <c r="J366" i="9" s="1"/>
  <c r="N373" i="9"/>
  <c r="O373" i="9" s="1"/>
  <c r="I373" i="9"/>
  <c r="J373" i="9" s="1"/>
  <c r="N389" i="9"/>
  <c r="O389" i="9" s="1"/>
  <c r="I389" i="9"/>
  <c r="J389" i="9" s="1"/>
  <c r="N365" i="9"/>
  <c r="O365" i="9" s="1"/>
  <c r="I365" i="9"/>
  <c r="J365" i="9" s="1"/>
  <c r="N360" i="9"/>
  <c r="O360" i="9" s="1"/>
  <c r="I360" i="9"/>
  <c r="J360" i="9" s="1"/>
  <c r="N361" i="9"/>
  <c r="O361" i="9" s="1"/>
  <c r="I361" i="9"/>
  <c r="J361" i="9" s="1"/>
  <c r="N363" i="9"/>
  <c r="O363" i="9" s="1"/>
  <c r="I363" i="9"/>
  <c r="J363" i="9" s="1"/>
  <c r="N362" i="9"/>
  <c r="O362" i="9" s="1"/>
  <c r="I362" i="9"/>
  <c r="J362" i="9" s="1"/>
  <c r="N359" i="9"/>
  <c r="O359" i="9" s="1"/>
  <c r="I359" i="9"/>
  <c r="J359" i="9" s="1"/>
  <c r="N343" i="9"/>
  <c r="O343" i="9" s="1"/>
  <c r="I343" i="9"/>
  <c r="J343" i="9" s="1"/>
  <c r="N345" i="9"/>
  <c r="O345" i="9" s="1"/>
  <c r="I345" i="9"/>
  <c r="J345" i="9" s="1"/>
  <c r="N344" i="9"/>
  <c r="O344" i="9" s="1"/>
  <c r="I344" i="9"/>
  <c r="J344" i="9" s="1"/>
  <c r="N342" i="9"/>
  <c r="O342" i="9" s="1"/>
  <c r="I342" i="9"/>
  <c r="J342" i="9" s="1"/>
  <c r="N351" i="9"/>
  <c r="O351" i="9" s="1"/>
  <c r="I351" i="9"/>
  <c r="J351" i="9" s="1"/>
  <c r="N348" i="9"/>
  <c r="O348" i="9" s="1"/>
  <c r="I348" i="9"/>
  <c r="J348" i="9" s="1"/>
  <c r="N341" i="9"/>
  <c r="O341" i="9" s="1"/>
  <c r="I341" i="9"/>
  <c r="J341" i="9" s="1"/>
  <c r="N340" i="9"/>
  <c r="O340" i="9" s="1"/>
  <c r="I340" i="9"/>
  <c r="J340" i="9" s="1"/>
  <c r="N357" i="9"/>
  <c r="O357" i="9" s="1"/>
  <c r="I357" i="9"/>
  <c r="J357" i="9" s="1"/>
  <c r="N349" i="9"/>
  <c r="O349" i="9" s="1"/>
  <c r="I349" i="9"/>
  <c r="J349" i="9" s="1"/>
  <c r="N356" i="9"/>
  <c r="O356" i="9" s="1"/>
  <c r="I356" i="9"/>
  <c r="J356" i="9" s="1"/>
  <c r="N352" i="9"/>
  <c r="O352" i="9" s="1"/>
  <c r="I352" i="9"/>
  <c r="J352" i="9" s="1"/>
  <c r="N354" i="9"/>
  <c r="O354" i="9" s="1"/>
  <c r="I354" i="9"/>
  <c r="J354" i="9" s="1"/>
  <c r="N358" i="9"/>
  <c r="O358" i="9" s="1"/>
  <c r="I358" i="9"/>
  <c r="J358" i="9" s="1"/>
  <c r="N339" i="9"/>
  <c r="O339" i="9" s="1"/>
  <c r="I339" i="9"/>
  <c r="J339" i="9" s="1"/>
  <c r="N350" i="9"/>
  <c r="O350" i="9" s="1"/>
  <c r="I350" i="9"/>
  <c r="J350" i="9" s="1"/>
  <c r="N347" i="9"/>
  <c r="O347" i="9" s="1"/>
  <c r="I347" i="9"/>
  <c r="J347" i="9" s="1"/>
  <c r="N346" i="9"/>
  <c r="O346" i="9" s="1"/>
  <c r="I346" i="9"/>
  <c r="J346" i="9" s="1"/>
  <c r="N355" i="9"/>
  <c r="O355" i="9" s="1"/>
  <c r="I355" i="9"/>
  <c r="J355" i="9" s="1"/>
  <c r="N336" i="9"/>
  <c r="O336" i="9" s="1"/>
  <c r="I336" i="9"/>
  <c r="J336" i="9" s="1"/>
  <c r="N337" i="9"/>
  <c r="O337" i="9" s="1"/>
  <c r="I337" i="9"/>
  <c r="J337" i="9" s="1"/>
  <c r="N353" i="9"/>
  <c r="O353" i="9" s="1"/>
  <c r="I353" i="9"/>
  <c r="J353" i="9" s="1"/>
  <c r="N338" i="9"/>
  <c r="O338" i="9" s="1"/>
  <c r="I338" i="9"/>
  <c r="J338" i="9" s="1"/>
  <c r="N335" i="9"/>
  <c r="O335" i="9" s="1"/>
  <c r="I335" i="9"/>
  <c r="J335" i="9" s="1"/>
  <c r="N330" i="9"/>
  <c r="O330" i="9" s="1"/>
  <c r="I330" i="9"/>
  <c r="J330" i="9" s="1"/>
  <c r="N333" i="9"/>
  <c r="O333" i="9" s="1"/>
  <c r="I333" i="9"/>
  <c r="J333" i="9" s="1"/>
  <c r="N331" i="9"/>
  <c r="O331" i="9" s="1"/>
  <c r="I331" i="9"/>
  <c r="J331" i="9" s="1"/>
  <c r="N329" i="9"/>
  <c r="O329" i="9" s="1"/>
  <c r="I329" i="9"/>
  <c r="J329" i="9" s="1"/>
  <c r="N332" i="9"/>
  <c r="O332" i="9" s="1"/>
  <c r="I332" i="9"/>
  <c r="J332" i="9" s="1"/>
  <c r="N334" i="9"/>
  <c r="O334" i="9" s="1"/>
  <c r="I334" i="9"/>
  <c r="J334" i="9" s="1"/>
  <c r="N268" i="9"/>
  <c r="O268" i="9" s="1"/>
  <c r="I268" i="9"/>
  <c r="J268" i="9" s="1"/>
  <c r="N267" i="9"/>
  <c r="O267" i="9" s="1"/>
  <c r="I267" i="9"/>
  <c r="J267" i="9" s="1"/>
  <c r="N135" i="9"/>
  <c r="O135" i="9" s="1"/>
  <c r="I135" i="9"/>
  <c r="J135" i="9" s="1"/>
  <c r="N115" i="9"/>
  <c r="O115" i="9" s="1"/>
  <c r="I115" i="9"/>
  <c r="J115" i="9" s="1"/>
  <c r="N91" i="9"/>
  <c r="O91" i="9" s="1"/>
  <c r="I91" i="9"/>
  <c r="J91" i="9" s="1"/>
  <c r="N97" i="9"/>
  <c r="O97" i="9" s="1"/>
  <c r="I97" i="9"/>
  <c r="J97" i="9" s="1"/>
  <c r="N93" i="9"/>
  <c r="O93" i="9" s="1"/>
  <c r="I93" i="9"/>
  <c r="J93" i="9" s="1"/>
  <c r="N100" i="9"/>
  <c r="O100" i="9" s="1"/>
  <c r="I100" i="9"/>
  <c r="J100" i="9" s="1"/>
  <c r="N102" i="9"/>
  <c r="O102" i="9" s="1"/>
  <c r="I102" i="9"/>
  <c r="J102" i="9" s="1"/>
  <c r="N99" i="9"/>
  <c r="O99" i="9" s="1"/>
  <c r="I99" i="9"/>
  <c r="J99" i="9" s="1"/>
  <c r="N101" i="9"/>
  <c r="O101" i="9" s="1"/>
  <c r="I101" i="9"/>
  <c r="J101" i="9" s="1"/>
  <c r="N98" i="9"/>
  <c r="O98" i="9" s="1"/>
  <c r="I98" i="9"/>
  <c r="J98" i="9" s="1"/>
  <c r="N108" i="9"/>
  <c r="O108" i="9" s="1"/>
  <c r="I108" i="9"/>
  <c r="J108" i="9" s="1"/>
  <c r="N92" i="9"/>
  <c r="O92" i="9" s="1"/>
  <c r="I92" i="9"/>
  <c r="J92" i="9" s="1"/>
  <c r="N109" i="9"/>
  <c r="O109" i="9" s="1"/>
  <c r="I109" i="9"/>
  <c r="J109" i="9" s="1"/>
  <c r="N111" i="9"/>
  <c r="O111" i="9" s="1"/>
  <c r="I111" i="9"/>
  <c r="J111" i="9" s="1"/>
  <c r="N113" i="9"/>
  <c r="O113" i="9" s="1"/>
  <c r="I113" i="9"/>
  <c r="J113" i="9" s="1"/>
  <c r="N105" i="9"/>
  <c r="O105" i="9" s="1"/>
  <c r="I105" i="9"/>
  <c r="J105" i="9" s="1"/>
  <c r="N104" i="9"/>
  <c r="O104" i="9" s="1"/>
  <c r="I104" i="9"/>
  <c r="J104" i="9" s="1"/>
  <c r="N118" i="9"/>
  <c r="O118" i="9" s="1"/>
  <c r="I118" i="9"/>
  <c r="J118" i="9" s="1"/>
  <c r="N103" i="9"/>
  <c r="O103" i="9" s="1"/>
  <c r="I103" i="9"/>
  <c r="J103" i="9" s="1"/>
  <c r="N107" i="9"/>
  <c r="O107" i="9" s="1"/>
  <c r="I107" i="9"/>
  <c r="J107" i="9" s="1"/>
  <c r="N120" i="9"/>
  <c r="O120" i="9" s="1"/>
  <c r="I120" i="9"/>
  <c r="J120" i="9" s="1"/>
  <c r="N119" i="9"/>
  <c r="O119" i="9" s="1"/>
  <c r="I119" i="9"/>
  <c r="J119" i="9" s="1"/>
  <c r="N94" i="9"/>
  <c r="O94" i="9" s="1"/>
  <c r="I94" i="9"/>
  <c r="J94" i="9" s="1"/>
  <c r="N116" i="9"/>
  <c r="O116" i="9" s="1"/>
  <c r="I116" i="9"/>
  <c r="J116" i="9" s="1"/>
  <c r="N106" i="9"/>
  <c r="O106" i="9" s="1"/>
  <c r="I106" i="9"/>
  <c r="J106" i="9" s="1"/>
  <c r="N114" i="9"/>
  <c r="O114" i="9" s="1"/>
  <c r="I114" i="9"/>
  <c r="J114" i="9" s="1"/>
  <c r="N117" i="9"/>
  <c r="O117" i="9" s="1"/>
  <c r="I117" i="9"/>
  <c r="J117" i="9" s="1"/>
  <c r="N96" i="9"/>
  <c r="O96" i="9" s="1"/>
  <c r="I96" i="9"/>
  <c r="J96" i="9" s="1"/>
  <c r="N112" i="9"/>
  <c r="O112" i="9" s="1"/>
  <c r="I112" i="9"/>
  <c r="J112" i="9" s="1"/>
  <c r="N110" i="9"/>
  <c r="O110" i="9" s="1"/>
  <c r="I110" i="9"/>
  <c r="J110" i="9" s="1"/>
  <c r="N95" i="9"/>
  <c r="O95" i="9" s="1"/>
  <c r="I95" i="9"/>
  <c r="J95" i="9" s="1"/>
  <c r="N26" i="9"/>
  <c r="O26" i="9" s="1"/>
  <c r="I26" i="9"/>
  <c r="J26" i="9" s="1"/>
  <c r="N25" i="9"/>
  <c r="O25" i="9" s="1"/>
  <c r="I25" i="9"/>
  <c r="J25" i="9" s="1"/>
  <c r="N27" i="9"/>
  <c r="O27" i="9" s="1"/>
  <c r="I27" i="9"/>
  <c r="J27" i="9" s="1"/>
  <c r="N23" i="9"/>
  <c r="O23" i="9" s="1"/>
  <c r="I23" i="9"/>
  <c r="J23" i="9" s="1"/>
  <c r="N24" i="9"/>
  <c r="O24" i="9" s="1"/>
  <c r="I24" i="9"/>
  <c r="J24" i="9" s="1"/>
  <c r="N22" i="9"/>
  <c r="O22" i="9" s="1"/>
  <c r="I22" i="9"/>
  <c r="J22" i="9" s="1"/>
  <c r="N21" i="9"/>
  <c r="O21" i="9" s="1"/>
  <c r="I21" i="9"/>
  <c r="J21" i="9" s="1"/>
  <c r="N16" i="9"/>
  <c r="O16" i="9" s="1"/>
  <c r="I16" i="9"/>
  <c r="J16" i="9" s="1"/>
  <c r="N20" i="9"/>
  <c r="O20" i="9" s="1"/>
  <c r="I20" i="9"/>
  <c r="J20" i="9" s="1"/>
  <c r="N18" i="9"/>
  <c r="O18" i="9" s="1"/>
  <c r="I18" i="9"/>
  <c r="J18" i="9" s="1"/>
  <c r="N17" i="9"/>
  <c r="O17" i="9" s="1"/>
  <c r="I17" i="9"/>
  <c r="J17" i="9" s="1"/>
  <c r="N19" i="9"/>
  <c r="O19" i="9" s="1"/>
  <c r="I19" i="9"/>
  <c r="J19" i="9" s="1"/>
  <c r="N68" i="9" l="1"/>
  <c r="O68" i="9" s="1"/>
  <c r="N71" i="9"/>
  <c r="O71" i="9" s="1"/>
  <c r="N69" i="9"/>
  <c r="O69" i="9" s="1"/>
  <c r="N40" i="9"/>
  <c r="O40" i="9" s="1"/>
  <c r="N30" i="9"/>
  <c r="O30" i="9" s="1"/>
  <c r="N72" i="9"/>
  <c r="O72" i="9" s="1"/>
  <c r="N35" i="9"/>
  <c r="O35" i="9" s="1"/>
  <c r="N90" i="9"/>
  <c r="O90" i="9" s="1"/>
  <c r="N62" i="9"/>
  <c r="O62" i="9" s="1"/>
  <c r="N39" i="9"/>
  <c r="O39" i="9" s="1"/>
  <c r="N55" i="9"/>
  <c r="O55" i="9" s="1"/>
  <c r="N65" i="9"/>
  <c r="O65" i="9" s="1"/>
  <c r="N60" i="9"/>
  <c r="O60" i="9" s="1"/>
  <c r="N43" i="9"/>
  <c r="O43" i="9" s="1"/>
  <c r="N45" i="9"/>
  <c r="O45" i="9" s="1"/>
  <c r="N28" i="9"/>
  <c r="O28" i="9" s="1"/>
  <c r="N46" i="9"/>
  <c r="O46" i="9" s="1"/>
  <c r="N42" i="9"/>
  <c r="O42" i="9" s="1"/>
  <c r="N57" i="9"/>
  <c r="O57" i="9" s="1"/>
  <c r="N31" i="9"/>
  <c r="O31" i="9" s="1"/>
  <c r="N49" i="9"/>
  <c r="O49" i="9" s="1"/>
  <c r="N58" i="9"/>
  <c r="O58" i="9" s="1"/>
  <c r="N83" i="9"/>
  <c r="O83" i="9" s="1"/>
  <c r="N61" i="9"/>
  <c r="O61" i="9" s="1"/>
  <c r="N44" i="9"/>
  <c r="O44" i="9" s="1"/>
  <c r="N52" i="9"/>
  <c r="O52" i="9" s="1"/>
  <c r="N34" i="9"/>
  <c r="O34" i="9" s="1"/>
  <c r="N85" i="9"/>
  <c r="O85" i="9" s="1"/>
  <c r="N70" i="9"/>
  <c r="O70" i="9" s="1"/>
  <c r="N63" i="9"/>
  <c r="O63" i="9" s="1"/>
  <c r="N56" i="9"/>
  <c r="O56" i="9" s="1"/>
  <c r="N53" i="9"/>
  <c r="O53" i="9" s="1"/>
  <c r="N89" i="9"/>
  <c r="O89" i="9" s="1"/>
  <c r="N74" i="9"/>
  <c r="O74" i="9" s="1"/>
  <c r="N50" i="9"/>
  <c r="O50" i="9" s="1"/>
  <c r="N47" i="9"/>
  <c r="O47" i="9" s="1"/>
  <c r="N84" i="9"/>
  <c r="O84" i="9" s="1"/>
  <c r="N80" i="9"/>
  <c r="O80" i="9" s="1"/>
  <c r="N67" i="9"/>
  <c r="O67" i="9" s="1"/>
  <c r="N41" i="9"/>
  <c r="O41" i="9" s="1"/>
  <c r="N37" i="9"/>
  <c r="O37" i="9" s="1"/>
  <c r="N48" i="9"/>
  <c r="O48" i="9" s="1"/>
  <c r="N86" i="9"/>
  <c r="O86" i="9" s="1"/>
  <c r="N54" i="9"/>
  <c r="O54" i="9" s="1"/>
  <c r="N51" i="9"/>
  <c r="O51" i="9" s="1"/>
  <c r="N36" i="9"/>
  <c r="O36" i="9" s="1"/>
  <c r="N78" i="9"/>
  <c r="O78" i="9" s="1"/>
  <c r="N66" i="9"/>
  <c r="O66" i="9" s="1"/>
  <c r="N33" i="9"/>
  <c r="O33" i="9" s="1"/>
  <c r="N77" i="9"/>
  <c r="O77" i="9" s="1"/>
  <c r="N59" i="9"/>
  <c r="O59" i="9" s="1"/>
  <c r="N79" i="9"/>
  <c r="O79" i="9" s="1"/>
  <c r="N75" i="9"/>
  <c r="O75" i="9" s="1"/>
  <c r="N76" i="9"/>
  <c r="O76" i="9" s="1"/>
  <c r="N38" i="9"/>
  <c r="O38" i="9" s="1"/>
  <c r="N87" i="9"/>
  <c r="O87" i="9" s="1"/>
  <c r="N169" i="9"/>
  <c r="O169" i="9" s="1"/>
  <c r="N190" i="9"/>
  <c r="O190" i="9" s="1"/>
  <c r="N122" i="9"/>
  <c r="O122" i="9" s="1"/>
  <c r="N121" i="9"/>
  <c r="O121" i="9" s="1"/>
  <c r="N126" i="9"/>
  <c r="O126" i="9" s="1"/>
  <c r="N125" i="9"/>
  <c r="O125" i="9" s="1"/>
  <c r="N124" i="9"/>
  <c r="O124" i="9" s="1"/>
  <c r="N123" i="9"/>
  <c r="O123" i="9" s="1"/>
  <c r="N127" i="9"/>
  <c r="O127" i="9" s="1"/>
  <c r="N129" i="9"/>
  <c r="O129" i="9" s="1"/>
  <c r="N128" i="9"/>
  <c r="O128" i="9" s="1"/>
  <c r="N143" i="9"/>
  <c r="O143" i="9" s="1"/>
  <c r="N138" i="9"/>
  <c r="O138" i="9" s="1"/>
  <c r="N134" i="9"/>
  <c r="O134" i="9" s="1"/>
  <c r="N133" i="9"/>
  <c r="O133" i="9" s="1"/>
  <c r="N142" i="9"/>
  <c r="O142" i="9" s="1"/>
  <c r="N137" i="9"/>
  <c r="O137" i="9" s="1"/>
  <c r="N136" i="9"/>
  <c r="O136" i="9" s="1"/>
  <c r="N144" i="9"/>
  <c r="O144" i="9" s="1"/>
  <c r="N166" i="9"/>
  <c r="O166" i="9" s="1"/>
  <c r="N164" i="9"/>
  <c r="O164" i="9" s="1"/>
  <c r="N154" i="9"/>
  <c r="O154" i="9" s="1"/>
  <c r="N163" i="9"/>
  <c r="O163" i="9" s="1"/>
  <c r="N155" i="9"/>
  <c r="O155" i="9" s="1"/>
  <c r="N165" i="9"/>
  <c r="O165" i="9" s="1"/>
  <c r="N167" i="9"/>
  <c r="O167" i="9" s="1"/>
  <c r="N156" i="9"/>
  <c r="O156" i="9" s="1"/>
  <c r="N184" i="9"/>
  <c r="O184" i="9" s="1"/>
  <c r="N186" i="9"/>
  <c r="O186" i="9" s="1"/>
  <c r="N185" i="9"/>
  <c r="O185" i="9" s="1"/>
  <c r="N174" i="9"/>
  <c r="O174" i="9" s="1"/>
  <c r="N187" i="9"/>
  <c r="O187" i="9" s="1"/>
  <c r="N198" i="9"/>
  <c r="O198" i="9" s="1"/>
  <c r="N183" i="9"/>
  <c r="O183" i="9" s="1"/>
  <c r="N178" i="9"/>
  <c r="O178" i="9" s="1"/>
  <c r="N179" i="9"/>
  <c r="O179" i="9" s="1"/>
  <c r="N175" i="9"/>
  <c r="O175" i="9" s="1"/>
  <c r="N177" i="9"/>
  <c r="O177" i="9" s="1"/>
  <c r="N181" i="9"/>
  <c r="O181" i="9" s="1"/>
  <c r="N182" i="9"/>
  <c r="O182" i="9" s="1"/>
  <c r="N170" i="9"/>
  <c r="O170" i="9" s="1"/>
  <c r="N180" i="9"/>
  <c r="O180" i="9" s="1"/>
  <c r="N173" i="9"/>
  <c r="O173" i="9" s="1"/>
  <c r="N176" i="9"/>
  <c r="O176" i="9" s="1"/>
  <c r="N199" i="9"/>
  <c r="O199" i="9" s="1"/>
  <c r="N188" i="9"/>
  <c r="O188" i="9" s="1"/>
  <c r="N200" i="9"/>
  <c r="O200" i="9" s="1"/>
  <c r="N194" i="9"/>
  <c r="O194" i="9" s="1"/>
  <c r="N189" i="9"/>
  <c r="O189" i="9" s="1"/>
  <c r="N172" i="9"/>
  <c r="O172" i="9" s="1"/>
  <c r="N171" i="9"/>
  <c r="O171" i="9" s="1"/>
  <c r="N205" i="9"/>
  <c r="O205" i="9" s="1"/>
  <c r="N202" i="9"/>
  <c r="O202" i="9" s="1"/>
  <c r="N203" i="9"/>
  <c r="O203" i="9" s="1"/>
  <c r="N204" i="9"/>
  <c r="O204" i="9" s="1"/>
  <c r="N207" i="9"/>
  <c r="O207" i="9" s="1"/>
  <c r="N206" i="9"/>
  <c r="O206" i="9" s="1"/>
  <c r="N195" i="9"/>
  <c r="O195" i="9" s="1"/>
  <c r="N168" i="9"/>
  <c r="O168" i="9" s="1"/>
  <c r="N197" i="9"/>
  <c r="O197" i="9" s="1"/>
  <c r="N196" i="9"/>
  <c r="O196" i="9" s="1"/>
  <c r="N208" i="9"/>
  <c r="O208" i="9" s="1"/>
  <c r="N210" i="9"/>
  <c r="O210" i="9" s="1"/>
  <c r="N215" i="9"/>
  <c r="O215" i="9" s="1"/>
  <c r="N217" i="9"/>
  <c r="O217" i="9" s="1"/>
  <c r="N209" i="9"/>
  <c r="O209" i="9" s="1"/>
  <c r="N219" i="9"/>
  <c r="O219" i="9" s="1"/>
  <c r="N220" i="9"/>
  <c r="O220" i="9" s="1"/>
  <c r="N211" i="9"/>
  <c r="O211" i="9" s="1"/>
  <c r="N218" i="9"/>
  <c r="O218" i="9" s="1"/>
  <c r="N216" i="9"/>
  <c r="O216" i="9" s="1"/>
  <c r="N222" i="9"/>
  <c r="O222" i="9" s="1"/>
  <c r="N221" i="9"/>
  <c r="O221" i="9" s="1"/>
  <c r="N226" i="9"/>
  <c r="O226" i="9" s="1"/>
  <c r="N223" i="9"/>
  <c r="O223" i="9" s="1"/>
  <c r="N224" i="9"/>
  <c r="O224" i="9" s="1"/>
  <c r="N227" i="9"/>
  <c r="O227" i="9" s="1"/>
  <c r="N225" i="9"/>
  <c r="O225" i="9" s="1"/>
  <c r="N228" i="9"/>
  <c r="O228" i="9" s="1"/>
  <c r="N231" i="9"/>
  <c r="O231" i="9" s="1"/>
  <c r="N233" i="9"/>
  <c r="O233" i="9" s="1"/>
  <c r="N232" i="9"/>
  <c r="O232" i="9" s="1"/>
  <c r="N230" i="9"/>
  <c r="O230" i="9" s="1"/>
  <c r="N234" i="9"/>
  <c r="O234" i="9" s="1"/>
  <c r="N235" i="9"/>
  <c r="O235" i="9" s="1"/>
  <c r="N236" i="9"/>
  <c r="O236" i="9" s="1"/>
  <c r="N237" i="9"/>
  <c r="O237" i="9" s="1"/>
  <c r="N243" i="9"/>
  <c r="O243" i="9" s="1"/>
  <c r="N239" i="9"/>
  <c r="O239" i="9" s="1"/>
  <c r="N240" i="9"/>
  <c r="O240" i="9" s="1"/>
  <c r="N238" i="9"/>
  <c r="O238" i="9" s="1"/>
  <c r="N241" i="9"/>
  <c r="O241" i="9" s="1"/>
  <c r="N242" i="9"/>
  <c r="O242" i="9" s="1"/>
  <c r="N244" i="9"/>
  <c r="O244" i="9" s="1"/>
  <c r="N250" i="9"/>
  <c r="O250" i="9" s="1"/>
  <c r="N254" i="9"/>
  <c r="O254" i="9" s="1"/>
  <c r="N251" i="9"/>
  <c r="O251" i="9" s="1"/>
  <c r="N252" i="9"/>
  <c r="O252" i="9" s="1"/>
  <c r="N245" i="9"/>
  <c r="O245" i="9" s="1"/>
  <c r="N247" i="9"/>
  <c r="O247" i="9" s="1"/>
  <c r="N248" i="9"/>
  <c r="O248" i="9" s="1"/>
  <c r="N253" i="9"/>
  <c r="O253" i="9" s="1"/>
  <c r="N249" i="9"/>
  <c r="O249" i="9" s="1"/>
  <c r="N246" i="9"/>
  <c r="O246" i="9" s="1"/>
  <c r="N257" i="9"/>
  <c r="O257" i="9" s="1"/>
  <c r="N258" i="9"/>
  <c r="O258" i="9" s="1"/>
  <c r="N259" i="9"/>
  <c r="O259" i="9" s="1"/>
  <c r="N260" i="9"/>
  <c r="O260" i="9" s="1"/>
  <c r="N261" i="9"/>
  <c r="O261" i="9" s="1"/>
  <c r="N262" i="9"/>
  <c r="O262" i="9" s="1"/>
  <c r="N269" i="9"/>
  <c r="O269" i="9" s="1"/>
  <c r="N270" i="9"/>
  <c r="O270" i="9" s="1"/>
  <c r="N271" i="9"/>
  <c r="O271" i="9" s="1"/>
  <c r="N272" i="9"/>
  <c r="O272" i="9" s="1"/>
  <c r="N275" i="9"/>
  <c r="O275" i="9" s="1"/>
  <c r="N273" i="9"/>
  <c r="O273" i="9" s="1"/>
  <c r="N274" i="9"/>
  <c r="O274" i="9" s="1"/>
  <c r="N278" i="9"/>
  <c r="O278" i="9" s="1"/>
  <c r="N280" i="9"/>
  <c r="O280" i="9" s="1"/>
  <c r="N279" i="9"/>
  <c r="O279" i="9" s="1"/>
  <c r="N281" i="9"/>
  <c r="O281" i="9" s="1"/>
  <c r="N277" i="9"/>
  <c r="O277" i="9" s="1"/>
  <c r="N282" i="9"/>
  <c r="O282" i="9" s="1"/>
  <c r="N284" i="9"/>
  <c r="O284" i="9" s="1"/>
  <c r="N283" i="9"/>
  <c r="O283" i="9" s="1"/>
  <c r="N285" i="9"/>
  <c r="O285" i="9" s="1"/>
  <c r="N287" i="9"/>
  <c r="O287" i="9" s="1"/>
  <c r="N286" i="9"/>
  <c r="O286" i="9" s="1"/>
  <c r="N288" i="9"/>
  <c r="O288" i="9" s="1"/>
  <c r="N290" i="9"/>
  <c r="O290" i="9" s="1"/>
  <c r="N289" i="9"/>
  <c r="O289" i="9" s="1"/>
  <c r="N541" i="9"/>
  <c r="O541" i="9" s="1"/>
  <c r="N539" i="9"/>
  <c r="O539" i="9" s="1"/>
  <c r="N563" i="9"/>
  <c r="O563" i="9" s="1"/>
  <c r="N533" i="9"/>
  <c r="O533" i="9" s="1"/>
  <c r="N540" i="9"/>
  <c r="O540" i="9" s="1"/>
  <c r="N575" i="9"/>
  <c r="O575" i="9" s="1"/>
  <c r="N317" i="9"/>
  <c r="O317" i="9" s="1"/>
  <c r="N599" i="9"/>
  <c r="O599" i="9" s="1"/>
  <c r="N584" i="9"/>
  <c r="O584" i="9" s="1"/>
  <c r="N576" i="9"/>
  <c r="O576" i="9" s="1"/>
  <c r="N577" i="9"/>
  <c r="O577" i="9" s="1"/>
  <c r="N535" i="9"/>
  <c r="O535" i="9" s="1"/>
  <c r="N528" i="9"/>
  <c r="O528" i="9" s="1"/>
  <c r="N554" i="9"/>
  <c r="O554" i="9" s="1"/>
  <c r="N598" i="9"/>
  <c r="O598" i="9" s="1"/>
  <c r="N585" i="9"/>
  <c r="O585" i="9" s="1"/>
  <c r="N578" i="9"/>
  <c r="O578" i="9" s="1"/>
  <c r="N586" i="9"/>
  <c r="O586" i="9" s="1"/>
  <c r="N580" i="9"/>
  <c r="O580" i="9" s="1"/>
  <c r="N574" i="9"/>
  <c r="O574" i="9" s="1"/>
  <c r="N597" i="9"/>
  <c r="O597" i="9" s="1"/>
  <c r="N601" i="9"/>
  <c r="O601" i="9" s="1"/>
  <c r="N523" i="9"/>
  <c r="O523" i="9" s="1"/>
  <c r="N621" i="9"/>
  <c r="O621" i="9" s="1"/>
  <c r="N603" i="9"/>
  <c r="O603" i="9" s="1"/>
  <c r="N596" i="9"/>
  <c r="O596" i="9" s="1"/>
  <c r="N542" i="9"/>
  <c r="O542" i="9" s="1"/>
  <c r="N595" i="9"/>
  <c r="O595" i="9" s="1"/>
  <c r="N558" i="9"/>
  <c r="O558" i="9" s="1"/>
  <c r="N559" i="9"/>
  <c r="O559" i="9" s="1"/>
  <c r="N604" i="9"/>
  <c r="O604" i="9" s="1"/>
  <c r="N557" i="9"/>
  <c r="O557" i="9" s="1"/>
  <c r="N537" i="9"/>
  <c r="O537" i="9" s="1"/>
  <c r="N526" i="9"/>
  <c r="O526" i="9" s="1"/>
  <c r="N619" i="9"/>
  <c r="O619" i="9" s="1"/>
  <c r="N534" i="9"/>
  <c r="O534" i="9" s="1"/>
  <c r="N556" i="9"/>
  <c r="O556" i="9" s="1"/>
  <c r="N543" i="9"/>
  <c r="O543" i="9" s="1"/>
  <c r="N587" i="9"/>
  <c r="O587" i="9" s="1"/>
  <c r="N527" i="9"/>
  <c r="O527" i="9" s="1"/>
  <c r="N591" i="9"/>
  <c r="O591" i="9" s="1"/>
  <c r="N304" i="9"/>
  <c r="O304" i="9" s="1"/>
  <c r="N545" i="9"/>
  <c r="O545" i="9" s="1"/>
  <c r="N555" i="9"/>
  <c r="O555" i="9" s="1"/>
  <c r="N594" i="9"/>
  <c r="O594" i="9" s="1"/>
  <c r="N519" i="9"/>
  <c r="O519" i="9" s="1"/>
  <c r="N532" i="9"/>
  <c r="O532" i="9" s="1"/>
  <c r="N536" i="9"/>
  <c r="O536" i="9" s="1"/>
  <c r="N524" i="9"/>
  <c r="O524" i="9" s="1"/>
  <c r="N581" i="9"/>
  <c r="O581" i="9" s="1"/>
  <c r="N529" i="9"/>
  <c r="O529" i="9" s="1"/>
  <c r="N582" i="9"/>
  <c r="O582" i="9" s="1"/>
  <c r="N525" i="9"/>
  <c r="O525" i="9" s="1"/>
  <c r="N531" i="9"/>
  <c r="O531" i="9" s="1"/>
  <c r="N560" i="9"/>
  <c r="O560" i="9" s="1"/>
  <c r="N602" i="9"/>
  <c r="O602" i="9" s="1"/>
  <c r="N520" i="9"/>
  <c r="O520" i="9" s="1"/>
  <c r="N588" i="9"/>
  <c r="O588" i="9" s="1"/>
  <c r="N589" i="9"/>
  <c r="O589" i="9" s="1"/>
  <c r="N600" i="9"/>
  <c r="O600" i="9" s="1"/>
  <c r="N327" i="9"/>
  <c r="O327" i="9" s="1"/>
  <c r="N315" i="9"/>
  <c r="O315" i="9" s="1"/>
  <c r="N544" i="9"/>
  <c r="O544" i="9" s="1"/>
  <c r="N538" i="9"/>
  <c r="O538" i="9" s="1"/>
  <c r="N592" i="9"/>
  <c r="O592" i="9" s="1"/>
  <c r="N303" i="9"/>
  <c r="O303" i="9" s="1"/>
  <c r="N618" i="9"/>
  <c r="O618" i="9" s="1"/>
  <c r="N566" i="9"/>
  <c r="O566" i="9" s="1"/>
  <c r="N530" i="9"/>
  <c r="O530" i="9" s="1"/>
  <c r="N522" i="9"/>
  <c r="O522" i="9" s="1"/>
  <c r="N562" i="9"/>
  <c r="O562" i="9" s="1"/>
  <c r="N593" i="9"/>
  <c r="O593" i="9" s="1"/>
  <c r="N547" i="9"/>
  <c r="O547" i="9" s="1"/>
  <c r="N605" i="9"/>
  <c r="O605" i="9" s="1"/>
  <c r="N590" i="9"/>
  <c r="O590" i="9" s="1"/>
  <c r="N546" i="9"/>
  <c r="O546" i="9" s="1"/>
  <c r="N518" i="9"/>
  <c r="O518" i="9" s="1"/>
  <c r="N579" i="9"/>
  <c r="O579" i="9" s="1"/>
  <c r="N521" i="9"/>
  <c r="O521" i="9" s="1"/>
  <c r="N316" i="9"/>
  <c r="O316" i="9" s="1"/>
  <c r="N310" i="9"/>
  <c r="O310" i="9" s="1"/>
  <c r="N305" i="9"/>
  <c r="O305" i="9" s="1"/>
  <c r="N549" i="9"/>
  <c r="O549" i="9" s="1"/>
  <c r="N311" i="9"/>
  <c r="O311" i="9" s="1"/>
  <c r="N313" i="9"/>
  <c r="O313" i="9" s="1"/>
  <c r="N553" i="9"/>
  <c r="O553" i="9" s="1"/>
  <c r="N552" i="9"/>
  <c r="O552" i="9" s="1"/>
  <c r="N550" i="9"/>
  <c r="O550" i="9" s="1"/>
  <c r="N312" i="9"/>
  <c r="O312" i="9" s="1"/>
  <c r="N565" i="9"/>
  <c r="O565" i="9" s="1"/>
  <c r="N551" i="9"/>
  <c r="O551" i="9" s="1"/>
  <c r="N328" i="9"/>
  <c r="O328" i="9" s="1"/>
  <c r="N314" i="9"/>
  <c r="O314" i="9" s="1"/>
  <c r="N583" i="9"/>
  <c r="O583" i="9" s="1"/>
  <c r="N564" i="9"/>
  <c r="O564" i="9" s="1"/>
  <c r="N561" i="9"/>
  <c r="O561" i="9" s="1"/>
  <c r="N548" i="9"/>
  <c r="O548" i="9" s="1"/>
  <c r="N620" i="9"/>
  <c r="O620" i="9" s="1"/>
  <c r="N663" i="9"/>
  <c r="O663" i="9" s="1"/>
  <c r="N622" i="9"/>
  <c r="O622" i="9" s="1"/>
  <c r="N662" i="9"/>
  <c r="O662" i="9" s="1"/>
  <c r="N661" i="9"/>
  <c r="O661" i="9" s="1"/>
  <c r="N664" i="9"/>
  <c r="O664" i="9" s="1"/>
  <c r="N665" i="9"/>
  <c r="O665" i="9" s="1"/>
  <c r="N689" i="9"/>
  <c r="O689" i="9" s="1"/>
  <c r="N688" i="9"/>
  <c r="O688" i="9" s="1"/>
  <c r="N686" i="9"/>
  <c r="O686" i="9" s="1"/>
  <c r="N687" i="9"/>
  <c r="O687" i="9" s="1"/>
  <c r="N690" i="9"/>
  <c r="O690" i="9" s="1"/>
  <c r="N692" i="9"/>
  <c r="O692" i="9" s="1"/>
  <c r="N693" i="9"/>
  <c r="O693" i="9" s="1"/>
  <c r="N691" i="9"/>
  <c r="O691" i="9" s="1"/>
  <c r="N694" i="9"/>
  <c r="O694" i="9" s="1"/>
  <c r="N722" i="9"/>
  <c r="O722" i="9" s="1"/>
  <c r="N718" i="9"/>
  <c r="O718" i="9" s="1"/>
  <c r="N723" i="9"/>
  <c r="O723" i="9" s="1"/>
  <c r="N721" i="9"/>
  <c r="O721" i="9" s="1"/>
  <c r="N719" i="9"/>
  <c r="O719" i="9" s="1"/>
  <c r="N716" i="9"/>
  <c r="O716" i="9" s="1"/>
  <c r="N720" i="9"/>
  <c r="O720" i="9" s="1"/>
  <c r="N717" i="9"/>
  <c r="O717" i="9" s="1"/>
  <c r="N724" i="9"/>
  <c r="O724" i="9" s="1"/>
  <c r="N725" i="9"/>
  <c r="O725" i="9" s="1"/>
  <c r="N715" i="9"/>
  <c r="O715" i="9" s="1"/>
  <c r="N727" i="9"/>
  <c r="O727" i="9" s="1"/>
  <c r="N728" i="9"/>
  <c r="O728" i="9" s="1"/>
  <c r="N732" i="9"/>
  <c r="O732" i="9" s="1"/>
  <c r="N731" i="9"/>
  <c r="O731" i="9" s="1"/>
  <c r="N733" i="9"/>
  <c r="O733" i="9" s="1"/>
  <c r="N730" i="9"/>
  <c r="O730" i="9" s="1"/>
  <c r="N729" i="9"/>
  <c r="O729" i="9" s="1"/>
  <c r="N734" i="9"/>
  <c r="O734" i="9" s="1"/>
  <c r="N735" i="9"/>
  <c r="O735" i="9" s="1"/>
  <c r="N736" i="9"/>
  <c r="O736" i="9" s="1"/>
  <c r="N737" i="9"/>
  <c r="O737" i="9" s="1"/>
  <c r="N739" i="9"/>
  <c r="O739" i="9" s="1"/>
  <c r="N738" i="9"/>
  <c r="O738" i="9" s="1"/>
  <c r="N740" i="9"/>
  <c r="O740" i="9" s="1"/>
  <c r="N741" i="9"/>
  <c r="O741" i="9" s="1"/>
  <c r="N742" i="9"/>
  <c r="O742" i="9" s="1"/>
  <c r="N743" i="9"/>
  <c r="O743" i="9" s="1"/>
  <c r="N744" i="9"/>
  <c r="O744" i="9" s="1"/>
  <c r="N749" i="9"/>
  <c r="O749" i="9" s="1"/>
  <c r="N746" i="9"/>
  <c r="O746" i="9" s="1"/>
  <c r="N750" i="9"/>
  <c r="O750" i="9" s="1"/>
  <c r="N748" i="9"/>
  <c r="O748" i="9" s="1"/>
  <c r="N745" i="9"/>
  <c r="O745" i="9" s="1"/>
  <c r="N747" i="9"/>
  <c r="O747" i="9" s="1"/>
  <c r="N751" i="9"/>
  <c r="O751" i="9" s="1"/>
  <c r="N753" i="9"/>
  <c r="O753" i="9" s="1"/>
  <c r="N752" i="9"/>
  <c r="O752" i="9" s="1"/>
  <c r="N756" i="9"/>
  <c r="O756" i="9" s="1"/>
  <c r="N755" i="9"/>
  <c r="O755" i="9" s="1"/>
  <c r="N757" i="9"/>
  <c r="O757" i="9" s="1"/>
  <c r="N758" i="9"/>
  <c r="O758" i="9" s="1"/>
  <c r="N761" i="9"/>
  <c r="O761" i="9" s="1"/>
  <c r="N762" i="9"/>
  <c r="O762" i="9" s="1"/>
  <c r="N763" i="9"/>
  <c r="O763" i="9" s="1"/>
  <c r="N770" i="9"/>
  <c r="O770" i="9" s="1"/>
  <c r="N769" i="9"/>
  <c r="O769" i="9" s="1"/>
  <c r="N768" i="9"/>
  <c r="O768" i="9" s="1"/>
  <c r="N766" i="9"/>
  <c r="O766" i="9" s="1"/>
  <c r="N767" i="9"/>
  <c r="O767" i="9" s="1"/>
  <c r="N773" i="9"/>
  <c r="O773" i="9" s="1"/>
  <c r="N772" i="9"/>
  <c r="O772" i="9" s="1"/>
  <c r="N771" i="9"/>
  <c r="O771" i="9" s="1"/>
  <c r="N774" i="9"/>
  <c r="O774" i="9" s="1"/>
  <c r="N775" i="9"/>
  <c r="O775" i="9" s="1"/>
  <c r="N776" i="9"/>
  <c r="O776" i="9" s="1"/>
  <c r="N797" i="9"/>
  <c r="O797" i="9" s="1"/>
  <c r="N809" i="9"/>
  <c r="O809" i="9" s="1"/>
  <c r="N803" i="9"/>
  <c r="O803" i="9" s="1"/>
  <c r="N796" i="9"/>
  <c r="O796" i="9" s="1"/>
  <c r="N799" i="9"/>
  <c r="O799" i="9" s="1"/>
  <c r="N786" i="9"/>
  <c r="O786" i="9" s="1"/>
  <c r="N783" i="9"/>
  <c r="O783" i="9" s="1"/>
  <c r="N785" i="9"/>
  <c r="O785" i="9" s="1"/>
  <c r="N780" i="9"/>
  <c r="O780" i="9" s="1"/>
  <c r="N787" i="9"/>
  <c r="O787" i="9" s="1"/>
  <c r="N778" i="9"/>
  <c r="O778" i="9" s="1"/>
  <c r="N808" i="9"/>
  <c r="O808" i="9" s="1"/>
  <c r="N811" i="9"/>
  <c r="O811" i="9" s="1"/>
  <c r="N788" i="9"/>
  <c r="O788" i="9" s="1"/>
  <c r="N795" i="9"/>
  <c r="O795" i="9" s="1"/>
  <c r="N784" i="9"/>
  <c r="O784" i="9" s="1"/>
  <c r="N807" i="9"/>
  <c r="O807" i="9" s="1"/>
  <c r="N781" i="9"/>
  <c r="O781" i="9" s="1"/>
  <c r="N805" i="9"/>
  <c r="O805" i="9" s="1"/>
  <c r="N782" i="9"/>
  <c r="O782" i="9" s="1"/>
  <c r="N790" i="9"/>
  <c r="O790" i="9" s="1"/>
  <c r="N804" i="9"/>
  <c r="O804" i="9" s="1"/>
  <c r="N777" i="9"/>
  <c r="O777" i="9" s="1"/>
  <c r="N789" i="9"/>
  <c r="O789" i="9" s="1"/>
  <c r="N792" i="9"/>
  <c r="O792" i="9" s="1"/>
  <c r="N806" i="9"/>
  <c r="O806" i="9" s="1"/>
  <c r="N810" i="9"/>
  <c r="O810" i="9" s="1"/>
  <c r="N793" i="9"/>
  <c r="O793" i="9" s="1"/>
  <c r="N802" i="9"/>
  <c r="O802" i="9" s="1"/>
  <c r="N791" i="9"/>
  <c r="O791" i="9" s="1"/>
  <c r="N800" i="9"/>
  <c r="O800" i="9" s="1"/>
  <c r="N801" i="9"/>
  <c r="O801" i="9" s="1"/>
  <c r="N779" i="9"/>
  <c r="O779" i="9" s="1"/>
  <c r="N794" i="9"/>
  <c r="O794" i="9" s="1"/>
  <c r="N798" i="9"/>
  <c r="O798" i="9" s="1"/>
  <c r="N831" i="9"/>
  <c r="O831" i="9" s="1"/>
  <c r="N829" i="9"/>
  <c r="O829" i="9" s="1"/>
  <c r="N819" i="9"/>
  <c r="O819" i="9" s="1"/>
  <c r="N844" i="9"/>
  <c r="O844" i="9" s="1"/>
  <c r="N823" i="9"/>
  <c r="O823" i="9" s="1"/>
  <c r="N812" i="9"/>
  <c r="O812" i="9" s="1"/>
  <c r="N830" i="9"/>
  <c r="O830" i="9" s="1"/>
  <c r="N822" i="9"/>
  <c r="O822" i="9" s="1"/>
  <c r="N834" i="9"/>
  <c r="O834" i="9" s="1"/>
  <c r="N828" i="9"/>
  <c r="O828" i="9" s="1"/>
  <c r="N832" i="9"/>
  <c r="O832" i="9" s="1"/>
  <c r="N826" i="9"/>
  <c r="O826" i="9" s="1"/>
  <c r="N824" i="9"/>
  <c r="O824" i="9" s="1"/>
  <c r="N827" i="9"/>
  <c r="O827" i="9" s="1"/>
  <c r="N835" i="9"/>
  <c r="O835" i="9" s="1"/>
  <c r="N837" i="9"/>
  <c r="O837" i="9" s="1"/>
  <c r="N833" i="9"/>
  <c r="O833" i="9" s="1"/>
  <c r="N836" i="9"/>
  <c r="O836" i="9" s="1"/>
  <c r="N814" i="9"/>
  <c r="O814" i="9" s="1"/>
  <c r="N813" i="9"/>
  <c r="O813" i="9" s="1"/>
  <c r="N818" i="9"/>
  <c r="O818" i="9" s="1"/>
  <c r="N820" i="9"/>
  <c r="O820" i="9" s="1"/>
  <c r="N815" i="9"/>
  <c r="O815" i="9" s="1"/>
  <c r="N817" i="9"/>
  <c r="O817" i="9" s="1"/>
  <c r="N841" i="9"/>
  <c r="O841" i="9" s="1"/>
  <c r="N825" i="9"/>
  <c r="O825" i="9" s="1"/>
  <c r="N816" i="9"/>
  <c r="O816" i="9" s="1"/>
  <c r="N842" i="9"/>
  <c r="O842" i="9" s="1"/>
  <c r="N843" i="9"/>
  <c r="O843" i="9" s="1"/>
  <c r="N821" i="9"/>
  <c r="O821" i="9" s="1"/>
  <c r="N838" i="9"/>
  <c r="O838" i="9" s="1"/>
  <c r="N840" i="9"/>
  <c r="O840" i="9" s="1"/>
  <c r="N839" i="9"/>
  <c r="O839" i="9" s="1"/>
  <c r="N847" i="9"/>
  <c r="O847" i="9" s="1"/>
  <c r="N848" i="9"/>
  <c r="O848" i="9" s="1"/>
  <c r="N853" i="9"/>
  <c r="O853" i="9" s="1"/>
  <c r="N849" i="9"/>
  <c r="O849" i="9" s="1"/>
  <c r="N850" i="9"/>
  <c r="O850" i="9" s="1"/>
  <c r="N851" i="9"/>
  <c r="O851" i="9" s="1"/>
  <c r="N852" i="9"/>
  <c r="O852" i="9" s="1"/>
  <c r="N854" i="9"/>
  <c r="O854" i="9" s="1"/>
  <c r="N855" i="9"/>
  <c r="O855" i="9" s="1"/>
  <c r="N856" i="9"/>
  <c r="O856" i="9" s="1"/>
  <c r="N857" i="9"/>
  <c r="O857" i="9" s="1"/>
  <c r="N865" i="9"/>
  <c r="O865" i="9" s="1"/>
  <c r="N866" i="9"/>
  <c r="O866" i="9" s="1"/>
  <c r="N867" i="9"/>
  <c r="O867" i="9" s="1"/>
  <c r="N868" i="9"/>
  <c r="O868" i="9" s="1"/>
  <c r="N869" i="9"/>
  <c r="O869" i="9" s="1"/>
  <c r="N870" i="9"/>
  <c r="O870" i="9" s="1"/>
  <c r="N871" i="9"/>
  <c r="O871" i="9" s="1"/>
  <c r="N873" i="9"/>
  <c r="O873" i="9" s="1"/>
  <c r="N879" i="9"/>
  <c r="O879" i="9" s="1"/>
  <c r="N875" i="9"/>
  <c r="O875" i="9" s="1"/>
  <c r="N876" i="9"/>
  <c r="O876" i="9" s="1"/>
  <c r="N872" i="9"/>
  <c r="O872" i="9" s="1"/>
  <c r="N878" i="9"/>
  <c r="O878" i="9" s="1"/>
  <c r="N877" i="9"/>
  <c r="O877" i="9" s="1"/>
  <c r="N880" i="9"/>
  <c r="O880" i="9" s="1"/>
  <c r="N874" i="9"/>
  <c r="O874" i="9" s="1"/>
  <c r="N881" i="9"/>
  <c r="O881" i="9" s="1"/>
  <c r="N882" i="9"/>
  <c r="O882" i="9" s="1"/>
  <c r="N883" i="9"/>
  <c r="O883" i="9" s="1"/>
  <c r="N81" i="9"/>
  <c r="O81" i="9" s="1"/>
  <c r="N32" i="9"/>
  <c r="O32" i="9" s="1"/>
  <c r="N82" i="9"/>
  <c r="O82" i="9" s="1"/>
  <c r="N73" i="9"/>
  <c r="O73" i="9" s="1"/>
  <c r="N64" i="9"/>
  <c r="O64" i="9" s="1"/>
  <c r="N88" i="9"/>
  <c r="O88" i="9" s="1"/>
  <c r="N29" i="9"/>
  <c r="O29" i="9" s="1"/>
  <c r="N8" i="9"/>
  <c r="O8" i="9" s="1"/>
  <c r="N10" i="9"/>
  <c r="O10" i="9" s="1"/>
  <c r="N7" i="9"/>
  <c r="O7" i="9" s="1"/>
  <c r="N6" i="9"/>
  <c r="O6" i="9" s="1"/>
  <c r="N5" i="9"/>
  <c r="O5" i="9" s="1"/>
  <c r="N11" i="9"/>
  <c r="O11" i="9" s="1"/>
  <c r="N12" i="9"/>
  <c r="O12" i="9" s="1"/>
  <c r="N13" i="9"/>
  <c r="O13" i="9" s="1"/>
  <c r="N9" i="9"/>
  <c r="O9" i="9" s="1"/>
  <c r="I10" i="9"/>
  <c r="J10" i="9" s="1"/>
  <c r="I7" i="9"/>
  <c r="J7" i="9" s="1"/>
  <c r="I6" i="9"/>
  <c r="J6" i="9" s="1"/>
  <c r="I5" i="9"/>
  <c r="J5" i="9" s="1"/>
  <c r="I11" i="9"/>
  <c r="J11" i="9" s="1"/>
  <c r="I12" i="9"/>
  <c r="J12" i="9" s="1"/>
  <c r="I13" i="9"/>
  <c r="J13" i="9" s="1"/>
  <c r="I81" i="9"/>
  <c r="J81" i="9" s="1"/>
  <c r="I32" i="9"/>
  <c r="J32" i="9" s="1"/>
  <c r="I82" i="9"/>
  <c r="J82" i="9" s="1"/>
  <c r="I73" i="9"/>
  <c r="J73" i="9" s="1"/>
  <c r="I64" i="9"/>
  <c r="J64" i="9" s="1"/>
  <c r="I88" i="9"/>
  <c r="J88" i="9" s="1"/>
  <c r="I29" i="9"/>
  <c r="J29" i="9" s="1"/>
  <c r="I68" i="9"/>
  <c r="J68" i="9" s="1"/>
  <c r="I71" i="9"/>
  <c r="J71" i="9" s="1"/>
  <c r="I69" i="9"/>
  <c r="J69" i="9" s="1"/>
  <c r="I40" i="9"/>
  <c r="J40" i="9" s="1"/>
  <c r="I30" i="9"/>
  <c r="J30" i="9" s="1"/>
  <c r="I72" i="9"/>
  <c r="J72" i="9" s="1"/>
  <c r="I35" i="9"/>
  <c r="J35" i="9" s="1"/>
  <c r="I90" i="9"/>
  <c r="J90" i="9" s="1"/>
  <c r="I62" i="9"/>
  <c r="J62" i="9" s="1"/>
  <c r="I39" i="9"/>
  <c r="J39" i="9" s="1"/>
  <c r="I55" i="9"/>
  <c r="J55" i="9" s="1"/>
  <c r="I65" i="9"/>
  <c r="J65" i="9" s="1"/>
  <c r="I60" i="9"/>
  <c r="J60" i="9" s="1"/>
  <c r="I43" i="9"/>
  <c r="J43" i="9" s="1"/>
  <c r="I45" i="9"/>
  <c r="J45" i="9" s="1"/>
  <c r="I28" i="9"/>
  <c r="J28" i="9" s="1"/>
  <c r="I46" i="9"/>
  <c r="J46" i="9" s="1"/>
  <c r="I42" i="9"/>
  <c r="J42" i="9" s="1"/>
  <c r="I57" i="9"/>
  <c r="J57" i="9" s="1"/>
  <c r="I31" i="9"/>
  <c r="J31" i="9" s="1"/>
  <c r="I49" i="9"/>
  <c r="J49" i="9" s="1"/>
  <c r="I58" i="9"/>
  <c r="J58" i="9" s="1"/>
  <c r="I83" i="9"/>
  <c r="J83" i="9" s="1"/>
  <c r="I61" i="9"/>
  <c r="J61" i="9" s="1"/>
  <c r="I44" i="9"/>
  <c r="J44" i="9" s="1"/>
  <c r="I52" i="9"/>
  <c r="J52" i="9" s="1"/>
  <c r="I34" i="9"/>
  <c r="J34" i="9" s="1"/>
  <c r="I85" i="9"/>
  <c r="J85" i="9" s="1"/>
  <c r="I70" i="9"/>
  <c r="J70" i="9" s="1"/>
  <c r="I63" i="9"/>
  <c r="J63" i="9" s="1"/>
  <c r="I56" i="9"/>
  <c r="J56" i="9" s="1"/>
  <c r="I53" i="9"/>
  <c r="J53" i="9" s="1"/>
  <c r="I89" i="9"/>
  <c r="J89" i="9" s="1"/>
  <c r="I74" i="9"/>
  <c r="J74" i="9" s="1"/>
  <c r="I50" i="9"/>
  <c r="J50" i="9" s="1"/>
  <c r="I47" i="9"/>
  <c r="J47" i="9" s="1"/>
  <c r="I84" i="9"/>
  <c r="J84" i="9" s="1"/>
  <c r="I80" i="9"/>
  <c r="J80" i="9" s="1"/>
  <c r="I67" i="9"/>
  <c r="J67" i="9" s="1"/>
  <c r="I41" i="9"/>
  <c r="J41" i="9" s="1"/>
  <c r="I37" i="9"/>
  <c r="J37" i="9" s="1"/>
  <c r="I48" i="9"/>
  <c r="J48" i="9" s="1"/>
  <c r="I86" i="9"/>
  <c r="J86" i="9" s="1"/>
  <c r="I54" i="9"/>
  <c r="J54" i="9" s="1"/>
  <c r="I51" i="9"/>
  <c r="J51" i="9" s="1"/>
  <c r="I36" i="9"/>
  <c r="J36" i="9" s="1"/>
  <c r="I78" i="9"/>
  <c r="J78" i="9" s="1"/>
  <c r="I66" i="9"/>
  <c r="J66" i="9" s="1"/>
  <c r="I33" i="9"/>
  <c r="J33" i="9" s="1"/>
  <c r="I77" i="9"/>
  <c r="J77" i="9" s="1"/>
  <c r="I59" i="9"/>
  <c r="J59" i="9" s="1"/>
  <c r="I79" i="9"/>
  <c r="J79" i="9" s="1"/>
  <c r="I75" i="9"/>
  <c r="J75" i="9" s="1"/>
  <c r="I76" i="9"/>
  <c r="J76" i="9" s="1"/>
  <c r="I38" i="9"/>
  <c r="J38" i="9" s="1"/>
  <c r="I87" i="9"/>
  <c r="J87" i="9" s="1"/>
  <c r="I169" i="9"/>
  <c r="J169" i="9" s="1"/>
  <c r="I190" i="9"/>
  <c r="J190" i="9" s="1"/>
  <c r="I122" i="9"/>
  <c r="J122" i="9" s="1"/>
  <c r="I121" i="9"/>
  <c r="J121" i="9" s="1"/>
  <c r="I126" i="9"/>
  <c r="J126" i="9" s="1"/>
  <c r="I125" i="9"/>
  <c r="J125" i="9" s="1"/>
  <c r="I124" i="9"/>
  <c r="J124" i="9" s="1"/>
  <c r="I123" i="9"/>
  <c r="J123" i="9" s="1"/>
  <c r="I127" i="9"/>
  <c r="J127" i="9" s="1"/>
  <c r="I129" i="9"/>
  <c r="J129" i="9" s="1"/>
  <c r="I128" i="9"/>
  <c r="J128" i="9" s="1"/>
  <c r="I143" i="9"/>
  <c r="J143" i="9" s="1"/>
  <c r="I138" i="9"/>
  <c r="J138" i="9" s="1"/>
  <c r="I134" i="9"/>
  <c r="J134" i="9" s="1"/>
  <c r="I133" i="9"/>
  <c r="J133" i="9" s="1"/>
  <c r="I142" i="9"/>
  <c r="J142" i="9" s="1"/>
  <c r="I137" i="9"/>
  <c r="J137" i="9" s="1"/>
  <c r="I136" i="9"/>
  <c r="J136" i="9" s="1"/>
  <c r="I144" i="9"/>
  <c r="J144" i="9" s="1"/>
  <c r="I166" i="9"/>
  <c r="J166" i="9" s="1"/>
  <c r="I164" i="9"/>
  <c r="J164" i="9" s="1"/>
  <c r="I154" i="9"/>
  <c r="J154" i="9" s="1"/>
  <c r="I163" i="9"/>
  <c r="J163" i="9" s="1"/>
  <c r="I155" i="9"/>
  <c r="J155" i="9" s="1"/>
  <c r="I165" i="9"/>
  <c r="J165" i="9" s="1"/>
  <c r="I167" i="9"/>
  <c r="J167" i="9" s="1"/>
  <c r="I156" i="9"/>
  <c r="J156" i="9" s="1"/>
  <c r="I184" i="9"/>
  <c r="J184" i="9" s="1"/>
  <c r="I186" i="9"/>
  <c r="J186" i="9" s="1"/>
  <c r="I185" i="9"/>
  <c r="J185" i="9" s="1"/>
  <c r="I174" i="9"/>
  <c r="J174" i="9" s="1"/>
  <c r="I187" i="9"/>
  <c r="J187" i="9" s="1"/>
  <c r="I198" i="9"/>
  <c r="J198" i="9" s="1"/>
  <c r="I183" i="9"/>
  <c r="J183" i="9" s="1"/>
  <c r="I178" i="9"/>
  <c r="J178" i="9" s="1"/>
  <c r="I179" i="9"/>
  <c r="J179" i="9" s="1"/>
  <c r="I175" i="9"/>
  <c r="J175" i="9" s="1"/>
  <c r="I177" i="9"/>
  <c r="J177" i="9" s="1"/>
  <c r="I181" i="9"/>
  <c r="J181" i="9" s="1"/>
  <c r="I182" i="9"/>
  <c r="J182" i="9" s="1"/>
  <c r="I170" i="9"/>
  <c r="J170" i="9" s="1"/>
  <c r="I180" i="9"/>
  <c r="J180" i="9" s="1"/>
  <c r="I173" i="9"/>
  <c r="J173" i="9" s="1"/>
  <c r="I176" i="9"/>
  <c r="J176" i="9" s="1"/>
  <c r="I199" i="9"/>
  <c r="J199" i="9" s="1"/>
  <c r="I188" i="9"/>
  <c r="J188" i="9" s="1"/>
  <c r="I200" i="9"/>
  <c r="J200" i="9" s="1"/>
  <c r="I194" i="9"/>
  <c r="J194" i="9" s="1"/>
  <c r="I189" i="9"/>
  <c r="J189" i="9" s="1"/>
  <c r="I172" i="9"/>
  <c r="J172" i="9" s="1"/>
  <c r="I171" i="9"/>
  <c r="J171" i="9" s="1"/>
  <c r="I205" i="9"/>
  <c r="J205" i="9" s="1"/>
  <c r="I202" i="9"/>
  <c r="J202" i="9" s="1"/>
  <c r="I203" i="9"/>
  <c r="J203" i="9" s="1"/>
  <c r="I204" i="9"/>
  <c r="J204" i="9" s="1"/>
  <c r="I207" i="9"/>
  <c r="J207" i="9" s="1"/>
  <c r="I206" i="9"/>
  <c r="J206" i="9" s="1"/>
  <c r="I195" i="9"/>
  <c r="J195" i="9" s="1"/>
  <c r="I168" i="9"/>
  <c r="J168" i="9" s="1"/>
  <c r="I197" i="9"/>
  <c r="J197" i="9" s="1"/>
  <c r="I196" i="9"/>
  <c r="J196" i="9" s="1"/>
  <c r="I208" i="9"/>
  <c r="J208" i="9" s="1"/>
  <c r="I210" i="9"/>
  <c r="J210" i="9" s="1"/>
  <c r="I215" i="9"/>
  <c r="J215" i="9" s="1"/>
  <c r="I217" i="9"/>
  <c r="J217" i="9" s="1"/>
  <c r="I209" i="9"/>
  <c r="J209" i="9" s="1"/>
  <c r="I219" i="9"/>
  <c r="J219" i="9" s="1"/>
  <c r="I220" i="9"/>
  <c r="J220" i="9" s="1"/>
  <c r="I211" i="9"/>
  <c r="J211" i="9" s="1"/>
  <c r="I218" i="9"/>
  <c r="J218" i="9" s="1"/>
  <c r="I216" i="9"/>
  <c r="J216" i="9" s="1"/>
  <c r="I222" i="9"/>
  <c r="J222" i="9" s="1"/>
  <c r="I221" i="9"/>
  <c r="J221" i="9" s="1"/>
  <c r="I226" i="9"/>
  <c r="J226" i="9" s="1"/>
  <c r="I223" i="9"/>
  <c r="J223" i="9" s="1"/>
  <c r="I224" i="9"/>
  <c r="J224" i="9" s="1"/>
  <c r="I227" i="9"/>
  <c r="J227" i="9" s="1"/>
  <c r="I225" i="9"/>
  <c r="J225" i="9" s="1"/>
  <c r="I228" i="9"/>
  <c r="J228" i="9" s="1"/>
  <c r="I231" i="9"/>
  <c r="J231" i="9" s="1"/>
  <c r="I233" i="9"/>
  <c r="J233" i="9" s="1"/>
  <c r="I232" i="9"/>
  <c r="J232" i="9" s="1"/>
  <c r="I230" i="9"/>
  <c r="J230" i="9" s="1"/>
  <c r="I234" i="9"/>
  <c r="J234" i="9" s="1"/>
  <c r="I235" i="9"/>
  <c r="J235" i="9" s="1"/>
  <c r="I236" i="9"/>
  <c r="J236" i="9" s="1"/>
  <c r="I237" i="9"/>
  <c r="J237" i="9" s="1"/>
  <c r="I243" i="9"/>
  <c r="J243" i="9" s="1"/>
  <c r="I239" i="9"/>
  <c r="J239" i="9" s="1"/>
  <c r="I240" i="9"/>
  <c r="J240" i="9" s="1"/>
  <c r="I238" i="9"/>
  <c r="J238" i="9" s="1"/>
  <c r="I241" i="9"/>
  <c r="J241" i="9" s="1"/>
  <c r="I242" i="9"/>
  <c r="J242" i="9" s="1"/>
  <c r="I244" i="9"/>
  <c r="J244" i="9" s="1"/>
  <c r="I250" i="9"/>
  <c r="J250" i="9" s="1"/>
  <c r="I254" i="9"/>
  <c r="J254" i="9" s="1"/>
  <c r="I251" i="9"/>
  <c r="J251" i="9" s="1"/>
  <c r="I252" i="9"/>
  <c r="J252" i="9" s="1"/>
  <c r="I245" i="9"/>
  <c r="J245" i="9" s="1"/>
  <c r="I247" i="9"/>
  <c r="J247" i="9" s="1"/>
  <c r="I248" i="9"/>
  <c r="J248" i="9" s="1"/>
  <c r="I253" i="9"/>
  <c r="J253" i="9" s="1"/>
  <c r="I249" i="9"/>
  <c r="J249" i="9" s="1"/>
  <c r="I246" i="9"/>
  <c r="J246" i="9" s="1"/>
  <c r="I257" i="9"/>
  <c r="J257" i="9" s="1"/>
  <c r="I258" i="9"/>
  <c r="J258" i="9" s="1"/>
  <c r="I259" i="9"/>
  <c r="J259" i="9" s="1"/>
  <c r="I260" i="9"/>
  <c r="J260" i="9" s="1"/>
  <c r="I261" i="9"/>
  <c r="J261" i="9" s="1"/>
  <c r="I262" i="9"/>
  <c r="J262" i="9" s="1"/>
  <c r="I269" i="9"/>
  <c r="J269" i="9" s="1"/>
  <c r="I270" i="9"/>
  <c r="J270" i="9" s="1"/>
  <c r="I271" i="9"/>
  <c r="J271" i="9" s="1"/>
  <c r="I272" i="9"/>
  <c r="J272" i="9" s="1"/>
  <c r="I275" i="9"/>
  <c r="J275" i="9" s="1"/>
  <c r="I273" i="9"/>
  <c r="J273" i="9" s="1"/>
  <c r="I274" i="9"/>
  <c r="J274" i="9" s="1"/>
  <c r="I278" i="9"/>
  <c r="J278" i="9" s="1"/>
  <c r="I280" i="9"/>
  <c r="J280" i="9" s="1"/>
  <c r="I279" i="9"/>
  <c r="J279" i="9" s="1"/>
  <c r="I281" i="9"/>
  <c r="J281" i="9" s="1"/>
  <c r="I277" i="9"/>
  <c r="J277" i="9" s="1"/>
  <c r="I282" i="9"/>
  <c r="J282" i="9" s="1"/>
  <c r="I284" i="9"/>
  <c r="J284" i="9" s="1"/>
  <c r="I283" i="9"/>
  <c r="J283" i="9" s="1"/>
  <c r="I285" i="9"/>
  <c r="J285" i="9" s="1"/>
  <c r="I287" i="9"/>
  <c r="J287" i="9" s="1"/>
  <c r="I286" i="9"/>
  <c r="J286" i="9" s="1"/>
  <c r="I288" i="9"/>
  <c r="J288" i="9" s="1"/>
  <c r="I290" i="9"/>
  <c r="J290" i="9" s="1"/>
  <c r="I289" i="9"/>
  <c r="J289" i="9" s="1"/>
  <c r="I541" i="9"/>
  <c r="J541" i="9" s="1"/>
  <c r="I539" i="9"/>
  <c r="J539" i="9" s="1"/>
  <c r="I563" i="9"/>
  <c r="J563" i="9" s="1"/>
  <c r="I533" i="9"/>
  <c r="J533" i="9" s="1"/>
  <c r="I540" i="9"/>
  <c r="J540" i="9" s="1"/>
  <c r="I575" i="9"/>
  <c r="J575" i="9" s="1"/>
  <c r="I317" i="9"/>
  <c r="J317" i="9" s="1"/>
  <c r="I599" i="9"/>
  <c r="J599" i="9" s="1"/>
  <c r="I584" i="9"/>
  <c r="J584" i="9" s="1"/>
  <c r="I576" i="9"/>
  <c r="J576" i="9" s="1"/>
  <c r="I577" i="9"/>
  <c r="J577" i="9" s="1"/>
  <c r="I535" i="9"/>
  <c r="J535" i="9" s="1"/>
  <c r="I528" i="9"/>
  <c r="J528" i="9" s="1"/>
  <c r="I554" i="9"/>
  <c r="J554" i="9" s="1"/>
  <c r="I598" i="9"/>
  <c r="J598" i="9" s="1"/>
  <c r="I585" i="9"/>
  <c r="J585" i="9" s="1"/>
  <c r="I578" i="9"/>
  <c r="J578" i="9" s="1"/>
  <c r="I586" i="9"/>
  <c r="J586" i="9" s="1"/>
  <c r="I580" i="9"/>
  <c r="J580" i="9" s="1"/>
  <c r="I574" i="9"/>
  <c r="J574" i="9" s="1"/>
  <c r="I597" i="9"/>
  <c r="J597" i="9" s="1"/>
  <c r="I601" i="9"/>
  <c r="J601" i="9" s="1"/>
  <c r="I523" i="9"/>
  <c r="J523" i="9" s="1"/>
  <c r="I621" i="9"/>
  <c r="J621" i="9" s="1"/>
  <c r="I603" i="9"/>
  <c r="J603" i="9" s="1"/>
  <c r="I596" i="9"/>
  <c r="J596" i="9" s="1"/>
  <c r="I542" i="9"/>
  <c r="J542" i="9" s="1"/>
  <c r="I595" i="9"/>
  <c r="J595" i="9" s="1"/>
  <c r="I558" i="9"/>
  <c r="J558" i="9" s="1"/>
  <c r="I559" i="9"/>
  <c r="J559" i="9" s="1"/>
  <c r="I604" i="9"/>
  <c r="J604" i="9" s="1"/>
  <c r="I557" i="9"/>
  <c r="J557" i="9" s="1"/>
  <c r="I537" i="9"/>
  <c r="J537" i="9" s="1"/>
  <c r="I526" i="9"/>
  <c r="J526" i="9" s="1"/>
  <c r="I619" i="9"/>
  <c r="J619" i="9" s="1"/>
  <c r="I534" i="9"/>
  <c r="J534" i="9" s="1"/>
  <c r="I556" i="9"/>
  <c r="J556" i="9" s="1"/>
  <c r="I543" i="9"/>
  <c r="J543" i="9" s="1"/>
  <c r="I587" i="9"/>
  <c r="J587" i="9" s="1"/>
  <c r="I527" i="9"/>
  <c r="J527" i="9" s="1"/>
  <c r="I591" i="9"/>
  <c r="J591" i="9" s="1"/>
  <c r="I304" i="9"/>
  <c r="J304" i="9" s="1"/>
  <c r="I545" i="9"/>
  <c r="J545" i="9" s="1"/>
  <c r="I555" i="9"/>
  <c r="J555" i="9" s="1"/>
  <c r="I594" i="9"/>
  <c r="J594" i="9" s="1"/>
  <c r="I519" i="9"/>
  <c r="J519" i="9" s="1"/>
  <c r="I532" i="9"/>
  <c r="J532" i="9" s="1"/>
  <c r="I536" i="9"/>
  <c r="J536" i="9" s="1"/>
  <c r="I524" i="9"/>
  <c r="J524" i="9" s="1"/>
  <c r="I581" i="9"/>
  <c r="J581" i="9" s="1"/>
  <c r="I529" i="9"/>
  <c r="J529" i="9" s="1"/>
  <c r="I582" i="9"/>
  <c r="J582" i="9" s="1"/>
  <c r="I525" i="9"/>
  <c r="J525" i="9" s="1"/>
  <c r="I531" i="9"/>
  <c r="J531" i="9" s="1"/>
  <c r="I560" i="9"/>
  <c r="J560" i="9" s="1"/>
  <c r="I602" i="9"/>
  <c r="J602" i="9" s="1"/>
  <c r="I520" i="9"/>
  <c r="J520" i="9" s="1"/>
  <c r="I588" i="9"/>
  <c r="J588" i="9" s="1"/>
  <c r="I589" i="9"/>
  <c r="J589" i="9" s="1"/>
  <c r="I600" i="9"/>
  <c r="J600" i="9" s="1"/>
  <c r="I327" i="9"/>
  <c r="J327" i="9" s="1"/>
  <c r="I315" i="9"/>
  <c r="J315" i="9" s="1"/>
  <c r="I544" i="9"/>
  <c r="J544" i="9" s="1"/>
  <c r="I538" i="9"/>
  <c r="J538" i="9" s="1"/>
  <c r="I592" i="9"/>
  <c r="J592" i="9" s="1"/>
  <c r="I303" i="9"/>
  <c r="J303" i="9" s="1"/>
  <c r="I618" i="9"/>
  <c r="J618" i="9" s="1"/>
  <c r="I566" i="9"/>
  <c r="J566" i="9" s="1"/>
  <c r="I530" i="9"/>
  <c r="J530" i="9" s="1"/>
  <c r="I522" i="9"/>
  <c r="J522" i="9" s="1"/>
  <c r="I562" i="9"/>
  <c r="J562" i="9" s="1"/>
  <c r="I593" i="9"/>
  <c r="J593" i="9" s="1"/>
  <c r="I547" i="9"/>
  <c r="J547" i="9" s="1"/>
  <c r="I605" i="9"/>
  <c r="J605" i="9" s="1"/>
  <c r="I590" i="9"/>
  <c r="J590" i="9" s="1"/>
  <c r="I546" i="9"/>
  <c r="J546" i="9" s="1"/>
  <c r="I518" i="9"/>
  <c r="J518" i="9" s="1"/>
  <c r="I579" i="9"/>
  <c r="J579" i="9" s="1"/>
  <c r="I521" i="9"/>
  <c r="J521" i="9" s="1"/>
  <c r="I316" i="9"/>
  <c r="J316" i="9" s="1"/>
  <c r="I310" i="9"/>
  <c r="J310" i="9" s="1"/>
  <c r="I305" i="9"/>
  <c r="J305" i="9" s="1"/>
  <c r="I549" i="9"/>
  <c r="J549" i="9" s="1"/>
  <c r="I311" i="9"/>
  <c r="J311" i="9" s="1"/>
  <c r="I313" i="9"/>
  <c r="J313" i="9" s="1"/>
  <c r="I553" i="9"/>
  <c r="J553" i="9" s="1"/>
  <c r="I552" i="9"/>
  <c r="J552" i="9" s="1"/>
  <c r="I550" i="9"/>
  <c r="J550" i="9" s="1"/>
  <c r="I312" i="9"/>
  <c r="J312" i="9" s="1"/>
  <c r="I565" i="9"/>
  <c r="J565" i="9" s="1"/>
  <c r="I551" i="9"/>
  <c r="J551" i="9" s="1"/>
  <c r="I328" i="9"/>
  <c r="J328" i="9" s="1"/>
  <c r="I314" i="9"/>
  <c r="J314" i="9" s="1"/>
  <c r="I583" i="9"/>
  <c r="J583" i="9" s="1"/>
  <c r="I564" i="9"/>
  <c r="J564" i="9" s="1"/>
  <c r="I561" i="9"/>
  <c r="J561" i="9" s="1"/>
  <c r="I548" i="9"/>
  <c r="J548" i="9" s="1"/>
  <c r="I620" i="9"/>
  <c r="J620" i="9" s="1"/>
  <c r="I663" i="9"/>
  <c r="J663" i="9" s="1"/>
  <c r="I622" i="9"/>
  <c r="J622" i="9" s="1"/>
  <c r="I662" i="9"/>
  <c r="J662" i="9" s="1"/>
  <c r="I661" i="9"/>
  <c r="J661" i="9" s="1"/>
  <c r="I664" i="9"/>
  <c r="J664" i="9" s="1"/>
  <c r="I665" i="9"/>
  <c r="J665" i="9" s="1"/>
  <c r="I689" i="9"/>
  <c r="J689" i="9" s="1"/>
  <c r="I688" i="9"/>
  <c r="J688" i="9" s="1"/>
  <c r="I686" i="9"/>
  <c r="J686" i="9" s="1"/>
  <c r="I687" i="9"/>
  <c r="J687" i="9" s="1"/>
  <c r="I690" i="9"/>
  <c r="J690" i="9" s="1"/>
  <c r="I692" i="9"/>
  <c r="J692" i="9" s="1"/>
  <c r="I693" i="9"/>
  <c r="J693" i="9" s="1"/>
  <c r="I691" i="9"/>
  <c r="J691" i="9" s="1"/>
  <c r="I694" i="9"/>
  <c r="J694" i="9" s="1"/>
  <c r="I722" i="9"/>
  <c r="J722" i="9" s="1"/>
  <c r="I718" i="9"/>
  <c r="J718" i="9" s="1"/>
  <c r="I723" i="9"/>
  <c r="J723" i="9" s="1"/>
  <c r="I721" i="9"/>
  <c r="J721" i="9" s="1"/>
  <c r="I719" i="9"/>
  <c r="J719" i="9" s="1"/>
  <c r="I716" i="9"/>
  <c r="J716" i="9" s="1"/>
  <c r="I720" i="9"/>
  <c r="J720" i="9" s="1"/>
  <c r="I717" i="9"/>
  <c r="J717" i="9" s="1"/>
  <c r="I724" i="9"/>
  <c r="J724" i="9" s="1"/>
  <c r="I725" i="9"/>
  <c r="J725" i="9" s="1"/>
  <c r="I715" i="9"/>
  <c r="J715" i="9" s="1"/>
  <c r="I727" i="9"/>
  <c r="J727" i="9" s="1"/>
  <c r="I728" i="9"/>
  <c r="J728" i="9" s="1"/>
  <c r="I732" i="9"/>
  <c r="J732" i="9" s="1"/>
  <c r="I731" i="9"/>
  <c r="J731" i="9" s="1"/>
  <c r="I733" i="9"/>
  <c r="J733" i="9" s="1"/>
  <c r="I730" i="9"/>
  <c r="J730" i="9" s="1"/>
  <c r="I729" i="9"/>
  <c r="J729" i="9" s="1"/>
  <c r="I734" i="9"/>
  <c r="J734" i="9" s="1"/>
  <c r="I735" i="9"/>
  <c r="J735" i="9" s="1"/>
  <c r="I736" i="9"/>
  <c r="J736" i="9" s="1"/>
  <c r="I737" i="9"/>
  <c r="J737" i="9" s="1"/>
  <c r="I739" i="9"/>
  <c r="J739" i="9" s="1"/>
  <c r="I738" i="9"/>
  <c r="J738" i="9" s="1"/>
  <c r="I740" i="9"/>
  <c r="J740" i="9" s="1"/>
  <c r="I741" i="9"/>
  <c r="J741" i="9" s="1"/>
  <c r="I742" i="9"/>
  <c r="J742" i="9" s="1"/>
  <c r="I743" i="9"/>
  <c r="J743" i="9" s="1"/>
  <c r="I744" i="9"/>
  <c r="J744" i="9" s="1"/>
  <c r="I749" i="9"/>
  <c r="J749" i="9" s="1"/>
  <c r="I746" i="9"/>
  <c r="J746" i="9" s="1"/>
  <c r="I750" i="9"/>
  <c r="J750" i="9" s="1"/>
  <c r="I748" i="9"/>
  <c r="J748" i="9" s="1"/>
  <c r="I745" i="9"/>
  <c r="J745" i="9" s="1"/>
  <c r="I747" i="9"/>
  <c r="J747" i="9" s="1"/>
  <c r="I751" i="9"/>
  <c r="J751" i="9" s="1"/>
  <c r="I753" i="9"/>
  <c r="J753" i="9" s="1"/>
  <c r="I752" i="9"/>
  <c r="J752" i="9" s="1"/>
  <c r="I756" i="9"/>
  <c r="J756" i="9" s="1"/>
  <c r="I755" i="9"/>
  <c r="J755" i="9" s="1"/>
  <c r="I757" i="9"/>
  <c r="J757" i="9" s="1"/>
  <c r="I758" i="9"/>
  <c r="J758" i="9" s="1"/>
  <c r="I761" i="9"/>
  <c r="J761" i="9" s="1"/>
  <c r="I762" i="9"/>
  <c r="J762" i="9" s="1"/>
  <c r="I763" i="9"/>
  <c r="J763" i="9" s="1"/>
  <c r="I770" i="9"/>
  <c r="J770" i="9" s="1"/>
  <c r="I769" i="9"/>
  <c r="J769" i="9" s="1"/>
  <c r="I768" i="9"/>
  <c r="J768" i="9" s="1"/>
  <c r="I766" i="9"/>
  <c r="J766" i="9" s="1"/>
  <c r="I767" i="9"/>
  <c r="J767" i="9" s="1"/>
  <c r="I773" i="9"/>
  <c r="J773" i="9" s="1"/>
  <c r="I772" i="9"/>
  <c r="J772" i="9" s="1"/>
  <c r="I771" i="9"/>
  <c r="J771" i="9" s="1"/>
  <c r="I774" i="9"/>
  <c r="J774" i="9" s="1"/>
  <c r="I775" i="9"/>
  <c r="J775" i="9" s="1"/>
  <c r="I776" i="9"/>
  <c r="J776" i="9" s="1"/>
  <c r="I797" i="9"/>
  <c r="J797" i="9" s="1"/>
  <c r="I809" i="9"/>
  <c r="J809" i="9" s="1"/>
  <c r="I803" i="9"/>
  <c r="J803" i="9" s="1"/>
  <c r="I796" i="9"/>
  <c r="J796" i="9" s="1"/>
  <c r="I799" i="9"/>
  <c r="J799" i="9" s="1"/>
  <c r="I786" i="9"/>
  <c r="J786" i="9" s="1"/>
  <c r="I783" i="9"/>
  <c r="J783" i="9" s="1"/>
  <c r="I785" i="9"/>
  <c r="J785" i="9" s="1"/>
  <c r="I780" i="9"/>
  <c r="J780" i="9" s="1"/>
  <c r="I787" i="9"/>
  <c r="J787" i="9" s="1"/>
  <c r="I778" i="9"/>
  <c r="J778" i="9" s="1"/>
  <c r="I808" i="9"/>
  <c r="J808" i="9" s="1"/>
  <c r="I811" i="9"/>
  <c r="J811" i="9" s="1"/>
  <c r="I788" i="9"/>
  <c r="J788" i="9" s="1"/>
  <c r="I795" i="9"/>
  <c r="J795" i="9" s="1"/>
  <c r="I784" i="9"/>
  <c r="J784" i="9" s="1"/>
  <c r="I807" i="9"/>
  <c r="J807" i="9" s="1"/>
  <c r="I781" i="9"/>
  <c r="J781" i="9" s="1"/>
  <c r="I805" i="9"/>
  <c r="J805" i="9" s="1"/>
  <c r="I782" i="9"/>
  <c r="J782" i="9" s="1"/>
  <c r="I790" i="9"/>
  <c r="J790" i="9" s="1"/>
  <c r="I804" i="9"/>
  <c r="J804" i="9" s="1"/>
  <c r="I777" i="9"/>
  <c r="J777" i="9" s="1"/>
  <c r="I789" i="9"/>
  <c r="J789" i="9" s="1"/>
  <c r="I792" i="9"/>
  <c r="J792" i="9" s="1"/>
  <c r="I806" i="9"/>
  <c r="J806" i="9" s="1"/>
  <c r="I810" i="9"/>
  <c r="J810" i="9" s="1"/>
  <c r="I793" i="9"/>
  <c r="J793" i="9" s="1"/>
  <c r="I802" i="9"/>
  <c r="J802" i="9" s="1"/>
  <c r="I791" i="9"/>
  <c r="J791" i="9" s="1"/>
  <c r="I800" i="9"/>
  <c r="J800" i="9" s="1"/>
  <c r="I801" i="9"/>
  <c r="J801" i="9" s="1"/>
  <c r="I779" i="9"/>
  <c r="J779" i="9" s="1"/>
  <c r="I794" i="9"/>
  <c r="J794" i="9" s="1"/>
  <c r="I798" i="9"/>
  <c r="J798" i="9" s="1"/>
  <c r="I831" i="9"/>
  <c r="J831" i="9" s="1"/>
  <c r="I829" i="9"/>
  <c r="J829" i="9" s="1"/>
  <c r="I819" i="9"/>
  <c r="J819" i="9" s="1"/>
  <c r="I844" i="9"/>
  <c r="J844" i="9" s="1"/>
  <c r="I823" i="9"/>
  <c r="J823" i="9" s="1"/>
  <c r="I812" i="9"/>
  <c r="J812" i="9" s="1"/>
  <c r="I830" i="9"/>
  <c r="J830" i="9" s="1"/>
  <c r="I822" i="9"/>
  <c r="J822" i="9" s="1"/>
  <c r="I834" i="9"/>
  <c r="J834" i="9" s="1"/>
  <c r="I828" i="9"/>
  <c r="J828" i="9" s="1"/>
  <c r="I832" i="9"/>
  <c r="J832" i="9" s="1"/>
  <c r="I826" i="9"/>
  <c r="J826" i="9" s="1"/>
  <c r="I824" i="9"/>
  <c r="J824" i="9" s="1"/>
  <c r="I827" i="9"/>
  <c r="J827" i="9" s="1"/>
  <c r="I835" i="9"/>
  <c r="J835" i="9" s="1"/>
  <c r="I837" i="9"/>
  <c r="J837" i="9" s="1"/>
  <c r="I833" i="9"/>
  <c r="J833" i="9" s="1"/>
  <c r="I836" i="9"/>
  <c r="J836" i="9" s="1"/>
  <c r="I814" i="9"/>
  <c r="J814" i="9" s="1"/>
  <c r="I813" i="9"/>
  <c r="J813" i="9" s="1"/>
  <c r="I818" i="9"/>
  <c r="J818" i="9" s="1"/>
  <c r="I820" i="9"/>
  <c r="J820" i="9" s="1"/>
  <c r="I815" i="9"/>
  <c r="J815" i="9" s="1"/>
  <c r="I817" i="9"/>
  <c r="J817" i="9" s="1"/>
  <c r="I841" i="9"/>
  <c r="J841" i="9" s="1"/>
  <c r="I825" i="9"/>
  <c r="J825" i="9" s="1"/>
  <c r="I816" i="9"/>
  <c r="J816" i="9" s="1"/>
  <c r="I842" i="9"/>
  <c r="J842" i="9" s="1"/>
  <c r="I843" i="9"/>
  <c r="J843" i="9" s="1"/>
  <c r="I821" i="9"/>
  <c r="J821" i="9" s="1"/>
  <c r="I838" i="9"/>
  <c r="J838" i="9" s="1"/>
  <c r="I840" i="9"/>
  <c r="J840" i="9" s="1"/>
  <c r="I839" i="9"/>
  <c r="J839" i="9" s="1"/>
  <c r="I847" i="9"/>
  <c r="J847" i="9" s="1"/>
  <c r="I848" i="9"/>
  <c r="J848" i="9" s="1"/>
  <c r="I853" i="9"/>
  <c r="J853" i="9" s="1"/>
  <c r="I849" i="9"/>
  <c r="J849" i="9" s="1"/>
  <c r="I850" i="9"/>
  <c r="J850" i="9" s="1"/>
  <c r="I851" i="9"/>
  <c r="J851" i="9" s="1"/>
  <c r="I852" i="9"/>
  <c r="J852" i="9" s="1"/>
  <c r="I854" i="9"/>
  <c r="J854" i="9" s="1"/>
  <c r="I855" i="9"/>
  <c r="J855" i="9" s="1"/>
  <c r="I856" i="9"/>
  <c r="J856" i="9" s="1"/>
  <c r="I857" i="9"/>
  <c r="J857" i="9" s="1"/>
  <c r="I865" i="9"/>
  <c r="J865" i="9" s="1"/>
  <c r="I866" i="9"/>
  <c r="J866" i="9" s="1"/>
  <c r="I867" i="9"/>
  <c r="J867" i="9" s="1"/>
  <c r="I868" i="9"/>
  <c r="J868" i="9" s="1"/>
  <c r="I869" i="9"/>
  <c r="J869" i="9" s="1"/>
  <c r="I870" i="9"/>
  <c r="J870" i="9" s="1"/>
  <c r="I871" i="9"/>
  <c r="J871" i="9" s="1"/>
  <c r="I873" i="9"/>
  <c r="J873" i="9" s="1"/>
  <c r="I879" i="9"/>
  <c r="J879" i="9" s="1"/>
  <c r="I875" i="9"/>
  <c r="J875" i="9" s="1"/>
  <c r="I876" i="9"/>
  <c r="J876" i="9" s="1"/>
  <c r="I872" i="9"/>
  <c r="J872" i="9" s="1"/>
  <c r="I878" i="9"/>
  <c r="J878" i="9" s="1"/>
  <c r="I877" i="9"/>
  <c r="J877" i="9" s="1"/>
  <c r="I880" i="9"/>
  <c r="J880" i="9" s="1"/>
  <c r="I874" i="9"/>
  <c r="J874" i="9" s="1"/>
  <c r="I881" i="9"/>
  <c r="J881" i="9" s="1"/>
  <c r="I882" i="9"/>
  <c r="J882" i="9" s="1"/>
  <c r="I883" i="9"/>
  <c r="J883" i="9" s="1"/>
  <c r="I9" i="9"/>
  <c r="J9" i="9" s="1"/>
  <c r="I8" i="9"/>
  <c r="J8" i="9" s="1"/>
  <c r="L576" i="3" l="1"/>
  <c r="L577" i="3"/>
  <c r="L578" i="3"/>
  <c r="P636" i="3" l="1"/>
  <c r="O636" i="3"/>
  <c r="P635" i="3"/>
  <c r="O635" i="3"/>
  <c r="P634" i="3"/>
  <c r="O634" i="3"/>
  <c r="P633" i="3"/>
  <c r="O633" i="3"/>
  <c r="P632" i="3"/>
  <c r="O632" i="3"/>
  <c r="P631" i="3"/>
  <c r="O631" i="3"/>
  <c r="P630" i="3"/>
  <c r="O630" i="3"/>
  <c r="P629" i="3"/>
  <c r="O629" i="3"/>
  <c r="L629" i="3"/>
  <c r="P628" i="3"/>
  <c r="O628" i="3"/>
  <c r="L628" i="3"/>
  <c r="P627" i="3"/>
  <c r="O627" i="3"/>
  <c r="L627" i="3"/>
  <c r="P626" i="3"/>
  <c r="O626" i="3"/>
  <c r="L626" i="3"/>
  <c r="P625" i="3"/>
  <c r="O625" i="3"/>
  <c r="L625" i="3"/>
  <c r="P624" i="3"/>
  <c r="O624" i="3"/>
  <c r="L624" i="3"/>
  <c r="P623" i="3"/>
  <c r="O623" i="3"/>
  <c r="L623" i="3"/>
  <c r="P622" i="3"/>
  <c r="O622" i="3"/>
  <c r="L622" i="3"/>
  <c r="P621" i="3"/>
  <c r="O621" i="3"/>
  <c r="L621" i="3"/>
  <c r="P620" i="3"/>
  <c r="O620" i="3"/>
  <c r="L620" i="3"/>
  <c r="P619" i="3"/>
  <c r="O619" i="3"/>
  <c r="L619" i="3"/>
  <c r="P618" i="3"/>
  <c r="O618" i="3"/>
  <c r="L618" i="3"/>
  <c r="P617" i="3"/>
  <c r="O617" i="3"/>
  <c r="L617" i="3"/>
  <c r="P616" i="3"/>
  <c r="O616" i="3"/>
  <c r="L616" i="3"/>
  <c r="P615" i="3"/>
  <c r="O615" i="3"/>
  <c r="L615" i="3"/>
  <c r="L614" i="3"/>
  <c r="P606" i="3"/>
  <c r="O606" i="3"/>
  <c r="P605" i="3"/>
  <c r="O605" i="3"/>
  <c r="P604" i="3"/>
  <c r="O604" i="3"/>
  <c r="P607" i="3"/>
  <c r="O607" i="3"/>
  <c r="P603" i="3"/>
  <c r="O603" i="3"/>
  <c r="P599" i="3"/>
  <c r="O599" i="3"/>
  <c r="P598" i="3"/>
  <c r="O598" i="3"/>
  <c r="P597" i="3"/>
  <c r="O597" i="3"/>
  <c r="P578" i="3"/>
  <c r="O578" i="3"/>
  <c r="P577" i="3"/>
  <c r="O577" i="3"/>
  <c r="P576" i="3"/>
  <c r="O576" i="3"/>
  <c r="P575" i="3"/>
  <c r="O575" i="3"/>
  <c r="L575" i="3"/>
  <c r="P574" i="3"/>
  <c r="O574" i="3"/>
  <c r="L574" i="3"/>
  <c r="P573" i="3"/>
  <c r="O573" i="3"/>
  <c r="L573" i="3"/>
  <c r="P572" i="3"/>
  <c r="O572" i="3"/>
  <c r="L572" i="3"/>
  <c r="P571" i="3"/>
  <c r="O571" i="3"/>
  <c r="P570" i="3"/>
  <c r="O570" i="3"/>
  <c r="P553" i="3"/>
  <c r="O553" i="3"/>
  <c r="P552" i="3"/>
  <c r="O552" i="3"/>
  <c r="P551" i="3"/>
  <c r="O551" i="3"/>
  <c r="P550" i="3"/>
  <c r="O550" i="3"/>
  <c r="P549" i="3"/>
  <c r="O549" i="3"/>
  <c r="P548" i="3"/>
  <c r="O548" i="3"/>
  <c r="P547" i="3"/>
  <c r="O547" i="3"/>
  <c r="L546" i="3"/>
  <c r="L545" i="3"/>
  <c r="P544" i="3"/>
  <c r="O544" i="3"/>
  <c r="P543" i="3"/>
  <c r="O543" i="3"/>
  <c r="P542" i="3"/>
  <c r="O542" i="3"/>
  <c r="P541" i="3"/>
  <c r="O541" i="3"/>
  <c r="P540" i="3"/>
  <c r="O540" i="3"/>
  <c r="P539" i="3"/>
  <c r="O539" i="3"/>
  <c r="L539" i="3"/>
  <c r="P538" i="3"/>
  <c r="O538" i="3"/>
  <c r="L538" i="3"/>
  <c r="P537" i="3"/>
  <c r="O537" i="3"/>
  <c r="L537" i="3"/>
  <c r="P536" i="3"/>
  <c r="O536" i="3"/>
  <c r="L536" i="3"/>
  <c r="P535" i="3"/>
  <c r="O535" i="3"/>
  <c r="L535" i="3"/>
  <c r="P534" i="3"/>
  <c r="O534" i="3"/>
  <c r="L534" i="3"/>
  <c r="P533" i="3"/>
  <c r="O533" i="3"/>
  <c r="L533" i="3"/>
  <c r="P532" i="3"/>
  <c r="O532" i="3"/>
  <c r="L532" i="3"/>
  <c r="P531" i="3"/>
  <c r="O531" i="3"/>
  <c r="P530" i="3"/>
  <c r="O530" i="3"/>
  <c r="P529" i="3"/>
  <c r="O529" i="3"/>
  <c r="P528" i="3"/>
  <c r="O528" i="3"/>
  <c r="L528" i="3"/>
  <c r="P527" i="3"/>
  <c r="O527" i="3"/>
  <c r="P526" i="3"/>
  <c r="O526" i="3"/>
  <c r="P525" i="3"/>
  <c r="O525" i="3"/>
  <c r="P524" i="3"/>
  <c r="O524" i="3"/>
  <c r="P523" i="3"/>
  <c r="O523" i="3"/>
  <c r="P522" i="3"/>
  <c r="O522" i="3"/>
  <c r="P521" i="3"/>
  <c r="O521" i="3"/>
  <c r="P520" i="3"/>
  <c r="O520" i="3"/>
  <c r="P519" i="3"/>
  <c r="O519" i="3"/>
  <c r="P518" i="3"/>
  <c r="O518" i="3"/>
  <c r="P517" i="3"/>
  <c r="O517" i="3"/>
  <c r="P516" i="3"/>
  <c r="O516" i="3"/>
  <c r="P515" i="3"/>
  <c r="O515" i="3"/>
  <c r="L455" i="3"/>
  <c r="L454" i="3"/>
  <c r="L453" i="3"/>
  <c r="L6" i="3"/>
  <c r="L3" i="3"/>
  <c r="L452" i="3"/>
  <c r="L655" i="3"/>
  <c r="L654" i="3"/>
  <c r="L653" i="3"/>
  <c r="L652" i="3"/>
  <c r="L651" i="3"/>
  <c r="L4" i="3"/>
  <c r="L650" i="3"/>
  <c r="L649" i="3"/>
  <c r="L648" i="3"/>
  <c r="L647" i="3"/>
  <c r="L12" i="3"/>
  <c r="L11" i="3"/>
  <c r="L2" i="3"/>
  <c r="L5" i="3"/>
  <c r="L646" i="3"/>
  <c r="L645" i="3"/>
  <c r="L644" i="3"/>
  <c r="L10" i="3"/>
  <c r="L643" i="3"/>
  <c r="L642" i="3"/>
  <c r="L641" i="3"/>
  <c r="L640" i="3"/>
  <c r="L639" i="3"/>
  <c r="L7" i="3"/>
  <c r="L638" i="3"/>
  <c r="L9" i="3"/>
  <c r="L8" i="3"/>
  <c r="L637" i="3"/>
</calcChain>
</file>

<file path=xl/sharedStrings.xml><?xml version="1.0" encoding="utf-8"?>
<sst xmlns="http://schemas.openxmlformats.org/spreadsheetml/2006/main" count="19155" uniqueCount="1510">
  <si>
    <t>Genus</t>
  </si>
  <si>
    <t>ID #</t>
  </si>
  <si>
    <t>Location</t>
  </si>
  <si>
    <t>%N</t>
  </si>
  <si>
    <t>Sargassum</t>
  </si>
  <si>
    <t>Dasya</t>
  </si>
  <si>
    <t>Codium</t>
  </si>
  <si>
    <t>Microdictyon</t>
  </si>
  <si>
    <t>Dictyota</t>
  </si>
  <si>
    <t>Martensia</t>
  </si>
  <si>
    <t>Dictyopteris</t>
  </si>
  <si>
    <t>Caulerpa</t>
  </si>
  <si>
    <t>Sporochnus</t>
  </si>
  <si>
    <t>Distromium</t>
  </si>
  <si>
    <t>Peyssonnelia</t>
  </si>
  <si>
    <t xml:space="preserve">Feldmannia </t>
  </si>
  <si>
    <t>brown blade</t>
  </si>
  <si>
    <t>NWHI-65</t>
  </si>
  <si>
    <t>NWHI-66</t>
  </si>
  <si>
    <t>Halimeda</t>
  </si>
  <si>
    <t>Red alga</t>
  </si>
  <si>
    <t>NWHI-68</t>
  </si>
  <si>
    <t>NWHI-69</t>
  </si>
  <si>
    <t>Martensia sp.?</t>
  </si>
  <si>
    <t>NWHI-70</t>
  </si>
  <si>
    <t>Antithamnion?</t>
  </si>
  <si>
    <t>NWHI-71</t>
  </si>
  <si>
    <t>Filamentous green mat</t>
  </si>
  <si>
    <t>NWHI-72</t>
  </si>
  <si>
    <t>NWHI-74</t>
  </si>
  <si>
    <t>Codium? sp. (thick)</t>
  </si>
  <si>
    <t>NWHI-75</t>
  </si>
  <si>
    <t>Padina</t>
  </si>
  <si>
    <t>NWHI-77</t>
  </si>
  <si>
    <t>NWHI-78</t>
  </si>
  <si>
    <t>NWHI-79</t>
  </si>
  <si>
    <t>NWHI-80</t>
  </si>
  <si>
    <t>NWHI-81</t>
  </si>
  <si>
    <t>Micropeuce</t>
  </si>
  <si>
    <t>NWHI-82</t>
  </si>
  <si>
    <t>NWHI-83</t>
  </si>
  <si>
    <t>NWHI-84</t>
  </si>
  <si>
    <t>NWHI-85</t>
  </si>
  <si>
    <t>NWHI-86</t>
  </si>
  <si>
    <t>Codium sp. (thin)</t>
  </si>
  <si>
    <t>NWHI-87</t>
  </si>
  <si>
    <t>NWHI-88</t>
  </si>
  <si>
    <t>Dictyosphaeria</t>
  </si>
  <si>
    <t>NWHI-90</t>
  </si>
  <si>
    <t>NWHI-91</t>
  </si>
  <si>
    <t>NWHI-92</t>
  </si>
  <si>
    <t>NWHI-93</t>
  </si>
  <si>
    <t>Amansia</t>
  </si>
  <si>
    <t>NWHI-94</t>
  </si>
  <si>
    <t>NWHI-95</t>
  </si>
  <si>
    <t>NWHI-97</t>
  </si>
  <si>
    <t>Plocamium</t>
  </si>
  <si>
    <t>NWHI-100</t>
  </si>
  <si>
    <t>NWHI-101</t>
  </si>
  <si>
    <t>Dichotomaria</t>
  </si>
  <si>
    <t>NWHI-102</t>
  </si>
  <si>
    <t>NWHI-104</t>
  </si>
  <si>
    <t>NWHI-105</t>
  </si>
  <si>
    <t>NWHI-106</t>
  </si>
  <si>
    <t>NWHI-154-1</t>
  </si>
  <si>
    <t>NWHI-155</t>
  </si>
  <si>
    <t>NWHI-156-1</t>
  </si>
  <si>
    <t>Green alga</t>
  </si>
  <si>
    <t>NWHI-159</t>
  </si>
  <si>
    <t>NWHI-162-1</t>
  </si>
  <si>
    <t>Branching Codium sp.</t>
  </si>
  <si>
    <t>Asparagopsis</t>
  </si>
  <si>
    <t>NWHI-164</t>
  </si>
  <si>
    <t>Dasyoid</t>
  </si>
  <si>
    <t>NWHI-165</t>
  </si>
  <si>
    <t>NWHI-166-1</t>
  </si>
  <si>
    <t>Portieria</t>
  </si>
  <si>
    <t>NWHI-167</t>
  </si>
  <si>
    <t>NWHI-168-1</t>
  </si>
  <si>
    <t>Red blade</t>
  </si>
  <si>
    <t>NWHI-172</t>
  </si>
  <si>
    <t xml:space="preserve">Dictyota </t>
  </si>
  <si>
    <t>NWHI-174-1</t>
  </si>
  <si>
    <t>Dasyoids and green alga on hydroid</t>
  </si>
  <si>
    <t>NWHI-175-1</t>
  </si>
  <si>
    <t>NWHI-177-1</t>
  </si>
  <si>
    <t>Reticulocaulis</t>
  </si>
  <si>
    <t>NWHI-180-1</t>
  </si>
  <si>
    <t>NWHI-181</t>
  </si>
  <si>
    <t>NWHI-182-1</t>
  </si>
  <si>
    <t>NWHI-183-1</t>
  </si>
  <si>
    <t>NWHI-184</t>
  </si>
  <si>
    <t>NWHI-185</t>
  </si>
  <si>
    <t>NWHI-186-1</t>
  </si>
  <si>
    <t>NWHI-187</t>
  </si>
  <si>
    <t>NWHI-188</t>
  </si>
  <si>
    <t>NWHI-189-1</t>
  </si>
  <si>
    <t>Gooey red - Reticulocaulis?</t>
  </si>
  <si>
    <t>NWHI-190</t>
  </si>
  <si>
    <t>NWHI-191</t>
  </si>
  <si>
    <t>NWHI-192</t>
  </si>
  <si>
    <t>NWHI-193-1</t>
  </si>
  <si>
    <t>NWHI-194-1</t>
  </si>
  <si>
    <t xml:space="preserve">Halimeda </t>
  </si>
  <si>
    <t>NWHI-198</t>
  </si>
  <si>
    <t>NWHI-200-1</t>
  </si>
  <si>
    <t>NWHI-201-1</t>
  </si>
  <si>
    <t>NWHI-202-1</t>
  </si>
  <si>
    <t>NWHI-203-1</t>
  </si>
  <si>
    <t>NWHI-204-1</t>
  </si>
  <si>
    <t>NWHI-205-1</t>
  </si>
  <si>
    <t>NWHI-206-1</t>
  </si>
  <si>
    <t>NWHI-207</t>
  </si>
  <si>
    <t>NWHI-208</t>
  </si>
  <si>
    <t>NWHI-209-1</t>
  </si>
  <si>
    <t>NWHI-210-1</t>
  </si>
  <si>
    <t>NWHI-211-1</t>
  </si>
  <si>
    <t>Gooey</t>
  </si>
  <si>
    <t>NWHI-212-1</t>
  </si>
  <si>
    <t>NWHI-213</t>
  </si>
  <si>
    <t>NWHI-215-1</t>
  </si>
  <si>
    <t>NWHI-216</t>
  </si>
  <si>
    <t>NWHI-218</t>
  </si>
  <si>
    <t>NWHI-219-1</t>
  </si>
  <si>
    <t>NWHI-220</t>
  </si>
  <si>
    <t>NWHI-221</t>
  </si>
  <si>
    <t>NWHI-222</t>
  </si>
  <si>
    <t>NWHI-223</t>
  </si>
  <si>
    <t>NWHI-224</t>
  </si>
  <si>
    <t>NWHI-225-1</t>
  </si>
  <si>
    <t>NWHI-226</t>
  </si>
  <si>
    <t>NWHI-227-1</t>
  </si>
  <si>
    <t>NWHI-228-1</t>
  </si>
  <si>
    <t>NWHI-229-1</t>
  </si>
  <si>
    <t>NWHI-230-1</t>
  </si>
  <si>
    <t>NWHI-232</t>
  </si>
  <si>
    <t>Gracilaria</t>
  </si>
  <si>
    <t>Peysonelia</t>
  </si>
  <si>
    <t>NWHI-237</t>
  </si>
  <si>
    <t>Unknown fine branching red</t>
  </si>
  <si>
    <t>NWHI-245</t>
  </si>
  <si>
    <t>NWHI-245-a</t>
  </si>
  <si>
    <t>NWHI-247</t>
  </si>
  <si>
    <t>Unknown compressed branching red</t>
  </si>
  <si>
    <t>NWHI-249</t>
  </si>
  <si>
    <t>NWHI-250</t>
  </si>
  <si>
    <t>NWHI-251</t>
  </si>
  <si>
    <t>NWHI-252</t>
  </si>
  <si>
    <t>NWHI-253</t>
  </si>
  <si>
    <t>Unknown Red Blade</t>
  </si>
  <si>
    <t>Ulva/Umbraulva</t>
  </si>
  <si>
    <t>Unknown Red with mid-rib</t>
  </si>
  <si>
    <t>NWHI-256-a</t>
  </si>
  <si>
    <t>Unknown Red Branching Blade</t>
  </si>
  <si>
    <t>Other</t>
  </si>
  <si>
    <t xml:space="preserve">Halymenia </t>
  </si>
  <si>
    <t>NWHI-263</t>
  </si>
  <si>
    <t>NWHI-268-a</t>
  </si>
  <si>
    <t>NWHI-270</t>
  </si>
  <si>
    <t xml:space="preserve">Dichotomaria </t>
  </si>
  <si>
    <t>Cladophora</t>
  </si>
  <si>
    <t>NWHI-271</t>
  </si>
  <si>
    <t>NWHI-272</t>
  </si>
  <si>
    <t>NWHI-273</t>
  </si>
  <si>
    <t>NWHI-275</t>
  </si>
  <si>
    <t>NWHI-276</t>
  </si>
  <si>
    <t>NWHI-277</t>
  </si>
  <si>
    <t>NWHI-278</t>
  </si>
  <si>
    <t>NWHI-279</t>
  </si>
  <si>
    <t>NWHI-280</t>
  </si>
  <si>
    <t>Tricleocarpa</t>
  </si>
  <si>
    <t>NWHI-282</t>
  </si>
  <si>
    <t>NWHI-284</t>
  </si>
  <si>
    <t>NWHI-286</t>
  </si>
  <si>
    <t>NWHI-303</t>
  </si>
  <si>
    <t>Unknown hollow Rhodomelaceae</t>
  </si>
  <si>
    <t>Scinaia</t>
  </si>
  <si>
    <t>NWHI-317</t>
  </si>
  <si>
    <t>NWHI-322</t>
  </si>
  <si>
    <t xml:space="preserve">Veleroa </t>
  </si>
  <si>
    <t>NWHI-329</t>
  </si>
  <si>
    <t>NWHI-330</t>
  </si>
  <si>
    <t>NWHI-331</t>
  </si>
  <si>
    <t>NWHI-333</t>
  </si>
  <si>
    <t xml:space="preserve">Caulerpa </t>
  </si>
  <si>
    <t xml:space="preserve">Codium </t>
  </si>
  <si>
    <t>NWHI-336</t>
  </si>
  <si>
    <t>NWHI-337</t>
  </si>
  <si>
    <t xml:space="preserve">Amansia </t>
  </si>
  <si>
    <t>NWHI-348</t>
  </si>
  <si>
    <t xml:space="preserve">Sporochnus </t>
  </si>
  <si>
    <t>NWHI-351</t>
  </si>
  <si>
    <t xml:space="preserve">Padina </t>
  </si>
  <si>
    <t>NWHI-352</t>
  </si>
  <si>
    <t>NWHI-340</t>
  </si>
  <si>
    <t>NWHI-341</t>
  </si>
  <si>
    <t>NWHI-342</t>
  </si>
  <si>
    <t>NWHI-343</t>
  </si>
  <si>
    <t>NWHI-355</t>
  </si>
  <si>
    <t xml:space="preserve">Microdictyon </t>
  </si>
  <si>
    <t>NWHI-356</t>
  </si>
  <si>
    <t>NWHI-357</t>
  </si>
  <si>
    <t>NWHI-358</t>
  </si>
  <si>
    <t>NWHI-359</t>
  </si>
  <si>
    <t>NWHI-360</t>
  </si>
  <si>
    <t>NWHI-362</t>
  </si>
  <si>
    <t>NWHI-363</t>
  </si>
  <si>
    <t>NWHI-364</t>
  </si>
  <si>
    <t>NWHI-365</t>
  </si>
  <si>
    <t>NWHI-367</t>
  </si>
  <si>
    <t>NWHI-368</t>
  </si>
  <si>
    <t>NWHI-369</t>
  </si>
  <si>
    <t>NWHI-372</t>
  </si>
  <si>
    <t>NWHI-373</t>
  </si>
  <si>
    <t>NWHI-374</t>
  </si>
  <si>
    <t>Cyanobacteria(?)</t>
  </si>
  <si>
    <t>NWHI-375</t>
  </si>
  <si>
    <t>NWHI-376</t>
  </si>
  <si>
    <t>NWHI-377</t>
  </si>
  <si>
    <t>NWHI-378</t>
  </si>
  <si>
    <t>NWHI-379</t>
  </si>
  <si>
    <t>NWHI-380</t>
  </si>
  <si>
    <t>NWHI-381</t>
  </si>
  <si>
    <t>NWHI-382</t>
  </si>
  <si>
    <t>NWHI-384</t>
  </si>
  <si>
    <t>NWHI-385</t>
  </si>
  <si>
    <t>NWHI-386</t>
  </si>
  <si>
    <t xml:space="preserve">Dasya </t>
  </si>
  <si>
    <t>NWHI-387</t>
  </si>
  <si>
    <t>NWHI-388</t>
  </si>
  <si>
    <t>NWHI-389</t>
  </si>
  <si>
    <t>NWHI-390</t>
  </si>
  <si>
    <t xml:space="preserve">Sargassum </t>
  </si>
  <si>
    <t>NWHI-391</t>
  </si>
  <si>
    <t>NWHI-393</t>
  </si>
  <si>
    <t>NWHI-394</t>
  </si>
  <si>
    <t>NWHI-395</t>
  </si>
  <si>
    <t xml:space="preserve">Distromium </t>
  </si>
  <si>
    <t>NWHI-396</t>
  </si>
  <si>
    <t>NWHI-397</t>
  </si>
  <si>
    <t>NWHI-398</t>
  </si>
  <si>
    <t>NWHI-401</t>
  </si>
  <si>
    <t>NWHI-403</t>
  </si>
  <si>
    <t>NWHI-407</t>
  </si>
  <si>
    <t>NWHI-409</t>
  </si>
  <si>
    <t>NWHI-411</t>
  </si>
  <si>
    <t>NWHI-414</t>
  </si>
  <si>
    <t>NWHI-418</t>
  </si>
  <si>
    <t>NWHI-419</t>
  </si>
  <si>
    <t>NWHI-420</t>
  </si>
  <si>
    <t>NWHI-426</t>
  </si>
  <si>
    <t>NWHI-422</t>
  </si>
  <si>
    <t>NWHI-423</t>
  </si>
  <si>
    <t>NWHI-424</t>
  </si>
  <si>
    <t>Rhodoliths</t>
  </si>
  <si>
    <t>NWHI-429</t>
  </si>
  <si>
    <t>NWHI-430</t>
  </si>
  <si>
    <t>NWHI-432</t>
  </si>
  <si>
    <t>NWHI-433</t>
  </si>
  <si>
    <t>NWHI-437</t>
  </si>
  <si>
    <t>NWHI-440</t>
  </si>
  <si>
    <t>NWHI-441</t>
  </si>
  <si>
    <t>NWHI-442</t>
  </si>
  <si>
    <t>NWHI-443</t>
  </si>
  <si>
    <t>NWHI-444</t>
  </si>
  <si>
    <t>NWHI-445</t>
  </si>
  <si>
    <t>NWHI-446</t>
  </si>
  <si>
    <t>NWHI-447</t>
  </si>
  <si>
    <t>NWHI-448</t>
  </si>
  <si>
    <t>NWHI-449</t>
  </si>
  <si>
    <t>Chondria</t>
  </si>
  <si>
    <t>NWHI-450</t>
  </si>
  <si>
    <t>NWHI-451</t>
  </si>
  <si>
    <t xml:space="preserve">Peysonnelia </t>
  </si>
  <si>
    <t>NWHI-452</t>
  </si>
  <si>
    <t>NWHI-455</t>
  </si>
  <si>
    <t>NWHI-456</t>
  </si>
  <si>
    <t>NWHI-458</t>
  </si>
  <si>
    <t>NWHI-461</t>
  </si>
  <si>
    <t>NWHI-465</t>
  </si>
  <si>
    <t>NWHI-466</t>
  </si>
  <si>
    <t>NWHI-467</t>
  </si>
  <si>
    <t>NWHI-468</t>
  </si>
  <si>
    <t>NWHI-469</t>
  </si>
  <si>
    <t>NWHI-477</t>
  </si>
  <si>
    <t>NWHI-479</t>
  </si>
  <si>
    <t>Species</t>
  </si>
  <si>
    <t>sp2</t>
  </si>
  <si>
    <t>intermedium</t>
  </si>
  <si>
    <t>sp1</t>
  </si>
  <si>
    <t>hawaiiense</t>
  </si>
  <si>
    <t>ceylanica</t>
  </si>
  <si>
    <t>taxifolia</t>
  </si>
  <si>
    <t>dotyi</t>
  </si>
  <si>
    <t>flabellatum</t>
  </si>
  <si>
    <t>saccatum</t>
  </si>
  <si>
    <t>mexicana</t>
  </si>
  <si>
    <t>serrulata</t>
  </si>
  <si>
    <t>sp?</t>
  </si>
  <si>
    <t>distorta</t>
  </si>
  <si>
    <t>intermedium?</t>
  </si>
  <si>
    <t>sp</t>
  </si>
  <si>
    <t>melemele?</t>
  </si>
  <si>
    <t>setchellianum</t>
  </si>
  <si>
    <t>setosus?</t>
  </si>
  <si>
    <t>discoidea</t>
  </si>
  <si>
    <t>cavernosa</t>
  </si>
  <si>
    <t>subtubulosum?</t>
  </si>
  <si>
    <t>glomerata</t>
  </si>
  <si>
    <t>sandvicense</t>
  </si>
  <si>
    <t>sp.</t>
  </si>
  <si>
    <t>mamillosum</t>
  </si>
  <si>
    <t>taxiformia</t>
  </si>
  <si>
    <t>companulatum</t>
  </si>
  <si>
    <t>sp.1</t>
  </si>
  <si>
    <t>moffitiana (?)</t>
  </si>
  <si>
    <t>sp.3</t>
  </si>
  <si>
    <t>sp.2</t>
  </si>
  <si>
    <t>setteana</t>
  </si>
  <si>
    <t>sp. 6</t>
  </si>
  <si>
    <t>atrapurpurea</t>
  </si>
  <si>
    <t>sp. 2</t>
  </si>
  <si>
    <t>subtulossum</t>
  </si>
  <si>
    <t>spp</t>
  </si>
  <si>
    <t>sp.4</t>
  </si>
  <si>
    <t>sp.5</t>
  </si>
  <si>
    <t>cylindrica</t>
  </si>
  <si>
    <t>spp.</t>
  </si>
  <si>
    <t>umbilactum</t>
  </si>
  <si>
    <t>sp.7</t>
  </si>
  <si>
    <t>moorei</t>
  </si>
  <si>
    <t>sp. 7</t>
  </si>
  <si>
    <t>sp. 1</t>
  </si>
  <si>
    <t>macroloba</t>
  </si>
  <si>
    <t>sp. 3</t>
  </si>
  <si>
    <t>cromwellii</t>
  </si>
  <si>
    <t>Division</t>
  </si>
  <si>
    <t>Phaeophyceae</t>
  </si>
  <si>
    <t>Rhodophyta</t>
  </si>
  <si>
    <t>Chlorophyta</t>
  </si>
  <si>
    <t>Mixed</t>
  </si>
  <si>
    <t>Cyanophyta</t>
  </si>
  <si>
    <t>Anthophyta</t>
  </si>
  <si>
    <t>Depth Collected (m)</t>
  </si>
  <si>
    <t>FFS = French Frigate Shoals</t>
  </si>
  <si>
    <t>Midway</t>
  </si>
  <si>
    <t>Nihoa</t>
  </si>
  <si>
    <t>FFS</t>
  </si>
  <si>
    <t>Maro</t>
  </si>
  <si>
    <t>Lisianski</t>
  </si>
  <si>
    <t>Gardner</t>
  </si>
  <si>
    <t>Laysan</t>
  </si>
  <si>
    <t>Johnston Atoll</t>
  </si>
  <si>
    <t>Pioneer</t>
  </si>
  <si>
    <t>Kure</t>
  </si>
  <si>
    <t>Salmon</t>
  </si>
  <si>
    <t>P&amp;H= Pearl and Hermes Atoll</t>
  </si>
  <si>
    <t>Lat</t>
  </si>
  <si>
    <t>Long</t>
  </si>
  <si>
    <t>Collection Date</t>
  </si>
  <si>
    <t>Bottom Temp</t>
  </si>
  <si>
    <t>DW = Daniel Wagner (NOAA)</t>
  </si>
  <si>
    <t>CC = Chantel Chang (NOAA)</t>
  </si>
  <si>
    <t>Kiwi = Catherine Cyr</t>
  </si>
  <si>
    <t>KC = Kimberly Conklin</t>
  </si>
  <si>
    <t>LG = Louise Guiseffi</t>
  </si>
  <si>
    <t>Collected by</t>
  </si>
  <si>
    <t>Processed by</t>
  </si>
  <si>
    <t>D. Wagner</t>
  </si>
  <si>
    <t>HS, GK, DW</t>
  </si>
  <si>
    <t>D.Wagner</t>
  </si>
  <si>
    <t>C.Clark</t>
  </si>
  <si>
    <t>HS, KC, DW, CC</t>
  </si>
  <si>
    <t>B. Hauk</t>
  </si>
  <si>
    <t>K. Gleason</t>
  </si>
  <si>
    <t>R. Kosaki</t>
  </si>
  <si>
    <t>J. Leonard</t>
  </si>
  <si>
    <t>D. Wagner &amp; R. Kosaki</t>
  </si>
  <si>
    <t>Brian Hauk</t>
  </si>
  <si>
    <t>HS, KC</t>
  </si>
  <si>
    <t>Daniel Wagner</t>
  </si>
  <si>
    <t>Jason Leonard</t>
  </si>
  <si>
    <t>Randall Kosaki &amp; Brian Hauk</t>
  </si>
  <si>
    <t>Richard Pyle &amp; Daniel Wagner</t>
  </si>
  <si>
    <t>Kiwi</t>
  </si>
  <si>
    <t>Randy Kosaki &amp; Jason Leonard</t>
  </si>
  <si>
    <t>Randy Kosaki &amp; Brian Hauk</t>
  </si>
  <si>
    <t>TO CHECK:</t>
  </si>
  <si>
    <t xml:space="preserve">See if there are two </t>
  </si>
  <si>
    <t>Verified by</t>
  </si>
  <si>
    <t>Frozen?</t>
  </si>
  <si>
    <t>Press</t>
  </si>
  <si>
    <t>Formalin</t>
  </si>
  <si>
    <t>DNA</t>
  </si>
  <si>
    <t>Dried</t>
  </si>
  <si>
    <t>Alison Sherwood Herbarium, UH Manoa Botany</t>
  </si>
  <si>
    <t>Roy Tsuda</t>
  </si>
  <si>
    <t>diver</t>
  </si>
  <si>
    <t>slick, lubricous, gelatinous; attached to nongen. rock</t>
  </si>
  <si>
    <t>growing on rock with nongen (180-2)</t>
  </si>
  <si>
    <t>growing on nongen rock (182-3); reproductive material in F</t>
  </si>
  <si>
    <t>growing on old urchin teste</t>
  </si>
  <si>
    <t>3 presses! BIG gooey</t>
  </si>
  <si>
    <t>Pettal shaped blade</t>
  </si>
  <si>
    <t>sample 256 previously processed</t>
  </si>
  <si>
    <t>sample 268 previously processed</t>
  </si>
  <si>
    <t>heavily epiphized</t>
  </si>
  <si>
    <t>growing on sandy bottom, 6 presses</t>
  </si>
  <si>
    <t>like 468a. 356, and 355a</t>
  </si>
  <si>
    <t>filamentous green, like 356, 355a, 358 and others</t>
  </si>
  <si>
    <t>Invertebrate</t>
  </si>
  <si>
    <t>Current Location</t>
  </si>
  <si>
    <t>Collection Method</t>
  </si>
  <si>
    <t>In Situ Photo</t>
  </si>
  <si>
    <t>Lab Photo</t>
  </si>
  <si>
    <t>4% Formalin preserved before processed?</t>
  </si>
  <si>
    <t>C:N Stable Isotope</t>
  </si>
  <si>
    <t>Epiphytes in 95% Ethanol</t>
  </si>
  <si>
    <t>Weight (mg)</t>
  </si>
  <si>
    <t>μg N</t>
  </si>
  <si>
    <t>μg C</t>
  </si>
  <si>
    <t>%C</t>
  </si>
  <si>
    <t>NWHI</t>
  </si>
  <si>
    <t>Acidified Weight (mg)</t>
  </si>
  <si>
    <t>(for carbon if sample needed to be acidified)</t>
  </si>
  <si>
    <t>(for nitrogen)</t>
  </si>
  <si>
    <t>UD-21A</t>
  </si>
  <si>
    <t>AV-16A</t>
  </si>
  <si>
    <t>AV-16B</t>
  </si>
  <si>
    <t>AV-16C</t>
  </si>
  <si>
    <t>AV-15A</t>
  </si>
  <si>
    <t>AV-15B</t>
  </si>
  <si>
    <t>AV-15C</t>
  </si>
  <si>
    <t>AV-18A</t>
  </si>
  <si>
    <t>AV-18B</t>
  </si>
  <si>
    <t>AV-18C</t>
  </si>
  <si>
    <t>AV-14C</t>
  </si>
  <si>
    <t>Av 8c</t>
  </si>
  <si>
    <t>Ha 2a</t>
  </si>
  <si>
    <t>Ha 2b</t>
  </si>
  <si>
    <t>Ha 2c</t>
  </si>
  <si>
    <t>Ha 11a</t>
  </si>
  <si>
    <t>Ha 11b</t>
  </si>
  <si>
    <t>Ha 11c</t>
  </si>
  <si>
    <t>Rh 29c</t>
  </si>
  <si>
    <t>Ha 28a</t>
  </si>
  <si>
    <t>Ha 28b</t>
  </si>
  <si>
    <t>Ne 31</t>
  </si>
  <si>
    <t>Ha 15a</t>
  </si>
  <si>
    <t>Ha 15b</t>
  </si>
  <si>
    <t>Av 34a</t>
  </si>
  <si>
    <t>Av 34c</t>
  </si>
  <si>
    <t>Ha 35a</t>
  </si>
  <si>
    <t>Ha 35b</t>
  </si>
  <si>
    <t>Ha 35c</t>
  </si>
  <si>
    <t>Ga 39a</t>
  </si>
  <si>
    <t>Ga 39b</t>
  </si>
  <si>
    <t>HK 1</t>
  </si>
  <si>
    <t>HK 2</t>
  </si>
  <si>
    <t>HK 3</t>
  </si>
  <si>
    <t>HK 4</t>
  </si>
  <si>
    <t>HK 5</t>
  </si>
  <si>
    <t>HK 6</t>
  </si>
  <si>
    <t>HK 7</t>
  </si>
  <si>
    <t>HK 8</t>
  </si>
  <si>
    <t>HK 10</t>
  </si>
  <si>
    <t>HK 11</t>
  </si>
  <si>
    <t>HK 12</t>
  </si>
  <si>
    <t>HK 13</t>
  </si>
  <si>
    <t>HK 14</t>
  </si>
  <si>
    <t>HK 15</t>
  </si>
  <si>
    <t>HK 16</t>
  </si>
  <si>
    <t>HK 17</t>
  </si>
  <si>
    <t>HK 18</t>
  </si>
  <si>
    <t>HK 19</t>
  </si>
  <si>
    <t>HK 20</t>
  </si>
  <si>
    <t>HK 21</t>
  </si>
  <si>
    <t>HK 22</t>
  </si>
  <si>
    <t>HK 24</t>
  </si>
  <si>
    <t>HK 25</t>
  </si>
  <si>
    <t>HK 26</t>
  </si>
  <si>
    <t>HK 27</t>
  </si>
  <si>
    <t>HK 28</t>
  </si>
  <si>
    <t>HK 29</t>
  </si>
  <si>
    <t>HK 30</t>
  </si>
  <si>
    <t>HK 31</t>
  </si>
  <si>
    <t>HK 32</t>
  </si>
  <si>
    <t>HK 33</t>
  </si>
  <si>
    <t>HK 34</t>
  </si>
  <si>
    <t>HK 35</t>
  </si>
  <si>
    <t>HK 36</t>
  </si>
  <si>
    <t>HK 37</t>
  </si>
  <si>
    <t>HK 38</t>
  </si>
  <si>
    <t>HK 40</t>
  </si>
  <si>
    <t>HK 41</t>
  </si>
  <si>
    <t>HK 42</t>
  </si>
  <si>
    <t>HK 43</t>
  </si>
  <si>
    <t>HK 44</t>
  </si>
  <si>
    <t>HK 45</t>
  </si>
  <si>
    <t>HK 46</t>
  </si>
  <si>
    <t>HK 47</t>
  </si>
  <si>
    <t>HK 48</t>
  </si>
  <si>
    <t>HK 49</t>
  </si>
  <si>
    <t>HK 50</t>
  </si>
  <si>
    <t>HK 51</t>
  </si>
  <si>
    <t>HK 52</t>
  </si>
  <si>
    <t>HK 53</t>
  </si>
  <si>
    <t>HK 54</t>
  </si>
  <si>
    <t>HK 55</t>
  </si>
  <si>
    <t>HK 56</t>
  </si>
  <si>
    <t>HK 57</t>
  </si>
  <si>
    <t>HK 58</t>
  </si>
  <si>
    <t>HK 59</t>
  </si>
  <si>
    <t>HK 60</t>
  </si>
  <si>
    <t>HK 61</t>
  </si>
  <si>
    <t>HK 62</t>
  </si>
  <si>
    <t>HK 63</t>
  </si>
  <si>
    <t>HK 64</t>
  </si>
  <si>
    <t>HK 65</t>
  </si>
  <si>
    <t>HK 66</t>
  </si>
  <si>
    <t>HK 67</t>
  </si>
  <si>
    <t>HK 68</t>
  </si>
  <si>
    <t>HK 39+69</t>
  </si>
  <si>
    <t>HK 70</t>
  </si>
  <si>
    <t>HK 71</t>
  </si>
  <si>
    <t>HK 72</t>
  </si>
  <si>
    <t>HK 73</t>
  </si>
  <si>
    <t>HK 74</t>
  </si>
  <si>
    <t>HK 75</t>
  </si>
  <si>
    <t>HD 1</t>
  </si>
  <si>
    <t>HD 1 test</t>
  </si>
  <si>
    <t>HD 2</t>
  </si>
  <si>
    <t>HD 3</t>
  </si>
  <si>
    <t>AV SE2</t>
  </si>
  <si>
    <t>AV SE3</t>
  </si>
  <si>
    <t>AV SE5</t>
  </si>
  <si>
    <t>AV SEC1</t>
  </si>
  <si>
    <t>AV SEC5</t>
  </si>
  <si>
    <t>AV WE1</t>
  </si>
  <si>
    <t>AV WE2</t>
  </si>
  <si>
    <t>AV WE3</t>
  </si>
  <si>
    <t>AV WE5</t>
  </si>
  <si>
    <t>AV WE6</t>
  </si>
  <si>
    <t>AV C2</t>
  </si>
  <si>
    <t>AV C3</t>
  </si>
  <si>
    <t>AV C6</t>
  </si>
  <si>
    <t>HALO SE1</t>
  </si>
  <si>
    <t>HALO SE2</t>
  </si>
  <si>
    <t>HALO SE3</t>
  </si>
  <si>
    <t>HALO SE4</t>
  </si>
  <si>
    <t>HALO SE6-1</t>
  </si>
  <si>
    <t>HALO SE6-2</t>
  </si>
  <si>
    <t>HALO WE1</t>
  </si>
  <si>
    <t>HALO WE2</t>
  </si>
  <si>
    <t>HALO WE3</t>
  </si>
  <si>
    <t>HALO WE4</t>
  </si>
  <si>
    <t>HALO WE5</t>
  </si>
  <si>
    <t>HALO WE6</t>
  </si>
  <si>
    <t>HALO C1</t>
  </si>
  <si>
    <t>HALO C2</t>
  </si>
  <si>
    <t>HALO C3</t>
  </si>
  <si>
    <t>HALO C4</t>
  </si>
  <si>
    <t>HALO C5</t>
  </si>
  <si>
    <t>HALO C6</t>
  </si>
  <si>
    <t>AV 73-1</t>
  </si>
  <si>
    <t>AV 73-2</t>
  </si>
  <si>
    <t>AV 73-3</t>
  </si>
  <si>
    <t>AV 89B</t>
  </si>
  <si>
    <t>AV 89C</t>
  </si>
  <si>
    <t>AV 90A</t>
  </si>
  <si>
    <t>AV 90B</t>
  </si>
  <si>
    <t>AV 90C</t>
  </si>
  <si>
    <t>HA 91A</t>
  </si>
  <si>
    <t>HA 91B</t>
  </si>
  <si>
    <t>HA 91C</t>
  </si>
  <si>
    <t>AV2 SE1</t>
  </si>
  <si>
    <t>AV2 SE2</t>
  </si>
  <si>
    <t>AV2 SE3</t>
  </si>
  <si>
    <t>AV2 SE4</t>
  </si>
  <si>
    <t>AV2 SE5a</t>
  </si>
  <si>
    <t>AV2 SE5b</t>
  </si>
  <si>
    <t>AV2 WE1</t>
  </si>
  <si>
    <t>AV2 WE2</t>
  </si>
  <si>
    <t>AV2 WE3</t>
  </si>
  <si>
    <t>AV2 WE4a</t>
  </si>
  <si>
    <t>AV2 WE4b</t>
  </si>
  <si>
    <t>AV2 C1</t>
  </si>
  <si>
    <t>AV2 C2</t>
  </si>
  <si>
    <t>AV2 C3</t>
  </si>
  <si>
    <t>AV2 C4</t>
  </si>
  <si>
    <t>AV2 C5</t>
  </si>
  <si>
    <t>AV2 C6a</t>
  </si>
  <si>
    <t>AV2 C6b</t>
  </si>
  <si>
    <t>K-AV1</t>
  </si>
  <si>
    <t>K-AV2</t>
  </si>
  <si>
    <t>K-AV3</t>
  </si>
  <si>
    <t>K-AV4</t>
  </si>
  <si>
    <t>K-AV5</t>
  </si>
  <si>
    <t>K-AV6</t>
  </si>
  <si>
    <t>K-AV7</t>
  </si>
  <si>
    <t>K-H1</t>
  </si>
  <si>
    <t>K-H2</t>
  </si>
  <si>
    <t>K-H3</t>
  </si>
  <si>
    <t>K-H4</t>
  </si>
  <si>
    <t>OP-AV1</t>
  </si>
  <si>
    <t>OP-AV2</t>
  </si>
  <si>
    <t>OP-AV3</t>
  </si>
  <si>
    <t>OP-AV4</t>
  </si>
  <si>
    <t>OP-AV5</t>
  </si>
  <si>
    <t>OP-HL1</t>
  </si>
  <si>
    <t>HK30-1</t>
  </si>
  <si>
    <t>HK30-2</t>
  </si>
  <si>
    <t>HK30-3</t>
  </si>
  <si>
    <t>HK30-4</t>
  </si>
  <si>
    <t>HK30-5</t>
  </si>
  <si>
    <t>HK60-1</t>
  </si>
  <si>
    <t>HK60-2</t>
  </si>
  <si>
    <t>HK60-3</t>
  </si>
  <si>
    <t>HK60-4</t>
  </si>
  <si>
    <t>HK60-5</t>
  </si>
  <si>
    <t>HK90-1</t>
  </si>
  <si>
    <t>HK90-2</t>
  </si>
  <si>
    <t>HK90-3</t>
  </si>
  <si>
    <t>HK90-4</t>
  </si>
  <si>
    <t>HK90-5</t>
  </si>
  <si>
    <t>AV661</t>
  </si>
  <si>
    <t>AV666</t>
  </si>
  <si>
    <t>AV667</t>
  </si>
  <si>
    <t>AV668</t>
  </si>
  <si>
    <t>AV681</t>
  </si>
  <si>
    <t>AV682</t>
  </si>
  <si>
    <t>AV683</t>
  </si>
  <si>
    <t>AV684</t>
  </si>
  <si>
    <t>AV685</t>
  </si>
  <si>
    <t>AV686</t>
  </si>
  <si>
    <t>AV687</t>
  </si>
  <si>
    <t>AV691</t>
  </si>
  <si>
    <t>AV692</t>
  </si>
  <si>
    <t>AV694</t>
  </si>
  <si>
    <t>AV696</t>
  </si>
  <si>
    <t>AV697</t>
  </si>
  <si>
    <t>AV699</t>
  </si>
  <si>
    <t>AV6121</t>
  </si>
  <si>
    <t>AV6122</t>
  </si>
  <si>
    <t>AV6123</t>
  </si>
  <si>
    <t>AV6124</t>
  </si>
  <si>
    <t>AV6125</t>
  </si>
  <si>
    <t>AV6126</t>
  </si>
  <si>
    <t>AV6127</t>
  </si>
  <si>
    <t>AV6128</t>
  </si>
  <si>
    <t>AV6129</t>
  </si>
  <si>
    <t>AV61210</t>
  </si>
  <si>
    <t>AV61211</t>
  </si>
  <si>
    <t>AV61212</t>
  </si>
  <si>
    <t>AV61213</t>
  </si>
  <si>
    <t>AV6211</t>
  </si>
  <si>
    <t>AV6212</t>
  </si>
  <si>
    <t>AV6214</t>
  </si>
  <si>
    <t>AV6216</t>
  </si>
  <si>
    <t>AV6217</t>
  </si>
  <si>
    <t>AV6219</t>
  </si>
  <si>
    <t>AV92110</t>
  </si>
  <si>
    <t>AV62111</t>
  </si>
  <si>
    <t>K20-A</t>
  </si>
  <si>
    <t>K20-B</t>
  </si>
  <si>
    <t>K20-C</t>
  </si>
  <si>
    <t>K20-D</t>
  </si>
  <si>
    <t>K20-E</t>
  </si>
  <si>
    <t>K20-F</t>
  </si>
  <si>
    <t>K20-G</t>
  </si>
  <si>
    <t>K20-H</t>
  </si>
  <si>
    <t>K20-I</t>
  </si>
  <si>
    <t>K20-J</t>
  </si>
  <si>
    <t>K30-A</t>
  </si>
  <si>
    <t>K30-A decal</t>
  </si>
  <si>
    <t>K30-B</t>
  </si>
  <si>
    <t>K30-B decal</t>
  </si>
  <si>
    <t>K30-C</t>
  </si>
  <si>
    <t>K30-C decal</t>
  </si>
  <si>
    <t>K30-D</t>
  </si>
  <si>
    <t>K30-D decal</t>
  </si>
  <si>
    <t>K30-E</t>
  </si>
  <si>
    <t>K30-E decal</t>
  </si>
  <si>
    <t>K30-F</t>
  </si>
  <si>
    <t>K30-G</t>
  </si>
  <si>
    <t>K30-H</t>
  </si>
  <si>
    <t>K30-I</t>
  </si>
  <si>
    <t>K30-J</t>
  </si>
  <si>
    <t>K30-K</t>
  </si>
  <si>
    <t>K30-L</t>
  </si>
  <si>
    <t>P1A</t>
  </si>
  <si>
    <t>P1B</t>
  </si>
  <si>
    <t>P1C</t>
  </si>
  <si>
    <t>P1D</t>
  </si>
  <si>
    <t>P1E</t>
  </si>
  <si>
    <t>P1F</t>
  </si>
  <si>
    <t>P10-A</t>
  </si>
  <si>
    <t>P10-B</t>
  </si>
  <si>
    <t>P10-C</t>
  </si>
  <si>
    <t>P10-D</t>
  </si>
  <si>
    <t>P10-E</t>
  </si>
  <si>
    <t>P10-F</t>
  </si>
  <si>
    <t>P10-G</t>
  </si>
  <si>
    <t>P10-H</t>
  </si>
  <si>
    <t>P20-A</t>
  </si>
  <si>
    <t>P20-B</t>
  </si>
  <si>
    <t>P20-C</t>
  </si>
  <si>
    <t>P20-D</t>
  </si>
  <si>
    <t>P20-E</t>
  </si>
  <si>
    <t>P20-F</t>
  </si>
  <si>
    <t>P20-G</t>
  </si>
  <si>
    <t>P20-H</t>
  </si>
  <si>
    <t>P20-I</t>
  </si>
  <si>
    <t>P20-J</t>
  </si>
  <si>
    <t>P20-K</t>
  </si>
  <si>
    <t>ML1</t>
  </si>
  <si>
    <t>ML2</t>
  </si>
  <si>
    <t>ML3</t>
  </si>
  <si>
    <t>ML4</t>
  </si>
  <si>
    <t>ML5</t>
  </si>
  <si>
    <t>Hono-1</t>
  </si>
  <si>
    <t>Hono-2</t>
  </si>
  <si>
    <t>Hono-3</t>
  </si>
  <si>
    <t>Hono-4</t>
  </si>
  <si>
    <t>Hono-5</t>
  </si>
  <si>
    <t>Hono-6</t>
  </si>
  <si>
    <t>Hono-7</t>
  </si>
  <si>
    <t>Hono-8</t>
  </si>
  <si>
    <t>Hono-9</t>
  </si>
  <si>
    <t>Hono-10</t>
  </si>
  <si>
    <t>Ha30-6</t>
  </si>
  <si>
    <t>Ha30-7</t>
  </si>
  <si>
    <t>Ha30-8</t>
  </si>
  <si>
    <t>Ha30-9</t>
  </si>
  <si>
    <t>Ha30-10</t>
  </si>
  <si>
    <t>Ha60-6</t>
  </si>
  <si>
    <t>Ha60-7</t>
  </si>
  <si>
    <t>Ha60-8</t>
  </si>
  <si>
    <t>Ha60-9</t>
  </si>
  <si>
    <t>Ha60-10</t>
  </si>
  <si>
    <t>Ha90-6</t>
  </si>
  <si>
    <t>Ha90-7</t>
  </si>
  <si>
    <t>Ha90-8</t>
  </si>
  <si>
    <t>Ha90-9</t>
  </si>
  <si>
    <t>Ha90-10</t>
  </si>
  <si>
    <t>127A</t>
  </si>
  <si>
    <t>127B</t>
  </si>
  <si>
    <t>127C</t>
  </si>
  <si>
    <t>127D</t>
  </si>
  <si>
    <t>127E</t>
  </si>
  <si>
    <t>K210-1</t>
  </si>
  <si>
    <t>K210-2</t>
  </si>
  <si>
    <t>K210-3</t>
  </si>
  <si>
    <t>K210-4</t>
  </si>
  <si>
    <t>K210-5</t>
  </si>
  <si>
    <t>K220-1</t>
  </si>
  <si>
    <t>K220-2</t>
  </si>
  <si>
    <t>K220-3</t>
  </si>
  <si>
    <t>K220-4</t>
  </si>
  <si>
    <t>K220-5</t>
  </si>
  <si>
    <t>K230-1</t>
  </si>
  <si>
    <t>K230-2</t>
  </si>
  <si>
    <t>K230-3</t>
  </si>
  <si>
    <t>K230-4</t>
  </si>
  <si>
    <t>K230-5</t>
  </si>
  <si>
    <t>D1 AA</t>
  </si>
  <si>
    <t>D1 AB</t>
  </si>
  <si>
    <t>D1 AC</t>
  </si>
  <si>
    <t>D1 AD</t>
  </si>
  <si>
    <t>D1 AE</t>
  </si>
  <si>
    <t>D1 AF</t>
  </si>
  <si>
    <t>D1 HA</t>
  </si>
  <si>
    <t>D1 HC</t>
  </si>
  <si>
    <t>D1 HD</t>
  </si>
  <si>
    <t>D1 HE</t>
  </si>
  <si>
    <t>D1 HF</t>
  </si>
  <si>
    <t>D1 HG</t>
  </si>
  <si>
    <t>D1 HH</t>
  </si>
  <si>
    <t>D1 HI</t>
  </si>
  <si>
    <t>D1 HJ</t>
  </si>
  <si>
    <t>D1 HC3B</t>
  </si>
  <si>
    <t>D1 UG</t>
  </si>
  <si>
    <t>D1 UG decal</t>
  </si>
  <si>
    <t>D1 UH</t>
  </si>
  <si>
    <t>D1 UH decal</t>
  </si>
  <si>
    <t>D1 UI</t>
  </si>
  <si>
    <t>D1 UI decal</t>
  </si>
  <si>
    <t>D1 UJ</t>
  </si>
  <si>
    <t>D1 UJ decal</t>
  </si>
  <si>
    <t>D1 UK</t>
  </si>
  <si>
    <t>D1 UK decal</t>
  </si>
  <si>
    <t>D1 UL</t>
  </si>
  <si>
    <t>D1 UM</t>
  </si>
  <si>
    <t>D1 UN</t>
  </si>
  <si>
    <t>D1 UO</t>
  </si>
  <si>
    <t>D1 UP</t>
  </si>
  <si>
    <t>D1 UR</t>
  </si>
  <si>
    <t>D1 UC2A</t>
  </si>
  <si>
    <t>D1 UC2B</t>
  </si>
  <si>
    <t>D1 UC2C</t>
  </si>
  <si>
    <t>D1 UC2D</t>
  </si>
  <si>
    <t>D1 UC2E</t>
  </si>
  <si>
    <t>D1 UC2F</t>
  </si>
  <si>
    <t>D1 UC3A</t>
  </si>
  <si>
    <t>BBA-D2</t>
  </si>
  <si>
    <t>BBB-D2</t>
  </si>
  <si>
    <t>BBC-D2</t>
  </si>
  <si>
    <t>BBD-D2</t>
  </si>
  <si>
    <t>COA-D2</t>
  </si>
  <si>
    <t>ULB-D2</t>
  </si>
  <si>
    <t>D3 BBA</t>
  </si>
  <si>
    <t>D3 BBB</t>
  </si>
  <si>
    <t>D3 BBB test</t>
  </si>
  <si>
    <t>D3 BBC</t>
  </si>
  <si>
    <t>D3 BBD</t>
  </si>
  <si>
    <t>D3 HA</t>
  </si>
  <si>
    <t>D3 HB</t>
  </si>
  <si>
    <t>D3 HC</t>
  </si>
  <si>
    <t>D3 HD</t>
  </si>
  <si>
    <t>D3 HE</t>
  </si>
  <si>
    <t>D3 HF</t>
  </si>
  <si>
    <t>D3 HG</t>
  </si>
  <si>
    <t>D3 HWA</t>
  </si>
  <si>
    <t>D3 HWB</t>
  </si>
  <si>
    <t>D3 HWC</t>
  </si>
  <si>
    <t>D3 HWD</t>
  </si>
  <si>
    <t>D3 HWE</t>
  </si>
  <si>
    <t>D3 URA</t>
  </si>
  <si>
    <t>D3 USA</t>
  </si>
  <si>
    <t>D3 USB</t>
  </si>
  <si>
    <t>D3 USC</t>
  </si>
  <si>
    <t>D3 USE</t>
  </si>
  <si>
    <t>D3 USF</t>
  </si>
  <si>
    <t>D3 USG</t>
  </si>
  <si>
    <t>D3 USH</t>
  </si>
  <si>
    <t>D3 USI</t>
  </si>
  <si>
    <t>D3 USJ</t>
  </si>
  <si>
    <t>D3 USK</t>
  </si>
  <si>
    <t>D4 DIB</t>
  </si>
  <si>
    <t>D4 HA</t>
  </si>
  <si>
    <t>D4 HA decal</t>
  </si>
  <si>
    <t>D4 HB</t>
  </si>
  <si>
    <t>D4 HB decal</t>
  </si>
  <si>
    <t>D4 HC</t>
  </si>
  <si>
    <t>D4 HC decal</t>
  </si>
  <si>
    <t>D4 HD</t>
  </si>
  <si>
    <t>D4 HD decal</t>
  </si>
  <si>
    <t>D4 HE</t>
  </si>
  <si>
    <t>D4 HE decal</t>
  </si>
  <si>
    <t>D4 HF</t>
  </si>
  <si>
    <t>D4 HZA</t>
  </si>
  <si>
    <t>D4 HZB</t>
  </si>
  <si>
    <t>D4 HZC</t>
  </si>
  <si>
    <t>D4 HZD</t>
  </si>
  <si>
    <t>D4 HZE</t>
  </si>
  <si>
    <t>D4 HZF</t>
  </si>
  <si>
    <t>P4-188 AV1</t>
  </si>
  <si>
    <t>P4-188 AV2</t>
  </si>
  <si>
    <t>P4-188 AV3</t>
  </si>
  <si>
    <t>P4-188 AV4</t>
  </si>
  <si>
    <t>P4-188 AV5</t>
  </si>
  <si>
    <t>P4-188 AV6</t>
  </si>
  <si>
    <t>P4-188 HA1</t>
  </si>
  <si>
    <t>P4-188 HA2</t>
  </si>
  <si>
    <t>P4-188 HA3</t>
  </si>
  <si>
    <t>P4-188 HA4</t>
  </si>
  <si>
    <t>P4-188 HA5</t>
  </si>
  <si>
    <t>P4-188 HA6</t>
  </si>
  <si>
    <t>P4-188 HD1</t>
  </si>
  <si>
    <t>P4-188 HD2</t>
  </si>
  <si>
    <t>P4-188 HD3</t>
  </si>
  <si>
    <t>P4-188 HD4</t>
  </si>
  <si>
    <t>P4-188 HD5</t>
  </si>
  <si>
    <t>P4-188 HD6</t>
  </si>
  <si>
    <t>P4-188 UD1</t>
  </si>
  <si>
    <t>P4-188 UD2</t>
  </si>
  <si>
    <t>P4-188 UD2 decal</t>
  </si>
  <si>
    <t>P4-188 UD3</t>
  </si>
  <si>
    <t>P4-188 UD3 decal</t>
  </si>
  <si>
    <t>P4-188 UD4</t>
  </si>
  <si>
    <t>P4-188 UD4 decal</t>
  </si>
  <si>
    <t>P4-188 UD5</t>
  </si>
  <si>
    <t>P4-188 UD5 decal</t>
  </si>
  <si>
    <t>P4-188 UD6</t>
  </si>
  <si>
    <t>P4-188 UD7</t>
  </si>
  <si>
    <t>P4-188 UD8</t>
  </si>
  <si>
    <t>P4-188 UD9</t>
  </si>
  <si>
    <t>P4-188 UD10</t>
  </si>
  <si>
    <t>P4-188 UD13</t>
  </si>
  <si>
    <t>P4-188 UD14</t>
  </si>
  <si>
    <t>P4-188 UD15</t>
  </si>
  <si>
    <t>P4-188 UD16</t>
  </si>
  <si>
    <t>P4-188 UD17</t>
  </si>
  <si>
    <t>P4-188 UD18</t>
  </si>
  <si>
    <t>P4-189 HB-1</t>
  </si>
  <si>
    <t>P4-189 HB-2</t>
  </si>
  <si>
    <t>P4-189 HB-3</t>
  </si>
  <si>
    <t>P4-189 HB-4</t>
  </si>
  <si>
    <t>P4-189 HB-5</t>
  </si>
  <si>
    <t>P4-189 HB-6</t>
  </si>
  <si>
    <t>P4-189 HB-7</t>
  </si>
  <si>
    <t>P4-189 HB-8</t>
  </si>
  <si>
    <t>P4-189 HB-9</t>
  </si>
  <si>
    <t>P4-189 HB-10</t>
  </si>
  <si>
    <t>P4-189 HB-11</t>
  </si>
  <si>
    <t>P4-189 HB-12</t>
  </si>
  <si>
    <t>P4-189 HA-13</t>
  </si>
  <si>
    <t>P4-189 HA-14</t>
  </si>
  <si>
    <t>P4-189 HA-15</t>
  </si>
  <si>
    <t>P4-189 HA-16</t>
  </si>
  <si>
    <t>P4-189 HA-17</t>
  </si>
  <si>
    <t>P4-189 HA-18</t>
  </si>
  <si>
    <t>P4-189 UV1-1</t>
  </si>
  <si>
    <t>P4-189 UV1-2</t>
  </si>
  <si>
    <t>P4-189 UV1-3</t>
  </si>
  <si>
    <t>P4-189 UV1-4</t>
  </si>
  <si>
    <t>P4-189 UV1-5</t>
  </si>
  <si>
    <t>P4-189 UV1-6</t>
  </si>
  <si>
    <t>P4-189 UV2-1</t>
  </si>
  <si>
    <t>P4-189 UV2-2</t>
  </si>
  <si>
    <t>P4-189 UV2-3</t>
  </si>
  <si>
    <t>P4-189 UV2-4</t>
  </si>
  <si>
    <t>P4-189 UV2-5</t>
  </si>
  <si>
    <t>P4-189 UV2-6</t>
  </si>
  <si>
    <t>P4-189 UV2-7</t>
  </si>
  <si>
    <t>P4-189 UV2-8</t>
  </si>
  <si>
    <t>P4-189 UV2-9</t>
  </si>
  <si>
    <t>P4-189 UV2-10</t>
  </si>
  <si>
    <t>P4-189 UV2-11</t>
  </si>
  <si>
    <t>P4-189 UV2-12</t>
  </si>
  <si>
    <t>P4-190 BB7</t>
  </si>
  <si>
    <t>P4-190 BB8</t>
  </si>
  <si>
    <t>P4-190 BB8 test</t>
  </si>
  <si>
    <t>P4-190 BB9</t>
  </si>
  <si>
    <t>P4-190 BB9 test</t>
  </si>
  <si>
    <t>P4-190 BB11</t>
  </si>
  <si>
    <t>P4-190 GT1</t>
  </si>
  <si>
    <t>P4-190 GT1 test</t>
  </si>
  <si>
    <t>P4-190 GT2</t>
  </si>
  <si>
    <t>P4-190 GT2 test</t>
  </si>
  <si>
    <t>P4-190 GT3</t>
  </si>
  <si>
    <t>P4-190 GT3 test</t>
  </si>
  <si>
    <t>P4-190 GT4</t>
  </si>
  <si>
    <t>P4-190 GT4 test</t>
  </si>
  <si>
    <t>P4-190 GT5</t>
  </si>
  <si>
    <t>P4-190 GT6</t>
  </si>
  <si>
    <t>P4-190 HK1</t>
  </si>
  <si>
    <t>P4-190 HK2</t>
  </si>
  <si>
    <t>P4-190 HK3</t>
  </si>
  <si>
    <t>P4-190 HK4</t>
  </si>
  <si>
    <t>P4-190 HK5</t>
  </si>
  <si>
    <t>P4-190 HK6</t>
  </si>
  <si>
    <t>P4-190 UV3-1</t>
  </si>
  <si>
    <t>P4-190 UV3-2</t>
  </si>
  <si>
    <t>P4-190 UV3-3</t>
  </si>
  <si>
    <t>P4-190 UV3-4</t>
  </si>
  <si>
    <t>P4-190 UV3-5</t>
  </si>
  <si>
    <t>P4-190 UV3-6</t>
  </si>
  <si>
    <t>P4-190 UV1-10</t>
  </si>
  <si>
    <t>P4-190 UV1-11</t>
  </si>
  <si>
    <t>P4-190 UV1-12</t>
  </si>
  <si>
    <t>P4-190 UV2-13</t>
  </si>
  <si>
    <t>P4-190 UV2-14</t>
  </si>
  <si>
    <t>P4-190 UV2-15</t>
  </si>
  <si>
    <t>P4-190 UV2-16</t>
  </si>
  <si>
    <t>P4-190 UV2-17</t>
  </si>
  <si>
    <t>P4-190 UV2-18</t>
  </si>
  <si>
    <t>P4-191 HK3</t>
  </si>
  <si>
    <t>P4-191 HK7</t>
  </si>
  <si>
    <t>P4-191 HK8</t>
  </si>
  <si>
    <t>P4-191 HK9</t>
  </si>
  <si>
    <t>P4-191 HK10</t>
  </si>
  <si>
    <t>P4-191 HK11</t>
  </si>
  <si>
    <t>P4-191 HK12</t>
  </si>
  <si>
    <t>P4-191 HK14</t>
  </si>
  <si>
    <t>P4-191 HK15</t>
  </si>
  <si>
    <t>P4-191 HK16</t>
  </si>
  <si>
    <t>P4-191 HK17</t>
  </si>
  <si>
    <t>P4-191 HK18</t>
  </si>
  <si>
    <t>HK 10-1</t>
  </si>
  <si>
    <t>HK 10-2</t>
  </si>
  <si>
    <t>HK 10-3</t>
  </si>
  <si>
    <t>HK 10-4</t>
  </si>
  <si>
    <t>HK 10-5</t>
  </si>
  <si>
    <t>HK 20-1</t>
  </si>
  <si>
    <t>HK 20-2</t>
  </si>
  <si>
    <t>HK 20-3</t>
  </si>
  <si>
    <t>HK 20-4</t>
  </si>
  <si>
    <t>HK 20-5</t>
  </si>
  <si>
    <t>HK 30-1</t>
  </si>
  <si>
    <t>HK 30-2</t>
  </si>
  <si>
    <t>HK 30-3</t>
  </si>
  <si>
    <t>HK 30-4</t>
  </si>
  <si>
    <t>HK 30-5</t>
  </si>
  <si>
    <t>HK K 10-1</t>
  </si>
  <si>
    <t>HK K 10-2</t>
  </si>
  <si>
    <t>HK K 10-3</t>
  </si>
  <si>
    <t>HK K 10-4</t>
  </si>
  <si>
    <t>HK K 10-5</t>
  </si>
  <si>
    <t>HK K 20-1</t>
  </si>
  <si>
    <t>HK K 20-2</t>
  </si>
  <si>
    <t>HK K 20-3</t>
  </si>
  <si>
    <t>HK K 20-4</t>
  </si>
  <si>
    <t>HK K 20-5</t>
  </si>
  <si>
    <t>HK K 30-1</t>
  </si>
  <si>
    <t>HK K 30-2</t>
  </si>
  <si>
    <t>HK K 30-3</t>
  </si>
  <si>
    <t>HK K 30-4</t>
  </si>
  <si>
    <t>HK K 30-5</t>
  </si>
  <si>
    <t>HK P-1</t>
  </si>
  <si>
    <t>HK P-2</t>
  </si>
  <si>
    <t>HK P-3</t>
  </si>
  <si>
    <t>HK P-4</t>
  </si>
  <si>
    <t>HK P-5</t>
  </si>
  <si>
    <t>HK M-1</t>
  </si>
  <si>
    <t>HK M-2</t>
  </si>
  <si>
    <t>HK M-3</t>
  </si>
  <si>
    <t>HK M-4</t>
  </si>
  <si>
    <t>HK M-5</t>
  </si>
  <si>
    <t>HK L-1</t>
  </si>
  <si>
    <t>HK L-2</t>
  </si>
  <si>
    <t>HK L-5</t>
  </si>
  <si>
    <t>P5-734 1</t>
  </si>
  <si>
    <t>P5-734 2</t>
  </si>
  <si>
    <t>P5-734 4</t>
  </si>
  <si>
    <t>P5-734 6</t>
  </si>
  <si>
    <t>P5-734 8</t>
  </si>
  <si>
    <t>P5-734 9</t>
  </si>
  <si>
    <t>P5-734 11</t>
  </si>
  <si>
    <t>P5-734 20</t>
  </si>
  <si>
    <t>P5-734 21</t>
  </si>
  <si>
    <t>P5-734 22</t>
  </si>
  <si>
    <t>P5-734 24a</t>
  </si>
  <si>
    <t>P5-734 24b</t>
  </si>
  <si>
    <t>P5-734 27a</t>
  </si>
  <si>
    <t>P5-734 27b</t>
  </si>
  <si>
    <t>P5-734 28</t>
  </si>
  <si>
    <t>P5-734 29</t>
  </si>
  <si>
    <t>P5-734 30</t>
  </si>
  <si>
    <t>P5-734 37</t>
  </si>
  <si>
    <t>P5-735 44</t>
  </si>
  <si>
    <t>P5-736 47</t>
  </si>
  <si>
    <t>P5-736 48</t>
  </si>
  <si>
    <t>P5-736 51</t>
  </si>
  <si>
    <t>P5-736 53</t>
  </si>
  <si>
    <t>P5-736 55</t>
  </si>
  <si>
    <t>P5-736 56</t>
  </si>
  <si>
    <t>P5-736 57</t>
  </si>
  <si>
    <t>P5-736 65</t>
  </si>
  <si>
    <t>P5-736 67</t>
  </si>
  <si>
    <t>P5-736 79</t>
  </si>
  <si>
    <t>P5-736 85</t>
  </si>
  <si>
    <t>P5-736 95</t>
  </si>
  <si>
    <t>P5-736 100</t>
  </si>
  <si>
    <t>P5-738 102</t>
  </si>
  <si>
    <t>P5-738 103</t>
  </si>
  <si>
    <t>P5-738 108a</t>
  </si>
  <si>
    <t>P5-738 108c</t>
  </si>
  <si>
    <t>P5-738 78</t>
  </si>
  <si>
    <t>P5-738 109</t>
  </si>
  <si>
    <t>P5-738 111</t>
  </si>
  <si>
    <t>P5-738 114</t>
  </si>
  <si>
    <t>P5-738 112b</t>
  </si>
  <si>
    <t>P5-738 112a</t>
  </si>
  <si>
    <t>P4-232 1GB</t>
  </si>
  <si>
    <t>P4-232 3A</t>
  </si>
  <si>
    <t>P4-232 3B</t>
  </si>
  <si>
    <t>P4-232 3C</t>
  </si>
  <si>
    <t>P4-232 3D</t>
  </si>
  <si>
    <t>P4-232 3E</t>
  </si>
  <si>
    <t>P4-232 3F</t>
  </si>
  <si>
    <t>P4-232 3G</t>
  </si>
  <si>
    <t>P4-232 4-1</t>
  </si>
  <si>
    <t>P4-232 4-2</t>
  </si>
  <si>
    <t>P4-232 4C</t>
  </si>
  <si>
    <t>P4-232 4D</t>
  </si>
  <si>
    <t>P4-232 5A</t>
  </si>
  <si>
    <t>P4-232 6A</t>
  </si>
  <si>
    <t>P4-232 1</t>
  </si>
  <si>
    <t>P4-233-1A</t>
  </si>
  <si>
    <t>P4-233-1B</t>
  </si>
  <si>
    <t>P4-233-4</t>
  </si>
  <si>
    <t>P4-233-4A</t>
  </si>
  <si>
    <t>P4-233-4C</t>
  </si>
  <si>
    <t>P4-233-5</t>
  </si>
  <si>
    <t>Udotea</t>
  </si>
  <si>
    <t>Ulva</t>
  </si>
  <si>
    <t>Avrainvillea</t>
  </si>
  <si>
    <t>Halimeda (lg. segments)</t>
  </si>
  <si>
    <t>Spatoglossum</t>
  </si>
  <si>
    <t>green turf</t>
  </si>
  <si>
    <t>Filamentous green</t>
  </si>
  <si>
    <t>Rhodymeniales</t>
  </si>
  <si>
    <t>Green</t>
  </si>
  <si>
    <t>Red</t>
  </si>
  <si>
    <t>brown</t>
  </si>
  <si>
    <t>Brown</t>
  </si>
  <si>
    <t>Green filaments</t>
  </si>
  <si>
    <t>1st sub dive South Oahu</t>
  </si>
  <si>
    <t>Ko'olina</t>
  </si>
  <si>
    <t>Waianae</t>
  </si>
  <si>
    <t>Kahekili, Maui</t>
  </si>
  <si>
    <t>Mala stream mouth, Maui</t>
  </si>
  <si>
    <t>Mala Harbor, Maui</t>
  </si>
  <si>
    <t>Honolua, Maui</t>
  </si>
  <si>
    <t>Paiko</t>
  </si>
  <si>
    <t>Sand Island, Oahu</t>
  </si>
  <si>
    <t>Kahe Pt., Oahu</t>
  </si>
  <si>
    <t>Waianae, Oahu</t>
  </si>
  <si>
    <t>Puamana, Maui</t>
  </si>
  <si>
    <t>Makena Landing, Maui</t>
  </si>
  <si>
    <t>Honokowai, Maui</t>
  </si>
  <si>
    <t>Barber's Point, Oahu</t>
  </si>
  <si>
    <t>Kaena Point, Oahu</t>
  </si>
  <si>
    <t>SW Molokai</t>
  </si>
  <si>
    <t>W. Lanai</t>
  </si>
  <si>
    <t>W. Molokai</t>
  </si>
  <si>
    <t>AuAu Channel, Maui</t>
  </si>
  <si>
    <t>La Perouse, Maui</t>
  </si>
  <si>
    <t>Papawai Pt., Maui</t>
  </si>
  <si>
    <t>Mala, Maui</t>
  </si>
  <si>
    <t>Launiupoko, Maui</t>
  </si>
  <si>
    <t>Lahaina, Maui</t>
  </si>
  <si>
    <t>Olowalu, Maui</t>
  </si>
  <si>
    <t>intertidal</t>
  </si>
  <si>
    <t xml:space="preserve"> </t>
  </si>
  <si>
    <t>test</t>
  </si>
  <si>
    <t>Small sample</t>
  </si>
  <si>
    <t>Very small sample</t>
  </si>
  <si>
    <t>test sample</t>
  </si>
  <si>
    <t>Bleached</t>
  </si>
  <si>
    <t>boat spilled; insuff. Left over</t>
  </si>
  <si>
    <t>Bleached; didn't stain</t>
  </si>
  <si>
    <t>Oops.</t>
  </si>
  <si>
    <t>Mixed w/sample HK39</t>
  </si>
  <si>
    <t>2nd value is test sample (not decalcified)</t>
  </si>
  <si>
    <t>two samples marked SE6</t>
  </si>
  <si>
    <t>large segments</t>
  </si>
  <si>
    <t>very small sample</t>
  </si>
  <si>
    <t>small sample</t>
  </si>
  <si>
    <t>called "HA3-8B" in lab file</t>
  </si>
  <si>
    <t>** this was a test run for species labelled "halimeda sp." The large amount of carbon was offscale at this He dilution. From tray 2</t>
  </si>
  <si>
    <t>*test run for species labelled "spatoglossum."  from tray 2</t>
  </si>
  <si>
    <t>small</t>
  </si>
  <si>
    <t>combined with samples F &amp; I</t>
  </si>
  <si>
    <t>very small</t>
  </si>
  <si>
    <t>combined with sample DIC</t>
  </si>
  <si>
    <t>whole sample wieghed</t>
  </si>
  <si>
    <t>Probably represents sample P4-748 108d</t>
  </si>
  <si>
    <t>labelled "P4-7318 1129"</t>
  </si>
  <si>
    <t>labelled "P4-7318 1126"</t>
  </si>
  <si>
    <t>Contaminated w/Aluminum</t>
  </si>
  <si>
    <t>Comments1</t>
  </si>
  <si>
    <t>Comments 2</t>
  </si>
  <si>
    <t>Treatment</t>
  </si>
  <si>
    <t>Tag #</t>
  </si>
  <si>
    <t>Slot #</t>
  </si>
  <si>
    <t>F Sed</t>
  </si>
  <si>
    <t>Control</t>
  </si>
  <si>
    <t>Wire, no stain</t>
  </si>
  <si>
    <t>C Water</t>
  </si>
  <si>
    <t>F water</t>
  </si>
  <si>
    <t>C Sed</t>
  </si>
  <si>
    <t>No stain</t>
  </si>
  <si>
    <t>HNA 45-2</t>
  </si>
  <si>
    <t>HNA 45-3</t>
  </si>
  <si>
    <t>HNA 15-1</t>
  </si>
  <si>
    <t>HNA 15-2</t>
  </si>
  <si>
    <t>HNA 15-3</t>
  </si>
  <si>
    <t>sed. enrich</t>
  </si>
  <si>
    <t>sed. control</t>
  </si>
  <si>
    <t>water enrich</t>
  </si>
  <si>
    <t>control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</si>
  <si>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</si>
  <si>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</si>
  <si>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</si>
  <si>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</si>
  <si>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</si>
  <si>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</si>
  <si>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</si>
  <si>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</si>
  <si>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</si>
  <si>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</si>
  <si>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</si>
  <si>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</si>
  <si>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</si>
  <si>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</si>
  <si>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</si>
  <si>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</si>
  <si>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</si>
  <si>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</si>
  <si>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</si>
  <si>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</si>
  <si>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</si>
  <si>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racemosa</t>
  </si>
  <si>
    <t>Ganonema</t>
  </si>
  <si>
    <t>decalcified sample</t>
  </si>
  <si>
    <t>processing error</t>
  </si>
  <si>
    <t>decipiens</t>
  </si>
  <si>
    <t xml:space="preserve">Halophila </t>
  </si>
  <si>
    <t>Old Genus name</t>
  </si>
  <si>
    <t>Region</t>
  </si>
  <si>
    <t>115-119</t>
  </si>
  <si>
    <t>MHI</t>
  </si>
  <si>
    <t>farinosum (?)</t>
  </si>
  <si>
    <t>kanaloana</t>
  </si>
  <si>
    <t>Neomeris</t>
  </si>
  <si>
    <t>mg N</t>
  </si>
  <si>
    <t>mg C</t>
  </si>
  <si>
    <t xml:space="preserve">Distronium </t>
  </si>
  <si>
    <t>Mictrodictyon</t>
  </si>
  <si>
    <t>Island or Atoll</t>
  </si>
  <si>
    <t>Pearl &amp; Hermes</t>
  </si>
  <si>
    <t>Maunalua Bay, off of Paiko</t>
  </si>
  <si>
    <t>Acidified wieght</t>
  </si>
  <si>
    <t>Regular weight</t>
  </si>
  <si>
    <t>102-103</t>
  </si>
  <si>
    <t>Maui</t>
  </si>
  <si>
    <t>Oahu</t>
  </si>
  <si>
    <t>Molokai</t>
  </si>
  <si>
    <t>Lanai</t>
  </si>
  <si>
    <t>Halophila</t>
  </si>
  <si>
    <t xml:space="preserve">Ganonema </t>
  </si>
  <si>
    <t xml:space="preserve">Plocamium? </t>
  </si>
  <si>
    <t xml:space="preserve">Check phylum for </t>
  </si>
  <si>
    <t>Gooey red (Reticulocaulis?)</t>
  </si>
  <si>
    <t>%N value (no formula)</t>
  </si>
  <si>
    <t>%C value (no formula)</t>
  </si>
  <si>
    <t>French Frigate Shoals</t>
  </si>
  <si>
    <t>Halimeda sp.</t>
  </si>
  <si>
    <t>Halimeda kanaloana</t>
  </si>
  <si>
    <t>Green turf</t>
  </si>
  <si>
    <t>sp.?</t>
  </si>
  <si>
    <t>Depth</t>
  </si>
  <si>
    <t>NWHI-431</t>
  </si>
  <si>
    <t>Catherine Cyr</t>
  </si>
  <si>
    <t>Red is for samples in which the ID was not correct on isotope data, so unclear which data belonged to which sample</t>
  </si>
  <si>
    <t>Weight Diff</t>
  </si>
  <si>
    <t>Halimeda kanaloana avg difference</t>
  </si>
  <si>
    <t>N</t>
  </si>
  <si>
    <t>C</t>
  </si>
  <si>
    <t>Paired t-test</t>
  </si>
  <si>
    <t>Udotea avg difference</t>
  </si>
  <si>
    <t>MHI-168</t>
  </si>
  <si>
    <t>opuntia?</t>
  </si>
  <si>
    <t>Heather Spalding</t>
  </si>
  <si>
    <t>LEH-03 (Keyhole)</t>
  </si>
  <si>
    <t>Niihau</t>
  </si>
  <si>
    <t>Heather Spalding &amp; Taylor Williams</t>
  </si>
  <si>
    <t>MHI-191</t>
  </si>
  <si>
    <t>Frilly Red, dissected blades</t>
  </si>
  <si>
    <t>MHI-192</t>
  </si>
  <si>
    <t>Many individuals growing on carbonate rock</t>
  </si>
  <si>
    <t>MHI-180</t>
  </si>
  <si>
    <t>Nii-02</t>
  </si>
  <si>
    <t>Many large blades</t>
  </si>
  <si>
    <t>DMSO (DNA)</t>
  </si>
  <si>
    <t>Frozen Vial (DNA)</t>
  </si>
  <si>
    <t>discoidea?</t>
  </si>
  <si>
    <t>FFS_34</t>
  </si>
  <si>
    <t>(a,b,c) n=3</t>
  </si>
  <si>
    <t>NWHI-608a</t>
  </si>
  <si>
    <t>NWHI-608b</t>
  </si>
  <si>
    <t>NWHI-608c</t>
  </si>
  <si>
    <t>FFS_tc12</t>
  </si>
  <si>
    <t>n=3</t>
  </si>
  <si>
    <t>NWHI-612a</t>
  </si>
  <si>
    <t>NWHI-612b</t>
  </si>
  <si>
    <t>NWHI-612c</t>
  </si>
  <si>
    <t>SM, KL, BH</t>
  </si>
  <si>
    <t>prestrate, (a,b,c for isotopes)</t>
  </si>
  <si>
    <t>NWHI-621a</t>
  </si>
  <si>
    <t>NWHI-621b</t>
  </si>
  <si>
    <t>NWHI-621c</t>
  </si>
  <si>
    <t>stringy , green, branched, very thin, n=3 for isotopes (a,b,c)</t>
  </si>
  <si>
    <t>NWHI-625a</t>
  </si>
  <si>
    <t>NWHI-625b</t>
  </si>
  <si>
    <t>NWHI-625c</t>
  </si>
  <si>
    <t>opuntia</t>
  </si>
  <si>
    <t>FFS-R29</t>
  </si>
  <si>
    <t>several, isotopes (a,b,c)</t>
  </si>
  <si>
    <t>NWHI-641a</t>
  </si>
  <si>
    <t>NWHI-641b</t>
  </si>
  <si>
    <t>NWHI-641c</t>
  </si>
  <si>
    <t>NWHI-642a</t>
  </si>
  <si>
    <t>NWHI-642b</t>
  </si>
  <si>
    <t>NWHI-642c</t>
  </si>
  <si>
    <t>NWHI-656</t>
  </si>
  <si>
    <t>S. Matadora, K. Lopes</t>
  </si>
  <si>
    <t>thin, highly branched, same as NWHI-625, (a,b,c for isotopes)</t>
  </si>
  <si>
    <t>FFS-1908</t>
  </si>
  <si>
    <t>Randy Kosaki</t>
  </si>
  <si>
    <t>2 days in fridge before processed, (a,b,c for isotopes), branched, tangled, wiry</t>
  </si>
  <si>
    <t>NWHI-674a</t>
  </si>
  <si>
    <t>NWHI-674b</t>
  </si>
  <si>
    <t>NWHI-674c</t>
  </si>
  <si>
    <t>2 days in fridge before processed, (a,b,c for isotopes), Veru fome branched, soft</t>
  </si>
  <si>
    <t>NWHI-682c</t>
  </si>
  <si>
    <t>Gracilaria?</t>
  </si>
  <si>
    <t>2 days in fridge before processed, (a,b,c for isotopes), many individuals attached to shell &amp; rock, few branches; mostly unbranched &amp; upright &amp; creeping, (NWHI-683, 684, 685 may be same diff morphs of same species)</t>
  </si>
  <si>
    <t>NWHI-683c</t>
  </si>
  <si>
    <t>LIS-Day 1</t>
  </si>
  <si>
    <t>S. Matadora</t>
  </si>
  <si>
    <t>Strongly dichotomous, fuzzy over all branches, upright; bloom-forming at depth; very abundant</t>
  </si>
  <si>
    <t>NWHI-693a</t>
  </si>
  <si>
    <t>NWHI-693b</t>
  </si>
  <si>
    <t>NWHI-693c</t>
  </si>
  <si>
    <t>serrulata?</t>
  </si>
  <si>
    <t>Growing attached to small rocks (n=3)</t>
  </si>
  <si>
    <t>NWHI-694a</t>
  </si>
  <si>
    <t>NWHI-694b</t>
  </si>
  <si>
    <t>NWHI-694c</t>
  </si>
  <si>
    <t>LIS-4067</t>
  </si>
  <si>
    <t>(a,b,c for isotopes), mound-forming, abundent</t>
  </si>
  <si>
    <t>NWHI-712a</t>
  </si>
  <si>
    <t>NWHI-712b</t>
  </si>
  <si>
    <t>NWHI-712c</t>
  </si>
  <si>
    <t>Abundant patches</t>
  </si>
  <si>
    <t>NWHI-713a</t>
  </si>
  <si>
    <t>NWHI-713c</t>
  </si>
  <si>
    <t>LIS-18</t>
  </si>
  <si>
    <t>very abundant clumps</t>
  </si>
  <si>
    <t>NWHI-753a</t>
  </si>
  <si>
    <t>NWHI-753b</t>
  </si>
  <si>
    <t>NWHI-753c</t>
  </si>
  <si>
    <t>branched, very abundant, green shit, bloom?</t>
  </si>
  <si>
    <t>NWHI-765a</t>
  </si>
  <si>
    <t>NWHI-765b</t>
  </si>
  <si>
    <t>NWHI-765c</t>
  </si>
  <si>
    <t>2 days in fridge before processed, green shit, finely branched, high abundance</t>
  </si>
  <si>
    <t>NWHI-839a</t>
  </si>
  <si>
    <t>NWHI-839b</t>
  </si>
  <si>
    <t>NWHI-839c</t>
  </si>
  <si>
    <t>2 days in fridge before processed, lime green, soft</t>
  </si>
  <si>
    <t>NWHI-843a</t>
  </si>
  <si>
    <t>NWHI-843b</t>
  </si>
  <si>
    <t>NWHI-843c</t>
  </si>
  <si>
    <t>PHR_80</t>
  </si>
  <si>
    <t>Taylor Williams</t>
  </si>
  <si>
    <t>individuals, mat growing around</t>
  </si>
  <si>
    <t>NWHI-878a</t>
  </si>
  <si>
    <t>NWHI-878b</t>
  </si>
  <si>
    <t>NWHI-878c</t>
  </si>
  <si>
    <t>NWHI-957a</t>
  </si>
  <si>
    <t>NWHI-957b</t>
  </si>
  <si>
    <t>NWHI-957c</t>
  </si>
  <si>
    <t>"Brown spaghetti" Nemacytus</t>
  </si>
  <si>
    <t>Shallow east lagoon</t>
  </si>
  <si>
    <t>Snorkel</t>
  </si>
  <si>
    <t>n=3 for DMSO and Isotopes</t>
  </si>
  <si>
    <t>NWHI-979a</t>
  </si>
  <si>
    <t>NWHI-979b</t>
  </si>
  <si>
    <t>NWHI-979c</t>
  </si>
  <si>
    <t>Galaxaura</t>
  </si>
  <si>
    <t>samples left in fridge overnight</t>
  </si>
  <si>
    <t>mexicana?</t>
  </si>
  <si>
    <t>NWHI-995a</t>
  </si>
  <si>
    <t>NWHI-995b</t>
  </si>
  <si>
    <t>NWHI-995c</t>
  </si>
  <si>
    <t>NWHI-1043a</t>
  </si>
  <si>
    <t>NWHI-1043b</t>
  </si>
  <si>
    <t>NWHI-1043c</t>
  </si>
  <si>
    <t>PHR_73</t>
  </si>
  <si>
    <t>in clumps, similar segment size</t>
  </si>
  <si>
    <t>NWHI-1070a</t>
  </si>
  <si>
    <t>NWHI-1070b</t>
  </si>
  <si>
    <t>NWHI-1070c</t>
  </si>
  <si>
    <t>PHR_65</t>
  </si>
  <si>
    <t>Used in Microbiome, little clumps w/ similar segments</t>
  </si>
  <si>
    <t>NWHI-1071a</t>
  </si>
  <si>
    <t>NWHI-1071b</t>
  </si>
  <si>
    <t>NWHI-1071c</t>
  </si>
  <si>
    <t>PHR_66</t>
  </si>
  <si>
    <t>Used in Microbiome</t>
  </si>
  <si>
    <t>NWHI-1072a</t>
  </si>
  <si>
    <t>NWHI-1072b</t>
  </si>
  <si>
    <t>NWHI-1072c</t>
  </si>
  <si>
    <t>Amansia sp.</t>
  </si>
  <si>
    <t>Codium sp.</t>
  </si>
  <si>
    <t>Caulerpa sp.</t>
  </si>
  <si>
    <t>Cladophora sp.</t>
  </si>
  <si>
    <t>Martensia sp.</t>
  </si>
  <si>
    <t>Microdictyon sp.</t>
  </si>
  <si>
    <t>Unknown Red (included gooey)</t>
  </si>
  <si>
    <t>Padina sp.</t>
  </si>
  <si>
    <t>Dictyota sp.</t>
  </si>
  <si>
    <t>Unknown Red</t>
  </si>
  <si>
    <t>Dichotomaria sp.</t>
  </si>
  <si>
    <t>Unknown Red (included Gooey)</t>
  </si>
  <si>
    <t>Unknown brown</t>
  </si>
  <si>
    <t>Unknown greens (fila., turf)</t>
  </si>
  <si>
    <t>Unknown Green</t>
  </si>
  <si>
    <t>Galaxaura sp.</t>
  </si>
  <si>
    <t>Dasya sp.</t>
  </si>
  <si>
    <t>Shlw N15 #</t>
  </si>
  <si>
    <t>Meso N15 #</t>
  </si>
  <si>
    <t>Meso %N #</t>
  </si>
  <si>
    <t>Shlw %N #</t>
  </si>
  <si>
    <t>MHI Totals</t>
  </si>
  <si>
    <t>NWHI Totals</t>
  </si>
  <si>
    <t>N15</t>
  </si>
  <si>
    <t>M/S</t>
  </si>
  <si>
    <t>Johnston</t>
  </si>
  <si>
    <t>Sargassum sp.</t>
  </si>
  <si>
    <t>Halimeda k</t>
  </si>
  <si>
    <t>Lisanski</t>
  </si>
  <si>
    <t>Unknown Green/Turf</t>
  </si>
  <si>
    <t xml:space="preserve">Avrainvillea </t>
  </si>
  <si>
    <t>PH</t>
  </si>
  <si>
    <t>Hypnea? Laurencia?</t>
  </si>
  <si>
    <t>PHR_p44</t>
  </si>
  <si>
    <t>Heather spalding</t>
  </si>
  <si>
    <t>yellow at tips</t>
  </si>
  <si>
    <t>NWHI-944b</t>
  </si>
  <si>
    <t>Laurencia</t>
  </si>
  <si>
    <t>PHR_68</t>
  </si>
  <si>
    <t>Used in Microbiome, yellow iridescence, large patch</t>
  </si>
  <si>
    <t>NWHI-1074a</t>
  </si>
  <si>
    <t>NWHI-1074b</t>
  </si>
  <si>
    <t>NWHI-1074c</t>
  </si>
  <si>
    <t>Gin Island</t>
  </si>
  <si>
    <t>Abundant, several individuals, reddish, c tips (a,b,c for isotopes)</t>
  </si>
  <si>
    <t>NWHI-646b</t>
  </si>
  <si>
    <t>NWHI-646c</t>
  </si>
  <si>
    <t>PHR-tc26</t>
  </si>
  <si>
    <t>NWHI-813a</t>
  </si>
  <si>
    <t>NWHI-813b</t>
  </si>
  <si>
    <t>NWHI-813c</t>
  </si>
  <si>
    <t>NWHI-597</t>
  </si>
  <si>
    <t>Liagora</t>
  </si>
  <si>
    <t>Rapture</t>
  </si>
  <si>
    <t>Many individuals, Frozen leftovers for fun pressing</t>
  </si>
  <si>
    <t>NWHI-598</t>
  </si>
  <si>
    <t>NWHI-599</t>
  </si>
  <si>
    <t>NWHI-600</t>
  </si>
  <si>
    <t>NWHI-601</t>
  </si>
  <si>
    <t>NWHI-615</t>
  </si>
  <si>
    <t>most abundant, collected extra for fun pressing</t>
  </si>
  <si>
    <t>NWHI-616</t>
  </si>
  <si>
    <t>NWHI-617</t>
  </si>
  <si>
    <t>several individuals, not abundant on reef</t>
  </si>
  <si>
    <t>NWHI-749a</t>
  </si>
  <si>
    <t>NWHI-749b</t>
  </si>
  <si>
    <t>NWHI-749c</t>
  </si>
  <si>
    <t>abundant at depth in patches</t>
  </si>
  <si>
    <t>NWHI-1069a</t>
  </si>
  <si>
    <t>NWHI-1069b</t>
  </si>
  <si>
    <t>NWHI-1069c</t>
  </si>
  <si>
    <t>PHR_67</t>
  </si>
  <si>
    <t>NWHI-1073a</t>
  </si>
  <si>
    <t>NWHI-1073b</t>
  </si>
  <si>
    <t>NWHI-1073c</t>
  </si>
  <si>
    <t>High quantity, (a,b,c) n=3</t>
  </si>
  <si>
    <t>NWHI-609a</t>
  </si>
  <si>
    <t>NWHI-609b</t>
  </si>
  <si>
    <t>NWHI-609c</t>
  </si>
  <si>
    <t>Isotopes (a,b,c)</t>
  </si>
  <si>
    <t>NWHI-655b</t>
  </si>
  <si>
    <t>NWHI-655c</t>
  </si>
  <si>
    <t>(a,b,c for isotopes), very abundant, dominant</t>
  </si>
  <si>
    <t>NWHI-752a</t>
  </si>
  <si>
    <t>NWHI-752b</t>
  </si>
  <si>
    <t>NWHI-752c</t>
  </si>
  <si>
    <t>2 days in fridge before processed</t>
  </si>
  <si>
    <t>NWHI-848a</t>
  </si>
  <si>
    <t>NWHI-848b</t>
  </si>
  <si>
    <t>NWHI-848c</t>
  </si>
  <si>
    <t>near boat mouth</t>
  </si>
  <si>
    <t>NWHI-974a</t>
  </si>
  <si>
    <t>NWHI-974b</t>
  </si>
  <si>
    <t>NWHI-974c</t>
  </si>
  <si>
    <t>NWHI-1034b</t>
  </si>
  <si>
    <t>hawaiiensis?</t>
  </si>
  <si>
    <t>n=10 for silica and DMSO</t>
  </si>
  <si>
    <t>NWHI-969e</t>
  </si>
  <si>
    <t xml:space="preserve">Scinaia </t>
  </si>
  <si>
    <t>NWHI-1031b</t>
  </si>
  <si>
    <t>2 days in fridge before processed, (a,b,c for isotopes), n=10- many attached</t>
  </si>
  <si>
    <t>NWHI-668a</t>
  </si>
  <si>
    <t>from microbiome study</t>
  </si>
  <si>
    <t>NWHI-1049a</t>
  </si>
  <si>
    <t>NWHI-1049c</t>
  </si>
  <si>
    <t>Ulvaceae</t>
  </si>
  <si>
    <t>3 individuals</t>
  </si>
  <si>
    <t>NWHI-1066a</t>
  </si>
  <si>
    <t>NWHI-1066b</t>
  </si>
  <si>
    <t>NWHI-1066c</t>
  </si>
  <si>
    <t>2 days in fridge before processed, n=2, attached to rhodolith &amp; rock, (a,b for isotopes: a- green &amp; bright, b- dull yellow &amp; pale)</t>
  </si>
  <si>
    <t>NWHI-665a</t>
  </si>
  <si>
    <t>4 blades, lime green</t>
  </si>
  <si>
    <t>NWHI-764a</t>
  </si>
  <si>
    <t>NWHI-764b</t>
  </si>
  <si>
    <t>NWHI-764c</t>
  </si>
  <si>
    <r>
      <t>δ</t>
    </r>
    <r>
      <rPr>
        <b/>
        <i/>
        <vertAlign val="superscript"/>
        <sz val="11"/>
        <rFont val="Arial"/>
        <family val="2"/>
      </rPr>
      <t>15</t>
    </r>
    <r>
      <rPr>
        <b/>
        <i/>
        <sz val="11"/>
        <rFont val="Arial"/>
        <family val="2"/>
      </rPr>
      <t>N          (‰ vs. AIR)</t>
    </r>
  </si>
  <si>
    <r>
      <t>δ</t>
    </r>
    <r>
      <rPr>
        <b/>
        <i/>
        <vertAlign val="superscript"/>
        <sz val="11"/>
        <rFont val="Arial"/>
        <family val="2"/>
      </rPr>
      <t>13</t>
    </r>
    <r>
      <rPr>
        <b/>
        <i/>
        <sz val="11"/>
        <rFont val="Arial"/>
        <family val="2"/>
      </rPr>
      <t>C                     (‰ vs. V-PDB)</t>
    </r>
  </si>
  <si>
    <r>
      <t>Scinaia</t>
    </r>
    <r>
      <rPr>
        <sz val="11"/>
        <color indexed="8"/>
        <rFont val="Arial"/>
        <family val="2"/>
      </rPr>
      <t xml:space="preserve"> sp.</t>
    </r>
  </si>
  <si>
    <r>
      <t>δ</t>
    </r>
    <r>
      <rPr>
        <b/>
        <i/>
        <vertAlign val="superscript"/>
        <sz val="11"/>
        <rFont val="Arial"/>
        <family val="2"/>
      </rPr>
      <t>15</t>
    </r>
    <r>
      <rPr>
        <b/>
        <i/>
        <sz val="11"/>
        <rFont val="Arial"/>
        <family val="2"/>
      </rPr>
      <t>N Diff</t>
    </r>
  </si>
  <si>
    <r>
      <t>δ</t>
    </r>
    <r>
      <rPr>
        <b/>
        <i/>
        <vertAlign val="superscript"/>
        <sz val="11"/>
        <rFont val="Arial"/>
        <family val="2"/>
      </rPr>
      <t>13</t>
    </r>
    <r>
      <rPr>
        <b/>
        <i/>
        <sz val="11"/>
        <rFont val="Arial"/>
        <family val="2"/>
      </rPr>
      <t>C Diff</t>
    </r>
  </si>
  <si>
    <r>
      <t>δ</t>
    </r>
    <r>
      <rPr>
        <b/>
        <vertAlign val="superscript"/>
        <sz val="11"/>
        <rFont val="Arial"/>
        <family val="2"/>
      </rPr>
      <t>15</t>
    </r>
    <r>
      <rPr>
        <b/>
        <sz val="11"/>
        <rFont val="Arial"/>
        <family val="2"/>
      </rPr>
      <t>N          (‰ vs. AIR)</t>
    </r>
  </si>
  <si>
    <r>
      <t>δ</t>
    </r>
    <r>
      <rPr>
        <b/>
        <vertAlign val="superscript"/>
        <sz val="11"/>
        <rFont val="Arial"/>
        <family val="2"/>
      </rPr>
      <t>13</t>
    </r>
    <r>
      <rPr>
        <b/>
        <sz val="11"/>
        <rFont val="Arial"/>
        <family val="2"/>
      </rPr>
      <t>C                     (‰ vs. V-PDB)</t>
    </r>
  </si>
  <si>
    <t>Laurencia sp.</t>
  </si>
  <si>
    <t>Liagora sp.</t>
  </si>
  <si>
    <t>749b is being rerun</t>
  </si>
  <si>
    <t>Scinaia sp.</t>
  </si>
  <si>
    <t>H. kanaloana</t>
  </si>
  <si>
    <t>Avrainvillea sp.</t>
  </si>
  <si>
    <t>Udotea sp.</t>
  </si>
  <si>
    <t>S</t>
  </si>
  <si>
    <t>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</si>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</sst>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0.00000000"/>
    <numFmt numFmtId="167" formatCode="0.0"/>
    <numFmt numFmtId="168" formatCode="0.0000"/>
    <numFmt numFmtId="169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i/>
      <vertAlign val="superscript"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i/>
      <sz val="11"/>
      <color rgb="FFFF0000"/>
      <name val="Arial"/>
      <family val="2"/>
    </font>
    <font>
      <b/>
      <vertAlign val="superscript"/>
      <sz val="11"/>
      <name val="Arial"/>
      <family val="2"/>
    </font>
    <font>
      <i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3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 wrapText="1"/>
    </xf>
    <xf numFmtId="0" fontId="5" fillId="0" borderId="0" xfId="0" applyFont="1" applyAlignment="1">
      <alignment horizontal="center" wrapText="1"/>
    </xf>
    <xf numFmtId="167" fontId="6" fillId="0" borderId="0" xfId="0" applyNumberFormat="1" applyFont="1" applyAlignment="1">
      <alignment horizontal="center" wrapText="1"/>
    </xf>
    <xf numFmtId="167" fontId="8" fillId="0" borderId="0" xfId="0" applyNumberFormat="1" applyFont="1" applyAlignment="1">
      <alignment horizontal="center" wrapText="1"/>
    </xf>
    <xf numFmtId="0" fontId="6" fillId="0" borderId="0" xfId="2" applyFont="1" applyAlignment="1" applyProtection="1">
      <alignment horizontal="center"/>
      <protection locked="0"/>
    </xf>
    <xf numFmtId="0" fontId="6" fillId="0" borderId="0" xfId="2" applyFont="1" applyAlignment="1" applyProtection="1">
      <alignment horizontal="center" wrapText="1"/>
      <protection locked="0"/>
    </xf>
    <xf numFmtId="0" fontId="6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 applyFill="1"/>
    <xf numFmtId="168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Alignment="1">
      <alignment horizontal="left"/>
    </xf>
    <xf numFmtId="0" fontId="10" fillId="0" borderId="0" xfId="0" applyFont="1" applyFill="1"/>
    <xf numFmtId="0" fontId="4" fillId="0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167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0" fontId="10" fillId="0" borderId="0" xfId="0" applyFont="1"/>
    <xf numFmtId="167" fontId="11" fillId="0" borderId="0" xfId="0" applyNumberFormat="1" applyFont="1" applyFill="1" applyAlignment="1">
      <alignment horizontal="center"/>
    </xf>
    <xf numFmtId="168" fontId="10" fillId="0" borderId="0" xfId="0" applyNumberFormat="1" applyFont="1" applyAlignment="1">
      <alignment horizontal="center"/>
    </xf>
    <xf numFmtId="0" fontId="10" fillId="9" borderId="0" xfId="0" applyFont="1" applyFill="1" applyAlignment="1">
      <alignment horizontal="center"/>
    </xf>
    <xf numFmtId="14" fontId="10" fillId="0" borderId="0" xfId="0" applyNumberFormat="1" applyFont="1" applyFill="1" applyAlignment="1">
      <alignment horizontal="center"/>
    </xf>
    <xf numFmtId="168" fontId="9" fillId="0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center"/>
    </xf>
    <xf numFmtId="167" fontId="10" fillId="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4" fillId="10" borderId="0" xfId="0" applyFont="1" applyFill="1"/>
    <xf numFmtId="165" fontId="12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0" borderId="0" xfId="0" applyFont="1" applyFill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0" fontId="4" fillId="2" borderId="0" xfId="0" applyFont="1" applyFill="1"/>
    <xf numFmtId="0" fontId="13" fillId="0" borderId="0" xfId="0" applyFont="1"/>
    <xf numFmtId="0" fontId="4" fillId="7" borderId="0" xfId="0" applyFont="1" applyFill="1"/>
    <xf numFmtId="0" fontId="4" fillId="7" borderId="0" xfId="0" applyFont="1" applyFill="1" applyAlignment="1">
      <alignment horizontal="left"/>
    </xf>
    <xf numFmtId="168" fontId="10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67" fontId="10" fillId="7" borderId="0" xfId="0" applyNumberFormat="1" applyFont="1" applyFill="1" applyAlignment="1">
      <alignment horizontal="center"/>
    </xf>
    <xf numFmtId="2" fontId="10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65" fontId="11" fillId="7" borderId="0" xfId="0" applyNumberFormat="1" applyFont="1" applyFill="1" applyAlignment="1">
      <alignment horizontal="center"/>
    </xf>
    <xf numFmtId="165" fontId="10" fillId="7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4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/>
    <xf numFmtId="0" fontId="12" fillId="7" borderId="0" xfId="0" applyFont="1" applyFill="1" applyAlignment="1">
      <alignment horizontal="left"/>
    </xf>
    <xf numFmtId="168" fontId="9" fillId="0" borderId="0" xfId="0" applyNumberFormat="1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left"/>
    </xf>
    <xf numFmtId="168" fontId="10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7" fontId="10" fillId="8" borderId="0" xfId="0" applyNumberFormat="1" applyFont="1" applyFill="1" applyAlignment="1">
      <alignment horizontal="center"/>
    </xf>
    <xf numFmtId="2" fontId="10" fillId="8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5" fontId="11" fillId="8" borderId="0" xfId="0" applyNumberFormat="1" applyFont="1" applyFill="1" applyAlignment="1">
      <alignment horizontal="center"/>
    </xf>
    <xf numFmtId="165" fontId="10" fillId="8" borderId="0" xfId="0" applyNumberFormat="1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13" fillId="7" borderId="0" xfId="0" applyFont="1" applyFill="1"/>
    <xf numFmtId="165" fontId="4" fillId="7" borderId="0" xfId="0" applyNumberFormat="1" applyFont="1" applyFill="1" applyAlignment="1">
      <alignment horizontal="center"/>
    </xf>
    <xf numFmtId="167" fontId="11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4" fontId="10" fillId="7" borderId="0" xfId="0" applyNumberFormat="1" applyFont="1" applyFill="1" applyAlignment="1">
      <alignment horizontal="center"/>
    </xf>
    <xf numFmtId="167" fontId="4" fillId="0" borderId="0" xfId="0" applyNumberFormat="1" applyFont="1" applyFill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167" fontId="11" fillId="8" borderId="0" xfId="0" applyNumberFormat="1" applyFont="1" applyFill="1" applyAlignment="1">
      <alignment horizontal="center"/>
    </xf>
    <xf numFmtId="0" fontId="10" fillId="6" borderId="0" xfId="0" applyFont="1" applyFill="1"/>
    <xf numFmtId="0" fontId="4" fillId="6" borderId="0" xfId="0" applyFont="1" applyFill="1"/>
    <xf numFmtId="0" fontId="10" fillId="6" borderId="0" xfId="0" applyFont="1" applyFill="1" applyAlignment="1">
      <alignment horizontal="center"/>
    </xf>
    <xf numFmtId="167" fontId="10" fillId="6" borderId="0" xfId="0" applyNumberFormat="1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5" fontId="11" fillId="6" borderId="0" xfId="0" applyNumberFormat="1" applyFont="1" applyFill="1" applyAlignment="1">
      <alignment horizontal="center"/>
    </xf>
    <xf numFmtId="165" fontId="10" fillId="6" borderId="0" xfId="0" applyNumberFormat="1" applyFont="1" applyFill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left"/>
    </xf>
    <xf numFmtId="164" fontId="14" fillId="0" borderId="0" xfId="0" applyNumberFormat="1" applyFont="1"/>
    <xf numFmtId="167" fontId="9" fillId="9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168" fontId="9" fillId="0" borderId="0" xfId="0" applyNumberFormat="1" applyFont="1" applyAlignment="1">
      <alignment horizontal="center" vertical="center" wrapText="1"/>
    </xf>
    <xf numFmtId="167" fontId="9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168" fontId="15" fillId="0" borderId="0" xfId="0" applyNumberFormat="1" applyFont="1" applyAlignment="1">
      <alignment horizontal="center" vertical="center" wrapText="1"/>
    </xf>
    <xf numFmtId="167" fontId="15" fillId="0" borderId="0" xfId="0" applyNumberFormat="1" applyFont="1" applyAlignment="1">
      <alignment horizontal="center" vertical="center" wrapText="1"/>
    </xf>
    <xf numFmtId="167" fontId="12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vertical="top" wrapText="1"/>
    </xf>
    <xf numFmtId="14" fontId="10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7" fontId="9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166" fontId="4" fillId="0" borderId="0" xfId="0" applyNumberFormat="1" applyFont="1" applyFill="1" applyAlignment="1">
      <alignment horizontal="center"/>
    </xf>
    <xf numFmtId="0" fontId="10" fillId="7" borderId="0" xfId="0" applyFont="1" applyFill="1"/>
    <xf numFmtId="14" fontId="10" fillId="8" borderId="0" xfId="0" applyNumberFormat="1" applyFont="1" applyFill="1" applyAlignment="1">
      <alignment horizontal="center"/>
    </xf>
    <xf numFmtId="168" fontId="10" fillId="6" borderId="0" xfId="0" applyNumberFormat="1" applyFont="1" applyFill="1" applyAlignment="1">
      <alignment horizontal="center"/>
    </xf>
    <xf numFmtId="14" fontId="10" fillId="6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4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/>
    <xf numFmtId="168" fontId="10" fillId="0" borderId="0" xfId="0" applyNumberFormat="1" applyFont="1" applyAlignment="1">
      <alignment horizontal="right"/>
    </xf>
    <xf numFmtId="0" fontId="10" fillId="0" borderId="0" xfId="2" applyFont="1" applyAlignment="1" applyProtection="1">
      <alignment horizontal="center"/>
      <protection locked="0"/>
    </xf>
    <xf numFmtId="0" fontId="10" fillId="0" borderId="0" xfId="2" applyFont="1" applyAlignment="1">
      <alignment horizontal="center"/>
    </xf>
    <xf numFmtId="0" fontId="10" fillId="0" borderId="0" xfId="2" applyFont="1" applyAlignment="1" applyProtection="1">
      <alignment horizontal="left"/>
      <protection locked="0"/>
    </xf>
    <xf numFmtId="0" fontId="4" fillId="0" borderId="0" xfId="0" applyFont="1" applyAlignment="1">
      <alignment horizontal="center"/>
    </xf>
    <xf numFmtId="167" fontId="4" fillId="2" borderId="0" xfId="0" applyNumberFormat="1" applyFont="1" applyFill="1"/>
    <xf numFmtId="167" fontId="4" fillId="0" borderId="0" xfId="0" applyNumberFormat="1" applyFont="1"/>
    <xf numFmtId="2" fontId="6" fillId="0" borderId="0" xfId="0" applyNumberFormat="1" applyFont="1" applyAlignment="1">
      <alignment horizontal="center" wrapText="1"/>
    </xf>
    <xf numFmtId="169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10" fontId="9" fillId="0" borderId="0" xfId="1" applyNumberFormat="1" applyFont="1" applyAlignment="1">
      <alignment horizontal="center"/>
    </xf>
    <xf numFmtId="0" fontId="9" fillId="0" borderId="0" xfId="1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169" fontId="15" fillId="0" borderId="0" xfId="0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 vertical="center" wrapText="1"/>
    </xf>
    <xf numFmtId="10" fontId="15" fillId="0" borderId="0" xfId="1" applyNumberFormat="1" applyFont="1" applyAlignment="1">
      <alignment horizontal="center"/>
    </xf>
    <xf numFmtId="0" fontId="15" fillId="0" borderId="0" xfId="1" applyNumberFormat="1" applyFont="1" applyAlignment="1">
      <alignment horizontal="center"/>
    </xf>
    <xf numFmtId="168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9" fillId="9" borderId="0" xfId="0" applyNumberFormat="1" applyFont="1" applyFill="1" applyAlignment="1">
      <alignment horizontal="center"/>
    </xf>
    <xf numFmtId="169" fontId="10" fillId="0" borderId="0" xfId="0" applyNumberFormat="1" applyFont="1" applyAlignment="1">
      <alignment horizontal="center"/>
    </xf>
    <xf numFmtId="10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0" fontId="12" fillId="6" borderId="0" xfId="0" applyFont="1" applyFill="1"/>
    <xf numFmtId="164" fontId="14" fillId="0" borderId="0" xfId="0" applyNumberFormat="1" applyFont="1" applyAlignment="1">
      <alignment horizontal="center"/>
    </xf>
    <xf numFmtId="169" fontId="9" fillId="6" borderId="0" xfId="0" applyNumberFormat="1" applyFont="1" applyFill="1" applyAlignment="1">
      <alignment horizontal="center"/>
    </xf>
    <xf numFmtId="10" fontId="9" fillId="6" borderId="0" xfId="0" applyNumberFormat="1" applyFont="1" applyFill="1" applyAlignment="1">
      <alignment horizontal="center"/>
    </xf>
    <xf numFmtId="0" fontId="10" fillId="6" borderId="0" xfId="0" applyNumberFormat="1" applyFont="1" applyFill="1" applyAlignment="1">
      <alignment horizontal="center"/>
    </xf>
    <xf numFmtId="10" fontId="9" fillId="6" borderId="0" xfId="1" applyNumberFormat="1" applyFont="1" applyFill="1" applyAlignment="1">
      <alignment horizontal="center"/>
    </xf>
    <xf numFmtId="0" fontId="9" fillId="6" borderId="0" xfId="1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9" fontId="17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0" fontId="17" fillId="0" borderId="0" xfId="1" applyNumberFormat="1" applyFont="1" applyAlignment="1">
      <alignment horizontal="center"/>
    </xf>
    <xf numFmtId="0" fontId="17" fillId="0" borderId="0" xfId="1" applyNumberFormat="1" applyFont="1" applyAlignment="1">
      <alignment horizontal="center"/>
    </xf>
    <xf numFmtId="169" fontId="10" fillId="9" borderId="0" xfId="0" applyNumberFormat="1" applyFont="1" applyFill="1" applyAlignment="1">
      <alignment horizontal="center"/>
    </xf>
    <xf numFmtId="10" fontId="10" fillId="9" borderId="0" xfId="1" applyNumberFormat="1" applyFont="1" applyFill="1" applyAlignment="1">
      <alignment horizontal="center"/>
    </xf>
    <xf numFmtId="2" fontId="10" fillId="9" borderId="0" xfId="1" applyNumberFormat="1" applyFont="1" applyFill="1" applyAlignment="1">
      <alignment horizontal="center"/>
    </xf>
    <xf numFmtId="169" fontId="10" fillId="6" borderId="0" xfId="0" applyNumberFormat="1" applyFont="1" applyFill="1" applyAlignment="1">
      <alignment horizontal="center"/>
    </xf>
    <xf numFmtId="10" fontId="10" fillId="6" borderId="0" xfId="1" applyNumberFormat="1" applyFont="1" applyFill="1" applyAlignment="1">
      <alignment horizontal="center"/>
    </xf>
    <xf numFmtId="2" fontId="10" fillId="6" borderId="0" xfId="1" applyNumberFormat="1" applyFont="1" applyFill="1" applyAlignment="1">
      <alignment horizontal="center"/>
    </xf>
    <xf numFmtId="0" fontId="10" fillId="3" borderId="0" xfId="0" applyFont="1" applyFill="1"/>
    <xf numFmtId="2" fontId="9" fillId="0" borderId="0" xfId="0" applyNumberFormat="1" applyFont="1" applyFill="1" applyAlignment="1">
      <alignment horizontal="center"/>
    </xf>
    <xf numFmtId="168" fontId="12" fillId="0" borderId="0" xfId="0" applyNumberFormat="1" applyFont="1" applyAlignment="1">
      <alignment horizontal="center"/>
    </xf>
    <xf numFmtId="167" fontId="12" fillId="9" borderId="0" xfId="0" applyNumberFormat="1" applyFont="1" applyFill="1" applyAlignment="1">
      <alignment horizontal="center"/>
    </xf>
    <xf numFmtId="169" fontId="12" fillId="9" borderId="0" xfId="0" applyNumberFormat="1" applyFont="1" applyFill="1" applyAlignment="1">
      <alignment horizontal="center"/>
    </xf>
    <xf numFmtId="10" fontId="12" fillId="9" borderId="0" xfId="1" applyNumberFormat="1" applyFont="1" applyFill="1" applyAlignment="1">
      <alignment horizontal="center"/>
    </xf>
    <xf numFmtId="2" fontId="12" fillId="9" borderId="0" xfId="1" applyNumberFormat="1" applyFont="1" applyFill="1" applyAlignment="1">
      <alignment horizontal="center"/>
    </xf>
    <xf numFmtId="2" fontId="12" fillId="9" borderId="0" xfId="0" applyNumberFormat="1" applyFont="1" applyFill="1" applyAlignment="1">
      <alignment horizontal="center"/>
    </xf>
    <xf numFmtId="167" fontId="12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/>
    </xf>
    <xf numFmtId="10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0" fillId="0" borderId="0" xfId="1" applyNumberFormat="1" applyFont="1" applyAlignment="1">
      <alignment horizontal="center"/>
    </xf>
    <xf numFmtId="0" fontId="12" fillId="3" borderId="0" xfId="0" applyFont="1" applyFill="1" applyAlignment="1">
      <alignment horizontal="center"/>
    </xf>
    <xf numFmtId="169" fontId="4" fillId="0" borderId="0" xfId="0" applyNumberFormat="1" applyFont="1" applyFill="1"/>
    <xf numFmtId="2" fontId="4" fillId="0" borderId="0" xfId="0" applyNumberFormat="1" applyFont="1" applyFill="1"/>
    <xf numFmtId="0" fontId="5" fillId="0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1" fontId="4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18" fillId="2" borderId="2" xfId="0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/>
    <xf numFmtId="0" fontId="13" fillId="2" borderId="2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1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1" applyNumberFormat="1" applyFont="1" applyFill="1" applyBorder="1" applyAlignment="1">
      <alignment horizontal="center"/>
    </xf>
    <xf numFmtId="0" fontId="5" fillId="0" borderId="4" xfId="0" applyFont="1" applyFill="1" applyBorder="1" applyAlignment="1"/>
    <xf numFmtId="0" fontId="4" fillId="0" borderId="2" xfId="0" applyFont="1" applyBorder="1"/>
    <xf numFmtId="0" fontId="4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9" fillId="0" borderId="4" xfId="0" applyFont="1" applyFill="1" applyBorder="1" applyAlignment="1"/>
    <xf numFmtId="0" fontId="18" fillId="0" borderId="4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4" fillId="0" borderId="0" xfId="0" applyFont="1" applyBorder="1" applyAlignment="1">
      <alignment horizontal="left"/>
    </xf>
    <xf numFmtId="0" fontId="6" fillId="0" borderId="4" xfId="0" applyNumberFormat="1" applyFont="1" applyFill="1" applyBorder="1" applyAlignment="1"/>
    <xf numFmtId="10" fontId="4" fillId="0" borderId="0" xfId="1" applyNumberFormat="1" applyFont="1" applyFill="1" applyBorder="1" applyAlignment="1"/>
    <xf numFmtId="0" fontId="4" fillId="0" borderId="0" xfId="0" applyFont="1" applyFill="1" applyBorder="1" applyAlignment="1"/>
    <xf numFmtId="0" fontId="13" fillId="2" borderId="2" xfId="0" applyFont="1" applyFill="1" applyBorder="1"/>
    <xf numFmtId="0" fontId="13" fillId="0" borderId="2" xfId="0" applyFont="1" applyBorder="1"/>
    <xf numFmtId="2" fontId="5" fillId="2" borderId="2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2" fontId="5" fillId="2" borderId="2" xfId="1" applyNumberFormat="1" applyFont="1" applyFill="1" applyBorder="1" applyAlignment="1">
      <alignment horizontal="center"/>
    </xf>
    <xf numFmtId="0" fontId="10" fillId="0" borderId="2" xfId="0" applyFont="1" applyBorder="1"/>
    <xf numFmtId="2" fontId="5" fillId="0" borderId="2" xfId="0" applyNumberFormat="1" applyFont="1" applyBorder="1" applyAlignment="1">
      <alignment horizontal="center"/>
    </xf>
    <xf numFmtId="2" fontId="6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/>
    <xf numFmtId="2" fontId="6" fillId="0" borderId="2" xfId="0" applyNumberFormat="1" applyFont="1" applyBorder="1" applyAlignment="1">
      <alignment horizontal="center" vertical="center" wrapText="1"/>
    </xf>
    <xf numFmtId="0" fontId="10" fillId="2" borderId="2" xfId="0" applyFont="1" applyFill="1" applyBorder="1"/>
    <xf numFmtId="0" fontId="11" fillId="0" borderId="2" xfId="0" applyFont="1" applyBorder="1"/>
    <xf numFmtId="0" fontId="11" fillId="0" borderId="0" xfId="0" applyFont="1" applyBorder="1"/>
    <xf numFmtId="0" fontId="1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2" fontId="5" fillId="0" borderId="2" xfId="1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2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1" fontId="6" fillId="2" borderId="2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2" xfId="0" applyFont="1" applyFill="1" applyBorder="1"/>
    <xf numFmtId="0" fontId="12" fillId="0" borderId="0" xfId="0" applyNumberFormat="1" applyFont="1" applyFill="1" applyAlignment="1">
      <alignment horizontal="center"/>
    </xf>
    <xf numFmtId="167" fontId="15" fillId="9" borderId="0" xfId="0" applyNumberFormat="1" applyFont="1" applyFill="1" applyAlignment="1">
      <alignment horizontal="center"/>
    </xf>
    <xf numFmtId="14" fontId="12" fillId="0" borderId="0" xfId="0" applyNumberFormat="1" applyFont="1"/>
    <xf numFmtId="0" fontId="13" fillId="0" borderId="2" xfId="0" applyFont="1" applyFill="1" applyBorder="1" applyAlignment="1">
      <alignment horizontal="left"/>
    </xf>
    <xf numFmtId="1" fontId="5" fillId="0" borderId="2" xfId="1" applyNumberFormat="1" applyFont="1" applyFill="1" applyBorder="1" applyAlignment="1">
      <alignment horizontal="center"/>
    </xf>
    <xf numFmtId="0" fontId="5" fillId="0" borderId="2" xfId="0" applyFont="1" applyBorder="1"/>
    <xf numFmtId="0" fontId="19" fillId="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0" xfId="0" applyFont="1" applyFill="1"/>
    <xf numFmtId="0" fontId="5" fillId="0" borderId="0" xfId="0" applyFont="1" applyFill="1"/>
    <xf numFmtId="169" fontId="9" fillId="0" borderId="0" xfId="0" applyNumberFormat="1" applyFont="1" applyFill="1" applyAlignment="1">
      <alignment horizontal="center"/>
    </xf>
    <xf numFmtId="169" fontId="10" fillId="0" borderId="0" xfId="0" applyNumberFormat="1" applyFont="1" applyFill="1" applyAlignment="1">
      <alignment horizontal="center"/>
    </xf>
    <xf numFmtId="2" fontId="10" fillId="0" borderId="0" xfId="1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167" fontId="10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2" applyFont="1" applyFill="1" applyAlignment="1">
      <alignment horizontal="center"/>
    </xf>
    <xf numFmtId="2" fontId="6" fillId="0" borderId="0" xfId="0" applyNumberFormat="1" applyFont="1" applyFill="1" applyAlignment="1">
      <alignment horizontal="center" wrapText="1"/>
    </xf>
    <xf numFmtId="0" fontId="6" fillId="0" borderId="0" xfId="2" applyFont="1" applyFill="1" applyAlignment="1">
      <alignment horizontal="center" wrapText="1"/>
    </xf>
    <xf numFmtId="0" fontId="6" fillId="0" borderId="0" xfId="2" applyFont="1" applyFill="1" applyAlignment="1" applyProtection="1">
      <alignment horizontal="center"/>
      <protection locked="0"/>
    </xf>
    <xf numFmtId="0" fontId="11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 vertical="center" wrapText="1"/>
    </xf>
    <xf numFmtId="1" fontId="11" fillId="0" borderId="0" xfId="0" applyNumberFormat="1" applyFont="1" applyFill="1" applyAlignment="1">
      <alignment horizontal="center"/>
    </xf>
    <xf numFmtId="167" fontId="10" fillId="0" borderId="0" xfId="0" applyNumberFormat="1" applyFont="1" applyFill="1" applyAlignment="1">
      <alignment horizontal="center" vertical="center" wrapText="1"/>
    </xf>
    <xf numFmtId="1" fontId="10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0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8" fillId="9" borderId="5" xfId="0" applyFont="1" applyFill="1" applyBorder="1" applyAlignment="1">
      <alignment horizontal="center"/>
    </xf>
    <xf numFmtId="0" fontId="18" fillId="10" borderId="4" xfId="0" applyFont="1" applyFill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</cellXfs>
  <cellStyles count="3">
    <cellStyle name="Normal" xfId="0" builtinId="0"/>
    <cellStyle name="Normal 2" xfId="2" xr:uid="{559BDA46-5863-46A6-A959-BC31744DE728}"/>
    <cellStyle name="Percent" xfId="1" builtinId="5"/>
  </cellStyles>
  <dxfs count="0"/>
  <tableStyles count="0" defaultTableStyle="TableStyleMedium2" defaultPivotStyle="PivotStyleLight16"/>
  <colors>
    <mruColors>
      <color rgb="FFCCFFFF"/>
      <color rgb="FFFFFF99"/>
      <color rgb="FFFF5050"/>
      <color rgb="FFFFCC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059D-BF67-40F6-9CC4-B47DF0E23B5B}">
  <dimension ref="A1:AO1006"/>
  <sheetViews>
    <sheetView zoomScale="60" zoomScaleNormal="60" workbookViewId="0">
      <pane ySplit="1" topLeftCell="A900" activePane="bottomLeft" state="frozen"/>
      <selection pane="bottomLeft" activeCell="S954" sqref="S954:U1006"/>
    </sheetView>
  </sheetViews>
  <sheetFormatPr defaultRowHeight="14" x14ac:dyDescent="0.3"/>
  <cols>
    <col min="1" max="1" width="16.1796875" style="24" bestFit="1" customWidth="1"/>
    <col min="2" max="2" width="31.81640625" style="24" bestFit="1" customWidth="1"/>
    <col min="3" max="3" width="13.81640625" style="15" bestFit="1" customWidth="1"/>
    <col min="4" max="4" width="9.453125" style="15" bestFit="1" customWidth="1"/>
    <col min="5" max="5" width="14.1796875" style="15" bestFit="1" customWidth="1"/>
    <col min="6" max="6" width="11.26953125" style="21" customWidth="1"/>
    <col min="7" max="7" width="21.453125" style="21" customWidth="1"/>
    <col min="8" max="8" width="11.1796875" style="21" customWidth="1"/>
    <col min="9" max="9" width="11.81640625" style="21" customWidth="1"/>
    <col min="10" max="10" width="13.26953125" style="21" customWidth="1"/>
    <col min="11" max="11" width="13.453125" style="21" customWidth="1"/>
    <col min="12" max="12" width="13.1796875" style="21" customWidth="1"/>
    <col min="13" max="13" width="32.453125" style="21" customWidth="1"/>
    <col min="14" max="14" width="18.453125" style="21" customWidth="1"/>
    <col min="15" max="15" width="14.1796875" style="21" bestFit="1" customWidth="1"/>
    <col min="16" max="16" width="15.08984375" style="21" bestFit="1" customWidth="1"/>
    <col min="17" max="17" width="13.26953125" style="21" customWidth="1"/>
    <col min="18" max="18" width="10.36328125" style="21" bestFit="1" customWidth="1"/>
    <col min="19" max="19" width="9.81640625" style="21" customWidth="1"/>
    <col min="20" max="20" width="26.26953125" style="21" bestFit="1" customWidth="1"/>
    <col min="21" max="21" width="17.7265625" style="21" customWidth="1"/>
    <col min="22" max="22" width="41" style="21" bestFit="1" customWidth="1"/>
    <col min="23" max="23" width="10" style="15" bestFit="1" customWidth="1"/>
    <col min="24" max="24" width="10.1796875" style="15" customWidth="1"/>
    <col min="25" max="27" width="10.1796875" style="21" customWidth="1"/>
    <col min="28" max="28" width="11.26953125" style="21" customWidth="1"/>
    <col min="29" max="29" width="10.1796875" style="21" customWidth="1"/>
    <col min="30" max="30" width="9.54296875" style="21" customWidth="1"/>
    <col min="31" max="33" width="4.81640625" style="21" customWidth="1"/>
    <col min="34" max="35" width="14.1796875" style="21" customWidth="1"/>
    <col min="36" max="36" width="24.08984375" style="24" customWidth="1"/>
    <col min="37" max="37" width="51.7265625" style="24" customWidth="1"/>
    <col min="38" max="38" width="23.6328125" style="15" bestFit="1" customWidth="1"/>
    <col min="39" max="39" width="9.6328125" style="15" bestFit="1" customWidth="1"/>
    <col min="40" max="16384" width="8.7265625" style="15"/>
  </cols>
  <sheetData>
    <row r="1" spans="1:41" s="14" customFormat="1" ht="54" customHeight="1" x14ac:dyDescent="0.3">
      <c r="A1" s="5" t="s">
        <v>1</v>
      </c>
      <c r="B1" s="5" t="s">
        <v>0</v>
      </c>
      <c r="C1" s="6" t="s">
        <v>286</v>
      </c>
      <c r="D1" s="7" t="s">
        <v>1200</v>
      </c>
      <c r="E1" s="6" t="s">
        <v>336</v>
      </c>
      <c r="F1" s="5" t="s">
        <v>418</v>
      </c>
      <c r="G1" s="8" t="s">
        <v>423</v>
      </c>
      <c r="H1" s="5" t="s">
        <v>419</v>
      </c>
      <c r="I1" s="9" t="s">
        <v>1493</v>
      </c>
      <c r="J1" s="6" t="s">
        <v>420</v>
      </c>
      <c r="K1" s="10" t="s">
        <v>1494</v>
      </c>
      <c r="L1" s="7" t="s">
        <v>343</v>
      </c>
      <c r="M1" s="11" t="s">
        <v>2</v>
      </c>
      <c r="N1" s="11" t="s">
        <v>1211</v>
      </c>
      <c r="O1" s="11" t="s">
        <v>357</v>
      </c>
      <c r="P1" s="11" t="s">
        <v>358</v>
      </c>
      <c r="Q1" s="11" t="s">
        <v>1201</v>
      </c>
      <c r="R1" s="12" t="s">
        <v>359</v>
      </c>
      <c r="S1" s="12" t="s">
        <v>360</v>
      </c>
      <c r="T1" s="11" t="s">
        <v>366</v>
      </c>
      <c r="U1" s="11" t="s">
        <v>367</v>
      </c>
      <c r="V1" s="11" t="s">
        <v>411</v>
      </c>
      <c r="W1" s="11" t="s">
        <v>389</v>
      </c>
      <c r="X1" s="12" t="s">
        <v>412</v>
      </c>
      <c r="Y1" s="12" t="s">
        <v>413</v>
      </c>
      <c r="Z1" s="11" t="s">
        <v>414</v>
      </c>
      <c r="AA1" s="11" t="s">
        <v>390</v>
      </c>
      <c r="AB1" s="12" t="s">
        <v>415</v>
      </c>
      <c r="AC1" s="11" t="s">
        <v>391</v>
      </c>
      <c r="AD1" s="11" t="s">
        <v>392</v>
      </c>
      <c r="AE1" s="11" t="s">
        <v>393</v>
      </c>
      <c r="AF1" s="12" t="s">
        <v>1256</v>
      </c>
      <c r="AG1" s="12" t="s">
        <v>1257</v>
      </c>
      <c r="AH1" s="12" t="s">
        <v>416</v>
      </c>
      <c r="AI1" s="11" t="s">
        <v>394</v>
      </c>
      <c r="AJ1" s="11" t="s">
        <v>417</v>
      </c>
      <c r="AK1" s="11" t="s">
        <v>1152</v>
      </c>
      <c r="AL1" s="5" t="s">
        <v>1153</v>
      </c>
      <c r="AM1" s="13" t="s">
        <v>1154</v>
      </c>
      <c r="AN1" s="13" t="s">
        <v>1155</v>
      </c>
      <c r="AO1" s="13" t="s">
        <v>1156</v>
      </c>
    </row>
    <row r="2" spans="1:41" ht="14.5" x14ac:dyDescent="0.35">
      <c r="A2" s="2" t="s">
        <v>40</v>
      </c>
      <c r="B2" s="2" t="s">
        <v>32</v>
      </c>
      <c r="C2" s="2" t="s">
        <v>287</v>
      </c>
      <c r="E2" s="2" t="s">
        <v>337</v>
      </c>
      <c r="F2" s="16">
        <v>6.5856000000000003</v>
      </c>
      <c r="G2" s="16">
        <v>4.0244</v>
      </c>
      <c r="H2" s="17">
        <v>37.1</v>
      </c>
      <c r="I2" s="17">
        <v>3.8</v>
      </c>
      <c r="J2" s="17">
        <v>486</v>
      </c>
      <c r="K2" s="17">
        <v>-17.3</v>
      </c>
      <c r="L2" s="18">
        <f>190*0.3048</f>
        <v>57.912000000000006</v>
      </c>
      <c r="M2" s="3" t="s">
        <v>1212</v>
      </c>
      <c r="N2" s="3" t="s">
        <v>1212</v>
      </c>
      <c r="O2" s="19">
        <v>27.786133333333332</v>
      </c>
      <c r="P2" s="20">
        <v>-175.75016666666667</v>
      </c>
      <c r="Q2" s="21" t="s">
        <v>422</v>
      </c>
      <c r="R2" s="22">
        <v>41165</v>
      </c>
      <c r="S2" s="22"/>
      <c r="T2" s="2" t="s">
        <v>370</v>
      </c>
      <c r="U2" s="1" t="s">
        <v>369</v>
      </c>
      <c r="V2" s="1" t="s">
        <v>395</v>
      </c>
      <c r="W2" s="1"/>
      <c r="X2" s="1" t="s">
        <v>397</v>
      </c>
      <c r="Y2" s="3">
        <v>0</v>
      </c>
      <c r="Z2" s="3">
        <v>1</v>
      </c>
      <c r="AA2" s="3">
        <v>1</v>
      </c>
      <c r="AB2" s="3">
        <v>0</v>
      </c>
      <c r="AC2" s="3">
        <v>1</v>
      </c>
      <c r="AD2" s="3">
        <v>1</v>
      </c>
      <c r="AE2" s="3">
        <v>1</v>
      </c>
      <c r="AF2" s="3"/>
      <c r="AG2" s="3"/>
      <c r="AH2" s="3">
        <v>1</v>
      </c>
      <c r="AI2" s="3">
        <v>0</v>
      </c>
      <c r="AJ2" s="2">
        <v>0</v>
      </c>
      <c r="AK2" s="2"/>
      <c r="AO2" s="23"/>
    </row>
    <row r="3" spans="1:41" ht="14.5" x14ac:dyDescent="0.35">
      <c r="A3" s="2" t="s">
        <v>58</v>
      </c>
      <c r="B3" s="2" t="s">
        <v>59</v>
      </c>
      <c r="C3" s="2" t="s">
        <v>310</v>
      </c>
      <c r="E3" s="2" t="s">
        <v>338</v>
      </c>
      <c r="F3" s="16">
        <v>4.9687999999999999</v>
      </c>
      <c r="G3" s="16">
        <v>5.0037000000000003</v>
      </c>
      <c r="H3" s="17">
        <v>35.1</v>
      </c>
      <c r="I3" s="17">
        <v>3.1</v>
      </c>
      <c r="J3" s="17">
        <v>363.6</v>
      </c>
      <c r="K3" s="17">
        <v>-19.5</v>
      </c>
      <c r="L3" s="18">
        <f>180*0.3048</f>
        <v>54.864000000000004</v>
      </c>
      <c r="M3" s="3" t="s">
        <v>349</v>
      </c>
      <c r="N3" s="3" t="s">
        <v>349</v>
      </c>
      <c r="O3" s="19">
        <v>26.080766666666666</v>
      </c>
      <c r="P3" s="20">
        <v>-174.16</v>
      </c>
      <c r="Q3" s="21" t="s">
        <v>422</v>
      </c>
      <c r="R3" s="22">
        <v>41171</v>
      </c>
      <c r="S3" s="22"/>
      <c r="T3" s="2" t="s">
        <v>370</v>
      </c>
      <c r="U3" s="1" t="s">
        <v>369</v>
      </c>
      <c r="V3" s="1" t="s">
        <v>395</v>
      </c>
      <c r="W3" s="1"/>
      <c r="X3" s="1" t="s">
        <v>397</v>
      </c>
      <c r="Y3" s="3">
        <v>1</v>
      </c>
      <c r="Z3" s="3">
        <v>1</v>
      </c>
      <c r="AA3" s="3">
        <v>1</v>
      </c>
      <c r="AB3" s="3">
        <v>0</v>
      </c>
      <c r="AC3" s="3">
        <v>1</v>
      </c>
      <c r="AD3" s="3">
        <v>1</v>
      </c>
      <c r="AE3" s="3">
        <v>1</v>
      </c>
      <c r="AF3" s="3"/>
      <c r="AG3" s="3"/>
      <c r="AH3" s="3">
        <v>1</v>
      </c>
      <c r="AI3" s="3">
        <v>0</v>
      </c>
      <c r="AJ3" s="2">
        <v>0</v>
      </c>
      <c r="AK3" s="2"/>
      <c r="AL3" s="23"/>
      <c r="AO3" s="23"/>
    </row>
    <row r="4" spans="1:41" ht="14.5" x14ac:dyDescent="0.35">
      <c r="A4" s="2" t="s">
        <v>49</v>
      </c>
      <c r="B4" s="2" t="s">
        <v>32</v>
      </c>
      <c r="C4" s="2" t="s">
        <v>289</v>
      </c>
      <c r="E4" s="2" t="s">
        <v>337</v>
      </c>
      <c r="F4" s="16">
        <v>5.4551999999999996</v>
      </c>
      <c r="G4" s="16">
        <v>5.6820000000000004</v>
      </c>
      <c r="H4" s="17">
        <v>56.1</v>
      </c>
      <c r="I4" s="17">
        <v>3.9</v>
      </c>
      <c r="J4" s="17">
        <v>984.9</v>
      </c>
      <c r="K4" s="17">
        <v>-13.1</v>
      </c>
      <c r="L4" s="18">
        <f>180*0.3048</f>
        <v>54.864000000000004</v>
      </c>
      <c r="M4" s="3" t="s">
        <v>345</v>
      </c>
      <c r="N4" s="3" t="s">
        <v>345</v>
      </c>
      <c r="O4" s="19">
        <v>28.698350000000001</v>
      </c>
      <c r="P4" s="20">
        <v>-177.43491666666668</v>
      </c>
      <c r="Q4" s="21" t="s">
        <v>422</v>
      </c>
      <c r="R4" s="22">
        <v>41168</v>
      </c>
      <c r="S4" s="22"/>
      <c r="T4" s="2" t="s">
        <v>371</v>
      </c>
      <c r="U4" s="1" t="s">
        <v>369</v>
      </c>
      <c r="V4" s="1" t="s">
        <v>395</v>
      </c>
      <c r="W4" s="1"/>
      <c r="X4" s="1" t="s">
        <v>397</v>
      </c>
      <c r="Y4" s="3">
        <v>0</v>
      </c>
      <c r="Z4" s="3">
        <v>1</v>
      </c>
      <c r="AA4" s="3">
        <v>1</v>
      </c>
      <c r="AB4" s="3">
        <v>0</v>
      </c>
      <c r="AC4" s="3">
        <v>1</v>
      </c>
      <c r="AD4" s="3">
        <v>1</v>
      </c>
      <c r="AE4" s="3">
        <v>1</v>
      </c>
      <c r="AF4" s="3"/>
      <c r="AG4" s="3"/>
      <c r="AH4" s="3">
        <v>1</v>
      </c>
      <c r="AI4" s="3">
        <v>0</v>
      </c>
      <c r="AJ4" s="2">
        <v>0</v>
      </c>
      <c r="AK4" s="2"/>
      <c r="AO4" s="23"/>
    </row>
    <row r="5" spans="1:41" ht="14.5" x14ac:dyDescent="0.35">
      <c r="A5" s="2" t="s">
        <v>39</v>
      </c>
      <c r="B5" s="2" t="s">
        <v>32</v>
      </c>
      <c r="C5" s="2" t="s">
        <v>302</v>
      </c>
      <c r="E5" s="2" t="s">
        <v>337</v>
      </c>
      <c r="F5" s="16">
        <v>5.5589000000000004</v>
      </c>
      <c r="G5" s="16">
        <v>6.1963999999999997</v>
      </c>
      <c r="H5" s="17">
        <v>31.2</v>
      </c>
      <c r="I5" s="17">
        <v>2.7</v>
      </c>
      <c r="J5" s="17">
        <v>1312</v>
      </c>
      <c r="K5" s="17">
        <v>-20.6</v>
      </c>
      <c r="L5" s="18">
        <f>190*0.3048</f>
        <v>57.912000000000006</v>
      </c>
      <c r="M5" s="3" t="s">
        <v>1212</v>
      </c>
      <c r="N5" s="3" t="s">
        <v>1212</v>
      </c>
      <c r="O5" s="19">
        <v>27.786133333333332</v>
      </c>
      <c r="P5" s="20">
        <v>-175.75016666666667</v>
      </c>
      <c r="Q5" s="21" t="s">
        <v>422</v>
      </c>
      <c r="R5" s="22">
        <v>41165</v>
      </c>
      <c r="S5" s="22"/>
      <c r="T5" s="2" t="s">
        <v>370</v>
      </c>
      <c r="U5" s="1" t="s">
        <v>369</v>
      </c>
      <c r="V5" s="1" t="s">
        <v>395</v>
      </c>
      <c r="W5" s="1"/>
      <c r="X5" s="1" t="s">
        <v>397</v>
      </c>
      <c r="Y5" s="3">
        <v>1</v>
      </c>
      <c r="Z5" s="3">
        <v>1</v>
      </c>
      <c r="AA5" s="3">
        <v>1</v>
      </c>
      <c r="AB5" s="3">
        <v>0</v>
      </c>
      <c r="AC5" s="3">
        <v>1</v>
      </c>
      <c r="AD5" s="3">
        <v>1</v>
      </c>
      <c r="AE5" s="3">
        <v>1</v>
      </c>
      <c r="AF5" s="3"/>
      <c r="AG5" s="3"/>
      <c r="AH5" s="3">
        <v>1</v>
      </c>
      <c r="AI5" s="3">
        <v>0</v>
      </c>
      <c r="AJ5" s="2">
        <v>0</v>
      </c>
      <c r="AK5" s="2"/>
      <c r="AO5" s="23"/>
    </row>
    <row r="6" spans="1:41" ht="14.5" x14ac:dyDescent="0.35">
      <c r="A6" s="2" t="s">
        <v>60</v>
      </c>
      <c r="B6" s="2" t="s">
        <v>19</v>
      </c>
      <c r="C6" s="2" t="s">
        <v>305</v>
      </c>
      <c r="E6" s="2" t="s">
        <v>339</v>
      </c>
      <c r="F6" s="16">
        <v>5.2645</v>
      </c>
      <c r="G6" s="16">
        <v>6.4478999999999997</v>
      </c>
      <c r="H6" s="17">
        <v>120.2</v>
      </c>
      <c r="I6" s="17">
        <v>4.4000000000000004</v>
      </c>
      <c r="J6" s="17">
        <v>1242.5999999999999</v>
      </c>
      <c r="K6" s="17">
        <v>-19.399999999999999</v>
      </c>
      <c r="L6" s="18">
        <f>210*0.3048</f>
        <v>64.00800000000001</v>
      </c>
      <c r="M6" s="3" t="s">
        <v>349</v>
      </c>
      <c r="N6" s="3" t="s">
        <v>349</v>
      </c>
      <c r="O6" s="19">
        <v>26.080783333333333</v>
      </c>
      <c r="P6" s="20">
        <v>-174.16046666666668</v>
      </c>
      <c r="Q6" s="21" t="s">
        <v>422</v>
      </c>
      <c r="R6" s="22">
        <v>41171</v>
      </c>
      <c r="S6" s="22"/>
      <c r="T6" s="2" t="s">
        <v>371</v>
      </c>
      <c r="U6" s="1" t="s">
        <v>369</v>
      </c>
      <c r="V6" s="1" t="s">
        <v>395</v>
      </c>
      <c r="W6" s="1"/>
      <c r="X6" s="1" t="s">
        <v>397</v>
      </c>
      <c r="Y6" s="3">
        <v>0</v>
      </c>
      <c r="Z6" s="3">
        <v>1</v>
      </c>
      <c r="AA6" s="3">
        <v>1</v>
      </c>
      <c r="AB6" s="3">
        <v>0</v>
      </c>
      <c r="AC6" s="3">
        <v>1</v>
      </c>
      <c r="AD6" s="3">
        <v>1</v>
      </c>
      <c r="AE6" s="3">
        <v>1</v>
      </c>
      <c r="AF6" s="3"/>
      <c r="AG6" s="3"/>
      <c r="AH6" s="3">
        <v>1</v>
      </c>
      <c r="AI6" s="3">
        <v>0</v>
      </c>
      <c r="AJ6" s="2">
        <v>0</v>
      </c>
      <c r="AK6" s="2"/>
    </row>
    <row r="7" spans="1:41" ht="14.5" x14ac:dyDescent="0.35">
      <c r="A7" s="1" t="s">
        <v>24</v>
      </c>
      <c r="B7" s="2" t="s">
        <v>25</v>
      </c>
      <c r="C7" s="1"/>
      <c r="E7" s="1" t="s">
        <v>338</v>
      </c>
      <c r="F7" s="16">
        <v>8.5162999999999993</v>
      </c>
      <c r="G7" s="16">
        <v>7.8539000000000003</v>
      </c>
      <c r="H7" s="17">
        <v>35.299999999999997</v>
      </c>
      <c r="I7" s="17">
        <v>0.4</v>
      </c>
      <c r="J7" s="17">
        <v>99</v>
      </c>
      <c r="K7" s="17">
        <v>-20.6</v>
      </c>
      <c r="L7" s="18">
        <f>200*0.3048</f>
        <v>60.96</v>
      </c>
      <c r="M7" s="3" t="s">
        <v>347</v>
      </c>
      <c r="N7" s="3" t="s">
        <v>347</v>
      </c>
      <c r="O7" s="19">
        <v>23.638466666666666</v>
      </c>
      <c r="P7" s="20">
        <v>-166.25138333333334</v>
      </c>
      <c r="Q7" s="21" t="s">
        <v>422</v>
      </c>
      <c r="R7" s="22">
        <v>41160</v>
      </c>
      <c r="S7" s="22"/>
      <c r="T7" s="2" t="s">
        <v>370</v>
      </c>
      <c r="U7" s="1" t="s">
        <v>369</v>
      </c>
      <c r="V7" s="1" t="s">
        <v>395</v>
      </c>
      <c r="W7" s="1"/>
      <c r="X7" s="1" t="s">
        <v>397</v>
      </c>
      <c r="Y7" s="3">
        <v>1</v>
      </c>
      <c r="Z7" s="3">
        <v>1</v>
      </c>
      <c r="AA7" s="3">
        <v>1</v>
      </c>
      <c r="AB7" s="3">
        <v>0</v>
      </c>
      <c r="AC7" s="3">
        <v>1</v>
      </c>
      <c r="AD7" s="3">
        <v>1</v>
      </c>
      <c r="AE7" s="3">
        <v>1</v>
      </c>
      <c r="AF7" s="3"/>
      <c r="AG7" s="3"/>
      <c r="AH7" s="3">
        <v>1</v>
      </c>
      <c r="AI7" s="3">
        <v>0</v>
      </c>
      <c r="AJ7" s="2">
        <v>0</v>
      </c>
      <c r="AK7" s="2"/>
      <c r="AO7" s="23"/>
    </row>
    <row r="8" spans="1:41" ht="14.5" x14ac:dyDescent="0.35">
      <c r="A8" s="1" t="s">
        <v>18</v>
      </c>
      <c r="B8" s="2" t="s">
        <v>19</v>
      </c>
      <c r="C8" s="1" t="s">
        <v>298</v>
      </c>
      <c r="E8" s="1" t="s">
        <v>338</v>
      </c>
      <c r="F8" s="16">
        <v>9.8587000000000007</v>
      </c>
      <c r="G8" s="16">
        <v>9.6498000000000008</v>
      </c>
      <c r="H8" s="17">
        <v>28.2</v>
      </c>
      <c r="I8" s="17">
        <v>2.8</v>
      </c>
      <c r="J8" s="17">
        <v>215.6</v>
      </c>
      <c r="K8" s="17">
        <v>-20.6</v>
      </c>
      <c r="L8" s="18">
        <f>200*0.3048</f>
        <v>60.96</v>
      </c>
      <c r="M8" s="3" t="s">
        <v>346</v>
      </c>
      <c r="N8" s="3" t="s">
        <v>346</v>
      </c>
      <c r="O8" s="19">
        <v>23.025347</v>
      </c>
      <c r="P8" s="20">
        <v>-161.936261</v>
      </c>
      <c r="Q8" s="21" t="s">
        <v>422</v>
      </c>
      <c r="R8" s="22">
        <v>41158</v>
      </c>
      <c r="S8" s="22"/>
      <c r="T8" s="2" t="s">
        <v>370</v>
      </c>
      <c r="U8" s="1" t="s">
        <v>369</v>
      </c>
      <c r="V8" s="1" t="s">
        <v>395</v>
      </c>
      <c r="W8" s="1"/>
      <c r="X8" s="1" t="s">
        <v>397</v>
      </c>
      <c r="Y8" s="3">
        <v>1</v>
      </c>
      <c r="Z8" s="3">
        <v>1</v>
      </c>
      <c r="AA8" s="3">
        <v>1</v>
      </c>
      <c r="AB8" s="3">
        <v>0</v>
      </c>
      <c r="AC8" s="3">
        <v>1</v>
      </c>
      <c r="AD8" s="3">
        <v>1</v>
      </c>
      <c r="AE8" s="3">
        <v>1</v>
      </c>
      <c r="AF8" s="3"/>
      <c r="AG8" s="3"/>
      <c r="AH8" s="3">
        <v>1</v>
      </c>
      <c r="AI8" s="3">
        <v>0</v>
      </c>
      <c r="AJ8" s="2">
        <v>0</v>
      </c>
      <c r="AK8" s="2"/>
      <c r="AO8" s="23"/>
    </row>
    <row r="9" spans="1:41" ht="14.5" x14ac:dyDescent="0.35">
      <c r="A9" s="1" t="s">
        <v>21</v>
      </c>
      <c r="B9" s="2" t="s">
        <v>19</v>
      </c>
      <c r="C9" s="1" t="s">
        <v>299</v>
      </c>
      <c r="E9" s="1" t="s">
        <v>339</v>
      </c>
      <c r="F9" s="16">
        <v>10.412599999999999</v>
      </c>
      <c r="G9" s="16">
        <v>10.775399999999999</v>
      </c>
      <c r="H9" s="17">
        <v>19</v>
      </c>
      <c r="I9" s="17">
        <v>2.1</v>
      </c>
      <c r="J9" s="17">
        <v>168.8</v>
      </c>
      <c r="K9" s="17">
        <v>-19.600000000000001</v>
      </c>
      <c r="L9" s="18">
        <f>200*0.3048</f>
        <v>60.96</v>
      </c>
      <c r="M9" s="3" t="s">
        <v>347</v>
      </c>
      <c r="N9" s="3" t="s">
        <v>347</v>
      </c>
      <c r="O9" s="19">
        <v>23.638466666666666</v>
      </c>
      <c r="P9" s="20">
        <v>-166.25138333333334</v>
      </c>
      <c r="Q9" s="21" t="s">
        <v>422</v>
      </c>
      <c r="R9" s="22">
        <v>41160</v>
      </c>
      <c r="S9" s="22"/>
      <c r="T9" s="2" t="s">
        <v>370</v>
      </c>
      <c r="U9" s="1" t="s">
        <v>369</v>
      </c>
      <c r="V9" s="1" t="s">
        <v>395</v>
      </c>
      <c r="W9" s="1"/>
      <c r="X9" s="1" t="s">
        <v>397</v>
      </c>
      <c r="Y9" s="3">
        <v>1</v>
      </c>
      <c r="Z9" s="3">
        <v>1</v>
      </c>
      <c r="AA9" s="3">
        <v>1</v>
      </c>
      <c r="AB9" s="3">
        <v>0</v>
      </c>
      <c r="AC9" s="3">
        <v>1</v>
      </c>
      <c r="AD9" s="3">
        <v>1</v>
      </c>
      <c r="AE9" s="3">
        <v>1</v>
      </c>
      <c r="AF9" s="3"/>
      <c r="AG9" s="3"/>
      <c r="AH9" s="3">
        <v>1</v>
      </c>
      <c r="AI9" s="3">
        <v>0</v>
      </c>
      <c r="AJ9" s="2">
        <v>0</v>
      </c>
      <c r="AK9" s="2"/>
      <c r="AO9" s="23"/>
    </row>
    <row r="10" spans="1:41" ht="14.5" x14ac:dyDescent="0.35">
      <c r="A10" s="2" t="s">
        <v>34</v>
      </c>
      <c r="B10" s="2" t="s">
        <v>14</v>
      </c>
      <c r="C10" s="2" t="s">
        <v>287</v>
      </c>
      <c r="E10" s="2" t="s">
        <v>338</v>
      </c>
      <c r="F10" s="16">
        <v>10.3423</v>
      </c>
      <c r="G10" s="16">
        <v>10.7974</v>
      </c>
      <c r="H10" s="17">
        <v>66.3</v>
      </c>
      <c r="I10" s="17">
        <v>2.8</v>
      </c>
      <c r="J10" s="17">
        <v>1014.7</v>
      </c>
      <c r="K10" s="17">
        <v>-23.1</v>
      </c>
      <c r="L10" s="18">
        <f>190*0.3048</f>
        <v>57.912000000000006</v>
      </c>
      <c r="M10" s="3" t="s">
        <v>1212</v>
      </c>
      <c r="N10" s="3" t="s">
        <v>1212</v>
      </c>
      <c r="O10" s="19">
        <v>27.786133333333332</v>
      </c>
      <c r="P10" s="20">
        <v>-175.75016666666667</v>
      </c>
      <c r="Q10" s="21" t="s">
        <v>422</v>
      </c>
      <c r="R10" s="22">
        <v>41165</v>
      </c>
      <c r="S10" s="22"/>
      <c r="T10" s="2" t="s">
        <v>370</v>
      </c>
      <c r="U10" s="1" t="s">
        <v>369</v>
      </c>
      <c r="V10" s="1" t="s">
        <v>395</v>
      </c>
      <c r="W10" s="1"/>
      <c r="X10" s="1" t="s">
        <v>397</v>
      </c>
      <c r="Y10" s="3">
        <v>0</v>
      </c>
      <c r="Z10" s="3">
        <v>1</v>
      </c>
      <c r="AA10" s="3">
        <v>1</v>
      </c>
      <c r="AB10" s="3">
        <v>0</v>
      </c>
      <c r="AC10" s="3">
        <v>1</v>
      </c>
      <c r="AD10" s="3">
        <v>1</v>
      </c>
      <c r="AE10" s="3">
        <v>1</v>
      </c>
      <c r="AF10" s="3"/>
      <c r="AG10" s="3"/>
      <c r="AH10" s="3">
        <v>1</v>
      </c>
      <c r="AI10" s="3">
        <v>0</v>
      </c>
      <c r="AJ10" s="2">
        <v>0</v>
      </c>
      <c r="AK10" s="2"/>
      <c r="AO10" s="23"/>
    </row>
    <row r="11" spans="1:41" ht="14.5" x14ac:dyDescent="0.35">
      <c r="A11" s="2" t="s">
        <v>41</v>
      </c>
      <c r="B11" s="2" t="s">
        <v>19</v>
      </c>
      <c r="C11" s="2" t="s">
        <v>299</v>
      </c>
      <c r="E11" s="2" t="s">
        <v>339</v>
      </c>
      <c r="F11" s="16">
        <v>9.6387999999999998</v>
      </c>
      <c r="G11" s="16">
        <v>10.9206</v>
      </c>
      <c r="H11" s="17">
        <v>22</v>
      </c>
      <c r="I11" s="17">
        <v>1.9</v>
      </c>
      <c r="J11" s="17">
        <v>263.60000000000002</v>
      </c>
      <c r="K11" s="17">
        <v>-20.2</v>
      </c>
      <c r="L11" s="18">
        <f>190*0.3048</f>
        <v>57.912000000000006</v>
      </c>
      <c r="M11" s="3" t="s">
        <v>1212</v>
      </c>
      <c r="N11" s="3" t="s">
        <v>1212</v>
      </c>
      <c r="O11" s="19">
        <v>27.786133333333332</v>
      </c>
      <c r="P11" s="20">
        <v>-175.75016666666667</v>
      </c>
      <c r="Q11" s="21" t="s">
        <v>422</v>
      </c>
      <c r="R11" s="22">
        <v>41165</v>
      </c>
      <c r="S11" s="22"/>
      <c r="T11" s="2" t="s">
        <v>370</v>
      </c>
      <c r="U11" s="1" t="s">
        <v>369</v>
      </c>
      <c r="V11" s="1" t="s">
        <v>395</v>
      </c>
      <c r="W11" s="1"/>
      <c r="X11" s="1" t="s">
        <v>397</v>
      </c>
      <c r="Y11" s="3">
        <v>0</v>
      </c>
      <c r="Z11" s="3">
        <v>1</v>
      </c>
      <c r="AA11" s="3">
        <v>1</v>
      </c>
      <c r="AB11" s="3">
        <v>0</v>
      </c>
      <c r="AC11" s="3">
        <v>1</v>
      </c>
      <c r="AD11" s="3">
        <v>1</v>
      </c>
      <c r="AE11" s="3">
        <v>1</v>
      </c>
      <c r="AF11" s="3"/>
      <c r="AG11" s="3"/>
      <c r="AH11" s="3">
        <v>1</v>
      </c>
      <c r="AI11" s="3">
        <v>0</v>
      </c>
      <c r="AJ11" s="2">
        <v>0</v>
      </c>
      <c r="AK11" s="2"/>
      <c r="AO11" s="23"/>
    </row>
    <row r="12" spans="1:41" ht="14.5" x14ac:dyDescent="0.35">
      <c r="A12" s="2" t="s">
        <v>42</v>
      </c>
      <c r="B12" s="2" t="s">
        <v>19</v>
      </c>
      <c r="C12" s="2" t="s">
        <v>305</v>
      </c>
      <c r="E12" s="2" t="s">
        <v>339</v>
      </c>
      <c r="F12" s="16">
        <v>2.0659999999999998</v>
      </c>
      <c r="G12" s="16">
        <v>11.2311</v>
      </c>
      <c r="H12" s="17">
        <v>39.799999999999997</v>
      </c>
      <c r="I12" s="17">
        <v>2.8</v>
      </c>
      <c r="J12" s="17">
        <v>1494.1</v>
      </c>
      <c r="K12" s="17">
        <v>-19.600000000000001</v>
      </c>
      <c r="L12" s="18">
        <f>185*0.3048</f>
        <v>56.388000000000005</v>
      </c>
      <c r="M12" s="3" t="s">
        <v>1212</v>
      </c>
      <c r="N12" s="3" t="s">
        <v>1212</v>
      </c>
      <c r="O12" s="19">
        <v>27.760166666666667</v>
      </c>
      <c r="P12" s="20">
        <v>-175.97946666666667</v>
      </c>
      <c r="Q12" s="21" t="s">
        <v>422</v>
      </c>
      <c r="R12" s="22">
        <v>41166</v>
      </c>
      <c r="S12" s="22"/>
      <c r="T12" s="2" t="s">
        <v>370</v>
      </c>
      <c r="U12" s="1" t="s">
        <v>369</v>
      </c>
      <c r="V12" s="1" t="s">
        <v>395</v>
      </c>
      <c r="W12" s="1"/>
      <c r="X12" s="1" t="s">
        <v>397</v>
      </c>
      <c r="Y12" s="3">
        <v>1</v>
      </c>
      <c r="Z12" s="3">
        <v>1</v>
      </c>
      <c r="AA12" s="3">
        <v>1</v>
      </c>
      <c r="AB12" s="3">
        <v>0</v>
      </c>
      <c r="AC12" s="3">
        <v>1</v>
      </c>
      <c r="AD12" s="3">
        <v>1</v>
      </c>
      <c r="AE12" s="3">
        <v>1</v>
      </c>
      <c r="AF12" s="3"/>
      <c r="AG12" s="3"/>
      <c r="AH12" s="3">
        <v>1</v>
      </c>
      <c r="AI12" s="3">
        <v>0</v>
      </c>
      <c r="AJ12" s="2">
        <v>0</v>
      </c>
      <c r="AK12" s="2"/>
      <c r="AO12" s="23"/>
    </row>
    <row r="13" spans="1:41" x14ac:dyDescent="0.3">
      <c r="A13" s="1" t="s">
        <v>745</v>
      </c>
      <c r="B13" s="1" t="s">
        <v>19</v>
      </c>
      <c r="C13" s="15" t="s">
        <v>1205</v>
      </c>
      <c r="E13" s="24" t="s">
        <v>339</v>
      </c>
      <c r="F13" s="25">
        <v>2.4095</v>
      </c>
      <c r="H13" s="26">
        <v>43.890563798219574</v>
      </c>
      <c r="I13" s="27">
        <v>3.2184168</v>
      </c>
      <c r="J13" s="26">
        <v>591.83375000000001</v>
      </c>
      <c r="K13" s="27">
        <v>-15.132866000000003</v>
      </c>
      <c r="L13" s="3">
        <v>39</v>
      </c>
      <c r="M13" s="3" t="s">
        <v>1101</v>
      </c>
      <c r="N13" s="28" t="s">
        <v>1217</v>
      </c>
      <c r="O13" s="29"/>
      <c r="P13" s="30"/>
      <c r="Q13" s="21" t="s">
        <v>1203</v>
      </c>
      <c r="R13" s="31"/>
      <c r="S13" s="31"/>
      <c r="T13" s="28"/>
      <c r="AK13" s="1"/>
      <c r="AL13" s="1"/>
      <c r="AM13" s="1"/>
      <c r="AN13" s="1"/>
      <c r="AO13" s="1"/>
    </row>
    <row r="14" spans="1:41" x14ac:dyDescent="0.3">
      <c r="A14" s="1" t="s">
        <v>746</v>
      </c>
      <c r="B14" s="1" t="s">
        <v>19</v>
      </c>
      <c r="C14" s="15" t="s">
        <v>1205</v>
      </c>
      <c r="E14" s="24" t="s">
        <v>339</v>
      </c>
      <c r="F14" s="25">
        <v>2.3191000000000002</v>
      </c>
      <c r="H14" s="26">
        <v>44.352284866468835</v>
      </c>
      <c r="I14" s="27">
        <v>2.1547165999999995</v>
      </c>
      <c r="J14" s="26">
        <v>581.23374999999999</v>
      </c>
      <c r="K14" s="27">
        <v>-14.407672400000006</v>
      </c>
      <c r="L14" s="3">
        <v>39</v>
      </c>
      <c r="M14" s="3" t="s">
        <v>1101</v>
      </c>
      <c r="N14" s="28" t="s">
        <v>1217</v>
      </c>
      <c r="O14" s="29"/>
      <c r="P14" s="30"/>
      <c r="Q14" s="21" t="s">
        <v>1203</v>
      </c>
      <c r="R14" s="31"/>
      <c r="S14" s="31"/>
      <c r="T14" s="28"/>
      <c r="AK14" s="1"/>
      <c r="AL14" s="1"/>
      <c r="AM14" s="1"/>
      <c r="AN14" s="1"/>
      <c r="AO14" s="1"/>
    </row>
    <row r="15" spans="1:41" x14ac:dyDescent="0.3">
      <c r="A15" s="1" t="s">
        <v>747</v>
      </c>
      <c r="B15" s="1" t="s">
        <v>19</v>
      </c>
      <c r="C15" s="15" t="s">
        <v>1205</v>
      </c>
      <c r="E15" s="24" t="s">
        <v>339</v>
      </c>
      <c r="F15" s="25">
        <v>2.2968000000000002</v>
      </c>
      <c r="H15" s="26">
        <v>39.479881305637981</v>
      </c>
      <c r="I15" s="27">
        <v>2.414105600000001</v>
      </c>
      <c r="J15" s="26">
        <v>532.98374999999999</v>
      </c>
      <c r="K15" s="27">
        <v>-14.246720400000005</v>
      </c>
      <c r="L15" s="3">
        <v>39</v>
      </c>
      <c r="M15" s="3" t="s">
        <v>1101</v>
      </c>
      <c r="N15" s="28" t="s">
        <v>1217</v>
      </c>
      <c r="O15" s="29"/>
      <c r="P15" s="30"/>
      <c r="Q15" s="21" t="s">
        <v>1203</v>
      </c>
      <c r="R15" s="31"/>
      <c r="S15" s="31"/>
      <c r="T15" s="28"/>
      <c r="AK15" s="1"/>
      <c r="AL15" s="1"/>
      <c r="AM15" s="1"/>
      <c r="AN15" s="1"/>
      <c r="AO15" s="1"/>
    </row>
    <row r="16" spans="1:41" x14ac:dyDescent="0.3">
      <c r="A16" s="1" t="s">
        <v>748</v>
      </c>
      <c r="B16" s="1" t="s">
        <v>19</v>
      </c>
      <c r="C16" s="15" t="s">
        <v>1205</v>
      </c>
      <c r="E16" s="24" t="s">
        <v>339</v>
      </c>
      <c r="F16" s="25">
        <v>2.3132999999999999</v>
      </c>
      <c r="H16" s="26">
        <v>36.105400593471813</v>
      </c>
      <c r="I16" s="27">
        <v>3.3572230000000007</v>
      </c>
      <c r="J16" s="26">
        <v>510.35874999999999</v>
      </c>
      <c r="K16" s="27">
        <v>-12.0608284</v>
      </c>
      <c r="L16" s="3">
        <v>39</v>
      </c>
      <c r="M16" s="3" t="s">
        <v>1101</v>
      </c>
      <c r="N16" s="28" t="s">
        <v>1217</v>
      </c>
      <c r="O16" s="29"/>
      <c r="P16" s="30"/>
      <c r="Q16" s="21" t="s">
        <v>1203</v>
      </c>
      <c r="R16" s="31"/>
      <c r="S16" s="31"/>
      <c r="T16" s="28"/>
      <c r="AK16" s="1"/>
      <c r="AL16" s="1"/>
      <c r="AM16" s="1"/>
      <c r="AN16" s="1"/>
      <c r="AO16" s="1"/>
    </row>
    <row r="17" spans="1:41" x14ac:dyDescent="0.3">
      <c r="A17" s="1" t="s">
        <v>749</v>
      </c>
      <c r="B17" s="1" t="s">
        <v>19</v>
      </c>
      <c r="C17" s="15" t="s">
        <v>1205</v>
      </c>
      <c r="E17" s="24" t="s">
        <v>339</v>
      </c>
      <c r="F17" s="25">
        <v>2.3096000000000001</v>
      </c>
      <c r="H17" s="26">
        <v>36.961186943620177</v>
      </c>
      <c r="I17" s="27">
        <v>2.8189252000000011</v>
      </c>
      <c r="J17" s="26">
        <v>528.19624999999996</v>
      </c>
      <c r="K17" s="27">
        <v>-15.635664800000004</v>
      </c>
      <c r="L17" s="3">
        <v>39</v>
      </c>
      <c r="M17" s="3" t="s">
        <v>1101</v>
      </c>
      <c r="N17" s="28" t="s">
        <v>1217</v>
      </c>
      <c r="O17" s="29"/>
      <c r="P17" s="30"/>
      <c r="Q17" s="21" t="s">
        <v>1203</v>
      </c>
      <c r="R17" s="31"/>
      <c r="S17" s="31"/>
      <c r="T17" s="28"/>
      <c r="AK17" s="1"/>
      <c r="AL17" s="1"/>
      <c r="AM17" s="1"/>
      <c r="AN17" s="1"/>
      <c r="AO17" s="1"/>
    </row>
    <row r="18" spans="1:41" x14ac:dyDescent="0.3">
      <c r="A18" s="32" t="s">
        <v>450</v>
      </c>
      <c r="B18" s="1" t="s">
        <v>1087</v>
      </c>
      <c r="E18" s="24" t="s">
        <v>339</v>
      </c>
      <c r="F18" s="25">
        <v>1.01</v>
      </c>
      <c r="H18" s="26">
        <v>29.801809839408616</v>
      </c>
      <c r="I18" s="27">
        <v>2.2337023999999985</v>
      </c>
      <c r="J18" s="26">
        <v>272.76437587657784</v>
      </c>
      <c r="K18" s="27">
        <v>-20.865415000000002</v>
      </c>
      <c r="L18" s="25">
        <v>24</v>
      </c>
      <c r="M18" s="25" t="s">
        <v>1100</v>
      </c>
      <c r="N18" s="21" t="s">
        <v>1218</v>
      </c>
      <c r="O18" s="29"/>
      <c r="P18" s="30"/>
      <c r="Q18" s="21" t="s">
        <v>1203</v>
      </c>
      <c r="R18" s="31"/>
      <c r="S18" s="31"/>
      <c r="T18" s="28"/>
      <c r="AK18" s="1"/>
      <c r="AL18" s="1" t="s">
        <v>1127</v>
      </c>
      <c r="AM18" s="1"/>
      <c r="AN18" s="1"/>
      <c r="AO18" s="32"/>
    </row>
    <row r="19" spans="1:41" x14ac:dyDescent="0.3">
      <c r="A19" s="32" t="s">
        <v>451</v>
      </c>
      <c r="B19" s="1" t="s">
        <v>1087</v>
      </c>
      <c r="E19" s="24" t="s">
        <v>339</v>
      </c>
      <c r="F19" s="25">
        <v>0.9133</v>
      </c>
      <c r="H19" s="26">
        <v>34.096992097884275</v>
      </c>
      <c r="I19" s="27">
        <v>1.7158784000000002</v>
      </c>
      <c r="J19" s="26">
        <v>281.90883590462835</v>
      </c>
      <c r="K19" s="27">
        <v>-22.0923914</v>
      </c>
      <c r="L19" s="25">
        <v>24</v>
      </c>
      <c r="M19" s="25" t="s">
        <v>1100</v>
      </c>
      <c r="N19" s="28" t="s">
        <v>1218</v>
      </c>
      <c r="O19" s="29"/>
      <c r="P19" s="29"/>
      <c r="Q19" s="21" t="s">
        <v>1203</v>
      </c>
      <c r="R19" s="31"/>
      <c r="S19" s="33"/>
      <c r="T19" s="28"/>
      <c r="AK19" s="1"/>
      <c r="AL19" s="1"/>
      <c r="AM19" s="1"/>
      <c r="AN19" s="1"/>
      <c r="AO19" s="32"/>
    </row>
    <row r="20" spans="1:41" x14ac:dyDescent="0.3">
      <c r="A20" s="1" t="s">
        <v>564</v>
      </c>
      <c r="B20" s="1" t="s">
        <v>1087</v>
      </c>
      <c r="E20" s="24" t="s">
        <v>339</v>
      </c>
      <c r="F20" s="25">
        <v>0.89319999999999999</v>
      </c>
      <c r="H20" s="26">
        <v>27.630002549069594</v>
      </c>
      <c r="I20" s="27">
        <v>0.85452319999999982</v>
      </c>
      <c r="J20" s="26">
        <v>281.95091164095373</v>
      </c>
      <c r="K20" s="27">
        <v>-20.655423499999998</v>
      </c>
      <c r="L20" s="25">
        <v>30</v>
      </c>
      <c r="M20" s="25" t="s">
        <v>1106</v>
      </c>
      <c r="N20" s="28" t="s">
        <v>1218</v>
      </c>
      <c r="O20" s="29"/>
      <c r="P20" s="30"/>
      <c r="Q20" s="21" t="s">
        <v>1203</v>
      </c>
      <c r="R20" s="31"/>
      <c r="S20" s="31"/>
      <c r="T20" s="28"/>
      <c r="Y20" s="28"/>
      <c r="Z20" s="28"/>
      <c r="AK20" s="1"/>
      <c r="AL20" s="1" t="s">
        <v>1125</v>
      </c>
      <c r="AM20" s="1"/>
      <c r="AN20" s="1"/>
      <c r="AO20" s="32"/>
    </row>
    <row r="21" spans="1:41" x14ac:dyDescent="0.3">
      <c r="A21" s="1" t="s">
        <v>565</v>
      </c>
      <c r="B21" s="1" t="s">
        <v>1087</v>
      </c>
      <c r="E21" s="24" t="s">
        <v>339</v>
      </c>
      <c r="F21" s="25">
        <v>0.2747</v>
      </c>
      <c r="H21" s="26">
        <v>9.0447361712974761</v>
      </c>
      <c r="I21" s="27">
        <v>1.2915295999999996</v>
      </c>
      <c r="J21" s="26">
        <v>95.877980364656381</v>
      </c>
      <c r="K21" s="27">
        <v>-22.698466600000003</v>
      </c>
      <c r="L21" s="25">
        <v>30</v>
      </c>
      <c r="M21" s="25" t="s">
        <v>1106</v>
      </c>
      <c r="N21" s="28" t="s">
        <v>1218</v>
      </c>
      <c r="O21" s="29"/>
      <c r="P21" s="30"/>
      <c r="Q21" s="21" t="s">
        <v>1203</v>
      </c>
      <c r="R21" s="31"/>
      <c r="S21" s="31"/>
      <c r="T21" s="28"/>
      <c r="Y21" s="28"/>
      <c r="Z21" s="28"/>
      <c r="AK21" s="1"/>
      <c r="AL21" s="1" t="s">
        <v>1128</v>
      </c>
      <c r="AM21" s="1"/>
      <c r="AN21" s="1"/>
      <c r="AO21" s="32"/>
    </row>
    <row r="22" spans="1:41" x14ac:dyDescent="0.3">
      <c r="A22" s="1" t="s">
        <v>566</v>
      </c>
      <c r="B22" s="1" t="s">
        <v>1087</v>
      </c>
      <c r="E22" s="24" t="s">
        <v>339</v>
      </c>
      <c r="F22" s="25">
        <v>0.87739999999999996</v>
      </c>
      <c r="H22" s="26">
        <v>25.446724445577367</v>
      </c>
      <c r="I22" s="27">
        <v>0.19830079999999872</v>
      </c>
      <c r="J22" s="26">
        <v>249.74894810659188</v>
      </c>
      <c r="K22" s="27">
        <v>-21.904856299999999</v>
      </c>
      <c r="L22" s="25">
        <v>30</v>
      </c>
      <c r="M22" s="25" t="s">
        <v>1106</v>
      </c>
      <c r="N22" s="28" t="s">
        <v>1218</v>
      </c>
      <c r="O22" s="29"/>
      <c r="P22" s="30"/>
      <c r="Q22" s="21" t="s">
        <v>1203</v>
      </c>
      <c r="R22" s="31"/>
      <c r="S22" s="31"/>
      <c r="T22" s="28"/>
      <c r="Y22" s="28"/>
      <c r="Z22" s="28"/>
      <c r="AK22" s="1"/>
      <c r="AL22" s="1" t="s">
        <v>1125</v>
      </c>
      <c r="AM22" s="1"/>
      <c r="AN22" s="1"/>
      <c r="AO22" s="32"/>
    </row>
    <row r="23" spans="1:41" x14ac:dyDescent="0.3">
      <c r="A23" s="1" t="s">
        <v>567</v>
      </c>
      <c r="B23" s="1" t="s">
        <v>1087</v>
      </c>
      <c r="E23" s="24" t="s">
        <v>339</v>
      </c>
      <c r="F23" s="25">
        <v>0.88349999999999995</v>
      </c>
      <c r="H23" s="26">
        <v>31.923910272750451</v>
      </c>
      <c r="I23" s="27">
        <v>0.91569440000000024</v>
      </c>
      <c r="J23" s="26">
        <v>297.54698457222997</v>
      </c>
      <c r="K23" s="27">
        <v>-21.119321899999999</v>
      </c>
      <c r="L23" s="25">
        <v>20</v>
      </c>
      <c r="M23" s="25" t="s">
        <v>1107</v>
      </c>
      <c r="N23" s="28" t="s">
        <v>1218</v>
      </c>
      <c r="O23" s="29"/>
      <c r="P23" s="30"/>
      <c r="Q23" s="21" t="s">
        <v>1203</v>
      </c>
      <c r="R23" s="31"/>
      <c r="S23" s="31"/>
      <c r="T23" s="28"/>
      <c r="Y23" s="28"/>
      <c r="Z23" s="28"/>
      <c r="AK23" s="1"/>
      <c r="AL23" s="1" t="s">
        <v>1125</v>
      </c>
      <c r="AM23" s="1"/>
      <c r="AN23" s="1"/>
      <c r="AO23" s="32"/>
    </row>
    <row r="24" spans="1:41" x14ac:dyDescent="0.3">
      <c r="A24" s="1" t="s">
        <v>568</v>
      </c>
      <c r="B24" s="1" t="s">
        <v>1087</v>
      </c>
      <c r="E24" s="24" t="s">
        <v>339</v>
      </c>
      <c r="F24" s="25">
        <v>0.92669999999999997</v>
      </c>
      <c r="H24" s="26">
        <v>43.365409125669125</v>
      </c>
      <c r="I24" s="27">
        <v>1.1907840000000003</v>
      </c>
      <c r="J24" s="26">
        <v>334.37727910238431</v>
      </c>
      <c r="K24" s="27">
        <v>-23.039420100000001</v>
      </c>
      <c r="L24" s="25">
        <v>20</v>
      </c>
      <c r="M24" s="25" t="s">
        <v>1107</v>
      </c>
      <c r="N24" s="28" t="s">
        <v>1218</v>
      </c>
      <c r="O24" s="29"/>
      <c r="P24" s="30"/>
      <c r="Q24" s="21" t="s">
        <v>1203</v>
      </c>
      <c r="R24" s="31"/>
      <c r="S24" s="31"/>
      <c r="T24" s="28"/>
      <c r="Y24" s="28"/>
      <c r="Z24" s="28"/>
      <c r="AK24" s="1"/>
      <c r="AL24" s="1" t="s">
        <v>1125</v>
      </c>
      <c r="AM24" s="1"/>
      <c r="AN24" s="1"/>
      <c r="AO24" s="32"/>
    </row>
    <row r="25" spans="1:41" x14ac:dyDescent="0.3">
      <c r="A25" s="32" t="s">
        <v>437</v>
      </c>
      <c r="B25" s="1" t="s">
        <v>1087</v>
      </c>
      <c r="E25" s="24" t="s">
        <v>339</v>
      </c>
      <c r="F25" s="34">
        <v>0.57099999999999995</v>
      </c>
      <c r="H25" s="26">
        <v>22.354843495030408</v>
      </c>
      <c r="I25" s="35"/>
      <c r="J25" s="26">
        <v>203.36590038314174</v>
      </c>
      <c r="K25" s="27">
        <v>-24.584243400000005</v>
      </c>
      <c r="L25" s="25">
        <v>40</v>
      </c>
      <c r="M25" s="25" t="s">
        <v>1099</v>
      </c>
      <c r="N25" s="28" t="s">
        <v>1218</v>
      </c>
      <c r="Q25" s="21" t="s">
        <v>1203</v>
      </c>
      <c r="R25" s="36"/>
      <c r="AK25" s="1" t="s">
        <v>1126</v>
      </c>
      <c r="AL25" s="1"/>
      <c r="AM25" s="1"/>
      <c r="AN25" s="1"/>
      <c r="AO25" s="32"/>
    </row>
    <row r="26" spans="1:41" x14ac:dyDescent="0.3">
      <c r="A26" s="1" t="s">
        <v>569</v>
      </c>
      <c r="B26" s="1" t="s">
        <v>1087</v>
      </c>
      <c r="E26" s="24" t="s">
        <v>339</v>
      </c>
      <c r="F26" s="25">
        <v>0.95699999999999996</v>
      </c>
      <c r="H26" s="26">
        <v>48.459724700484323</v>
      </c>
      <c r="I26" s="27">
        <v>1.1919695999999986</v>
      </c>
      <c r="J26" s="26">
        <v>363.78821879382889</v>
      </c>
      <c r="K26" s="27">
        <v>-24.197858</v>
      </c>
      <c r="L26" s="25">
        <v>38</v>
      </c>
      <c r="M26" s="25" t="s">
        <v>1099</v>
      </c>
      <c r="N26" s="28" t="s">
        <v>1218</v>
      </c>
      <c r="O26" s="29"/>
      <c r="P26" s="30"/>
      <c r="Q26" s="21" t="s">
        <v>1203</v>
      </c>
      <c r="R26" s="31"/>
      <c r="S26" s="31"/>
      <c r="T26" s="28"/>
      <c r="Y26" s="28"/>
      <c r="Z26" s="28"/>
      <c r="AK26" s="1"/>
      <c r="AL26" s="1" t="s">
        <v>1125</v>
      </c>
      <c r="AM26" s="1"/>
      <c r="AN26" s="1"/>
      <c r="AO26" s="32"/>
    </row>
    <row r="27" spans="1:41" x14ac:dyDescent="0.3">
      <c r="A27" s="1" t="s">
        <v>570</v>
      </c>
      <c r="B27" s="1" t="s">
        <v>1087</v>
      </c>
      <c r="E27" s="24" t="s">
        <v>339</v>
      </c>
      <c r="F27" s="25">
        <v>0.92200000000000004</v>
      </c>
      <c r="H27" s="26">
        <v>47.860693346928372</v>
      </c>
      <c r="I27" s="27">
        <v>0.80071359999999947</v>
      </c>
      <c r="J27" s="26">
        <v>352.77840112201966</v>
      </c>
      <c r="K27" s="27">
        <v>-25.106458500000006</v>
      </c>
      <c r="L27" s="25">
        <v>38</v>
      </c>
      <c r="M27" s="25" t="s">
        <v>1099</v>
      </c>
      <c r="N27" s="28" t="s">
        <v>1218</v>
      </c>
      <c r="O27" s="29"/>
      <c r="P27" s="30"/>
      <c r="Q27" s="21" t="s">
        <v>1203</v>
      </c>
      <c r="R27" s="31"/>
      <c r="S27" s="31"/>
      <c r="T27" s="28"/>
      <c r="Y27" s="28"/>
      <c r="Z27" s="28"/>
      <c r="AK27" s="1"/>
      <c r="AL27" s="1" t="s">
        <v>1125</v>
      </c>
      <c r="AM27" s="1"/>
      <c r="AN27" s="1"/>
      <c r="AO27" s="32"/>
    </row>
    <row r="28" spans="1:41" x14ac:dyDescent="0.3">
      <c r="A28" s="1" t="s">
        <v>571</v>
      </c>
      <c r="B28" s="1" t="s">
        <v>1087</v>
      </c>
      <c r="E28" s="24" t="s">
        <v>339</v>
      </c>
      <c r="F28" s="25">
        <v>0.97240000000000004</v>
      </c>
      <c r="H28" s="26">
        <v>51.193601835330107</v>
      </c>
      <c r="I28" s="27">
        <v>0.95326559999999905</v>
      </c>
      <c r="J28" s="26">
        <v>356.34081346423562</v>
      </c>
      <c r="K28" s="27">
        <v>-24.008176300000006</v>
      </c>
      <c r="L28" s="25">
        <v>38</v>
      </c>
      <c r="M28" s="25" t="s">
        <v>1099</v>
      </c>
      <c r="N28" s="28" t="s">
        <v>1218</v>
      </c>
      <c r="O28" s="29"/>
      <c r="P28" s="30"/>
      <c r="Q28" s="21" t="s">
        <v>1203</v>
      </c>
      <c r="R28" s="31"/>
      <c r="S28" s="31"/>
      <c r="T28" s="28"/>
      <c r="Y28" s="28"/>
      <c r="Z28" s="28"/>
      <c r="AK28" s="1"/>
      <c r="AL28" s="1" t="s">
        <v>1125</v>
      </c>
      <c r="AM28" s="1"/>
      <c r="AN28" s="1"/>
      <c r="AO28" s="32"/>
    </row>
    <row r="29" spans="1:41" x14ac:dyDescent="0.3">
      <c r="A29" s="1" t="s">
        <v>543</v>
      </c>
      <c r="B29" s="1" t="s">
        <v>1087</v>
      </c>
      <c r="E29" s="2" t="s">
        <v>339</v>
      </c>
      <c r="F29" s="34">
        <v>1.7363</v>
      </c>
      <c r="H29" s="26">
        <v>48.858120197873909</v>
      </c>
      <c r="I29" s="27">
        <v>3.1570290000000005</v>
      </c>
      <c r="J29" s="26">
        <v>505.62443095599383</v>
      </c>
      <c r="K29" s="27">
        <v>-17.495619999999995</v>
      </c>
      <c r="L29" s="25" t="s">
        <v>1124</v>
      </c>
      <c r="M29" s="25" t="s">
        <v>1105</v>
      </c>
      <c r="N29" s="28" t="s">
        <v>1218</v>
      </c>
      <c r="O29" s="29"/>
      <c r="P29" s="29"/>
      <c r="Q29" s="21" t="s">
        <v>1203</v>
      </c>
      <c r="R29" s="31"/>
      <c r="S29" s="33"/>
      <c r="T29" s="28"/>
      <c r="AK29" s="1"/>
      <c r="AL29" s="1"/>
      <c r="AM29" s="1" t="s">
        <v>1172</v>
      </c>
      <c r="AN29" s="1"/>
      <c r="AO29" s="32"/>
    </row>
    <row r="30" spans="1:41" x14ac:dyDescent="0.3">
      <c r="A30" s="1" t="s">
        <v>544</v>
      </c>
      <c r="B30" s="1" t="s">
        <v>1087</v>
      </c>
      <c r="E30" s="2" t="s">
        <v>339</v>
      </c>
      <c r="F30" s="34">
        <v>1.3012999999999999</v>
      </c>
      <c r="H30" s="26">
        <v>41.620987264498474</v>
      </c>
      <c r="I30" s="27">
        <v>1.4922141999999994</v>
      </c>
      <c r="J30" s="26">
        <v>389.16767830045524</v>
      </c>
      <c r="K30" s="27">
        <v>-18.364898499999995</v>
      </c>
      <c r="L30" s="25" t="s">
        <v>1124</v>
      </c>
      <c r="M30" s="25" t="s">
        <v>1105</v>
      </c>
      <c r="N30" s="28" t="s">
        <v>1218</v>
      </c>
      <c r="O30" s="29"/>
      <c r="P30" s="29"/>
      <c r="Q30" s="21" t="s">
        <v>1203</v>
      </c>
      <c r="R30" s="31"/>
      <c r="S30" s="33"/>
      <c r="T30" s="28"/>
      <c r="AK30" s="1"/>
      <c r="AL30" s="1"/>
      <c r="AM30" s="1" t="s">
        <v>1172</v>
      </c>
      <c r="AN30" s="1"/>
      <c r="AO30" s="32"/>
    </row>
    <row r="31" spans="1:41" x14ac:dyDescent="0.3">
      <c r="A31" s="1" t="s">
        <v>545</v>
      </c>
      <c r="B31" s="1" t="s">
        <v>1087</v>
      </c>
      <c r="E31" s="2" t="s">
        <v>339</v>
      </c>
      <c r="F31" s="34">
        <v>1.4917</v>
      </c>
      <c r="H31" s="26">
        <v>43.56499315861489</v>
      </c>
      <c r="I31" s="27">
        <v>2.5774622999999992</v>
      </c>
      <c r="J31" s="26">
        <v>430.4119878603945</v>
      </c>
      <c r="K31" s="27">
        <v>-15.874924499999999</v>
      </c>
      <c r="L31" s="25" t="s">
        <v>1124</v>
      </c>
      <c r="M31" s="25" t="s">
        <v>1105</v>
      </c>
      <c r="N31" s="28" t="s">
        <v>1218</v>
      </c>
      <c r="O31" s="29"/>
      <c r="P31" s="30"/>
      <c r="Q31" s="21" t="s">
        <v>1203</v>
      </c>
      <c r="R31" s="31"/>
      <c r="S31" s="31"/>
      <c r="T31" s="28"/>
      <c r="AK31" s="1"/>
      <c r="AL31" s="1"/>
      <c r="AM31" s="1" t="s">
        <v>1172</v>
      </c>
      <c r="AN31" s="1"/>
      <c r="AO31" s="32"/>
    </row>
    <row r="32" spans="1:41" x14ac:dyDescent="0.3">
      <c r="A32" s="1" t="s">
        <v>533</v>
      </c>
      <c r="B32" s="1" t="s">
        <v>1087</v>
      </c>
      <c r="E32" s="2" t="s">
        <v>339</v>
      </c>
      <c r="F32" s="34">
        <v>1.6454</v>
      </c>
      <c r="H32" s="26">
        <v>54.748026523523848</v>
      </c>
      <c r="I32" s="27">
        <v>0.56489980000000051</v>
      </c>
      <c r="J32" s="26">
        <v>507.98406676782997</v>
      </c>
      <c r="K32" s="27">
        <v>-16.963708499999999</v>
      </c>
      <c r="L32" s="25" t="s">
        <v>1124</v>
      </c>
      <c r="M32" s="25" t="s">
        <v>1105</v>
      </c>
      <c r="N32" s="28" t="s">
        <v>1218</v>
      </c>
      <c r="O32" s="29"/>
      <c r="P32" s="30"/>
      <c r="Q32" s="21" t="s">
        <v>1203</v>
      </c>
      <c r="R32" s="31"/>
      <c r="S32" s="31"/>
      <c r="T32" s="28"/>
      <c r="AK32" s="1"/>
      <c r="AL32" s="1"/>
      <c r="AM32" s="1" t="s">
        <v>1169</v>
      </c>
      <c r="AN32" s="1"/>
      <c r="AO32" s="32"/>
    </row>
    <row r="33" spans="1:41" x14ac:dyDescent="0.3">
      <c r="A33" s="1" t="s">
        <v>534</v>
      </c>
      <c r="B33" s="1" t="s">
        <v>1087</v>
      </c>
      <c r="E33" s="2" t="s">
        <v>339</v>
      </c>
      <c r="F33" s="34">
        <v>1.6146</v>
      </c>
      <c r="H33" s="26">
        <v>55.928954846858232</v>
      </c>
      <c r="I33" s="27">
        <v>-1.6575195999999996</v>
      </c>
      <c r="J33" s="26">
        <v>511.78528072837634</v>
      </c>
      <c r="K33" s="27">
        <v>-17.954461999999999</v>
      </c>
      <c r="L33" s="25" t="s">
        <v>1124</v>
      </c>
      <c r="M33" s="25" t="s">
        <v>1105</v>
      </c>
      <c r="N33" s="28" t="s">
        <v>1218</v>
      </c>
      <c r="Q33" s="21" t="s">
        <v>1203</v>
      </c>
      <c r="R33" s="36"/>
      <c r="AK33" s="1"/>
      <c r="AL33" s="1"/>
      <c r="AM33" s="1" t="s">
        <v>1169</v>
      </c>
      <c r="AN33" s="1"/>
      <c r="AO33" s="32"/>
    </row>
    <row r="34" spans="1:41" x14ac:dyDescent="0.3">
      <c r="A34" s="1" t="s">
        <v>535</v>
      </c>
      <c r="B34" s="1" t="s">
        <v>1087</v>
      </c>
      <c r="E34" s="2" t="s">
        <v>339</v>
      </c>
      <c r="F34" s="34">
        <v>1.5691999999999999</v>
      </c>
      <c r="H34" s="26">
        <v>48.27502368171772</v>
      </c>
      <c r="I34" s="27">
        <v>0.29375479999999954</v>
      </c>
      <c r="J34" s="26">
        <v>493.53034901365697</v>
      </c>
      <c r="K34" s="27">
        <v>-17.248041000000001</v>
      </c>
      <c r="L34" s="25" t="s">
        <v>1124</v>
      </c>
      <c r="M34" s="25" t="s">
        <v>1105</v>
      </c>
      <c r="N34" s="28" t="s">
        <v>1218</v>
      </c>
      <c r="Q34" s="21" t="s">
        <v>1203</v>
      </c>
      <c r="R34" s="36"/>
      <c r="AK34" s="1"/>
      <c r="AL34" s="1"/>
      <c r="AM34" s="1" t="s">
        <v>1169</v>
      </c>
      <c r="AN34" s="1"/>
      <c r="AO34" s="32"/>
    </row>
    <row r="35" spans="1:41" x14ac:dyDescent="0.3">
      <c r="A35" s="1" t="s">
        <v>536</v>
      </c>
      <c r="B35" s="1" t="s">
        <v>1087</v>
      </c>
      <c r="E35" s="2" t="s">
        <v>339</v>
      </c>
      <c r="F35" s="34">
        <v>0.84519999999999995</v>
      </c>
      <c r="H35" s="26">
        <v>23.138722239764238</v>
      </c>
      <c r="I35" s="27">
        <v>2.8078261999999992</v>
      </c>
      <c r="J35" s="26">
        <v>243.32549317147189</v>
      </c>
      <c r="K35" s="27">
        <v>-17.573621499999998</v>
      </c>
      <c r="L35" s="25" t="s">
        <v>1124</v>
      </c>
      <c r="M35" s="25" t="s">
        <v>1105</v>
      </c>
      <c r="N35" s="28" t="s">
        <v>1218</v>
      </c>
      <c r="Q35" s="21" t="s">
        <v>1203</v>
      </c>
      <c r="R35" s="36"/>
      <c r="AK35" s="1"/>
      <c r="AL35" s="1" t="s">
        <v>1128</v>
      </c>
      <c r="AM35" s="1" t="s">
        <v>1170</v>
      </c>
      <c r="AN35" s="1"/>
      <c r="AO35" s="32"/>
    </row>
    <row r="36" spans="1:41" ht="14.5" x14ac:dyDescent="0.3">
      <c r="A36" s="1" t="s">
        <v>537</v>
      </c>
      <c r="B36" s="1" t="s">
        <v>1087</v>
      </c>
      <c r="E36" s="2" t="s">
        <v>339</v>
      </c>
      <c r="F36" s="34">
        <v>1.7241</v>
      </c>
      <c r="G36" s="37"/>
      <c r="H36" s="26">
        <v>52.966108830649411</v>
      </c>
      <c r="I36" s="27">
        <v>1.8520058999999991</v>
      </c>
      <c r="J36" s="26">
        <v>490.85963581183614</v>
      </c>
      <c r="K36" s="27">
        <v>-16.520808999999996</v>
      </c>
      <c r="L36" s="25" t="s">
        <v>1124</v>
      </c>
      <c r="M36" s="25" t="s">
        <v>1105</v>
      </c>
      <c r="N36" s="28" t="s">
        <v>1218</v>
      </c>
      <c r="O36" s="29"/>
      <c r="P36" s="30"/>
      <c r="Q36" s="21" t="s">
        <v>1203</v>
      </c>
      <c r="R36" s="31"/>
      <c r="S36" s="31"/>
      <c r="T36" s="28"/>
      <c r="AK36" s="1"/>
      <c r="AL36" s="1"/>
      <c r="AM36" s="1" t="s">
        <v>1170</v>
      </c>
      <c r="AN36" s="1"/>
      <c r="AO36" s="32"/>
    </row>
    <row r="37" spans="1:41" x14ac:dyDescent="0.3">
      <c r="A37" s="1" t="s">
        <v>538</v>
      </c>
      <c r="B37" s="1" t="s">
        <v>1087</v>
      </c>
      <c r="E37" s="2" t="s">
        <v>339</v>
      </c>
      <c r="F37" s="34">
        <v>1.6236999999999999</v>
      </c>
      <c r="H37" s="26">
        <v>50.282180823071258</v>
      </c>
      <c r="I37" s="27">
        <v>1.9461408999999992</v>
      </c>
      <c r="J37" s="26">
        <v>512.22534142640359</v>
      </c>
      <c r="K37" s="27">
        <v>-18.260664999999996</v>
      </c>
      <c r="L37" s="25" t="s">
        <v>1124</v>
      </c>
      <c r="M37" s="25" t="s">
        <v>1105</v>
      </c>
      <c r="N37" s="28" t="s">
        <v>1218</v>
      </c>
      <c r="O37" s="29"/>
      <c r="P37" s="30"/>
      <c r="Q37" s="21" t="s">
        <v>1203</v>
      </c>
      <c r="R37" s="31"/>
      <c r="S37" s="31"/>
      <c r="T37" s="28"/>
      <c r="AK37" s="1"/>
      <c r="AL37" s="1"/>
      <c r="AM37" s="1" t="s">
        <v>1171</v>
      </c>
      <c r="AN37" s="1"/>
      <c r="AO37" s="32"/>
    </row>
    <row r="38" spans="1:41" x14ac:dyDescent="0.3">
      <c r="A38" s="1" t="s">
        <v>539</v>
      </c>
      <c r="B38" s="1" t="s">
        <v>1087</v>
      </c>
      <c r="E38" s="2" t="s">
        <v>339</v>
      </c>
      <c r="F38" s="34">
        <v>1.6738999999999999</v>
      </c>
      <c r="H38" s="26">
        <v>37.37722345016315</v>
      </c>
      <c r="I38" s="27">
        <v>2.3789405999999991</v>
      </c>
      <c r="J38" s="26">
        <v>426.88391502276176</v>
      </c>
      <c r="K38" s="27">
        <v>-14.010297000000001</v>
      </c>
      <c r="L38" s="25" t="s">
        <v>1124</v>
      </c>
      <c r="M38" s="25" t="s">
        <v>1105</v>
      </c>
      <c r="N38" s="28" t="s">
        <v>1218</v>
      </c>
      <c r="O38" s="29"/>
      <c r="P38" s="30"/>
      <c r="Q38" s="21" t="s">
        <v>1203</v>
      </c>
      <c r="R38" s="31"/>
      <c r="S38" s="31"/>
      <c r="T38" s="28"/>
      <c r="AK38" s="1"/>
      <c r="AL38" s="1"/>
      <c r="AM38" s="1" t="s">
        <v>1171</v>
      </c>
      <c r="AN38" s="1"/>
      <c r="AO38" s="32"/>
    </row>
    <row r="39" spans="1:41" x14ac:dyDescent="0.3">
      <c r="A39" s="1" t="s">
        <v>540</v>
      </c>
      <c r="B39" s="1" t="s">
        <v>1087</v>
      </c>
      <c r="E39" s="2" t="s">
        <v>339</v>
      </c>
      <c r="F39" s="34">
        <v>1.6215999999999999</v>
      </c>
      <c r="H39" s="26">
        <v>47.952952320808336</v>
      </c>
      <c r="I39" s="27">
        <v>1.8990509999999992</v>
      </c>
      <c r="J39" s="26">
        <v>485.3361153262519</v>
      </c>
      <c r="K39" s="27">
        <v>-16.032261000000002</v>
      </c>
      <c r="L39" s="25" t="s">
        <v>1124</v>
      </c>
      <c r="M39" s="25" t="s">
        <v>1105</v>
      </c>
      <c r="N39" s="28" t="s">
        <v>1218</v>
      </c>
      <c r="O39" s="29"/>
      <c r="P39" s="30"/>
      <c r="Q39" s="21" t="s">
        <v>1203</v>
      </c>
      <c r="R39" s="31"/>
      <c r="S39" s="31"/>
      <c r="T39" s="28"/>
      <c r="AK39" s="1"/>
      <c r="AL39" s="1"/>
      <c r="AM39" s="1" t="s">
        <v>1171</v>
      </c>
      <c r="AN39" s="1"/>
      <c r="AO39" s="32"/>
    </row>
    <row r="40" spans="1:41" x14ac:dyDescent="0.3">
      <c r="A40" s="1" t="s">
        <v>541</v>
      </c>
      <c r="B40" s="1" t="s">
        <v>1087</v>
      </c>
      <c r="E40" s="2" t="s">
        <v>339</v>
      </c>
      <c r="F40" s="34">
        <v>0.71309999999999996</v>
      </c>
      <c r="H40" s="26">
        <v>22.02410272602884</v>
      </c>
      <c r="I40" s="27">
        <v>2.1643904999999997</v>
      </c>
      <c r="J40" s="26">
        <v>206.64871016691959</v>
      </c>
      <c r="K40" s="27">
        <v>-16.058702499999995</v>
      </c>
      <c r="L40" s="25" t="s">
        <v>1124</v>
      </c>
      <c r="M40" s="25" t="s">
        <v>1105</v>
      </c>
      <c r="N40" s="28" t="s">
        <v>1218</v>
      </c>
      <c r="O40" s="29"/>
      <c r="P40" s="30"/>
      <c r="Q40" s="21" t="s">
        <v>1203</v>
      </c>
      <c r="R40" s="31"/>
      <c r="S40" s="31"/>
      <c r="T40" s="28"/>
      <c r="AK40" s="1"/>
      <c r="AL40" s="1" t="s">
        <v>1127</v>
      </c>
      <c r="AM40" s="1" t="s">
        <v>1171</v>
      </c>
      <c r="AN40" s="1"/>
      <c r="AO40" s="32"/>
    </row>
    <row r="41" spans="1:41" ht="14.5" x14ac:dyDescent="0.3">
      <c r="A41" s="1" t="s">
        <v>542</v>
      </c>
      <c r="B41" s="1" t="s">
        <v>1087</v>
      </c>
      <c r="E41" s="2" t="s">
        <v>339</v>
      </c>
      <c r="F41" s="34">
        <v>0.32550000000000001</v>
      </c>
      <c r="G41" s="37"/>
      <c r="H41" s="26">
        <v>9.0675718345437328</v>
      </c>
      <c r="I41" s="38" t="s">
        <v>1125</v>
      </c>
      <c r="J41" s="26">
        <v>89.539453717754185</v>
      </c>
      <c r="K41" s="38" t="s">
        <v>1125</v>
      </c>
      <c r="L41" s="25" t="s">
        <v>1124</v>
      </c>
      <c r="M41" s="25" t="s">
        <v>1105</v>
      </c>
      <c r="N41" s="28" t="s">
        <v>1218</v>
      </c>
      <c r="O41" s="29"/>
      <c r="P41" s="30"/>
      <c r="Q41" s="21" t="s">
        <v>1203</v>
      </c>
      <c r="R41" s="31"/>
      <c r="S41" s="31"/>
      <c r="T41" s="28"/>
      <c r="AK41" s="1"/>
      <c r="AL41" s="1" t="s">
        <v>1128</v>
      </c>
      <c r="AM41" s="1" t="s">
        <v>1171</v>
      </c>
      <c r="AN41" s="1"/>
      <c r="AO41" s="32"/>
    </row>
    <row r="42" spans="1:41" x14ac:dyDescent="0.3">
      <c r="A42" s="1" t="s">
        <v>436</v>
      </c>
      <c r="B42" s="1" t="s">
        <v>1087</v>
      </c>
      <c r="E42" s="2" t="s">
        <v>339</v>
      </c>
      <c r="F42" s="34">
        <v>0.50490000000000002</v>
      </c>
      <c r="H42" s="26">
        <v>16.567868268802847</v>
      </c>
      <c r="I42" s="35"/>
      <c r="J42" s="26">
        <v>145.48850574712642</v>
      </c>
      <c r="K42" s="27">
        <v>-23.586688600000002</v>
      </c>
      <c r="L42" s="3">
        <v>67</v>
      </c>
      <c r="M42" s="3" t="s">
        <v>1098</v>
      </c>
      <c r="N42" s="21" t="s">
        <v>1218</v>
      </c>
      <c r="O42" s="28"/>
      <c r="P42" s="28"/>
      <c r="Q42" s="21" t="s">
        <v>1203</v>
      </c>
      <c r="R42" s="31"/>
      <c r="S42" s="31"/>
      <c r="T42" s="28"/>
      <c r="AK42" s="1" t="s">
        <v>1129</v>
      </c>
      <c r="AL42" s="1" t="s">
        <v>1125</v>
      </c>
      <c r="AM42" s="1"/>
      <c r="AN42" s="1"/>
      <c r="AO42" s="1"/>
    </row>
    <row r="43" spans="1:41" x14ac:dyDescent="0.3">
      <c r="A43" s="1" t="s">
        <v>430</v>
      </c>
      <c r="B43" s="1" t="s">
        <v>1087</v>
      </c>
      <c r="E43" s="2" t="s">
        <v>339</v>
      </c>
      <c r="F43" s="25">
        <v>0.90449999999999997</v>
      </c>
      <c r="H43" s="26">
        <v>40.888988019372931</v>
      </c>
      <c r="I43" s="27">
        <v>-8.3542400000000516E-2</v>
      </c>
      <c r="J43" s="26">
        <v>293.53576437587657</v>
      </c>
      <c r="K43" s="27">
        <v>-25.180261699999999</v>
      </c>
      <c r="L43" s="3">
        <v>61</v>
      </c>
      <c r="M43" s="3" t="s">
        <v>1098</v>
      </c>
      <c r="N43" s="21" t="s">
        <v>1218</v>
      </c>
      <c r="Q43" s="21" t="s">
        <v>1203</v>
      </c>
      <c r="R43" s="36"/>
      <c r="AK43" s="1"/>
      <c r="AL43" s="1" t="s">
        <v>1125</v>
      </c>
      <c r="AM43" s="1"/>
      <c r="AN43" s="1"/>
      <c r="AO43" s="1"/>
    </row>
    <row r="44" spans="1:41" x14ac:dyDescent="0.3">
      <c r="A44" s="1" t="s">
        <v>431</v>
      </c>
      <c r="B44" s="1" t="s">
        <v>1087</v>
      </c>
      <c r="E44" s="2" t="s">
        <v>339</v>
      </c>
      <c r="F44" s="25">
        <v>0.92879999999999996</v>
      </c>
      <c r="H44" s="26">
        <v>39.057481519245478</v>
      </c>
      <c r="I44" s="27">
        <v>0.62355999999999923</v>
      </c>
      <c r="J44" s="39"/>
      <c r="K44" s="38"/>
      <c r="L44" s="3">
        <v>61</v>
      </c>
      <c r="M44" s="3" t="s">
        <v>1098</v>
      </c>
      <c r="N44" s="40" t="s">
        <v>1218</v>
      </c>
      <c r="O44" s="30"/>
      <c r="P44" s="30"/>
      <c r="Q44" s="21" t="s">
        <v>1203</v>
      </c>
      <c r="R44" s="36"/>
      <c r="S44" s="36"/>
      <c r="T44" s="40"/>
      <c r="Y44" s="40"/>
      <c r="Z44" s="40"/>
      <c r="AK44" s="1"/>
      <c r="AL44" s="1" t="s">
        <v>1125</v>
      </c>
      <c r="AM44" s="1"/>
      <c r="AN44" s="1"/>
      <c r="AO44" s="1"/>
    </row>
    <row r="45" spans="1:41" x14ac:dyDescent="0.3">
      <c r="A45" s="1" t="s">
        <v>432</v>
      </c>
      <c r="B45" s="1" t="s">
        <v>1087</v>
      </c>
      <c r="E45" s="2" t="s">
        <v>339</v>
      </c>
      <c r="F45" s="25">
        <v>0.96279999999999999</v>
      </c>
      <c r="H45" s="26">
        <v>34.597884272240634</v>
      </c>
      <c r="I45" s="27">
        <v>1.3267648000000003</v>
      </c>
      <c r="J45" s="26">
        <v>276.60729312762976</v>
      </c>
      <c r="K45" s="27">
        <v>-24.1233468</v>
      </c>
      <c r="L45" s="3">
        <v>61</v>
      </c>
      <c r="M45" s="3" t="s">
        <v>1098</v>
      </c>
      <c r="N45" s="21" t="s">
        <v>1218</v>
      </c>
      <c r="O45" s="41"/>
      <c r="P45" s="42"/>
      <c r="Q45" s="21" t="s">
        <v>1203</v>
      </c>
      <c r="R45" s="43"/>
      <c r="S45" s="43"/>
      <c r="AK45" s="1"/>
      <c r="AL45" s="1" t="s">
        <v>1125</v>
      </c>
      <c r="AM45" s="1"/>
      <c r="AN45" s="1"/>
      <c r="AO45" s="1"/>
    </row>
    <row r="46" spans="1:41" x14ac:dyDescent="0.3">
      <c r="A46" s="1" t="s">
        <v>427</v>
      </c>
      <c r="B46" s="1" t="s">
        <v>1087</v>
      </c>
      <c r="E46" s="2" t="s">
        <v>339</v>
      </c>
      <c r="F46" s="25">
        <v>0.9345</v>
      </c>
      <c r="H46" s="26">
        <v>34.391409635483051</v>
      </c>
      <c r="I46" s="27">
        <v>1.6599871999999993</v>
      </c>
      <c r="J46" s="26">
        <v>260.2538569424965</v>
      </c>
      <c r="K46" s="27">
        <v>-22.7658706</v>
      </c>
      <c r="L46" s="3">
        <v>61</v>
      </c>
      <c r="M46" s="3" t="s">
        <v>1098</v>
      </c>
      <c r="N46" s="21" t="s">
        <v>1218</v>
      </c>
      <c r="O46" s="30"/>
      <c r="P46" s="30"/>
      <c r="Q46" s="21" t="s">
        <v>1203</v>
      </c>
      <c r="R46" s="36"/>
      <c r="S46" s="36"/>
      <c r="T46" s="40"/>
      <c r="Y46" s="40"/>
      <c r="Z46" s="40"/>
      <c r="AK46" s="1"/>
      <c r="AL46" s="1" t="s">
        <v>1125</v>
      </c>
      <c r="AM46" s="1"/>
      <c r="AN46" s="1"/>
      <c r="AO46" s="1"/>
    </row>
    <row r="47" spans="1:41" x14ac:dyDescent="0.3">
      <c r="A47" s="1" t="s">
        <v>428</v>
      </c>
      <c r="B47" s="1" t="s">
        <v>1087</v>
      </c>
      <c r="E47" s="2" t="s">
        <v>339</v>
      </c>
      <c r="F47" s="25">
        <v>0.96330000000000005</v>
      </c>
      <c r="H47" s="26">
        <v>40.063089472342597</v>
      </c>
      <c r="I47" s="27">
        <v>1.4953471999999988</v>
      </c>
      <c r="J47" s="26">
        <v>287.93969144460027</v>
      </c>
      <c r="K47" s="27">
        <v>-23.3779924</v>
      </c>
      <c r="L47" s="3">
        <v>61</v>
      </c>
      <c r="M47" s="3" t="s">
        <v>1098</v>
      </c>
      <c r="N47" s="21" t="s">
        <v>1218</v>
      </c>
      <c r="O47" s="30"/>
      <c r="P47" s="30"/>
      <c r="Q47" s="21" t="s">
        <v>1203</v>
      </c>
      <c r="R47" s="36"/>
      <c r="S47" s="36"/>
      <c r="T47" s="40"/>
      <c r="Y47" s="40"/>
      <c r="Z47" s="40"/>
      <c r="AK47" s="1"/>
      <c r="AL47" s="1" t="s">
        <v>1125</v>
      </c>
      <c r="AM47" s="1"/>
      <c r="AN47" s="1"/>
      <c r="AO47" s="1"/>
    </row>
    <row r="48" spans="1:41" x14ac:dyDescent="0.3">
      <c r="A48" s="1" t="s">
        <v>429</v>
      </c>
      <c r="B48" s="1" t="s">
        <v>1087</v>
      </c>
      <c r="E48" s="2" t="s">
        <v>339</v>
      </c>
      <c r="F48" s="25">
        <v>0.92359999999999998</v>
      </c>
      <c r="H48" s="26">
        <v>38.436783074177931</v>
      </c>
      <c r="I48" s="27">
        <v>1.7292224000000003</v>
      </c>
      <c r="J48" s="26">
        <v>295.38709677419354</v>
      </c>
      <c r="K48" s="27">
        <v>-24.978674100000006</v>
      </c>
      <c r="L48" s="3">
        <v>61</v>
      </c>
      <c r="M48" s="3" t="s">
        <v>1098</v>
      </c>
      <c r="N48" s="21" t="s">
        <v>1218</v>
      </c>
      <c r="O48" s="29"/>
      <c r="P48" s="30"/>
      <c r="Q48" s="21" t="s">
        <v>1203</v>
      </c>
      <c r="R48" s="31"/>
      <c r="S48" s="31"/>
      <c r="T48" s="28"/>
      <c r="Y48" s="28"/>
      <c r="Z48" s="28"/>
      <c r="AK48" s="1"/>
      <c r="AL48" s="1" t="s">
        <v>1125</v>
      </c>
      <c r="AM48" s="1"/>
      <c r="AN48" s="1"/>
      <c r="AO48" s="1"/>
    </row>
    <row r="49" spans="1:41" x14ac:dyDescent="0.3">
      <c r="A49" s="1" t="s">
        <v>433</v>
      </c>
      <c r="B49" s="1" t="s">
        <v>1087</v>
      </c>
      <c r="E49" s="2" t="s">
        <v>339</v>
      </c>
      <c r="F49" s="25">
        <v>0.93230000000000002</v>
      </c>
      <c r="H49" s="26">
        <v>42.069207239357638</v>
      </c>
      <c r="I49" s="27">
        <v>0.7509023999999993</v>
      </c>
      <c r="J49" s="26">
        <v>316.28471248246848</v>
      </c>
      <c r="K49" s="27">
        <v>-25.981617100000005</v>
      </c>
      <c r="L49" s="3">
        <v>67</v>
      </c>
      <c r="M49" s="3" t="s">
        <v>1098</v>
      </c>
      <c r="N49" s="28" t="s">
        <v>1218</v>
      </c>
      <c r="O49" s="41"/>
      <c r="P49" s="42"/>
      <c r="Q49" s="21" t="s">
        <v>1203</v>
      </c>
      <c r="R49" s="43"/>
      <c r="S49" s="43"/>
      <c r="AK49" s="1"/>
      <c r="AL49" s="1" t="s">
        <v>1127</v>
      </c>
      <c r="AM49" s="1"/>
      <c r="AN49" s="1"/>
      <c r="AO49" s="1"/>
    </row>
    <row r="50" spans="1:41" x14ac:dyDescent="0.3">
      <c r="A50" s="1" t="s">
        <v>434</v>
      </c>
      <c r="B50" s="1" t="s">
        <v>1087</v>
      </c>
      <c r="E50" s="2" t="s">
        <v>339</v>
      </c>
      <c r="F50" s="25">
        <v>0.97670000000000001</v>
      </c>
      <c r="H50" s="26">
        <v>42.231073158297221</v>
      </c>
      <c r="I50" s="27">
        <v>1.5285120000000001</v>
      </c>
      <c r="J50" s="26">
        <v>350.21178120617111</v>
      </c>
      <c r="K50" s="27">
        <v>-24.619500400000003</v>
      </c>
      <c r="L50" s="3">
        <v>67</v>
      </c>
      <c r="M50" s="3" t="s">
        <v>1098</v>
      </c>
      <c r="N50" s="28" t="s">
        <v>1218</v>
      </c>
      <c r="O50" s="29"/>
      <c r="P50" s="30"/>
      <c r="Q50" s="21" t="s">
        <v>1203</v>
      </c>
      <c r="R50" s="31"/>
      <c r="S50" s="31"/>
      <c r="T50" s="28"/>
      <c r="Y50" s="28"/>
      <c r="Z50" s="28"/>
      <c r="AK50" s="1"/>
      <c r="AL50" s="1" t="s">
        <v>1127</v>
      </c>
      <c r="AM50" s="1"/>
      <c r="AN50" s="1"/>
      <c r="AO50" s="1"/>
    </row>
    <row r="51" spans="1:41" x14ac:dyDescent="0.3">
      <c r="A51" s="1" t="s">
        <v>435</v>
      </c>
      <c r="B51" s="1" t="s">
        <v>1087</v>
      </c>
      <c r="E51" s="2" t="s">
        <v>339</v>
      </c>
      <c r="F51" s="25">
        <v>0.91600000000000004</v>
      </c>
      <c r="H51" s="26">
        <v>38.67129747642111</v>
      </c>
      <c r="I51" s="27">
        <v>1.000105599999999</v>
      </c>
      <c r="J51" s="26">
        <v>299.32819074333804</v>
      </c>
      <c r="K51" s="27">
        <v>-24.873680799999999</v>
      </c>
      <c r="L51" s="3">
        <v>67</v>
      </c>
      <c r="M51" s="3" t="s">
        <v>1098</v>
      </c>
      <c r="N51" s="28" t="s">
        <v>1218</v>
      </c>
      <c r="Q51" s="21" t="s">
        <v>1203</v>
      </c>
      <c r="R51" s="36"/>
      <c r="AK51" s="1"/>
      <c r="AL51" s="1" t="s">
        <v>1125</v>
      </c>
      <c r="AM51" s="1"/>
      <c r="AN51" s="1"/>
      <c r="AO51" s="1"/>
    </row>
    <row r="52" spans="1:41" x14ac:dyDescent="0.3">
      <c r="A52" s="1" t="s">
        <v>586</v>
      </c>
      <c r="B52" s="1" t="s">
        <v>1087</v>
      </c>
      <c r="E52" s="2" t="s">
        <v>339</v>
      </c>
      <c r="F52" s="34">
        <v>1.7061999999999999</v>
      </c>
      <c r="H52" s="26">
        <v>51.593621724029056</v>
      </c>
      <c r="I52" s="27">
        <v>0.85600669999999957</v>
      </c>
      <c r="J52" s="26">
        <v>523.39377845220031</v>
      </c>
      <c r="K52" s="27">
        <v>-20.175816999999999</v>
      </c>
      <c r="L52" s="25" t="s">
        <v>1124</v>
      </c>
      <c r="M52" s="25" t="s">
        <v>1105</v>
      </c>
      <c r="N52" s="28" t="s">
        <v>1218</v>
      </c>
      <c r="O52" s="29"/>
      <c r="P52" s="30"/>
      <c r="Q52" s="21" t="s">
        <v>1203</v>
      </c>
      <c r="R52" s="31"/>
      <c r="S52" s="31"/>
      <c r="T52" s="28"/>
      <c r="Y52" s="28"/>
      <c r="Z52" s="28"/>
      <c r="AK52" s="1"/>
      <c r="AL52" s="1"/>
      <c r="AM52" s="1" t="s">
        <v>1172</v>
      </c>
      <c r="AN52" s="1"/>
      <c r="AO52" s="32"/>
    </row>
    <row r="53" spans="1:41" x14ac:dyDescent="0.3">
      <c r="A53" s="1" t="s">
        <v>587</v>
      </c>
      <c r="B53" s="1" t="s">
        <v>1087</v>
      </c>
      <c r="E53" s="2" t="s">
        <v>339</v>
      </c>
      <c r="F53" s="34">
        <v>1.6091</v>
      </c>
      <c r="H53" s="26">
        <v>48.45184717398169</v>
      </c>
      <c r="I53" s="27">
        <v>0.89314119999999964</v>
      </c>
      <c r="J53" s="26">
        <v>473.43930197268594</v>
      </c>
      <c r="K53" s="27">
        <v>-17.860773000000002</v>
      </c>
      <c r="L53" s="25" t="s">
        <v>1124</v>
      </c>
      <c r="M53" s="25" t="s">
        <v>1105</v>
      </c>
      <c r="N53" s="28" t="s">
        <v>1218</v>
      </c>
      <c r="O53" s="29"/>
      <c r="P53" s="30"/>
      <c r="Q53" s="21" t="s">
        <v>1203</v>
      </c>
      <c r="R53" s="31"/>
      <c r="S53" s="31"/>
      <c r="T53" s="28"/>
      <c r="Y53" s="28"/>
      <c r="Z53" s="28"/>
      <c r="AK53" s="1"/>
      <c r="AL53" s="1"/>
      <c r="AM53" s="1" t="s">
        <v>1172</v>
      </c>
      <c r="AN53" s="1"/>
      <c r="AO53" s="32"/>
    </row>
    <row r="54" spans="1:41" x14ac:dyDescent="0.3">
      <c r="A54" s="1" t="s">
        <v>588</v>
      </c>
      <c r="B54" s="1" t="s">
        <v>1087</v>
      </c>
      <c r="E54" s="2" t="s">
        <v>339</v>
      </c>
      <c r="F54" s="34">
        <v>1.6968000000000001</v>
      </c>
      <c r="H54" s="26">
        <v>52.665087885485747</v>
      </c>
      <c r="I54" s="27">
        <v>0.99634810000000007</v>
      </c>
      <c r="J54" s="39"/>
      <c r="K54" s="38"/>
      <c r="L54" s="25" t="s">
        <v>1124</v>
      </c>
      <c r="M54" s="25" t="s">
        <v>1105</v>
      </c>
      <c r="N54" s="28" t="s">
        <v>1218</v>
      </c>
      <c r="O54" s="29"/>
      <c r="P54" s="30"/>
      <c r="Q54" s="21" t="s">
        <v>1203</v>
      </c>
      <c r="R54" s="31"/>
      <c r="S54" s="31"/>
      <c r="T54" s="28"/>
      <c r="Y54" s="28"/>
      <c r="Z54" s="28"/>
      <c r="AK54" s="1"/>
      <c r="AL54" s="1"/>
      <c r="AM54" s="1" t="s">
        <v>1172</v>
      </c>
      <c r="AN54" s="1"/>
      <c r="AO54" s="32"/>
    </row>
    <row r="55" spans="1:41" x14ac:dyDescent="0.3">
      <c r="A55" s="1" t="s">
        <v>589</v>
      </c>
      <c r="B55" s="1" t="s">
        <v>1087</v>
      </c>
      <c r="E55" s="2" t="s">
        <v>339</v>
      </c>
      <c r="F55" s="34">
        <v>1.5896999999999999</v>
      </c>
      <c r="H55" s="26">
        <v>46.209977897063467</v>
      </c>
      <c r="I55" s="27">
        <v>0.48124219999999951</v>
      </c>
      <c r="J55" s="26">
        <v>464.30424886191201</v>
      </c>
      <c r="K55" s="27">
        <v>-18.774558999999996</v>
      </c>
      <c r="L55" s="25" t="s">
        <v>1124</v>
      </c>
      <c r="M55" s="25" t="s">
        <v>1105</v>
      </c>
      <c r="N55" s="28" t="s">
        <v>1218</v>
      </c>
      <c r="O55" s="29"/>
      <c r="P55" s="30"/>
      <c r="Q55" s="21" t="s">
        <v>1203</v>
      </c>
      <c r="R55" s="31"/>
      <c r="S55" s="31"/>
      <c r="T55" s="28"/>
      <c r="Y55" s="28"/>
      <c r="Z55" s="28"/>
      <c r="AK55" s="1"/>
      <c r="AL55" s="1"/>
      <c r="AM55" s="1" t="s">
        <v>1172</v>
      </c>
      <c r="AN55" s="1"/>
      <c r="AO55" s="32"/>
    </row>
    <row r="56" spans="1:41" x14ac:dyDescent="0.3">
      <c r="A56" s="1" t="s">
        <v>590</v>
      </c>
      <c r="B56" s="1" t="s">
        <v>1087</v>
      </c>
      <c r="E56" s="2" t="s">
        <v>339</v>
      </c>
      <c r="F56" s="34">
        <v>1.5631999999999999</v>
      </c>
      <c r="H56" s="26">
        <v>53.578675928849606</v>
      </c>
      <c r="I56" s="27">
        <v>0.74234449999999952</v>
      </c>
      <c r="J56" s="26">
        <v>487.59711684370257</v>
      </c>
      <c r="K56" s="27">
        <v>-18.512303999999997</v>
      </c>
      <c r="L56" s="25" t="s">
        <v>1124</v>
      </c>
      <c r="M56" s="25" t="s">
        <v>1105</v>
      </c>
      <c r="N56" s="28" t="s">
        <v>1218</v>
      </c>
      <c r="O56" s="29"/>
      <c r="P56" s="30"/>
      <c r="Q56" s="21" t="s">
        <v>1203</v>
      </c>
      <c r="R56" s="31"/>
      <c r="S56" s="31"/>
      <c r="T56" s="28"/>
      <c r="Y56" s="28"/>
      <c r="Z56" s="28"/>
      <c r="AK56" s="1"/>
      <c r="AL56" s="1"/>
      <c r="AM56" s="1" t="s">
        <v>1172</v>
      </c>
      <c r="AN56" s="1"/>
      <c r="AO56" s="32"/>
    </row>
    <row r="57" spans="1:41" x14ac:dyDescent="0.3">
      <c r="A57" s="1" t="s">
        <v>591</v>
      </c>
      <c r="B57" s="1" t="s">
        <v>1087</v>
      </c>
      <c r="E57" s="2" t="s">
        <v>339</v>
      </c>
      <c r="F57" s="34">
        <v>1.6365000000000001</v>
      </c>
      <c r="H57" s="26">
        <v>39.59067466582465</v>
      </c>
      <c r="I57" s="27">
        <v>1.6457774999999999</v>
      </c>
      <c r="J57" s="26">
        <v>418.46965098634291</v>
      </c>
      <c r="K57" s="27">
        <v>-14.575415499999995</v>
      </c>
      <c r="L57" s="25" t="s">
        <v>1124</v>
      </c>
      <c r="M57" s="25" t="s">
        <v>1105</v>
      </c>
      <c r="N57" s="28" t="s">
        <v>1218</v>
      </c>
      <c r="O57" s="29"/>
      <c r="P57" s="30"/>
      <c r="Q57" s="21" t="s">
        <v>1203</v>
      </c>
      <c r="R57" s="31"/>
      <c r="S57" s="31"/>
      <c r="T57" s="28"/>
      <c r="Y57" s="28"/>
      <c r="Z57" s="28"/>
      <c r="AK57" s="1"/>
      <c r="AL57" s="1"/>
      <c r="AM57" s="1" t="s">
        <v>1172</v>
      </c>
      <c r="AN57" s="1"/>
      <c r="AO57" s="32"/>
    </row>
    <row r="58" spans="1:41" x14ac:dyDescent="0.3">
      <c r="A58" s="1" t="s">
        <v>592</v>
      </c>
      <c r="B58" s="1" t="s">
        <v>1087</v>
      </c>
      <c r="E58" s="2" t="s">
        <v>339</v>
      </c>
      <c r="F58" s="34">
        <v>1.534</v>
      </c>
      <c r="H58" s="26">
        <v>37.341437743395431</v>
      </c>
      <c r="I58" s="27">
        <v>1.4578624000000002</v>
      </c>
      <c r="J58" s="26">
        <v>393.90212443095601</v>
      </c>
      <c r="K58" s="27">
        <v>-14.643082499999995</v>
      </c>
      <c r="L58" s="25" t="s">
        <v>1124</v>
      </c>
      <c r="M58" s="25" t="s">
        <v>1105</v>
      </c>
      <c r="N58" s="28" t="s">
        <v>1218</v>
      </c>
      <c r="O58" s="29"/>
      <c r="P58" s="30"/>
      <c r="Q58" s="21" t="s">
        <v>1203</v>
      </c>
      <c r="R58" s="31"/>
      <c r="S58" s="31"/>
      <c r="T58" s="28"/>
      <c r="Y58" s="28"/>
      <c r="Z58" s="28"/>
      <c r="AK58" s="1"/>
      <c r="AL58" s="1"/>
      <c r="AM58" s="1"/>
      <c r="AN58" s="1"/>
      <c r="AO58" s="32"/>
    </row>
    <row r="59" spans="1:41" x14ac:dyDescent="0.3">
      <c r="A59" s="1" t="s">
        <v>575</v>
      </c>
      <c r="B59" s="1" t="s">
        <v>1087</v>
      </c>
      <c r="E59" s="2" t="s">
        <v>339</v>
      </c>
      <c r="F59" s="34">
        <v>1.5943000000000001</v>
      </c>
      <c r="H59" s="26">
        <v>51.00105252078729</v>
      </c>
      <c r="I59" s="27">
        <v>-1.5842882</v>
      </c>
      <c r="J59" s="26">
        <v>462.79438543247301</v>
      </c>
      <c r="K59" s="27">
        <v>-20.624862499999999</v>
      </c>
      <c r="L59" s="25" t="s">
        <v>1124</v>
      </c>
      <c r="M59" s="25" t="s">
        <v>1105</v>
      </c>
      <c r="N59" s="28" t="s">
        <v>1218</v>
      </c>
      <c r="O59" s="29"/>
      <c r="P59" s="30"/>
      <c r="Q59" s="21" t="s">
        <v>1203</v>
      </c>
      <c r="R59" s="31"/>
      <c r="S59" s="31"/>
      <c r="T59" s="28"/>
      <c r="Y59" s="28"/>
      <c r="Z59" s="28"/>
      <c r="AK59" s="1"/>
      <c r="AL59" s="1"/>
      <c r="AM59" s="1" t="s">
        <v>1169</v>
      </c>
      <c r="AN59" s="1"/>
      <c r="AO59" s="32"/>
    </row>
    <row r="60" spans="1:41" x14ac:dyDescent="0.3">
      <c r="A60" s="1" t="s">
        <v>576</v>
      </c>
      <c r="B60" s="1" t="s">
        <v>1087</v>
      </c>
      <c r="E60" s="2" t="s">
        <v>339</v>
      </c>
      <c r="F60" s="34">
        <v>1.4677</v>
      </c>
      <c r="H60" s="26">
        <v>39.020208399115887</v>
      </c>
      <c r="I60" s="27">
        <v>1.1115309</v>
      </c>
      <c r="J60" s="26">
        <v>385.90515933232166</v>
      </c>
      <c r="K60" s="27">
        <v>-17.0603935</v>
      </c>
      <c r="L60" s="25" t="s">
        <v>1124</v>
      </c>
      <c r="M60" s="25" t="s">
        <v>1105</v>
      </c>
      <c r="N60" s="28" t="s">
        <v>1218</v>
      </c>
      <c r="O60" s="29"/>
      <c r="P60" s="30"/>
      <c r="Q60" s="21" t="s">
        <v>1203</v>
      </c>
      <c r="R60" s="31"/>
      <c r="S60" s="31"/>
      <c r="T60" s="28"/>
      <c r="Y60" s="28"/>
      <c r="Z60" s="28"/>
      <c r="AK60" s="1"/>
      <c r="AL60" s="1"/>
      <c r="AM60" s="1" t="s">
        <v>1169</v>
      </c>
      <c r="AN60" s="1"/>
      <c r="AO60" s="32"/>
    </row>
    <row r="61" spans="1:41" x14ac:dyDescent="0.3">
      <c r="A61" s="1" t="s">
        <v>577</v>
      </c>
      <c r="B61" s="1" t="s">
        <v>1087</v>
      </c>
      <c r="C61" s="44"/>
      <c r="D61" s="44"/>
      <c r="E61" s="2" t="s">
        <v>339</v>
      </c>
      <c r="F61" s="34">
        <v>1.6736</v>
      </c>
      <c r="G61" s="45"/>
      <c r="H61" s="26">
        <v>58.871802968108625</v>
      </c>
      <c r="I61" s="27">
        <v>-8.0088800000000959E-2</v>
      </c>
      <c r="J61" s="26">
        <v>542.82473444613049</v>
      </c>
      <c r="K61" s="27">
        <v>-20.683780500000001</v>
      </c>
      <c r="L61" s="25" t="s">
        <v>1124</v>
      </c>
      <c r="M61" s="25" t="s">
        <v>1105</v>
      </c>
      <c r="N61" s="28" t="s">
        <v>1218</v>
      </c>
      <c r="O61" s="29"/>
      <c r="P61" s="30"/>
      <c r="Q61" s="21" t="s">
        <v>1203</v>
      </c>
      <c r="R61" s="31"/>
      <c r="S61" s="31"/>
      <c r="T61" s="28"/>
      <c r="Y61" s="28"/>
      <c r="Z61" s="28"/>
      <c r="AK61" s="1"/>
      <c r="AL61" s="1"/>
      <c r="AM61" s="1" t="s">
        <v>1169</v>
      </c>
      <c r="AN61" s="1"/>
      <c r="AO61" s="32"/>
    </row>
    <row r="62" spans="1:41" x14ac:dyDescent="0.3">
      <c r="A62" s="1" t="s">
        <v>578</v>
      </c>
      <c r="B62" s="1" t="s">
        <v>1087</v>
      </c>
      <c r="C62" s="44"/>
      <c r="D62" s="44"/>
      <c r="E62" s="2" t="s">
        <v>339</v>
      </c>
      <c r="F62" s="34">
        <v>1.5267999999999999</v>
      </c>
      <c r="G62" s="45"/>
      <c r="H62" s="26">
        <v>51.232607093990104</v>
      </c>
      <c r="I62" s="27">
        <v>1.0992177999999997</v>
      </c>
      <c r="J62" s="26">
        <v>473.64415781487099</v>
      </c>
      <c r="K62" s="27">
        <v>-18.958867499999997</v>
      </c>
      <c r="L62" s="25" t="s">
        <v>1124</v>
      </c>
      <c r="M62" s="25" t="s">
        <v>1105</v>
      </c>
      <c r="N62" s="28" t="s">
        <v>1218</v>
      </c>
      <c r="O62" s="29"/>
      <c r="P62" s="30"/>
      <c r="Q62" s="21" t="s">
        <v>1203</v>
      </c>
      <c r="R62" s="31"/>
      <c r="S62" s="31"/>
      <c r="T62" s="28"/>
      <c r="Y62" s="28"/>
      <c r="Z62" s="28"/>
      <c r="AK62" s="1"/>
      <c r="AL62" s="1"/>
      <c r="AM62" s="1" t="s">
        <v>1169</v>
      </c>
      <c r="AN62" s="1"/>
      <c r="AO62" s="32"/>
    </row>
    <row r="63" spans="1:41" x14ac:dyDescent="0.3">
      <c r="A63" s="1" t="s">
        <v>579</v>
      </c>
      <c r="B63" s="1" t="s">
        <v>1087</v>
      </c>
      <c r="E63" s="2" t="s">
        <v>339</v>
      </c>
      <c r="F63" s="34">
        <v>1.6661999999999999</v>
      </c>
      <c r="H63" s="26">
        <v>41.537838122302915</v>
      </c>
      <c r="I63" s="27">
        <v>0.40103250000000057</v>
      </c>
      <c r="J63" s="26">
        <v>430.51062215477998</v>
      </c>
      <c r="K63" s="27">
        <v>-15.164969999999997</v>
      </c>
      <c r="L63" s="25" t="s">
        <v>1124</v>
      </c>
      <c r="M63" s="25" t="s">
        <v>1105</v>
      </c>
      <c r="N63" s="28" t="s">
        <v>1218</v>
      </c>
      <c r="O63" s="29"/>
      <c r="P63" s="30"/>
      <c r="Q63" s="21" t="s">
        <v>1203</v>
      </c>
      <c r="R63" s="31"/>
      <c r="S63" s="31"/>
      <c r="T63" s="28"/>
      <c r="Y63" s="28"/>
      <c r="Z63" s="28"/>
      <c r="AK63" s="1"/>
      <c r="AL63" s="1"/>
      <c r="AM63" s="1" t="s">
        <v>1169</v>
      </c>
      <c r="AN63" s="1"/>
      <c r="AO63" s="32"/>
    </row>
    <row r="64" spans="1:41" x14ac:dyDescent="0.3">
      <c r="A64" s="1" t="s">
        <v>580</v>
      </c>
      <c r="B64" s="1" t="s">
        <v>1087</v>
      </c>
      <c r="E64" s="2" t="s">
        <v>339</v>
      </c>
      <c r="F64" s="34">
        <v>1.6849000000000001</v>
      </c>
      <c r="H64" s="39"/>
      <c r="I64" s="38"/>
      <c r="J64" s="26">
        <v>434.41805766312598</v>
      </c>
      <c r="K64" s="27">
        <v>-15.203772499999996</v>
      </c>
      <c r="L64" s="25" t="s">
        <v>1124</v>
      </c>
      <c r="M64" s="25" t="s">
        <v>1105</v>
      </c>
      <c r="N64" s="28" t="s">
        <v>1218</v>
      </c>
      <c r="O64" s="29"/>
      <c r="P64" s="30"/>
      <c r="Q64" s="21" t="s">
        <v>1203</v>
      </c>
      <c r="R64" s="31"/>
      <c r="S64" s="31"/>
      <c r="T64" s="28"/>
      <c r="Y64" s="28"/>
      <c r="Z64" s="28"/>
      <c r="AK64" s="1"/>
      <c r="AL64" s="1"/>
      <c r="AM64" s="1"/>
      <c r="AN64" s="1"/>
      <c r="AO64" s="32"/>
    </row>
    <row r="65" spans="1:41" x14ac:dyDescent="0.3">
      <c r="A65" s="1" t="s">
        <v>581</v>
      </c>
      <c r="B65" s="1" t="s">
        <v>1087</v>
      </c>
      <c r="E65" s="2" t="s">
        <v>339</v>
      </c>
      <c r="F65" s="34">
        <v>1.6484000000000001</v>
      </c>
      <c r="H65" s="26">
        <v>58.828649615829917</v>
      </c>
      <c r="I65" s="27">
        <v>0.49681690000000012</v>
      </c>
      <c r="J65" s="26">
        <v>525.85963581183603</v>
      </c>
      <c r="K65" s="27">
        <v>-18.246954499999998</v>
      </c>
      <c r="L65" s="25" t="s">
        <v>1124</v>
      </c>
      <c r="M65" s="25" t="s">
        <v>1105</v>
      </c>
      <c r="N65" s="28" t="s">
        <v>1218</v>
      </c>
      <c r="O65" s="29"/>
      <c r="P65" s="30"/>
      <c r="Q65" s="21" t="s">
        <v>1203</v>
      </c>
      <c r="R65" s="31"/>
      <c r="S65" s="31"/>
      <c r="T65" s="28"/>
      <c r="Y65" s="28"/>
      <c r="Z65" s="28"/>
      <c r="AK65" s="1"/>
      <c r="AL65" s="1"/>
      <c r="AM65" s="1" t="s">
        <v>1171</v>
      </c>
      <c r="AN65" s="1"/>
      <c r="AO65" s="32"/>
    </row>
    <row r="66" spans="1:41" s="46" customFormat="1" x14ac:dyDescent="0.3">
      <c r="A66" s="1" t="s">
        <v>582</v>
      </c>
      <c r="B66" s="1" t="s">
        <v>1087</v>
      </c>
      <c r="C66" s="15"/>
      <c r="D66" s="15"/>
      <c r="E66" s="2" t="s">
        <v>339</v>
      </c>
      <c r="F66" s="34">
        <v>1.4944999999999999</v>
      </c>
      <c r="G66" s="21"/>
      <c r="H66" s="26">
        <v>51.424165877276081</v>
      </c>
      <c r="I66" s="27">
        <v>0.33663639999999939</v>
      </c>
      <c r="J66" s="26">
        <v>469.76707132018208</v>
      </c>
      <c r="K66" s="27">
        <v>-19.359079000000001</v>
      </c>
      <c r="L66" s="25" t="s">
        <v>1124</v>
      </c>
      <c r="M66" s="25" t="s">
        <v>1105</v>
      </c>
      <c r="N66" s="28" t="s">
        <v>1218</v>
      </c>
      <c r="O66" s="29"/>
      <c r="P66" s="30"/>
      <c r="Q66" s="21" t="s">
        <v>1203</v>
      </c>
      <c r="R66" s="31"/>
      <c r="S66" s="31"/>
      <c r="T66" s="28"/>
      <c r="U66" s="21"/>
      <c r="V66" s="21"/>
      <c r="W66" s="15"/>
      <c r="X66" s="15"/>
      <c r="Y66" s="28"/>
      <c r="Z66" s="28"/>
      <c r="AA66" s="21"/>
      <c r="AB66" s="21"/>
      <c r="AC66" s="21"/>
      <c r="AD66" s="21"/>
      <c r="AE66" s="21"/>
      <c r="AF66" s="21"/>
      <c r="AG66" s="21"/>
      <c r="AH66" s="21"/>
      <c r="AI66" s="21"/>
      <c r="AJ66" s="24"/>
      <c r="AK66" s="1"/>
      <c r="AL66" s="1"/>
      <c r="AM66" s="1" t="s">
        <v>1171</v>
      </c>
      <c r="AN66" s="1"/>
      <c r="AO66" s="32"/>
    </row>
    <row r="67" spans="1:41" x14ac:dyDescent="0.3">
      <c r="A67" s="1" t="s">
        <v>583</v>
      </c>
      <c r="B67" s="1" t="s">
        <v>1087</v>
      </c>
      <c r="E67" s="2" t="s">
        <v>339</v>
      </c>
      <c r="F67" s="34">
        <v>1.6577999999999999</v>
      </c>
      <c r="H67" s="26">
        <v>44.824860540995694</v>
      </c>
      <c r="I67" s="27">
        <v>0.87021540000000064</v>
      </c>
      <c r="J67" s="26">
        <v>443.83383915022762</v>
      </c>
      <c r="K67" s="27">
        <v>-16.076115999999999</v>
      </c>
      <c r="L67" s="25" t="s">
        <v>1124</v>
      </c>
      <c r="M67" s="25" t="s">
        <v>1105</v>
      </c>
      <c r="N67" s="28" t="s">
        <v>1218</v>
      </c>
      <c r="O67" s="29"/>
      <c r="P67" s="30"/>
      <c r="Q67" s="21" t="s">
        <v>1203</v>
      </c>
      <c r="R67" s="31"/>
      <c r="S67" s="31"/>
      <c r="T67" s="28"/>
      <c r="Y67" s="28"/>
      <c r="Z67" s="28"/>
      <c r="AK67" s="1"/>
      <c r="AL67" s="1"/>
      <c r="AM67" s="1" t="s">
        <v>1171</v>
      </c>
      <c r="AN67" s="1"/>
      <c r="AO67" s="32"/>
    </row>
    <row r="68" spans="1:41" x14ac:dyDescent="0.3">
      <c r="A68" s="1" t="s">
        <v>584</v>
      </c>
      <c r="B68" s="1" t="s">
        <v>1087</v>
      </c>
      <c r="E68" s="2" t="s">
        <v>339</v>
      </c>
      <c r="F68" s="34">
        <v>1.5179</v>
      </c>
      <c r="H68" s="26">
        <v>48.151878749605309</v>
      </c>
      <c r="I68" s="27">
        <v>0.56648570000000076</v>
      </c>
      <c r="J68" s="26">
        <v>424.41047040971171</v>
      </c>
      <c r="K68" s="27">
        <v>-19.305155999999997</v>
      </c>
      <c r="L68" s="25" t="s">
        <v>1124</v>
      </c>
      <c r="M68" s="25" t="s">
        <v>1105</v>
      </c>
      <c r="N68" s="28" t="s">
        <v>1218</v>
      </c>
      <c r="O68" s="29"/>
      <c r="P68" s="30"/>
      <c r="Q68" s="21" t="s">
        <v>1203</v>
      </c>
      <c r="R68" s="31"/>
      <c r="S68" s="31"/>
      <c r="T68" s="28"/>
      <c r="Y68" s="28"/>
      <c r="Z68" s="28"/>
      <c r="AK68" s="1"/>
      <c r="AL68" s="1"/>
      <c r="AM68" s="1" t="s">
        <v>1171</v>
      </c>
      <c r="AN68" s="1"/>
      <c r="AO68" s="32"/>
    </row>
    <row r="69" spans="1:41" x14ac:dyDescent="0.3">
      <c r="A69" s="1" t="s">
        <v>585</v>
      </c>
      <c r="B69" s="1" t="s">
        <v>1087</v>
      </c>
      <c r="E69" s="2" t="s">
        <v>339</v>
      </c>
      <c r="F69" s="34">
        <v>1.6207</v>
      </c>
      <c r="H69" s="26">
        <v>52.16093042837597</v>
      </c>
      <c r="I69" s="27">
        <v>0.73224640000000063</v>
      </c>
      <c r="J69" s="26">
        <v>457.12670713201817</v>
      </c>
      <c r="K69" s="27">
        <v>-19.412247999999998</v>
      </c>
      <c r="L69" s="25" t="s">
        <v>1124</v>
      </c>
      <c r="M69" s="25" t="s">
        <v>1105</v>
      </c>
      <c r="N69" s="28" t="s">
        <v>1218</v>
      </c>
      <c r="O69" s="29"/>
      <c r="P69" s="30"/>
      <c r="Q69" s="21" t="s">
        <v>1203</v>
      </c>
      <c r="R69" s="31"/>
      <c r="S69" s="31"/>
      <c r="T69" s="28"/>
      <c r="Y69" s="28"/>
      <c r="Z69" s="28"/>
      <c r="AK69" s="1"/>
      <c r="AL69" s="1"/>
      <c r="AM69" s="1"/>
      <c r="AN69" s="1"/>
      <c r="AO69" s="32"/>
    </row>
    <row r="70" spans="1:41" x14ac:dyDescent="0.3">
      <c r="A70" s="1" t="s">
        <v>642</v>
      </c>
      <c r="B70" s="1" t="s">
        <v>1087</v>
      </c>
      <c r="E70" s="2" t="s">
        <v>339</v>
      </c>
      <c r="F70" s="34">
        <v>0.89259999999999995</v>
      </c>
      <c r="H70" s="26">
        <v>46.537118437118444</v>
      </c>
      <c r="I70" s="27">
        <v>1.5161279999999984</v>
      </c>
      <c r="J70" s="26">
        <v>331.11048951048957</v>
      </c>
      <c r="K70" s="27">
        <v>-25.524903800000001</v>
      </c>
      <c r="L70" s="3">
        <v>48</v>
      </c>
      <c r="M70" s="3" t="s">
        <v>1108</v>
      </c>
      <c r="N70" s="28" t="s">
        <v>1218</v>
      </c>
      <c r="O70" s="29"/>
      <c r="P70" s="30"/>
      <c r="Q70" s="21" t="s">
        <v>1203</v>
      </c>
      <c r="R70" s="31"/>
      <c r="S70" s="33"/>
      <c r="T70" s="28"/>
      <c r="AK70" s="1"/>
      <c r="AL70" s="1"/>
      <c r="AM70" s="1"/>
      <c r="AN70" s="1"/>
      <c r="AO70" s="1"/>
    </row>
    <row r="71" spans="1:41" x14ac:dyDescent="0.3">
      <c r="A71" s="1" t="s">
        <v>651</v>
      </c>
      <c r="B71" s="1" t="s">
        <v>1087</v>
      </c>
      <c r="E71" s="2" t="s">
        <v>339</v>
      </c>
      <c r="F71" s="34">
        <v>0.95689999999999997</v>
      </c>
      <c r="H71" s="26">
        <v>54.966503575461047</v>
      </c>
      <c r="I71" s="27">
        <v>1.2470655999999991</v>
      </c>
      <c r="J71" s="26">
        <v>368.12716763005778</v>
      </c>
      <c r="K71" s="27">
        <v>-25.570884300000003</v>
      </c>
      <c r="L71" s="3">
        <v>48</v>
      </c>
      <c r="M71" s="3" t="s">
        <v>1108</v>
      </c>
      <c r="N71" s="28" t="s">
        <v>1218</v>
      </c>
      <c r="O71" s="29"/>
      <c r="P71" s="29"/>
      <c r="Q71" s="21" t="s">
        <v>1203</v>
      </c>
      <c r="R71" s="31"/>
      <c r="S71" s="31"/>
      <c r="T71" s="28"/>
      <c r="Y71" s="28"/>
      <c r="Z71" s="28"/>
      <c r="AK71" s="1"/>
      <c r="AL71" s="1"/>
      <c r="AM71" s="1"/>
      <c r="AN71" s="1"/>
      <c r="AO71" s="1"/>
    </row>
    <row r="72" spans="1:41" x14ac:dyDescent="0.3">
      <c r="A72" s="1" t="s">
        <v>652</v>
      </c>
      <c r="B72" s="1" t="s">
        <v>1087</v>
      </c>
      <c r="E72" s="2" t="s">
        <v>339</v>
      </c>
      <c r="F72" s="34">
        <v>0.89759999999999995</v>
      </c>
      <c r="H72" s="26">
        <v>39.390038890979802</v>
      </c>
      <c r="I72" s="27">
        <v>1.3141327999999994</v>
      </c>
      <c r="J72" s="26">
        <v>338.69075144508673</v>
      </c>
      <c r="K72" s="27">
        <v>-25.7098662</v>
      </c>
      <c r="L72" s="3">
        <v>48</v>
      </c>
      <c r="M72" s="3" t="s">
        <v>1108</v>
      </c>
      <c r="N72" s="28" t="s">
        <v>1218</v>
      </c>
      <c r="O72" s="29"/>
      <c r="P72" s="29"/>
      <c r="Q72" s="21" t="s">
        <v>1203</v>
      </c>
      <c r="R72" s="31"/>
      <c r="S72" s="31"/>
      <c r="T72" s="28"/>
      <c r="Y72" s="28"/>
      <c r="Z72" s="28"/>
      <c r="AK72" s="1"/>
      <c r="AL72" s="1"/>
      <c r="AM72" s="1"/>
      <c r="AN72" s="1"/>
      <c r="AO72" s="1"/>
    </row>
    <row r="73" spans="1:41" x14ac:dyDescent="0.3">
      <c r="A73" s="1" t="s">
        <v>653</v>
      </c>
      <c r="B73" s="1" t="s">
        <v>1087</v>
      </c>
      <c r="E73" s="2" t="s">
        <v>339</v>
      </c>
      <c r="F73" s="34">
        <v>0.86270000000000002</v>
      </c>
      <c r="H73" s="26">
        <v>35.695395809810563</v>
      </c>
      <c r="I73" s="27">
        <v>2.2507768000000006</v>
      </c>
      <c r="J73" s="26">
        <v>327.49132947976881</v>
      </c>
      <c r="K73" s="27">
        <v>-25.3331087</v>
      </c>
      <c r="L73" s="3">
        <v>48</v>
      </c>
      <c r="M73" s="3" t="s">
        <v>1108</v>
      </c>
      <c r="N73" s="28" t="s">
        <v>1218</v>
      </c>
      <c r="O73" s="29"/>
      <c r="P73" s="29"/>
      <c r="Q73" s="21" t="s">
        <v>1203</v>
      </c>
      <c r="R73" s="31"/>
      <c r="S73" s="31"/>
      <c r="T73" s="28"/>
      <c r="Y73" s="28"/>
      <c r="Z73" s="28"/>
      <c r="AK73" s="1"/>
      <c r="AL73" s="1"/>
      <c r="AM73" s="1"/>
      <c r="AN73" s="1"/>
      <c r="AO73" s="1"/>
    </row>
    <row r="74" spans="1:41" x14ac:dyDescent="0.3">
      <c r="A74" s="1" t="s">
        <v>654</v>
      </c>
      <c r="B74" s="1" t="s">
        <v>1087</v>
      </c>
      <c r="E74" s="2" t="s">
        <v>339</v>
      </c>
      <c r="F74" s="34">
        <v>0.85419999999999996</v>
      </c>
      <c r="H74" s="26">
        <v>45.16095847446995</v>
      </c>
      <c r="I74" s="27">
        <v>1.1518128000000005</v>
      </c>
      <c r="J74" s="26">
        <v>323.77745664739888</v>
      </c>
      <c r="K74" s="27">
        <v>-25.160204600000004</v>
      </c>
      <c r="L74" s="3">
        <v>48</v>
      </c>
      <c r="M74" s="3" t="s">
        <v>1108</v>
      </c>
      <c r="N74" s="28" t="s">
        <v>1218</v>
      </c>
      <c r="O74" s="29"/>
      <c r="P74" s="29"/>
      <c r="Q74" s="21" t="s">
        <v>1203</v>
      </c>
      <c r="R74" s="31"/>
      <c r="S74" s="31"/>
      <c r="T74" s="28"/>
      <c r="Y74" s="28"/>
      <c r="Z74" s="28"/>
      <c r="AK74" s="1"/>
      <c r="AL74" s="1"/>
      <c r="AM74" s="1"/>
      <c r="AN74" s="1"/>
      <c r="AO74" s="1"/>
    </row>
    <row r="75" spans="1:41" x14ac:dyDescent="0.3">
      <c r="A75" s="1" t="s">
        <v>643</v>
      </c>
      <c r="B75" s="1" t="s">
        <v>1087</v>
      </c>
      <c r="E75" s="2" t="s">
        <v>339</v>
      </c>
      <c r="F75" s="34">
        <v>0.92090000000000005</v>
      </c>
      <c r="H75" s="26">
        <v>48.040145527537319</v>
      </c>
      <c r="I75" s="27">
        <v>1.3846487999999995</v>
      </c>
      <c r="J75" s="26">
        <v>359.93352601156067</v>
      </c>
      <c r="K75" s="27">
        <v>-25.047477199999999</v>
      </c>
      <c r="L75" s="3">
        <v>48</v>
      </c>
      <c r="M75" s="3" t="s">
        <v>1108</v>
      </c>
      <c r="N75" s="28" t="s">
        <v>1218</v>
      </c>
      <c r="O75" s="29"/>
      <c r="P75" s="30"/>
      <c r="Q75" s="21" t="s">
        <v>1203</v>
      </c>
      <c r="R75" s="31"/>
      <c r="S75" s="33"/>
      <c r="T75" s="28"/>
      <c r="AK75" s="1"/>
      <c r="AL75" s="1"/>
      <c r="AM75" s="1"/>
      <c r="AN75" s="1"/>
      <c r="AO75" s="1"/>
    </row>
    <row r="76" spans="1:41" x14ac:dyDescent="0.3">
      <c r="A76" s="1" t="s">
        <v>644</v>
      </c>
      <c r="B76" s="1" t="s">
        <v>1087</v>
      </c>
      <c r="E76" s="2" t="s">
        <v>339</v>
      </c>
      <c r="F76" s="34">
        <v>0.9365</v>
      </c>
      <c r="H76" s="26">
        <v>50.302095094718347</v>
      </c>
      <c r="I76" s="27">
        <v>1.0180911999999998</v>
      </c>
      <c r="J76" s="26">
        <v>364.22543352601156</v>
      </c>
      <c r="K76" s="27">
        <v>-26.246833300000006</v>
      </c>
      <c r="L76" s="3">
        <v>48</v>
      </c>
      <c r="M76" s="3" t="s">
        <v>1108</v>
      </c>
      <c r="N76" s="28" t="s">
        <v>1218</v>
      </c>
      <c r="O76" s="29"/>
      <c r="P76" s="30"/>
      <c r="Q76" s="21" t="s">
        <v>1203</v>
      </c>
      <c r="R76" s="31"/>
      <c r="S76" s="33"/>
      <c r="T76" s="28"/>
      <c r="AK76" s="1"/>
      <c r="AL76" s="1"/>
      <c r="AM76" s="1"/>
      <c r="AN76" s="1"/>
      <c r="AO76" s="1"/>
    </row>
    <row r="77" spans="1:41" x14ac:dyDescent="0.3">
      <c r="A77" s="1" t="s">
        <v>645</v>
      </c>
      <c r="B77" s="1" t="s">
        <v>1087</v>
      </c>
      <c r="E77" s="2" t="s">
        <v>339</v>
      </c>
      <c r="F77" s="34">
        <v>0.82379999999999998</v>
      </c>
      <c r="H77" s="26">
        <v>44.038138251160454</v>
      </c>
      <c r="I77" s="27">
        <v>1.5160967999999999</v>
      </c>
      <c r="J77" s="26">
        <v>309.64450867052028</v>
      </c>
      <c r="K77" s="27">
        <v>-25.370153199999997</v>
      </c>
      <c r="L77" s="3">
        <v>48</v>
      </c>
      <c r="M77" s="3" t="s">
        <v>1108</v>
      </c>
      <c r="N77" s="28" t="s">
        <v>1218</v>
      </c>
      <c r="O77" s="29"/>
      <c r="P77" s="30"/>
      <c r="Q77" s="21" t="s">
        <v>1203</v>
      </c>
      <c r="R77" s="31"/>
      <c r="S77" s="33"/>
      <c r="T77" s="28"/>
      <c r="AK77" s="1"/>
      <c r="AL77" s="1"/>
      <c r="AM77" s="1"/>
      <c r="AN77" s="1"/>
      <c r="AO77" s="1"/>
    </row>
    <row r="78" spans="1:41" ht="14.5" x14ac:dyDescent="0.3">
      <c r="A78" s="1" t="s">
        <v>646</v>
      </c>
      <c r="B78" s="1" t="s">
        <v>1087</v>
      </c>
      <c r="E78" s="2" t="s">
        <v>339</v>
      </c>
      <c r="F78" s="34">
        <v>0.93959999999999999</v>
      </c>
      <c r="G78" s="37"/>
      <c r="H78" s="26">
        <v>49.396311629657511</v>
      </c>
      <c r="I78" s="27">
        <v>0.68851359999999995</v>
      </c>
      <c r="J78" s="26">
        <v>357.98265895953762</v>
      </c>
      <c r="K78" s="27">
        <v>-24.7499517</v>
      </c>
      <c r="L78" s="3">
        <v>48</v>
      </c>
      <c r="M78" s="3" t="s">
        <v>1108</v>
      </c>
      <c r="N78" s="28" t="s">
        <v>1218</v>
      </c>
      <c r="O78" s="29"/>
      <c r="P78" s="29"/>
      <c r="Q78" s="21" t="s">
        <v>1203</v>
      </c>
      <c r="R78" s="31"/>
      <c r="S78" s="33"/>
      <c r="T78" s="28"/>
      <c r="AK78" s="1"/>
      <c r="AL78" s="1"/>
      <c r="AM78" s="1"/>
      <c r="AN78" s="1"/>
      <c r="AO78" s="1"/>
    </row>
    <row r="79" spans="1:41" x14ac:dyDescent="0.3">
      <c r="A79" s="1" t="s">
        <v>647</v>
      </c>
      <c r="B79" s="1" t="s">
        <v>1087</v>
      </c>
      <c r="E79" s="2" t="s">
        <v>339</v>
      </c>
      <c r="F79" s="34">
        <v>0.94140000000000001</v>
      </c>
      <c r="H79" s="26">
        <v>51.65198845816083</v>
      </c>
      <c r="I79" s="27">
        <v>1.1069519999999995</v>
      </c>
      <c r="J79" s="26">
        <v>360.12138728323703</v>
      </c>
      <c r="K79" s="27">
        <v>-24.786624100000004</v>
      </c>
      <c r="L79" s="3">
        <v>48</v>
      </c>
      <c r="M79" s="3" t="s">
        <v>1108</v>
      </c>
      <c r="N79" s="28" t="s">
        <v>1218</v>
      </c>
      <c r="O79" s="29"/>
      <c r="P79" s="29"/>
      <c r="Q79" s="21" t="s">
        <v>1203</v>
      </c>
      <c r="R79" s="31"/>
      <c r="S79" s="33"/>
      <c r="T79" s="28"/>
      <c r="AK79" s="1"/>
      <c r="AL79" s="1"/>
      <c r="AM79" s="1"/>
      <c r="AN79" s="1"/>
      <c r="AO79" s="1"/>
    </row>
    <row r="80" spans="1:41" x14ac:dyDescent="0.3">
      <c r="A80" s="1" t="s">
        <v>648</v>
      </c>
      <c r="B80" s="1" t="s">
        <v>1087</v>
      </c>
      <c r="E80" s="2" t="s">
        <v>339</v>
      </c>
      <c r="F80" s="34">
        <v>0.88770000000000004</v>
      </c>
      <c r="H80" s="26">
        <v>38.370091581984695</v>
      </c>
      <c r="I80" s="27">
        <v>2.1794823999999999</v>
      </c>
      <c r="J80" s="26">
        <v>327.30346820809251</v>
      </c>
      <c r="K80" s="27">
        <v>-24.777961800000003</v>
      </c>
      <c r="L80" s="3">
        <v>48</v>
      </c>
      <c r="M80" s="3" t="s">
        <v>1108</v>
      </c>
      <c r="N80" s="28" t="s">
        <v>1218</v>
      </c>
      <c r="O80" s="29"/>
      <c r="P80" s="29"/>
      <c r="Q80" s="21" t="s">
        <v>1203</v>
      </c>
      <c r="R80" s="31"/>
      <c r="S80" s="31"/>
      <c r="T80" s="28"/>
      <c r="Y80" s="28"/>
      <c r="Z80" s="28"/>
      <c r="AK80" s="1"/>
      <c r="AL80" s="1"/>
      <c r="AM80" s="1"/>
      <c r="AN80" s="1"/>
      <c r="AO80" s="1"/>
    </row>
    <row r="81" spans="1:41" x14ac:dyDescent="0.3">
      <c r="A81" s="1" t="s">
        <v>649</v>
      </c>
      <c r="B81" s="1" t="s">
        <v>1087</v>
      </c>
      <c r="E81" s="2" t="s">
        <v>339</v>
      </c>
      <c r="F81" s="34">
        <v>0.87270000000000003</v>
      </c>
      <c r="H81" s="26">
        <v>39.762639568435581</v>
      </c>
      <c r="I81" s="27">
        <v>1.7023703999999997</v>
      </c>
      <c r="J81" s="26">
        <v>330.38150289017341</v>
      </c>
      <c r="K81" s="27">
        <v>-25.4773687</v>
      </c>
      <c r="L81" s="3">
        <v>48</v>
      </c>
      <c r="M81" s="3" t="s">
        <v>1108</v>
      </c>
      <c r="N81" s="28" t="s">
        <v>1218</v>
      </c>
      <c r="O81" s="29"/>
      <c r="P81" s="29"/>
      <c r="Q81" s="21" t="s">
        <v>1203</v>
      </c>
      <c r="R81" s="31"/>
      <c r="S81" s="31"/>
      <c r="T81" s="28"/>
      <c r="Y81" s="28"/>
      <c r="Z81" s="28"/>
      <c r="AK81" s="1"/>
      <c r="AL81" s="1"/>
      <c r="AM81" s="1"/>
      <c r="AN81" s="1"/>
      <c r="AO81" s="1"/>
    </row>
    <row r="82" spans="1:41" x14ac:dyDescent="0.3">
      <c r="A82" s="1" t="s">
        <v>650</v>
      </c>
      <c r="B82" s="1" t="s">
        <v>1087</v>
      </c>
      <c r="E82" s="2" t="s">
        <v>339</v>
      </c>
      <c r="F82" s="34">
        <v>0.97330000000000005</v>
      </c>
      <c r="H82" s="26">
        <v>52.577844686990332</v>
      </c>
      <c r="I82" s="27">
        <v>0.86254239999999971</v>
      </c>
      <c r="J82" s="26">
        <v>367.73699421965324</v>
      </c>
      <c r="K82" s="27">
        <v>-25.422579200000005</v>
      </c>
      <c r="L82" s="3">
        <v>48</v>
      </c>
      <c r="M82" s="3" t="s">
        <v>1108</v>
      </c>
      <c r="N82" s="28" t="s">
        <v>1218</v>
      </c>
      <c r="O82" s="47"/>
      <c r="P82" s="47"/>
      <c r="Q82" s="21" t="s">
        <v>1203</v>
      </c>
      <c r="R82" s="48"/>
      <c r="S82" s="48"/>
      <c r="T82" s="45"/>
      <c r="U82" s="45"/>
      <c r="V82" s="45"/>
      <c r="W82" s="44"/>
      <c r="X82" s="44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9"/>
      <c r="AK82" s="1"/>
      <c r="AL82" s="1"/>
      <c r="AM82" s="1"/>
      <c r="AN82" s="1"/>
      <c r="AO82" s="1"/>
    </row>
    <row r="83" spans="1:41" x14ac:dyDescent="0.3">
      <c r="A83" s="1" t="s">
        <v>655</v>
      </c>
      <c r="B83" s="1" t="s">
        <v>1087</v>
      </c>
      <c r="E83" s="2" t="s">
        <v>339</v>
      </c>
      <c r="F83" s="34">
        <v>0.87660000000000005</v>
      </c>
      <c r="H83" s="26">
        <v>17.894617990214527</v>
      </c>
      <c r="I83" s="27">
        <v>1.3744256000000006</v>
      </c>
      <c r="J83" s="26">
        <v>211.50867052023122</v>
      </c>
      <c r="K83" s="27">
        <v>-14.191414900000005</v>
      </c>
      <c r="L83" s="50"/>
      <c r="M83" s="50"/>
      <c r="N83" s="28"/>
      <c r="O83" s="29"/>
      <c r="P83" s="30"/>
      <c r="R83" s="31"/>
      <c r="S83" s="33"/>
      <c r="T83" s="28"/>
      <c r="AK83" s="1"/>
      <c r="AL83" s="1"/>
      <c r="AM83" s="1"/>
      <c r="AN83" s="1"/>
      <c r="AO83" s="51"/>
    </row>
    <row r="84" spans="1:41" x14ac:dyDescent="0.3">
      <c r="A84" s="1" t="s">
        <v>662</v>
      </c>
      <c r="B84" s="1" t="s">
        <v>1087</v>
      </c>
      <c r="E84" s="2" t="s">
        <v>339</v>
      </c>
      <c r="F84" s="25">
        <v>0.31390000000000001</v>
      </c>
      <c r="H84" s="26">
        <v>8.8108579088471863</v>
      </c>
      <c r="I84" s="27">
        <v>3.5809231999999991</v>
      </c>
      <c r="J84" s="26">
        <v>98.634754098360659</v>
      </c>
      <c r="K84" s="27">
        <v>-20.942582600000001</v>
      </c>
      <c r="L84" s="50"/>
      <c r="M84" s="50"/>
      <c r="N84" s="28"/>
      <c r="O84" s="29"/>
      <c r="P84" s="30"/>
      <c r="R84" s="31"/>
      <c r="S84" s="31"/>
      <c r="T84" s="28"/>
      <c r="AK84" s="1" t="s">
        <v>1138</v>
      </c>
      <c r="AL84" s="1"/>
      <c r="AM84" s="1"/>
      <c r="AN84" s="1"/>
      <c r="AO84" s="51"/>
    </row>
    <row r="85" spans="1:41" x14ac:dyDescent="0.3">
      <c r="A85" s="1" t="s">
        <v>656</v>
      </c>
      <c r="B85" s="1" t="s">
        <v>1087</v>
      </c>
      <c r="E85" s="2" t="s">
        <v>339</v>
      </c>
      <c r="F85" s="34">
        <v>0.97199999999999998</v>
      </c>
      <c r="H85" s="26">
        <v>20.951950821728769</v>
      </c>
      <c r="I85" s="27">
        <v>2.5803752000000002</v>
      </c>
      <c r="J85" s="26">
        <v>242.2456647398844</v>
      </c>
      <c r="K85" s="27">
        <v>-14.791450000000001</v>
      </c>
      <c r="L85" s="50"/>
      <c r="M85" s="50"/>
      <c r="N85" s="28"/>
      <c r="O85" s="29"/>
      <c r="P85" s="30"/>
      <c r="R85" s="31"/>
      <c r="S85" s="33"/>
      <c r="T85" s="28"/>
      <c r="AK85" s="1"/>
      <c r="AL85" s="1"/>
      <c r="AM85" s="1"/>
      <c r="AN85" s="1"/>
      <c r="AO85" s="51"/>
    </row>
    <row r="86" spans="1:41" x14ac:dyDescent="0.3">
      <c r="A86" s="1" t="s">
        <v>657</v>
      </c>
      <c r="B86" s="1" t="s">
        <v>1087</v>
      </c>
      <c r="E86" s="2" t="s">
        <v>339</v>
      </c>
      <c r="F86" s="34">
        <v>0.91410000000000002</v>
      </c>
      <c r="H86" s="26">
        <v>26.49328816961485</v>
      </c>
      <c r="I86" s="27">
        <v>0.48890879999999926</v>
      </c>
      <c r="J86" s="26">
        <v>272.26011560693644</v>
      </c>
      <c r="K86" s="27">
        <v>-18.2229201</v>
      </c>
      <c r="L86" s="50"/>
      <c r="M86" s="50"/>
      <c r="N86" s="28"/>
      <c r="O86" s="29"/>
      <c r="P86" s="30"/>
      <c r="R86" s="31"/>
      <c r="S86" s="33"/>
      <c r="T86" s="28"/>
      <c r="AK86" s="1"/>
      <c r="AL86" s="1"/>
      <c r="AM86" s="1"/>
      <c r="AN86" s="1"/>
      <c r="AO86" s="51"/>
    </row>
    <row r="87" spans="1:41" x14ac:dyDescent="0.3">
      <c r="A87" s="1" t="s">
        <v>658</v>
      </c>
      <c r="B87" s="1" t="s">
        <v>1087</v>
      </c>
      <c r="E87" s="2" t="s">
        <v>339</v>
      </c>
      <c r="F87" s="34">
        <v>0.87409999999999999</v>
      </c>
      <c r="H87" s="26">
        <v>14.161083929243507</v>
      </c>
      <c r="I87" s="27">
        <v>1.4030447999999995</v>
      </c>
      <c r="J87" s="26">
        <v>191.11849710982659</v>
      </c>
      <c r="K87" s="27">
        <v>-10.913470600000002</v>
      </c>
      <c r="L87" s="50"/>
      <c r="M87" s="50"/>
      <c r="N87" s="28"/>
      <c r="O87" s="29"/>
      <c r="P87" s="30"/>
      <c r="R87" s="31"/>
      <c r="S87" s="33"/>
      <c r="T87" s="28"/>
      <c r="AK87" s="1"/>
      <c r="AL87" s="1"/>
      <c r="AM87" s="1"/>
      <c r="AN87" s="1"/>
      <c r="AO87" s="51"/>
    </row>
    <row r="88" spans="1:41" x14ac:dyDescent="0.3">
      <c r="A88" s="1" t="s">
        <v>659</v>
      </c>
      <c r="B88" s="1" t="s">
        <v>1087</v>
      </c>
      <c r="E88" s="2" t="s">
        <v>339</v>
      </c>
      <c r="F88" s="34">
        <v>0.95879999999999999</v>
      </c>
      <c r="H88" s="26">
        <v>21.651988458160833</v>
      </c>
      <c r="I88" s="27">
        <v>2.0878215999999998</v>
      </c>
      <c r="J88" s="26">
        <v>241.65317919075147</v>
      </c>
      <c r="K88" s="27">
        <v>-15.370986700000003</v>
      </c>
      <c r="L88" s="50"/>
      <c r="M88" s="50"/>
      <c r="R88" s="36"/>
      <c r="AK88" s="1"/>
      <c r="AL88" s="1"/>
      <c r="AM88" s="1"/>
      <c r="AN88" s="1"/>
      <c r="AO88" s="51"/>
    </row>
    <row r="89" spans="1:41" x14ac:dyDescent="0.3">
      <c r="A89" s="1" t="s">
        <v>660</v>
      </c>
      <c r="B89" s="1" t="s">
        <v>1087</v>
      </c>
      <c r="E89" s="2" t="s">
        <v>339</v>
      </c>
      <c r="F89" s="34">
        <v>0.96450000000000002</v>
      </c>
      <c r="H89" s="26">
        <v>15.64646844812445</v>
      </c>
      <c r="I89" s="27">
        <v>2.743992</v>
      </c>
      <c r="J89" s="26">
        <v>214.83236994219655</v>
      </c>
      <c r="K89" s="27">
        <v>-12.2730139</v>
      </c>
      <c r="L89" s="50"/>
      <c r="M89" s="50"/>
      <c r="N89" s="28"/>
      <c r="O89" s="29"/>
      <c r="P89" s="30"/>
      <c r="R89" s="31"/>
      <c r="S89" s="31"/>
      <c r="T89" s="28"/>
      <c r="AK89" s="1"/>
      <c r="AL89" s="1"/>
      <c r="AM89" s="1"/>
      <c r="AN89" s="1"/>
      <c r="AO89" s="51"/>
    </row>
    <row r="90" spans="1:41" x14ac:dyDescent="0.3">
      <c r="A90" s="1" t="s">
        <v>625</v>
      </c>
      <c r="B90" s="1" t="s">
        <v>1087</v>
      </c>
      <c r="E90" s="24" t="s">
        <v>339</v>
      </c>
      <c r="F90" s="34">
        <v>0.83809999999999996</v>
      </c>
      <c r="H90" s="26">
        <v>44.34908424908425</v>
      </c>
      <c r="I90" s="27">
        <v>1.0579423999999997</v>
      </c>
      <c r="J90" s="26">
        <v>313.62797202797208</v>
      </c>
      <c r="K90" s="27">
        <v>-25.435778799999998</v>
      </c>
      <c r="L90" s="3">
        <v>40</v>
      </c>
      <c r="M90" s="25" t="s">
        <v>1099</v>
      </c>
      <c r="N90" s="28" t="s">
        <v>1218</v>
      </c>
      <c r="O90" s="29"/>
      <c r="P90" s="29"/>
      <c r="Q90" s="21" t="s">
        <v>1203</v>
      </c>
      <c r="R90" s="31"/>
      <c r="S90" s="31"/>
      <c r="T90" s="28"/>
      <c r="Y90" s="28"/>
      <c r="Z90" s="28"/>
      <c r="AK90" s="1"/>
      <c r="AL90" s="1"/>
      <c r="AM90" s="1"/>
      <c r="AN90" s="1"/>
      <c r="AO90" s="1"/>
    </row>
    <row r="91" spans="1:41" x14ac:dyDescent="0.3">
      <c r="A91" s="1" t="s">
        <v>626</v>
      </c>
      <c r="B91" s="1" t="s">
        <v>1087</v>
      </c>
      <c r="E91" s="24" t="s">
        <v>339</v>
      </c>
      <c r="F91" s="34">
        <v>0.86539999999999995</v>
      </c>
      <c r="H91" s="26">
        <v>38.743467643467646</v>
      </c>
      <c r="I91" s="27">
        <v>0.95272359999999856</v>
      </c>
      <c r="J91" s="26">
        <v>306.97062937062941</v>
      </c>
      <c r="K91" s="27">
        <v>-24.838923199999996</v>
      </c>
      <c r="L91" s="3">
        <v>40</v>
      </c>
      <c r="M91" s="25" t="s">
        <v>1099</v>
      </c>
      <c r="N91" s="28" t="s">
        <v>1218</v>
      </c>
      <c r="O91" s="29"/>
      <c r="P91" s="29"/>
      <c r="Q91" s="21" t="s">
        <v>1203</v>
      </c>
      <c r="R91" s="31"/>
      <c r="S91" s="31"/>
      <c r="T91" s="28"/>
      <c r="Y91" s="28"/>
      <c r="Z91" s="28"/>
      <c r="AK91" s="1"/>
      <c r="AL91" s="1"/>
      <c r="AM91" s="1"/>
      <c r="AN91" s="1"/>
      <c r="AO91" s="1"/>
    </row>
    <row r="92" spans="1:41" x14ac:dyDescent="0.3">
      <c r="A92" s="1" t="s">
        <v>627</v>
      </c>
      <c r="B92" s="1" t="s">
        <v>1087</v>
      </c>
      <c r="E92" s="24" t="s">
        <v>339</v>
      </c>
      <c r="F92" s="34">
        <v>0.93420000000000003</v>
      </c>
      <c r="H92" s="26">
        <v>41.621367521367524</v>
      </c>
      <c r="I92" s="27">
        <v>1.7097511999999995</v>
      </c>
      <c r="J92" s="26">
        <v>348.63496503496509</v>
      </c>
      <c r="K92" s="27">
        <v>-25.250053100000002</v>
      </c>
      <c r="L92" s="3">
        <v>40</v>
      </c>
      <c r="M92" s="25" t="s">
        <v>1099</v>
      </c>
      <c r="N92" s="28" t="s">
        <v>1218</v>
      </c>
      <c r="O92" s="29"/>
      <c r="P92" s="30"/>
      <c r="Q92" s="21" t="s">
        <v>1203</v>
      </c>
      <c r="R92" s="31"/>
      <c r="S92" s="33"/>
      <c r="T92" s="28"/>
      <c r="AK92" s="1"/>
      <c r="AL92" s="1"/>
      <c r="AM92" s="1"/>
      <c r="AN92" s="1"/>
      <c r="AO92" s="1"/>
    </row>
    <row r="93" spans="1:41" x14ac:dyDescent="0.3">
      <c r="A93" s="1" t="s">
        <v>628</v>
      </c>
      <c r="B93" s="1" t="s">
        <v>1087</v>
      </c>
      <c r="E93" s="24" t="s">
        <v>339</v>
      </c>
      <c r="F93" s="34">
        <v>0.87970000000000004</v>
      </c>
      <c r="H93" s="26">
        <v>45.275824175824177</v>
      </c>
      <c r="I93" s="27">
        <v>1.2461035999999996</v>
      </c>
      <c r="J93" s="26">
        <v>323.53006993006994</v>
      </c>
      <c r="K93" s="27">
        <v>-25.600513599999996</v>
      </c>
      <c r="L93" s="3">
        <v>40</v>
      </c>
      <c r="M93" s="25" t="s">
        <v>1099</v>
      </c>
      <c r="N93" s="28" t="s">
        <v>1218</v>
      </c>
      <c r="O93" s="52"/>
      <c r="P93" s="52"/>
      <c r="Q93" s="21" t="s">
        <v>1203</v>
      </c>
      <c r="R93" s="53"/>
      <c r="S93" s="31"/>
      <c r="T93" s="52"/>
      <c r="AK93" s="1"/>
      <c r="AL93" s="1"/>
      <c r="AM93" s="1"/>
      <c r="AN93" s="1"/>
      <c r="AO93" s="1"/>
    </row>
    <row r="94" spans="1:41" x14ac:dyDescent="0.3">
      <c r="A94" s="1" t="s">
        <v>629</v>
      </c>
      <c r="B94" s="1" t="s">
        <v>1087</v>
      </c>
      <c r="E94" s="24" t="s">
        <v>339</v>
      </c>
      <c r="F94" s="34">
        <v>0.84540000000000004</v>
      </c>
      <c r="H94" s="26">
        <v>42.609157509157512</v>
      </c>
      <c r="I94" s="27">
        <v>1.180252399999999</v>
      </c>
      <c r="J94" s="26">
        <v>310.03356643356648</v>
      </c>
      <c r="K94" s="27">
        <v>-25.484697099999998</v>
      </c>
      <c r="L94" s="3">
        <v>40</v>
      </c>
      <c r="M94" s="25" t="s">
        <v>1099</v>
      </c>
      <c r="N94" s="28" t="s">
        <v>1218</v>
      </c>
      <c r="O94" s="29"/>
      <c r="P94" s="29"/>
      <c r="Q94" s="21" t="s">
        <v>1203</v>
      </c>
      <c r="R94" s="31"/>
      <c r="S94" s="31"/>
      <c r="T94" s="28"/>
      <c r="Y94" s="28"/>
      <c r="Z94" s="28"/>
      <c r="AK94" s="1"/>
      <c r="AL94" s="1"/>
      <c r="AM94" s="1"/>
      <c r="AN94" s="1"/>
      <c r="AO94" s="1"/>
    </row>
    <row r="95" spans="1:41" x14ac:dyDescent="0.3">
      <c r="A95" s="1" t="s">
        <v>630</v>
      </c>
      <c r="B95" s="1" t="s">
        <v>1087</v>
      </c>
      <c r="E95" s="24" t="s">
        <v>339</v>
      </c>
      <c r="F95" s="34">
        <v>0.89780000000000004</v>
      </c>
      <c r="H95" s="26">
        <v>42.424786324786325</v>
      </c>
      <c r="I95" s="27">
        <v>1.4142255999999989</v>
      </c>
      <c r="J95" s="26">
        <v>339.1804195804196</v>
      </c>
      <c r="K95" s="27">
        <v>-24.845577499999997</v>
      </c>
      <c r="L95" s="3">
        <v>40</v>
      </c>
      <c r="M95" s="25" t="s">
        <v>1099</v>
      </c>
      <c r="N95" s="28" t="s">
        <v>1218</v>
      </c>
      <c r="O95" s="29"/>
      <c r="P95" s="30"/>
      <c r="Q95" s="21" t="s">
        <v>1203</v>
      </c>
      <c r="R95" s="31"/>
      <c r="S95" s="33"/>
      <c r="T95" s="28"/>
      <c r="AK95" s="1"/>
      <c r="AL95" s="1"/>
      <c r="AM95" s="1"/>
      <c r="AN95" s="1"/>
      <c r="AO95" s="1"/>
    </row>
    <row r="96" spans="1:41" x14ac:dyDescent="0.3">
      <c r="A96" s="1" t="s">
        <v>631</v>
      </c>
      <c r="B96" s="1" t="s">
        <v>1087</v>
      </c>
      <c r="E96" s="24" t="s">
        <v>339</v>
      </c>
      <c r="F96" s="34">
        <v>0.90969999999999995</v>
      </c>
      <c r="H96" s="26">
        <v>49.600610500610507</v>
      </c>
      <c r="I96" s="27">
        <v>1.1871891999999991</v>
      </c>
      <c r="J96" s="26">
        <v>348.95664335664344</v>
      </c>
      <c r="K96" s="27">
        <v>-25.498239399999996</v>
      </c>
      <c r="L96" s="3">
        <v>40</v>
      </c>
      <c r="M96" s="25" t="s">
        <v>1099</v>
      </c>
      <c r="N96" s="28" t="s">
        <v>1218</v>
      </c>
      <c r="O96" s="29"/>
      <c r="P96" s="29"/>
      <c r="Q96" s="21" t="s">
        <v>1203</v>
      </c>
      <c r="R96" s="31"/>
      <c r="S96" s="33"/>
      <c r="T96" s="28"/>
      <c r="AK96" s="1"/>
      <c r="AL96" s="1"/>
      <c r="AM96" s="1"/>
      <c r="AN96" s="1"/>
      <c r="AO96" s="1"/>
    </row>
    <row r="97" spans="1:41" x14ac:dyDescent="0.3">
      <c r="A97" s="1" t="s">
        <v>632</v>
      </c>
      <c r="B97" s="1" t="s">
        <v>1087</v>
      </c>
      <c r="E97" s="24" t="s">
        <v>339</v>
      </c>
      <c r="F97" s="34">
        <v>1.0058</v>
      </c>
      <c r="H97" s="26">
        <v>49.633577533577537</v>
      </c>
      <c r="I97" s="27">
        <v>1.2093727999999988</v>
      </c>
      <c r="J97" s="26">
        <v>384.00559440559448</v>
      </c>
      <c r="K97" s="27">
        <v>-24.902538</v>
      </c>
      <c r="L97" s="3">
        <v>40</v>
      </c>
      <c r="M97" s="25" t="s">
        <v>1099</v>
      </c>
      <c r="N97" s="28" t="s">
        <v>1218</v>
      </c>
      <c r="O97" s="29"/>
      <c r="P97" s="30"/>
      <c r="Q97" s="21" t="s">
        <v>1203</v>
      </c>
      <c r="R97" s="31"/>
      <c r="S97" s="33"/>
      <c r="T97" s="28"/>
      <c r="AK97" s="1" t="s">
        <v>1139</v>
      </c>
      <c r="AL97" s="1"/>
      <c r="AM97" s="1"/>
      <c r="AN97" s="1"/>
      <c r="AO97" s="1"/>
    </row>
    <row r="98" spans="1:41" x14ac:dyDescent="0.3">
      <c r="A98" s="1" t="s">
        <v>633</v>
      </c>
      <c r="B98" s="1" t="s">
        <v>1087</v>
      </c>
      <c r="E98" s="24" t="s">
        <v>339</v>
      </c>
      <c r="F98" s="34">
        <v>0.83499999999999996</v>
      </c>
      <c r="H98" s="26">
        <v>44.626251526251536</v>
      </c>
      <c r="I98" s="27">
        <v>1.6234859999999993</v>
      </c>
      <c r="J98" s="26">
        <v>322.0755244755245</v>
      </c>
      <c r="K98" s="27">
        <v>-25.168671199999999</v>
      </c>
      <c r="L98" s="3">
        <v>40</v>
      </c>
      <c r="M98" s="25" t="s">
        <v>1099</v>
      </c>
      <c r="N98" s="28" t="s">
        <v>1218</v>
      </c>
      <c r="O98" s="29"/>
      <c r="P98" s="29"/>
      <c r="Q98" s="21" t="s">
        <v>1203</v>
      </c>
      <c r="R98" s="31"/>
      <c r="S98" s="31"/>
      <c r="T98" s="28"/>
      <c r="Y98" s="28"/>
      <c r="Z98" s="28"/>
      <c r="AK98" s="1"/>
      <c r="AL98" s="1"/>
      <c r="AM98" s="1"/>
      <c r="AN98" s="1"/>
      <c r="AO98" s="1"/>
    </row>
    <row r="99" spans="1:41" x14ac:dyDescent="0.3">
      <c r="A99" s="1" t="s">
        <v>634</v>
      </c>
      <c r="B99" s="1" t="s">
        <v>1087</v>
      </c>
      <c r="E99" s="24" t="s">
        <v>339</v>
      </c>
      <c r="F99" s="34">
        <v>0.95240000000000002</v>
      </c>
      <c r="H99" s="26">
        <v>41.388156288156296</v>
      </c>
      <c r="I99" s="27">
        <v>1.7234523999999989</v>
      </c>
      <c r="J99" s="26">
        <v>349.34825174825181</v>
      </c>
      <c r="K99" s="27">
        <v>-24.193466199999996</v>
      </c>
      <c r="L99" s="3">
        <v>40</v>
      </c>
      <c r="M99" s="25" t="s">
        <v>1099</v>
      </c>
      <c r="N99" s="28" t="s">
        <v>1218</v>
      </c>
      <c r="O99" s="47"/>
      <c r="P99" s="47"/>
      <c r="Q99" s="21" t="s">
        <v>1203</v>
      </c>
      <c r="R99" s="48"/>
      <c r="S99" s="48"/>
      <c r="T99" s="45"/>
      <c r="U99" s="45"/>
      <c r="V99" s="45"/>
      <c r="W99" s="44"/>
      <c r="X99" s="44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9"/>
      <c r="AK99" s="1"/>
      <c r="AL99" s="1"/>
      <c r="AM99" s="1"/>
      <c r="AN99" s="1"/>
      <c r="AO99" s="1"/>
    </row>
    <row r="100" spans="1:41" x14ac:dyDescent="0.3">
      <c r="A100" s="1" t="s">
        <v>635</v>
      </c>
      <c r="B100" s="1" t="s">
        <v>1087</v>
      </c>
      <c r="E100" s="24" t="s">
        <v>339</v>
      </c>
      <c r="F100" s="34">
        <v>0.99</v>
      </c>
      <c r="H100" s="26">
        <v>46.374725274725279</v>
      </c>
      <c r="I100" s="27">
        <v>1.2982235999999989</v>
      </c>
      <c r="J100" s="26">
        <v>360.67692307692317</v>
      </c>
      <c r="K100" s="27">
        <v>-23.821027200000003</v>
      </c>
      <c r="L100" s="3">
        <v>40</v>
      </c>
      <c r="M100" s="25" t="s">
        <v>1099</v>
      </c>
      <c r="N100" s="28" t="s">
        <v>1218</v>
      </c>
      <c r="O100" s="29"/>
      <c r="P100" s="29"/>
      <c r="Q100" s="21" t="s">
        <v>1203</v>
      </c>
      <c r="R100" s="31"/>
      <c r="S100" s="31"/>
      <c r="T100" s="28"/>
      <c r="Y100" s="28"/>
      <c r="Z100" s="28"/>
      <c r="AK100" s="1"/>
      <c r="AL100" s="1"/>
      <c r="AM100" s="1"/>
      <c r="AN100" s="1"/>
      <c r="AO100" s="1"/>
    </row>
    <row r="101" spans="1:41" x14ac:dyDescent="0.3">
      <c r="A101" s="1" t="s">
        <v>636</v>
      </c>
      <c r="B101" s="1" t="s">
        <v>1087</v>
      </c>
      <c r="E101" s="24" t="s">
        <v>339</v>
      </c>
      <c r="F101" s="34">
        <v>0.85650000000000004</v>
      </c>
      <c r="H101" s="26">
        <v>40.123199023199028</v>
      </c>
      <c r="I101" s="27">
        <v>1.5554075999999997</v>
      </c>
      <c r="J101" s="26">
        <v>321.72587412587421</v>
      </c>
      <c r="K101" s="27">
        <v>-24.471468699999999</v>
      </c>
      <c r="L101" s="3">
        <v>40</v>
      </c>
      <c r="M101" s="25" t="s">
        <v>1099</v>
      </c>
      <c r="N101" s="28" t="s">
        <v>1218</v>
      </c>
      <c r="O101" s="29"/>
      <c r="P101" s="30"/>
      <c r="Q101" s="21" t="s">
        <v>1203</v>
      </c>
      <c r="R101" s="31"/>
      <c r="S101" s="33"/>
      <c r="T101" s="28"/>
      <c r="AK101" s="1"/>
      <c r="AL101" s="1"/>
      <c r="AM101" s="1"/>
      <c r="AN101" s="1"/>
      <c r="AO101" s="1"/>
    </row>
    <row r="102" spans="1:41" x14ac:dyDescent="0.3">
      <c r="A102" s="1" t="s">
        <v>637</v>
      </c>
      <c r="B102" s="1" t="s">
        <v>1087</v>
      </c>
      <c r="E102" s="24" t="s">
        <v>339</v>
      </c>
      <c r="F102" s="34">
        <v>0.8962</v>
      </c>
      <c r="H102" s="26">
        <v>41.798412698412704</v>
      </c>
      <c r="I102" s="27">
        <v>1.8557371999999988</v>
      </c>
      <c r="J102" s="26">
        <v>337.94965034965043</v>
      </c>
      <c r="K102" s="27">
        <v>-23.590864699999994</v>
      </c>
      <c r="L102" s="3">
        <v>40</v>
      </c>
      <c r="M102" s="25" t="s">
        <v>1099</v>
      </c>
      <c r="N102" s="28" t="s">
        <v>1218</v>
      </c>
      <c r="O102" s="29"/>
      <c r="P102" s="29"/>
      <c r="Q102" s="21" t="s">
        <v>1203</v>
      </c>
      <c r="R102" s="31"/>
      <c r="S102" s="31"/>
      <c r="T102" s="28"/>
      <c r="Y102" s="28"/>
      <c r="Z102" s="28"/>
      <c r="AK102" s="1"/>
      <c r="AL102" s="1"/>
      <c r="AM102" s="1"/>
      <c r="AN102" s="1"/>
      <c r="AO102" s="1"/>
    </row>
    <row r="103" spans="1:41" x14ac:dyDescent="0.3">
      <c r="A103" s="1" t="s">
        <v>638</v>
      </c>
      <c r="B103" s="1" t="s">
        <v>1087</v>
      </c>
      <c r="E103" s="24" t="s">
        <v>339</v>
      </c>
      <c r="F103" s="34">
        <v>0.92900000000000005</v>
      </c>
      <c r="H103" s="26">
        <v>49.745909645909649</v>
      </c>
      <c r="I103" s="27">
        <v>1.4189983999999998</v>
      </c>
      <c r="J103" s="26">
        <v>344.41118881118888</v>
      </c>
      <c r="K103" s="27">
        <v>-25.112606899999999</v>
      </c>
      <c r="L103" s="3">
        <v>40</v>
      </c>
      <c r="M103" s="25" t="s">
        <v>1099</v>
      </c>
      <c r="N103" s="28" t="s">
        <v>1218</v>
      </c>
      <c r="O103" s="29"/>
      <c r="P103" s="29"/>
      <c r="Q103" s="21" t="s">
        <v>1203</v>
      </c>
      <c r="R103" s="31"/>
      <c r="S103" s="31"/>
      <c r="T103" s="28"/>
      <c r="Y103" s="28"/>
      <c r="Z103" s="28"/>
      <c r="AK103" s="1"/>
      <c r="AL103" s="1"/>
      <c r="AM103" s="1"/>
      <c r="AN103" s="1"/>
      <c r="AO103" s="1"/>
    </row>
    <row r="104" spans="1:41" x14ac:dyDescent="0.3">
      <c r="A104" s="1" t="s">
        <v>639</v>
      </c>
      <c r="B104" s="1" t="s">
        <v>1087</v>
      </c>
      <c r="E104" s="24" t="s">
        <v>339</v>
      </c>
      <c r="F104" s="34">
        <v>1.0024999999999999</v>
      </c>
      <c r="H104" s="26">
        <v>47.550549450549454</v>
      </c>
      <c r="I104" s="27">
        <v>1.5257719999999986</v>
      </c>
      <c r="J104" s="26">
        <v>372.32727272727277</v>
      </c>
      <c r="K104" s="27">
        <v>-24.995774499999996</v>
      </c>
      <c r="L104" s="3">
        <v>40</v>
      </c>
      <c r="M104" s="25" t="s">
        <v>1099</v>
      </c>
      <c r="N104" s="28" t="s">
        <v>1218</v>
      </c>
      <c r="O104" s="29"/>
      <c r="P104" s="29"/>
      <c r="Q104" s="21" t="s">
        <v>1203</v>
      </c>
      <c r="R104" s="31"/>
      <c r="S104" s="31"/>
      <c r="T104" s="28"/>
      <c r="Y104" s="28"/>
      <c r="Z104" s="28"/>
      <c r="AK104" s="1"/>
      <c r="AL104" s="1"/>
      <c r="AM104" s="1"/>
      <c r="AN104" s="1"/>
      <c r="AO104" s="1"/>
    </row>
    <row r="105" spans="1:41" x14ac:dyDescent="0.3">
      <c r="A105" s="1" t="s">
        <v>640</v>
      </c>
      <c r="B105" s="1" t="s">
        <v>1087</v>
      </c>
      <c r="E105" s="24" t="s">
        <v>339</v>
      </c>
      <c r="F105" s="34">
        <v>0.95699999999999996</v>
      </c>
      <c r="H105" s="26">
        <v>43.200122100122101</v>
      </c>
      <c r="I105" s="27">
        <v>1.7525435999999983</v>
      </c>
      <c r="J105" s="26">
        <v>349.47412587412589</v>
      </c>
      <c r="K105" s="27">
        <v>-24.718539099999997</v>
      </c>
      <c r="L105" s="3">
        <v>40</v>
      </c>
      <c r="M105" s="25" t="s">
        <v>1099</v>
      </c>
      <c r="N105" s="28" t="s">
        <v>1218</v>
      </c>
      <c r="O105" s="29"/>
      <c r="P105" s="30"/>
      <c r="Q105" s="21" t="s">
        <v>1203</v>
      </c>
      <c r="R105" s="31"/>
      <c r="S105" s="33"/>
      <c r="T105" s="28"/>
      <c r="AK105" s="1"/>
      <c r="AL105" s="1"/>
      <c r="AM105" s="1"/>
      <c r="AN105" s="1"/>
      <c r="AO105" s="1"/>
    </row>
    <row r="106" spans="1:41" x14ac:dyDescent="0.3">
      <c r="A106" s="1" t="s">
        <v>641</v>
      </c>
      <c r="B106" s="1" t="s">
        <v>1087</v>
      </c>
      <c r="E106" s="24" t="s">
        <v>339</v>
      </c>
      <c r="F106" s="34">
        <v>0.84319999999999995</v>
      </c>
      <c r="H106" s="26">
        <v>45.905860805860804</v>
      </c>
      <c r="I106" s="27">
        <v>1.0666123999999984</v>
      </c>
      <c r="J106" s="26">
        <v>301.05454545454552</v>
      </c>
      <c r="K106" s="27">
        <v>-25.184496900000003</v>
      </c>
      <c r="L106" s="3">
        <v>40</v>
      </c>
      <c r="M106" s="25" t="s">
        <v>1099</v>
      </c>
      <c r="N106" s="28" t="s">
        <v>1218</v>
      </c>
      <c r="O106" s="29"/>
      <c r="P106" s="30"/>
      <c r="Q106" s="21" t="s">
        <v>1203</v>
      </c>
      <c r="R106" s="31"/>
      <c r="S106" s="33"/>
      <c r="T106" s="28"/>
      <c r="AK106" s="1"/>
      <c r="AL106" s="1"/>
      <c r="AM106" s="1"/>
      <c r="AN106" s="1"/>
      <c r="AO106" s="1"/>
    </row>
    <row r="107" spans="1:41" x14ac:dyDescent="0.3">
      <c r="A107" s="1" t="s">
        <v>661</v>
      </c>
      <c r="B107" s="1" t="s">
        <v>1087</v>
      </c>
      <c r="E107" s="2" t="s">
        <v>339</v>
      </c>
      <c r="F107" s="34">
        <v>0.85</v>
      </c>
      <c r="H107" s="26">
        <v>27.879563417388031</v>
      </c>
      <c r="I107" s="27">
        <v>2.0727928000000002</v>
      </c>
      <c r="J107" s="26">
        <v>266.63872832369941</v>
      </c>
      <c r="K107" s="27">
        <v>-21.305524400000003</v>
      </c>
      <c r="L107" s="50"/>
      <c r="M107" s="50"/>
      <c r="N107" s="28"/>
      <c r="O107" s="29"/>
      <c r="P107" s="30"/>
      <c r="R107" s="31"/>
      <c r="S107" s="31"/>
      <c r="T107" s="28"/>
      <c r="AK107" s="1" t="s">
        <v>1139</v>
      </c>
      <c r="AL107" s="1"/>
      <c r="AM107" s="1"/>
      <c r="AN107" s="1"/>
      <c r="AO107" s="51"/>
    </row>
    <row r="108" spans="1:41" x14ac:dyDescent="0.3">
      <c r="A108" s="1" t="s">
        <v>804</v>
      </c>
      <c r="B108" s="1" t="s">
        <v>1089</v>
      </c>
      <c r="E108" s="54" t="s">
        <v>337</v>
      </c>
      <c r="F108" s="34">
        <v>1.2705</v>
      </c>
      <c r="H108" s="26">
        <v>17.591238471673254</v>
      </c>
      <c r="I108" s="27">
        <v>2.6352629999999997</v>
      </c>
      <c r="J108" s="26">
        <v>272.18397383483239</v>
      </c>
      <c r="K108" s="27">
        <v>-24.173755799999999</v>
      </c>
      <c r="L108" s="3">
        <v>94</v>
      </c>
      <c r="M108" s="3" t="s">
        <v>1113</v>
      </c>
      <c r="N108" s="28" t="s">
        <v>1218</v>
      </c>
      <c r="O108" s="29"/>
      <c r="P108" s="30"/>
      <c r="Q108" s="21" t="s">
        <v>1203</v>
      </c>
      <c r="R108" s="31"/>
      <c r="S108" s="31"/>
      <c r="T108" s="28"/>
      <c r="AK108" s="1" t="s">
        <v>1142</v>
      </c>
      <c r="AL108" s="1"/>
      <c r="AM108" s="1"/>
      <c r="AN108" s="1"/>
      <c r="AO108" s="1"/>
    </row>
    <row r="109" spans="1:41" x14ac:dyDescent="0.3">
      <c r="A109" s="1" t="s">
        <v>805</v>
      </c>
      <c r="B109" s="1" t="s">
        <v>1089</v>
      </c>
      <c r="E109" s="54" t="s">
        <v>337</v>
      </c>
      <c r="F109" s="34">
        <v>1.3744000000000001</v>
      </c>
      <c r="H109" s="26">
        <v>23.389256806475348</v>
      </c>
      <c r="I109" s="27">
        <v>3.1377700000000002</v>
      </c>
      <c r="J109" s="39"/>
      <c r="K109" s="38"/>
      <c r="L109" s="3">
        <v>92</v>
      </c>
      <c r="M109" s="3" t="s">
        <v>1113</v>
      </c>
      <c r="N109" s="28" t="s">
        <v>1218</v>
      </c>
      <c r="O109" s="29"/>
      <c r="P109" s="30"/>
      <c r="Q109" s="21" t="s">
        <v>1203</v>
      </c>
      <c r="R109" s="31"/>
      <c r="S109" s="31"/>
      <c r="T109" s="28"/>
      <c r="AK109" s="1"/>
      <c r="AL109" s="1"/>
      <c r="AM109" s="1"/>
      <c r="AN109" s="1"/>
      <c r="AO109" s="1"/>
    </row>
    <row r="110" spans="1:41" x14ac:dyDescent="0.3">
      <c r="A110" s="1" t="s">
        <v>806</v>
      </c>
      <c r="B110" s="1" t="s">
        <v>1089</v>
      </c>
      <c r="E110" s="54" t="s">
        <v>337</v>
      </c>
      <c r="F110" s="34">
        <v>1.3197000000000001</v>
      </c>
      <c r="H110" s="26">
        <v>27.57431935246505</v>
      </c>
      <c r="I110" s="27">
        <v>2.8713200000000003</v>
      </c>
      <c r="J110" s="26">
        <v>306.92495736213755</v>
      </c>
      <c r="K110" s="27">
        <v>-24.277219200000001</v>
      </c>
      <c r="L110" s="3">
        <v>92</v>
      </c>
      <c r="M110" s="3" t="s">
        <v>1113</v>
      </c>
      <c r="N110" s="28" t="s">
        <v>1218</v>
      </c>
      <c r="O110" s="29"/>
      <c r="P110" s="30"/>
      <c r="Q110" s="21" t="s">
        <v>1203</v>
      </c>
      <c r="R110" s="31"/>
      <c r="S110" s="31"/>
      <c r="T110" s="28"/>
      <c r="AK110" s="1"/>
      <c r="AL110" s="1"/>
      <c r="AM110" s="1"/>
      <c r="AN110" s="1"/>
      <c r="AO110" s="1"/>
    </row>
    <row r="111" spans="1:41" x14ac:dyDescent="0.3">
      <c r="A111" s="1" t="s">
        <v>807</v>
      </c>
      <c r="B111" s="1" t="s">
        <v>1089</v>
      </c>
      <c r="E111" s="54" t="s">
        <v>337</v>
      </c>
      <c r="F111" s="34">
        <v>1.3254999999999999</v>
      </c>
      <c r="H111" s="26">
        <v>16.380426784400292</v>
      </c>
      <c r="I111" s="27">
        <v>3.5371500000000009</v>
      </c>
      <c r="J111" s="26">
        <v>277.80613985218872</v>
      </c>
      <c r="K111" s="27">
        <v>-23.714268400000005</v>
      </c>
      <c r="L111" s="3">
        <v>83</v>
      </c>
      <c r="M111" s="3" t="s">
        <v>1113</v>
      </c>
      <c r="N111" s="21" t="s">
        <v>1218</v>
      </c>
      <c r="O111" s="29"/>
      <c r="P111" s="30"/>
      <c r="Q111" s="21" t="s">
        <v>1203</v>
      </c>
      <c r="R111" s="31"/>
      <c r="S111" s="31"/>
      <c r="T111" s="28"/>
      <c r="AK111" s="1"/>
      <c r="AL111" s="1"/>
      <c r="AM111" s="1"/>
      <c r="AN111" s="1"/>
      <c r="AO111" s="1"/>
    </row>
    <row r="112" spans="1:41" x14ac:dyDescent="0.3">
      <c r="A112" s="1" t="s">
        <v>808</v>
      </c>
      <c r="B112" s="1" t="s">
        <v>185</v>
      </c>
      <c r="C112" s="15" t="s">
        <v>310</v>
      </c>
      <c r="E112" s="24" t="s">
        <v>339</v>
      </c>
      <c r="F112" s="34">
        <v>2.0249999999999999</v>
      </c>
      <c r="H112" s="26">
        <v>26.307825751734772</v>
      </c>
      <c r="I112" s="27">
        <v>3.7195420000000006</v>
      </c>
      <c r="J112" s="26">
        <v>486.12636165577334</v>
      </c>
      <c r="K112" s="27">
        <v>-17.859564599999999</v>
      </c>
      <c r="L112" s="3">
        <v>54</v>
      </c>
      <c r="M112" s="3" t="s">
        <v>1113</v>
      </c>
      <c r="N112" s="28" t="s">
        <v>1218</v>
      </c>
      <c r="O112" s="29"/>
      <c r="P112" s="30"/>
      <c r="Q112" s="21" t="s">
        <v>1203</v>
      </c>
      <c r="R112" s="31"/>
      <c r="S112" s="31"/>
      <c r="T112" s="28"/>
      <c r="AK112" s="1"/>
      <c r="AL112" s="1"/>
      <c r="AM112" s="1"/>
      <c r="AN112" s="1"/>
      <c r="AO112" s="1"/>
    </row>
    <row r="113" spans="1:41" x14ac:dyDescent="0.3">
      <c r="A113" s="1" t="s">
        <v>765</v>
      </c>
      <c r="B113" s="1" t="s">
        <v>1087</v>
      </c>
      <c r="E113" s="2" t="s">
        <v>339</v>
      </c>
      <c r="F113" s="34">
        <v>0.88149999999999995</v>
      </c>
      <c r="H113" s="26">
        <v>37.941535226077818</v>
      </c>
      <c r="I113" s="27">
        <v>2.7636520000000013</v>
      </c>
      <c r="J113" s="26">
        <v>286.29190751445083</v>
      </c>
      <c r="K113" s="27">
        <v>-24.071906499999997</v>
      </c>
      <c r="L113" s="3">
        <v>60</v>
      </c>
      <c r="M113" s="3" t="s">
        <v>1112</v>
      </c>
      <c r="N113" s="28" t="s">
        <v>1218</v>
      </c>
      <c r="O113" s="29"/>
      <c r="P113" s="30"/>
      <c r="Q113" s="21" t="s">
        <v>1203</v>
      </c>
      <c r="R113" s="31"/>
      <c r="S113" s="31"/>
      <c r="T113" s="28"/>
      <c r="AK113" s="1"/>
      <c r="AL113" s="1"/>
      <c r="AM113" s="1"/>
      <c r="AN113" s="1"/>
      <c r="AO113" s="1"/>
    </row>
    <row r="114" spans="1:41" x14ac:dyDescent="0.3">
      <c r="A114" s="1" t="s">
        <v>766</v>
      </c>
      <c r="B114" s="1" t="s">
        <v>1087</v>
      </c>
      <c r="E114" s="2" t="s">
        <v>339</v>
      </c>
      <c r="F114" s="34">
        <v>0.86780000000000002</v>
      </c>
      <c r="H114" s="26">
        <v>32.088748685594112</v>
      </c>
      <c r="I114" s="27">
        <v>3.0060860000000011</v>
      </c>
      <c r="J114" s="26">
        <v>263.19942196531792</v>
      </c>
      <c r="K114" s="27">
        <v>-22.8865844</v>
      </c>
      <c r="L114" s="3">
        <v>60</v>
      </c>
      <c r="M114" s="3" t="s">
        <v>1112</v>
      </c>
      <c r="N114" s="28" t="s">
        <v>1218</v>
      </c>
      <c r="O114" s="29"/>
      <c r="P114" s="30"/>
      <c r="Q114" s="21" t="s">
        <v>1203</v>
      </c>
      <c r="R114" s="31"/>
      <c r="S114" s="31"/>
      <c r="T114" s="28"/>
      <c r="AK114" s="1"/>
      <c r="AL114" s="1"/>
      <c r="AM114" s="1"/>
      <c r="AN114" s="1"/>
      <c r="AO114" s="1"/>
    </row>
    <row r="115" spans="1:41" x14ac:dyDescent="0.3">
      <c r="A115" s="1" t="s">
        <v>767</v>
      </c>
      <c r="B115" s="1" t="s">
        <v>1087</v>
      </c>
      <c r="E115" s="2" t="s">
        <v>339</v>
      </c>
      <c r="F115" s="34">
        <v>0.89690000000000003</v>
      </c>
      <c r="H115" s="26">
        <v>34.557728706624602</v>
      </c>
      <c r="I115" s="27">
        <v>2.2224340000000007</v>
      </c>
      <c r="J115" s="26">
        <v>268.9605009633911</v>
      </c>
      <c r="K115" s="27">
        <v>-23.542165799999999</v>
      </c>
      <c r="L115" s="3">
        <v>60</v>
      </c>
      <c r="M115" s="3" t="s">
        <v>1112</v>
      </c>
      <c r="N115" s="28" t="s">
        <v>1218</v>
      </c>
      <c r="O115" s="29"/>
      <c r="P115" s="30"/>
      <c r="Q115" s="21" t="s">
        <v>1203</v>
      </c>
      <c r="R115" s="31"/>
      <c r="S115" s="31"/>
      <c r="T115" s="28"/>
      <c r="AK115" s="1"/>
      <c r="AL115" s="1"/>
      <c r="AM115" s="1"/>
      <c r="AN115" s="1"/>
      <c r="AO115" s="1"/>
    </row>
    <row r="116" spans="1:41" x14ac:dyDescent="0.3">
      <c r="A116" s="1" t="s">
        <v>768</v>
      </c>
      <c r="B116" s="1" t="s">
        <v>1087</v>
      </c>
      <c r="E116" s="2" t="s">
        <v>339</v>
      </c>
      <c r="F116" s="34">
        <v>0.87970000000000004</v>
      </c>
      <c r="H116" s="26">
        <v>37.030914826498424</v>
      </c>
      <c r="I116" s="27">
        <v>2.1047860000000007</v>
      </c>
      <c r="J116" s="26">
        <v>291.397880539499</v>
      </c>
      <c r="K116" s="27">
        <v>-25.117535500000002</v>
      </c>
      <c r="L116" s="3">
        <v>60</v>
      </c>
      <c r="M116" s="3" t="s">
        <v>1112</v>
      </c>
      <c r="N116" s="28" t="s">
        <v>1218</v>
      </c>
      <c r="O116" s="29"/>
      <c r="P116" s="30"/>
      <c r="Q116" s="21" t="s">
        <v>1203</v>
      </c>
      <c r="R116" s="31"/>
      <c r="S116" s="31"/>
      <c r="T116" s="28"/>
      <c r="AK116" s="1" t="s">
        <v>1138</v>
      </c>
      <c r="AL116" s="1"/>
      <c r="AM116" s="1"/>
      <c r="AN116" s="1"/>
      <c r="AO116" s="1"/>
    </row>
    <row r="117" spans="1:41" x14ac:dyDescent="0.3">
      <c r="A117" s="1" t="s">
        <v>769</v>
      </c>
      <c r="B117" s="1" t="s">
        <v>1087</v>
      </c>
      <c r="E117" s="2" t="s">
        <v>339</v>
      </c>
      <c r="F117" s="34">
        <v>0.83020000000000005</v>
      </c>
      <c r="H117" s="26">
        <v>31.110830704521554</v>
      </c>
      <c r="I117" s="27">
        <v>2.7431560000000008</v>
      </c>
      <c r="J117" s="26">
        <v>244.41329479768785</v>
      </c>
      <c r="K117" s="27">
        <v>-24.001949399999997</v>
      </c>
      <c r="L117" s="3">
        <v>60</v>
      </c>
      <c r="M117" s="3" t="s">
        <v>1112</v>
      </c>
      <c r="N117" s="28" t="s">
        <v>1218</v>
      </c>
      <c r="O117" s="29"/>
      <c r="P117" s="30"/>
      <c r="Q117" s="21" t="s">
        <v>1203</v>
      </c>
      <c r="R117" s="31"/>
      <c r="S117" s="31"/>
      <c r="T117" s="28"/>
      <c r="AK117" s="1"/>
      <c r="AL117" s="1"/>
      <c r="AM117" s="1"/>
      <c r="AN117" s="1"/>
      <c r="AO117" s="1"/>
    </row>
    <row r="118" spans="1:41" x14ac:dyDescent="0.3">
      <c r="A118" s="1" t="s">
        <v>770</v>
      </c>
      <c r="B118" s="1" t="s">
        <v>1087</v>
      </c>
      <c r="E118" s="2" t="s">
        <v>339</v>
      </c>
      <c r="F118" s="34">
        <v>0.83889999999999998</v>
      </c>
      <c r="H118" s="26">
        <v>34.385278654048371</v>
      </c>
      <c r="I118" s="27">
        <v>1.6932700000000009</v>
      </c>
      <c r="J118" s="26">
        <v>259.13391136801539</v>
      </c>
      <c r="K118" s="27">
        <v>-25.075879800000003</v>
      </c>
      <c r="L118" s="3">
        <v>60</v>
      </c>
      <c r="M118" s="3" t="s">
        <v>1112</v>
      </c>
      <c r="N118" s="28" t="s">
        <v>1218</v>
      </c>
      <c r="O118" s="29"/>
      <c r="P118" s="30"/>
      <c r="Q118" s="21" t="s">
        <v>1203</v>
      </c>
      <c r="R118" s="31"/>
      <c r="S118" s="31"/>
      <c r="T118" s="28"/>
      <c r="AK118" s="1"/>
      <c r="AL118" s="1"/>
      <c r="AM118" s="1"/>
      <c r="AN118" s="1"/>
      <c r="AO118" s="1"/>
    </row>
    <row r="119" spans="1:41" x14ac:dyDescent="0.3">
      <c r="A119" s="1" t="s">
        <v>771</v>
      </c>
      <c r="B119" s="55" t="s">
        <v>19</v>
      </c>
      <c r="C119" s="15" t="s">
        <v>310</v>
      </c>
      <c r="E119" s="2" t="s">
        <v>339</v>
      </c>
      <c r="F119" s="34">
        <v>9.5188000000000006</v>
      </c>
      <c r="H119" s="26">
        <v>24.284255599472992</v>
      </c>
      <c r="I119" s="27">
        <v>1.7837925999999991</v>
      </c>
      <c r="J119" s="26">
        <v>1132.2085036794765</v>
      </c>
      <c r="K119" s="27">
        <v>-0.51600920000000317</v>
      </c>
      <c r="L119" s="3">
        <v>78</v>
      </c>
      <c r="M119" s="3" t="s">
        <v>1112</v>
      </c>
      <c r="N119" s="28" t="s">
        <v>1218</v>
      </c>
      <c r="O119" s="47"/>
      <c r="P119" s="47"/>
      <c r="Q119" s="21" t="s">
        <v>1203</v>
      </c>
      <c r="R119" s="48"/>
      <c r="S119" s="48"/>
      <c r="T119" s="45"/>
      <c r="U119" s="45"/>
      <c r="V119" s="45"/>
      <c r="W119" s="44"/>
      <c r="X119" s="44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9"/>
      <c r="AK119" s="1" t="s">
        <v>1141</v>
      </c>
      <c r="AL119" s="1"/>
      <c r="AM119" s="1"/>
      <c r="AN119" s="1"/>
      <c r="AO119" s="1"/>
    </row>
    <row r="120" spans="1:41" x14ac:dyDescent="0.3">
      <c r="A120" s="1" t="s">
        <v>772</v>
      </c>
      <c r="B120" s="55" t="s">
        <v>19</v>
      </c>
      <c r="C120" s="15" t="s">
        <v>310</v>
      </c>
      <c r="E120" s="2" t="s">
        <v>339</v>
      </c>
      <c r="F120" s="34">
        <v>9.5734999999999992</v>
      </c>
      <c r="H120" s="26">
        <v>28.631250000000001</v>
      </c>
      <c r="I120" s="27">
        <v>1.7398773999999997</v>
      </c>
      <c r="J120" s="26">
        <v>1232.3863134657836</v>
      </c>
      <c r="K120" s="27">
        <v>-1.6827325999999991</v>
      </c>
      <c r="L120" s="3">
        <v>78</v>
      </c>
      <c r="M120" s="3" t="s">
        <v>1112</v>
      </c>
      <c r="N120" s="28" t="s">
        <v>1218</v>
      </c>
      <c r="O120" s="29"/>
      <c r="P120" s="30"/>
      <c r="Q120" s="21" t="s">
        <v>1203</v>
      </c>
      <c r="R120" s="31"/>
      <c r="S120" s="31"/>
      <c r="T120" s="28"/>
      <c r="AK120" s="1"/>
      <c r="AL120" s="1"/>
      <c r="AM120" s="1"/>
      <c r="AN120" s="1"/>
      <c r="AO120" s="1"/>
    </row>
    <row r="121" spans="1:41" x14ac:dyDescent="0.3">
      <c r="A121" s="1" t="s">
        <v>780</v>
      </c>
      <c r="B121" s="55" t="s">
        <v>19</v>
      </c>
      <c r="C121" s="15" t="s">
        <v>310</v>
      </c>
      <c r="E121" s="2" t="s">
        <v>339</v>
      </c>
      <c r="F121" s="34">
        <v>9.4738000000000007</v>
      </c>
      <c r="H121" s="26">
        <v>31.491964285714282</v>
      </c>
      <c r="I121" s="27">
        <v>1.6811252000000003</v>
      </c>
      <c r="J121" s="26">
        <v>1237.7505518763796</v>
      </c>
      <c r="K121" s="27">
        <v>-2.2217252000000007</v>
      </c>
      <c r="L121" s="3">
        <v>78</v>
      </c>
      <c r="M121" s="3" t="s">
        <v>1112</v>
      </c>
      <c r="N121" s="28" t="s">
        <v>1218</v>
      </c>
      <c r="O121" s="47"/>
      <c r="P121" s="47"/>
      <c r="Q121" s="21" t="s">
        <v>1203</v>
      </c>
      <c r="R121" s="48"/>
      <c r="S121" s="48"/>
      <c r="T121" s="45"/>
      <c r="U121" s="45"/>
      <c r="V121" s="45"/>
      <c r="W121" s="44"/>
      <c r="X121" s="44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9"/>
      <c r="AK121" s="1"/>
      <c r="AL121" s="1"/>
      <c r="AM121" s="1"/>
      <c r="AN121" s="1"/>
      <c r="AO121" s="1"/>
    </row>
    <row r="122" spans="1:41" x14ac:dyDescent="0.3">
      <c r="A122" s="1" t="s">
        <v>773</v>
      </c>
      <c r="B122" s="55" t="s">
        <v>19</v>
      </c>
      <c r="C122" s="15" t="s">
        <v>310</v>
      </c>
      <c r="E122" s="2" t="s">
        <v>339</v>
      </c>
      <c r="F122" s="34">
        <v>9.6217000000000006</v>
      </c>
      <c r="H122" s="26">
        <v>21.940178571428568</v>
      </c>
      <c r="I122" s="27">
        <v>1.439264099999999</v>
      </c>
      <c r="J122" s="26">
        <v>1181.0618101545253</v>
      </c>
      <c r="K122" s="27">
        <v>-1.2796676000000016</v>
      </c>
      <c r="L122" s="3">
        <v>78</v>
      </c>
      <c r="M122" s="3" t="s">
        <v>1112</v>
      </c>
      <c r="N122" s="28" t="s">
        <v>1218</v>
      </c>
      <c r="O122" s="47"/>
      <c r="P122" s="47"/>
      <c r="Q122" s="21" t="s">
        <v>1203</v>
      </c>
      <c r="R122" s="48"/>
      <c r="S122" s="48"/>
      <c r="T122" s="45"/>
      <c r="U122" s="45"/>
      <c r="V122" s="45"/>
      <c r="W122" s="44"/>
      <c r="X122" s="44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9"/>
      <c r="AK122" s="1"/>
      <c r="AL122" s="1"/>
      <c r="AM122" s="1"/>
      <c r="AN122" s="1"/>
      <c r="AO122" s="1"/>
    </row>
    <row r="123" spans="1:41" x14ac:dyDescent="0.3">
      <c r="A123" s="1" t="s">
        <v>774</v>
      </c>
      <c r="B123" s="55" t="s">
        <v>19</v>
      </c>
      <c r="C123" s="15" t="s">
        <v>310</v>
      </c>
      <c r="E123" s="2" t="s">
        <v>339</v>
      </c>
      <c r="F123" s="34">
        <v>9.5076000000000001</v>
      </c>
      <c r="H123" s="26">
        <v>28.738392857142852</v>
      </c>
      <c r="I123" s="27">
        <v>1.1771113999999987</v>
      </c>
      <c r="J123" s="26">
        <v>1225.1898454746135</v>
      </c>
      <c r="K123" s="27">
        <v>-1.9900594000000025</v>
      </c>
      <c r="L123" s="3">
        <v>78</v>
      </c>
      <c r="M123" s="3" t="s">
        <v>1112</v>
      </c>
      <c r="N123" s="28" t="s">
        <v>1218</v>
      </c>
      <c r="O123" s="29"/>
      <c r="P123" s="30"/>
      <c r="Q123" s="21" t="s">
        <v>1203</v>
      </c>
      <c r="R123" s="31"/>
      <c r="S123" s="31"/>
      <c r="T123" s="28"/>
      <c r="AK123" s="1"/>
      <c r="AL123" s="1"/>
      <c r="AM123" s="1"/>
      <c r="AN123" s="1"/>
      <c r="AO123" s="1"/>
    </row>
    <row r="124" spans="1:41" x14ac:dyDescent="0.3">
      <c r="A124" s="1" t="s">
        <v>775</v>
      </c>
      <c r="B124" s="55" t="s">
        <v>19</v>
      </c>
      <c r="C124" s="15" t="s">
        <v>310</v>
      </c>
      <c r="E124" s="2" t="s">
        <v>339</v>
      </c>
      <c r="F124" s="34">
        <v>9.5268999999999995</v>
      </c>
      <c r="H124" s="26">
        <v>19.724107142857143</v>
      </c>
      <c r="I124" s="27">
        <v>3.0204241999999986</v>
      </c>
      <c r="J124" s="26">
        <v>1188.2582781456954</v>
      </c>
      <c r="K124" s="27">
        <v>-1.0363407999999983</v>
      </c>
      <c r="L124" s="3">
        <v>65</v>
      </c>
      <c r="M124" s="3" t="s">
        <v>1112</v>
      </c>
      <c r="N124" s="28" t="s">
        <v>1218</v>
      </c>
      <c r="O124" s="47"/>
      <c r="P124" s="47"/>
      <c r="Q124" s="21" t="s">
        <v>1203</v>
      </c>
      <c r="R124" s="48"/>
      <c r="S124" s="48"/>
      <c r="T124" s="45"/>
      <c r="U124" s="45"/>
      <c r="V124" s="45"/>
      <c r="W124" s="44"/>
      <c r="X124" s="44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9"/>
      <c r="AK124" s="1"/>
      <c r="AL124" s="1"/>
      <c r="AM124" s="1"/>
      <c r="AN124" s="1"/>
      <c r="AO124" s="1"/>
    </row>
    <row r="125" spans="1:41" x14ac:dyDescent="0.3">
      <c r="A125" s="1" t="s">
        <v>776</v>
      </c>
      <c r="B125" s="55" t="s">
        <v>19</v>
      </c>
      <c r="C125" s="15" t="s">
        <v>310</v>
      </c>
      <c r="E125" s="2" t="s">
        <v>339</v>
      </c>
      <c r="F125" s="34">
        <v>9.4640000000000004</v>
      </c>
      <c r="H125" s="26">
        <v>50.909821428571419</v>
      </c>
      <c r="I125" s="27">
        <v>2.0665338000000002</v>
      </c>
      <c r="J125" s="26">
        <v>1316.8454746136865</v>
      </c>
      <c r="K125" s="27">
        <v>-6.1931058000000041</v>
      </c>
      <c r="L125" s="3">
        <v>65</v>
      </c>
      <c r="M125" s="3" t="s">
        <v>1112</v>
      </c>
      <c r="N125" s="28" t="s">
        <v>1218</v>
      </c>
      <c r="O125" s="29"/>
      <c r="P125" s="30"/>
      <c r="Q125" s="21" t="s">
        <v>1203</v>
      </c>
      <c r="R125" s="31"/>
      <c r="S125" s="31"/>
      <c r="T125" s="28"/>
      <c r="AK125" s="1"/>
      <c r="AL125" s="1"/>
      <c r="AM125" s="1"/>
      <c r="AN125" s="1"/>
      <c r="AO125" s="1"/>
    </row>
    <row r="126" spans="1:41" x14ac:dyDescent="0.3">
      <c r="A126" s="1" t="s">
        <v>777</v>
      </c>
      <c r="B126" s="55" t="s">
        <v>19</v>
      </c>
      <c r="C126" s="15" t="s">
        <v>310</v>
      </c>
      <c r="E126" s="2" t="s">
        <v>339</v>
      </c>
      <c r="F126" s="34">
        <v>9.5868000000000002</v>
      </c>
      <c r="H126" s="26">
        <v>41.145535714285707</v>
      </c>
      <c r="I126" s="27">
        <v>2.7982085999999988</v>
      </c>
      <c r="J126" s="26">
        <v>1314.2185430463576</v>
      </c>
      <c r="K126" s="27">
        <v>-4.1021300000000043</v>
      </c>
      <c r="L126" s="3">
        <v>65</v>
      </c>
      <c r="M126" s="3" t="s">
        <v>1112</v>
      </c>
      <c r="N126" s="28" t="s">
        <v>1218</v>
      </c>
      <c r="O126" s="29"/>
      <c r="P126" s="30"/>
      <c r="Q126" s="21" t="s">
        <v>1203</v>
      </c>
      <c r="R126" s="31"/>
      <c r="S126" s="31"/>
      <c r="T126" s="28"/>
      <c r="AK126" s="1"/>
      <c r="AL126" s="1"/>
      <c r="AM126" s="1"/>
      <c r="AN126" s="1"/>
      <c r="AO126" s="1"/>
    </row>
    <row r="127" spans="1:41" x14ac:dyDescent="0.3">
      <c r="A127" s="1" t="s">
        <v>778</v>
      </c>
      <c r="B127" s="55" t="s">
        <v>19</v>
      </c>
      <c r="C127" s="15" t="s">
        <v>310</v>
      </c>
      <c r="E127" s="2" t="s">
        <v>339</v>
      </c>
      <c r="F127" s="34">
        <v>9.4581</v>
      </c>
      <c r="H127" s="26">
        <v>24.558035714285715</v>
      </c>
      <c r="I127" s="27">
        <v>2.8639814999999991</v>
      </c>
      <c r="J127" s="26">
        <v>1219.185430463576</v>
      </c>
      <c r="K127" s="27">
        <v>-1.9038290000000004</v>
      </c>
      <c r="L127" s="3">
        <v>65</v>
      </c>
      <c r="M127" s="3" t="s">
        <v>1112</v>
      </c>
      <c r="N127" s="28" t="s">
        <v>1218</v>
      </c>
      <c r="O127" s="29"/>
      <c r="P127" s="30"/>
      <c r="Q127" s="21" t="s">
        <v>1203</v>
      </c>
      <c r="R127" s="31"/>
      <c r="S127" s="31"/>
      <c r="T127" s="28"/>
      <c r="AK127" s="1"/>
      <c r="AL127" s="1"/>
      <c r="AM127" s="1"/>
      <c r="AN127" s="1"/>
      <c r="AO127" s="1"/>
    </row>
    <row r="128" spans="1:41" x14ac:dyDescent="0.3">
      <c r="A128" s="1" t="s">
        <v>779</v>
      </c>
      <c r="B128" s="55" t="s">
        <v>19</v>
      </c>
      <c r="C128" s="15" t="s">
        <v>310</v>
      </c>
      <c r="E128" s="2" t="s">
        <v>339</v>
      </c>
      <c r="F128" s="34">
        <v>9.4777000000000005</v>
      </c>
      <c r="H128" s="26">
        <v>46.054464285714282</v>
      </c>
      <c r="I128" s="27">
        <v>2.1449297000000001</v>
      </c>
      <c r="J128" s="26">
        <v>1278.1920529801323</v>
      </c>
      <c r="K128" s="27">
        <v>-5.6597476000000002</v>
      </c>
      <c r="L128" s="3">
        <v>65</v>
      </c>
      <c r="M128" s="3" t="s">
        <v>1112</v>
      </c>
      <c r="N128" s="28" t="s">
        <v>1218</v>
      </c>
      <c r="O128" s="29"/>
      <c r="P128" s="30"/>
      <c r="Q128" s="21" t="s">
        <v>1203</v>
      </c>
      <c r="R128" s="31"/>
      <c r="S128" s="31"/>
      <c r="T128" s="28"/>
      <c r="AK128" s="1"/>
      <c r="AL128" s="1"/>
      <c r="AM128" s="1"/>
      <c r="AN128" s="1"/>
      <c r="AO128" s="1"/>
    </row>
    <row r="129" spans="1:41" x14ac:dyDescent="0.3">
      <c r="A129" s="1" t="s">
        <v>797</v>
      </c>
      <c r="B129" s="1" t="s">
        <v>1085</v>
      </c>
      <c r="E129" s="2" t="s">
        <v>339</v>
      </c>
      <c r="F129" s="34">
        <v>3.2231000000000001</v>
      </c>
      <c r="H129" s="26">
        <v>19.139360061680801</v>
      </c>
      <c r="I129" s="27">
        <v>2.1997240000000002</v>
      </c>
      <c r="J129" s="26">
        <v>459.17647058823525</v>
      </c>
      <c r="K129" s="27">
        <v>-4.271968000000002</v>
      </c>
      <c r="L129" s="3">
        <v>78</v>
      </c>
      <c r="M129" s="3" t="s">
        <v>1112</v>
      </c>
      <c r="N129" s="28" t="s">
        <v>1218</v>
      </c>
      <c r="O129" s="29"/>
      <c r="P129" s="30"/>
      <c r="Q129" s="21" t="s">
        <v>1203</v>
      </c>
      <c r="R129" s="31"/>
      <c r="S129" s="31"/>
      <c r="T129" s="28"/>
      <c r="AK129" s="1"/>
      <c r="AL129" s="1"/>
      <c r="AM129" s="1"/>
      <c r="AN129" s="1"/>
      <c r="AO129" s="1"/>
    </row>
    <row r="130" spans="1:41" x14ac:dyDescent="0.3">
      <c r="A130" s="1" t="s">
        <v>798</v>
      </c>
      <c r="B130" s="1" t="s">
        <v>1085</v>
      </c>
      <c r="E130" s="2" t="s">
        <v>339</v>
      </c>
      <c r="F130" s="34">
        <v>3.1678999999999999</v>
      </c>
      <c r="H130" s="26">
        <v>19.152852737085581</v>
      </c>
      <c r="I130" s="27">
        <v>3.7728779999999986</v>
      </c>
      <c r="J130" s="26">
        <v>462.29193899782126</v>
      </c>
      <c r="K130" s="27">
        <v>-4.641655400000003</v>
      </c>
      <c r="L130" s="3">
        <v>78</v>
      </c>
      <c r="M130" s="3" t="s">
        <v>1112</v>
      </c>
      <c r="N130" s="28" t="s">
        <v>1218</v>
      </c>
      <c r="O130" s="29"/>
      <c r="P130" s="30"/>
      <c r="Q130" s="21" t="s">
        <v>1203</v>
      </c>
      <c r="R130" s="31"/>
      <c r="S130" s="31"/>
      <c r="T130" s="28"/>
      <c r="AK130" s="1"/>
      <c r="AL130" s="1"/>
      <c r="AM130" s="1"/>
      <c r="AN130" s="1"/>
      <c r="AO130" s="1"/>
    </row>
    <row r="131" spans="1:41" x14ac:dyDescent="0.3">
      <c r="A131" s="1" t="s">
        <v>799</v>
      </c>
      <c r="B131" s="1" t="s">
        <v>1085</v>
      </c>
      <c r="E131" s="2" t="s">
        <v>339</v>
      </c>
      <c r="F131" s="34">
        <v>3.2109999999999999</v>
      </c>
      <c r="H131" s="26">
        <v>14.014070932922127</v>
      </c>
      <c r="I131" s="27">
        <v>3.9062260000000002</v>
      </c>
      <c r="J131" s="26">
        <v>432.66230936819164</v>
      </c>
      <c r="K131" s="27">
        <v>-2.0466073999999983</v>
      </c>
      <c r="L131" s="3">
        <v>78</v>
      </c>
      <c r="M131" s="3" t="s">
        <v>1112</v>
      </c>
      <c r="N131" s="28" t="s">
        <v>1218</v>
      </c>
      <c r="O131" s="29"/>
      <c r="P131" s="30"/>
      <c r="Q131" s="21" t="s">
        <v>1203</v>
      </c>
      <c r="R131" s="31"/>
      <c r="S131" s="31"/>
      <c r="T131" s="28"/>
      <c r="AK131" s="1"/>
      <c r="AL131" s="1"/>
      <c r="AM131" s="1"/>
      <c r="AN131" s="1"/>
      <c r="AO131" s="1"/>
    </row>
    <row r="132" spans="1:41" x14ac:dyDescent="0.3">
      <c r="A132" s="1" t="s">
        <v>800</v>
      </c>
      <c r="B132" s="1" t="s">
        <v>1085</v>
      </c>
      <c r="E132" s="2" t="s">
        <v>339</v>
      </c>
      <c r="F132" s="34">
        <v>3.2222</v>
      </c>
      <c r="H132" s="26">
        <v>10.903045489591364</v>
      </c>
      <c r="I132" s="27">
        <v>3.7147179999999995</v>
      </c>
      <c r="J132" s="26">
        <v>437.86928104575156</v>
      </c>
      <c r="K132" s="27">
        <v>-2.766427600000001</v>
      </c>
      <c r="L132" s="3">
        <v>78</v>
      </c>
      <c r="M132" s="3" t="s">
        <v>1112</v>
      </c>
      <c r="N132" s="28" t="s">
        <v>1218</v>
      </c>
      <c r="O132" s="47"/>
      <c r="P132" s="47"/>
      <c r="Q132" s="21" t="s">
        <v>1203</v>
      </c>
      <c r="R132" s="48"/>
      <c r="S132" s="48"/>
      <c r="T132" s="45"/>
      <c r="U132" s="45"/>
      <c r="V132" s="45"/>
      <c r="W132" s="44"/>
      <c r="X132" s="44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9"/>
      <c r="AK132" s="1"/>
      <c r="AL132" s="1"/>
      <c r="AM132" s="1"/>
      <c r="AN132" s="1"/>
      <c r="AO132" s="1"/>
    </row>
    <row r="133" spans="1:41" x14ac:dyDescent="0.3">
      <c r="A133" s="1" t="s">
        <v>801</v>
      </c>
      <c r="B133" s="1" t="s">
        <v>1085</v>
      </c>
      <c r="E133" s="2" t="s">
        <v>339</v>
      </c>
      <c r="F133" s="34">
        <v>3.1343999999999999</v>
      </c>
      <c r="H133" s="26">
        <v>44.505589822667694</v>
      </c>
      <c r="I133" s="27">
        <v>1.9802439999999999</v>
      </c>
      <c r="J133" s="26">
        <v>569.17647058823525</v>
      </c>
      <c r="K133" s="27">
        <v>-12.558546199999999</v>
      </c>
      <c r="L133" s="3">
        <v>78</v>
      </c>
      <c r="M133" s="3" t="s">
        <v>1112</v>
      </c>
      <c r="N133" s="28" t="s">
        <v>1218</v>
      </c>
      <c r="O133" s="29"/>
      <c r="P133" s="30"/>
      <c r="Q133" s="21" t="s">
        <v>1203</v>
      </c>
      <c r="R133" s="31"/>
      <c r="S133" s="31"/>
      <c r="T133" s="28"/>
      <c r="AK133" s="1"/>
      <c r="AL133" s="1"/>
      <c r="AM133" s="1"/>
      <c r="AN133" s="1"/>
      <c r="AO133" s="1"/>
    </row>
    <row r="134" spans="1:41" x14ac:dyDescent="0.3">
      <c r="A134" s="1" t="s">
        <v>802</v>
      </c>
      <c r="B134" s="1" t="s">
        <v>1085</v>
      </c>
      <c r="E134" s="2" t="s">
        <v>339</v>
      </c>
      <c r="F134" s="34">
        <v>3.1368</v>
      </c>
      <c r="H134" s="26">
        <v>20.463569776407091</v>
      </c>
      <c r="I134" s="27">
        <v>3.2068379999999985</v>
      </c>
      <c r="J134" s="26">
        <v>470.30936819172109</v>
      </c>
      <c r="K134" s="27">
        <v>-6.0209978000000017</v>
      </c>
      <c r="L134" s="3">
        <v>78</v>
      </c>
      <c r="M134" s="3" t="s">
        <v>1112</v>
      </c>
      <c r="N134" s="28" t="s">
        <v>1218</v>
      </c>
      <c r="O134" s="29"/>
      <c r="P134" s="30"/>
      <c r="Q134" s="21" t="s">
        <v>1203</v>
      </c>
      <c r="R134" s="31"/>
      <c r="S134" s="31"/>
      <c r="T134" s="28"/>
      <c r="AK134" s="1"/>
      <c r="AL134" s="1"/>
      <c r="AM134" s="1"/>
      <c r="AN134" s="1"/>
      <c r="AO134" s="1"/>
    </row>
    <row r="135" spans="1:41" x14ac:dyDescent="0.3">
      <c r="A135" s="1" t="s">
        <v>803</v>
      </c>
      <c r="B135" s="1" t="s">
        <v>1085</v>
      </c>
      <c r="E135" s="2" t="s">
        <v>339</v>
      </c>
      <c r="F135" s="34">
        <v>3.2860999999999998</v>
      </c>
      <c r="H135" s="26">
        <v>14.22995373939861</v>
      </c>
      <c r="I135" s="27">
        <v>3.0966899999999997</v>
      </c>
      <c r="J135" s="26">
        <v>468.65359477124179</v>
      </c>
      <c r="K135" s="27">
        <v>-4.1491010000000026</v>
      </c>
      <c r="L135" s="3">
        <v>78</v>
      </c>
      <c r="M135" s="3" t="s">
        <v>1112</v>
      </c>
      <c r="N135" s="28" t="s">
        <v>1218</v>
      </c>
      <c r="O135" s="29"/>
      <c r="P135" s="29"/>
      <c r="Q135" s="21" t="s">
        <v>1203</v>
      </c>
      <c r="R135" s="31"/>
      <c r="S135" s="31"/>
      <c r="T135" s="28"/>
      <c r="AK135" s="1"/>
      <c r="AL135" s="1"/>
      <c r="AM135" s="1"/>
      <c r="AN135" s="1"/>
      <c r="AO135" s="1"/>
    </row>
    <row r="136" spans="1:41" x14ac:dyDescent="0.3">
      <c r="A136" s="1" t="s">
        <v>781</v>
      </c>
      <c r="B136" s="1" t="s">
        <v>1085</v>
      </c>
      <c r="E136" s="2" t="s">
        <v>339</v>
      </c>
      <c r="F136" s="34">
        <v>3.1861999999999999</v>
      </c>
      <c r="H136" s="26">
        <v>9.1283339775802084</v>
      </c>
      <c r="I136" s="27">
        <v>3.7386552000000011</v>
      </c>
      <c r="J136" s="26">
        <v>422.70575221238943</v>
      </c>
      <c r="K136" s="27">
        <v>-1.7958806000000043</v>
      </c>
      <c r="L136" s="3">
        <v>66</v>
      </c>
      <c r="M136" s="3" t="s">
        <v>1112</v>
      </c>
      <c r="N136" s="28" t="s">
        <v>1218</v>
      </c>
      <c r="O136" s="29"/>
      <c r="P136" s="30"/>
      <c r="Q136" s="21" t="s">
        <v>1203</v>
      </c>
      <c r="R136" s="31"/>
      <c r="S136" s="31"/>
      <c r="T136" s="28"/>
      <c r="AK136" s="1"/>
      <c r="AL136" s="1"/>
      <c r="AM136" s="1"/>
      <c r="AN136" s="1"/>
      <c r="AO136" s="1"/>
    </row>
    <row r="137" spans="1:41" x14ac:dyDescent="0.3">
      <c r="A137" s="56" t="s">
        <v>782</v>
      </c>
      <c r="B137" s="56" t="s">
        <v>1085</v>
      </c>
      <c r="C137" s="56"/>
      <c r="D137" s="56"/>
      <c r="E137" s="57" t="s">
        <v>339</v>
      </c>
      <c r="F137" s="58">
        <v>3.2061999999999999</v>
      </c>
      <c r="G137" s="59"/>
      <c r="H137" s="60">
        <v>5.9994866529774127</v>
      </c>
      <c r="I137" s="61">
        <v>3.5163199999999994</v>
      </c>
      <c r="J137" s="60">
        <v>47.52823529411765</v>
      </c>
      <c r="K137" s="61">
        <v>-23.250909800000006</v>
      </c>
      <c r="L137" s="59">
        <v>66</v>
      </c>
      <c r="M137" s="59" t="s">
        <v>1112</v>
      </c>
      <c r="N137" s="62" t="s">
        <v>1218</v>
      </c>
      <c r="O137" s="63"/>
      <c r="P137" s="64"/>
      <c r="Q137" s="59" t="s">
        <v>1203</v>
      </c>
      <c r="R137" s="65"/>
      <c r="S137" s="65"/>
      <c r="T137" s="62"/>
      <c r="U137" s="59"/>
      <c r="V137" s="59"/>
      <c r="W137" s="56"/>
      <c r="X137" s="56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7"/>
      <c r="AK137" s="56"/>
      <c r="AL137" s="56"/>
      <c r="AM137" s="56"/>
      <c r="AN137" s="56"/>
      <c r="AO137" s="56"/>
    </row>
    <row r="138" spans="1:41" x14ac:dyDescent="0.3">
      <c r="A138" s="1" t="s">
        <v>783</v>
      </c>
      <c r="B138" s="1" t="s">
        <v>1085</v>
      </c>
      <c r="E138" s="2" t="s">
        <v>339</v>
      </c>
      <c r="F138" s="34">
        <v>3.3300999999999998</v>
      </c>
      <c r="H138" s="26">
        <v>12.122149207576344</v>
      </c>
      <c r="I138" s="27">
        <v>3.2734550000000011</v>
      </c>
      <c r="J138" s="26">
        <v>464.5420353982301</v>
      </c>
      <c r="K138" s="27">
        <v>-3.0192357000000039</v>
      </c>
      <c r="L138" s="3">
        <v>66</v>
      </c>
      <c r="M138" s="3" t="s">
        <v>1112</v>
      </c>
      <c r="N138" s="28" t="s">
        <v>1218</v>
      </c>
      <c r="O138" s="29"/>
      <c r="P138" s="30"/>
      <c r="Q138" s="21" t="s">
        <v>1203</v>
      </c>
      <c r="R138" s="31"/>
      <c r="S138" s="31"/>
      <c r="T138" s="28"/>
      <c r="AK138" s="1"/>
      <c r="AL138" s="1"/>
      <c r="AM138" s="1"/>
      <c r="AN138" s="1"/>
      <c r="AO138" s="1"/>
    </row>
    <row r="139" spans="1:41" x14ac:dyDescent="0.3">
      <c r="A139" s="56" t="s">
        <v>784</v>
      </c>
      <c r="B139" s="56" t="s">
        <v>1085</v>
      </c>
      <c r="C139" s="56"/>
      <c r="D139" s="56"/>
      <c r="E139" s="57" t="s">
        <v>339</v>
      </c>
      <c r="F139" s="58">
        <v>3.2174</v>
      </c>
      <c r="G139" s="59"/>
      <c r="H139" s="60">
        <v>7.9470525944228729</v>
      </c>
      <c r="I139" s="61">
        <v>3.4433360000000004</v>
      </c>
      <c r="J139" s="60">
        <v>77.35462989023361</v>
      </c>
      <c r="K139" s="61">
        <v>-23.525070400000004</v>
      </c>
      <c r="L139" s="59">
        <v>66</v>
      </c>
      <c r="M139" s="59" t="s">
        <v>1112</v>
      </c>
      <c r="N139" s="62" t="s">
        <v>1218</v>
      </c>
      <c r="O139" s="63"/>
      <c r="P139" s="63"/>
      <c r="Q139" s="59" t="s">
        <v>1203</v>
      </c>
      <c r="R139" s="65"/>
      <c r="S139" s="65"/>
      <c r="T139" s="62"/>
      <c r="U139" s="59"/>
      <c r="V139" s="59"/>
      <c r="W139" s="56"/>
      <c r="X139" s="56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7"/>
      <c r="AK139" s="56"/>
      <c r="AL139" s="56"/>
      <c r="AM139" s="56"/>
      <c r="AN139" s="56"/>
      <c r="AO139" s="56"/>
    </row>
    <row r="140" spans="1:41" x14ac:dyDescent="0.3">
      <c r="A140" s="1" t="s">
        <v>785</v>
      </c>
      <c r="B140" s="1" t="s">
        <v>1085</v>
      </c>
      <c r="E140" s="2" t="s">
        <v>339</v>
      </c>
      <c r="F140" s="34">
        <v>3.2099000000000002</v>
      </c>
      <c r="H140" s="26">
        <v>11.921144182450716</v>
      </c>
      <c r="I140" s="27">
        <v>3.2513942</v>
      </c>
      <c r="J140" s="26">
        <v>444.49778761061953</v>
      </c>
      <c r="K140" s="27">
        <v>-2.9665891000000046</v>
      </c>
      <c r="L140" s="3">
        <v>60</v>
      </c>
      <c r="M140" s="3" t="s">
        <v>1112</v>
      </c>
      <c r="N140" s="28" t="s">
        <v>1218</v>
      </c>
      <c r="O140" s="29"/>
      <c r="P140" s="30"/>
      <c r="Q140" s="21" t="s">
        <v>1203</v>
      </c>
      <c r="R140" s="31"/>
      <c r="S140" s="31"/>
      <c r="T140" s="28"/>
      <c r="AK140" s="1"/>
      <c r="AL140" s="1"/>
      <c r="AM140" s="1"/>
      <c r="AN140" s="1"/>
      <c r="AO140" s="1"/>
    </row>
    <row r="141" spans="1:41" x14ac:dyDescent="0.3">
      <c r="A141" s="56" t="s">
        <v>786</v>
      </c>
      <c r="B141" s="56" t="s">
        <v>1085</v>
      </c>
      <c r="C141" s="56"/>
      <c r="D141" s="56"/>
      <c r="E141" s="57" t="s">
        <v>339</v>
      </c>
      <c r="F141" s="58">
        <v>3.274</v>
      </c>
      <c r="G141" s="59"/>
      <c r="H141" s="60">
        <v>9.1789622308506882</v>
      </c>
      <c r="I141" s="61">
        <v>2.9032192000000001</v>
      </c>
      <c r="J141" s="60">
        <v>78.328454826906849</v>
      </c>
      <c r="K141" s="61">
        <v>-24.318413000000003</v>
      </c>
      <c r="L141" s="59">
        <v>60</v>
      </c>
      <c r="M141" s="59" t="s">
        <v>1112</v>
      </c>
      <c r="N141" s="62" t="s">
        <v>1218</v>
      </c>
      <c r="O141" s="66"/>
      <c r="P141" s="66"/>
      <c r="Q141" s="59" t="s">
        <v>1203</v>
      </c>
      <c r="R141" s="67"/>
      <c r="S141" s="67"/>
      <c r="T141" s="68"/>
      <c r="U141" s="68"/>
      <c r="V141" s="68"/>
      <c r="W141" s="69"/>
      <c r="X141" s="69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70"/>
      <c r="AK141" s="56"/>
      <c r="AL141" s="56"/>
      <c r="AM141" s="56"/>
      <c r="AN141" s="56"/>
      <c r="AO141" s="56"/>
    </row>
    <row r="142" spans="1:41" x14ac:dyDescent="0.3">
      <c r="A142" s="1" t="s">
        <v>787</v>
      </c>
      <c r="B142" s="1" t="s">
        <v>1085</v>
      </c>
      <c r="E142" s="2" t="s">
        <v>339</v>
      </c>
      <c r="F142" s="34">
        <v>3.3167</v>
      </c>
      <c r="H142" s="26">
        <v>13.803633552377271</v>
      </c>
      <c r="I142" s="27">
        <v>3.2163289999999995</v>
      </c>
      <c r="J142" s="26">
        <v>463.78982300884957</v>
      </c>
      <c r="K142" s="27">
        <v>-3.6433483000000004</v>
      </c>
      <c r="L142" s="3">
        <v>47</v>
      </c>
      <c r="M142" s="3" t="s">
        <v>1112</v>
      </c>
      <c r="N142" s="28" t="s">
        <v>1218</v>
      </c>
      <c r="O142" s="29"/>
      <c r="P142" s="30"/>
      <c r="Q142" s="21" t="s">
        <v>1203</v>
      </c>
      <c r="R142" s="31"/>
      <c r="S142" s="31"/>
      <c r="T142" s="28"/>
      <c r="AK142" s="1"/>
      <c r="AL142" s="1"/>
      <c r="AM142" s="1"/>
      <c r="AN142" s="1"/>
      <c r="AO142" s="1"/>
    </row>
    <row r="143" spans="1:41" x14ac:dyDescent="0.3">
      <c r="A143" s="56" t="s">
        <v>788</v>
      </c>
      <c r="B143" s="56" t="s">
        <v>1085</v>
      </c>
      <c r="C143" s="56"/>
      <c r="D143" s="56"/>
      <c r="E143" s="57" t="s">
        <v>339</v>
      </c>
      <c r="F143" s="58">
        <v>3.1855000000000002</v>
      </c>
      <c r="G143" s="59"/>
      <c r="H143" s="60">
        <v>8.1288386869043414</v>
      </c>
      <c r="I143" s="61">
        <v>3.6041712000000001</v>
      </c>
      <c r="J143" s="60">
        <v>66.223191669012095</v>
      </c>
      <c r="K143" s="61">
        <v>-22.331584900000003</v>
      </c>
      <c r="L143" s="59">
        <v>47</v>
      </c>
      <c r="M143" s="59" t="s">
        <v>1112</v>
      </c>
      <c r="N143" s="62" t="s">
        <v>1218</v>
      </c>
      <c r="O143" s="63"/>
      <c r="P143" s="64"/>
      <c r="Q143" s="59" t="s">
        <v>1203</v>
      </c>
      <c r="R143" s="65"/>
      <c r="S143" s="65"/>
      <c r="T143" s="62"/>
      <c r="U143" s="59"/>
      <c r="V143" s="59"/>
      <c r="W143" s="56"/>
      <c r="X143" s="56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7"/>
      <c r="AK143" s="56"/>
      <c r="AL143" s="56"/>
      <c r="AM143" s="56"/>
      <c r="AN143" s="56"/>
      <c r="AO143" s="56"/>
    </row>
    <row r="144" spans="1:41" x14ac:dyDescent="0.3">
      <c r="A144" s="1" t="s">
        <v>789</v>
      </c>
      <c r="B144" s="1" t="s">
        <v>1085</v>
      </c>
      <c r="E144" s="2" t="s">
        <v>339</v>
      </c>
      <c r="F144" s="34">
        <v>3.2462</v>
      </c>
      <c r="H144" s="26">
        <v>16.294936219559336</v>
      </c>
      <c r="I144" s="27">
        <v>3.6164768</v>
      </c>
      <c r="J144" s="26">
        <v>474.23230088495581</v>
      </c>
      <c r="K144" s="27">
        <v>-3.8456675000000011</v>
      </c>
      <c r="L144" s="3">
        <v>66</v>
      </c>
      <c r="M144" s="3" t="s">
        <v>1112</v>
      </c>
      <c r="N144" s="28" t="s">
        <v>1218</v>
      </c>
      <c r="O144" s="29"/>
      <c r="P144" s="30"/>
      <c r="Q144" s="21" t="s">
        <v>1203</v>
      </c>
      <c r="R144" s="31"/>
      <c r="S144" s="31"/>
      <c r="T144" s="28"/>
      <c r="AK144" s="1"/>
      <c r="AL144" s="1"/>
      <c r="AM144" s="1"/>
      <c r="AN144" s="1"/>
      <c r="AO144" s="1"/>
    </row>
    <row r="145" spans="1:41" x14ac:dyDescent="0.3">
      <c r="A145" s="56" t="s">
        <v>790</v>
      </c>
      <c r="B145" s="56" t="s">
        <v>1085</v>
      </c>
      <c r="C145" s="56"/>
      <c r="D145" s="56"/>
      <c r="E145" s="57" t="s">
        <v>339</v>
      </c>
      <c r="F145" s="58">
        <v>3.1905999999999999</v>
      </c>
      <c r="G145" s="59"/>
      <c r="H145" s="60">
        <v>9.9308153900458862</v>
      </c>
      <c r="I145" s="61">
        <v>3.7755375999999998</v>
      </c>
      <c r="J145" s="60">
        <v>78.806923726428366</v>
      </c>
      <c r="K145" s="61">
        <v>-22.321090000000002</v>
      </c>
      <c r="L145" s="59">
        <v>66</v>
      </c>
      <c r="M145" s="59" t="s">
        <v>1112</v>
      </c>
      <c r="N145" s="62" t="s">
        <v>1218</v>
      </c>
      <c r="O145" s="63"/>
      <c r="P145" s="64"/>
      <c r="Q145" s="59" t="s">
        <v>1203</v>
      </c>
      <c r="R145" s="65"/>
      <c r="S145" s="65"/>
      <c r="T145" s="62"/>
      <c r="U145" s="59"/>
      <c r="V145" s="59"/>
      <c r="W145" s="56"/>
      <c r="X145" s="56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7"/>
      <c r="AK145" s="56"/>
      <c r="AL145" s="56"/>
      <c r="AM145" s="56"/>
      <c r="AN145" s="56"/>
      <c r="AO145" s="56"/>
    </row>
    <row r="146" spans="1:41" x14ac:dyDescent="0.3">
      <c r="A146" s="1" t="s">
        <v>791</v>
      </c>
      <c r="B146" s="1" t="s">
        <v>1085</v>
      </c>
      <c r="E146" s="2" t="s">
        <v>339</v>
      </c>
      <c r="F146" s="34">
        <v>3.1349</v>
      </c>
      <c r="H146" s="26">
        <v>17.011982991882491</v>
      </c>
      <c r="I146" s="27">
        <v>3.1892610000000001</v>
      </c>
      <c r="J146" s="26">
        <v>467.01991150442484</v>
      </c>
      <c r="K146" s="27">
        <v>-5.3401589000000014</v>
      </c>
      <c r="L146" s="3">
        <v>60</v>
      </c>
      <c r="M146" s="3" t="s">
        <v>1112</v>
      </c>
      <c r="N146" s="28" t="s">
        <v>1218</v>
      </c>
      <c r="O146" s="29"/>
      <c r="P146" s="30"/>
      <c r="Q146" s="21" t="s">
        <v>1203</v>
      </c>
      <c r="R146" s="31"/>
      <c r="S146" s="31"/>
      <c r="T146" s="28"/>
      <c r="AK146" s="1"/>
      <c r="AL146" s="1"/>
      <c r="AM146" s="1"/>
      <c r="AN146" s="1"/>
      <c r="AO146" s="1"/>
    </row>
    <row r="147" spans="1:41" x14ac:dyDescent="0.3">
      <c r="A147" s="1" t="s">
        <v>792</v>
      </c>
      <c r="B147" s="1" t="s">
        <v>1085</v>
      </c>
      <c r="E147" s="2" t="s">
        <v>339</v>
      </c>
      <c r="F147" s="34">
        <v>3.2061999999999999</v>
      </c>
      <c r="H147" s="26">
        <v>25.434866640896793</v>
      </c>
      <c r="I147" s="27">
        <v>2.4987126000000006</v>
      </c>
      <c r="J147" s="26">
        <v>527.35176991150445</v>
      </c>
      <c r="K147" s="27">
        <v>-7.9083336000000024</v>
      </c>
      <c r="L147" s="3">
        <v>47</v>
      </c>
      <c r="M147" s="3" t="s">
        <v>1112</v>
      </c>
      <c r="N147" s="28" t="s">
        <v>1218</v>
      </c>
      <c r="O147" s="29"/>
      <c r="P147" s="30"/>
      <c r="Q147" s="21" t="s">
        <v>1203</v>
      </c>
      <c r="R147" s="31"/>
      <c r="S147" s="31"/>
      <c r="T147" s="28"/>
      <c r="AK147" s="1"/>
      <c r="AL147" s="1"/>
      <c r="AM147" s="1"/>
      <c r="AN147" s="1"/>
      <c r="AO147" s="1"/>
    </row>
    <row r="148" spans="1:41" x14ac:dyDescent="0.3">
      <c r="A148" s="1" t="s">
        <v>793</v>
      </c>
      <c r="B148" s="1" t="s">
        <v>1085</v>
      </c>
      <c r="E148" s="2" t="s">
        <v>339</v>
      </c>
      <c r="F148" s="34">
        <v>3.2746</v>
      </c>
      <c r="H148" s="26">
        <v>14.940085040587553</v>
      </c>
      <c r="I148" s="27">
        <v>3.9093266</v>
      </c>
      <c r="J148" s="26">
        <v>474.67477876106199</v>
      </c>
      <c r="K148" s="27">
        <v>-3.4111895000000043</v>
      </c>
      <c r="L148" s="3">
        <v>47</v>
      </c>
      <c r="M148" s="3" t="s">
        <v>1112</v>
      </c>
      <c r="N148" s="28" t="s">
        <v>1218</v>
      </c>
      <c r="O148" s="29"/>
      <c r="P148" s="29"/>
      <c r="Q148" s="21" t="s">
        <v>1203</v>
      </c>
      <c r="R148" s="31"/>
      <c r="S148" s="31"/>
      <c r="T148" s="28"/>
      <c r="AK148" s="1"/>
      <c r="AL148" s="1"/>
      <c r="AM148" s="1"/>
      <c r="AN148" s="1"/>
      <c r="AO148" s="1"/>
    </row>
    <row r="149" spans="1:41" x14ac:dyDescent="0.3">
      <c r="A149" s="1" t="s">
        <v>794</v>
      </c>
      <c r="B149" s="1" t="s">
        <v>1085</v>
      </c>
      <c r="E149" s="2" t="s">
        <v>339</v>
      </c>
      <c r="F149" s="34">
        <v>3.1015999999999999</v>
      </c>
      <c r="H149" s="26">
        <v>30.429068419018169</v>
      </c>
      <c r="I149" s="27">
        <v>2.456069400000001</v>
      </c>
      <c r="J149" s="26">
        <v>537.08628318584067</v>
      </c>
      <c r="K149" s="27">
        <v>-9.3778176000000055</v>
      </c>
      <c r="L149" s="3">
        <v>47</v>
      </c>
      <c r="M149" s="3" t="s">
        <v>1112</v>
      </c>
      <c r="N149" s="28" t="s">
        <v>1218</v>
      </c>
      <c r="O149" s="29"/>
      <c r="P149" s="30"/>
      <c r="Q149" s="21" t="s">
        <v>1203</v>
      </c>
      <c r="R149" s="31"/>
      <c r="S149" s="31"/>
      <c r="T149" s="28"/>
      <c r="AK149" s="1"/>
      <c r="AL149" s="1"/>
      <c r="AM149" s="1"/>
      <c r="AN149" s="1"/>
      <c r="AO149" s="1"/>
    </row>
    <row r="150" spans="1:41" x14ac:dyDescent="0.3">
      <c r="A150" s="1" t="s">
        <v>795</v>
      </c>
      <c r="B150" s="1" t="s">
        <v>1085</v>
      </c>
      <c r="E150" s="2" t="s">
        <v>339</v>
      </c>
      <c r="F150" s="34">
        <v>3.1524999999999999</v>
      </c>
      <c r="H150" s="26">
        <v>18.252802473908002</v>
      </c>
      <c r="I150" s="27">
        <v>3.0098094</v>
      </c>
      <c r="J150" s="26">
        <v>482.50663716814165</v>
      </c>
      <c r="K150" s="27">
        <v>-4.0484289000000029</v>
      </c>
      <c r="L150" s="3">
        <v>47</v>
      </c>
      <c r="M150" s="3" t="s">
        <v>1112</v>
      </c>
      <c r="N150" s="28" t="s">
        <v>1218</v>
      </c>
      <c r="O150" s="29"/>
      <c r="P150" s="30"/>
      <c r="Q150" s="21" t="s">
        <v>1203</v>
      </c>
      <c r="R150" s="31"/>
      <c r="S150" s="31"/>
      <c r="T150" s="28"/>
      <c r="AK150" s="1"/>
      <c r="AL150" s="1"/>
      <c r="AM150" s="1"/>
      <c r="AN150" s="1"/>
      <c r="AO150" s="1"/>
    </row>
    <row r="151" spans="1:41" x14ac:dyDescent="0.3">
      <c r="A151" s="1" t="s">
        <v>796</v>
      </c>
      <c r="B151" s="1" t="s">
        <v>1085</v>
      </c>
      <c r="E151" s="2" t="s">
        <v>339</v>
      </c>
      <c r="F151" s="34">
        <v>3.2707999999999999</v>
      </c>
      <c r="H151" s="26">
        <v>23.607363145720893</v>
      </c>
      <c r="I151" s="27">
        <v>3.14872</v>
      </c>
      <c r="J151" s="26">
        <v>529.22004357298476</v>
      </c>
      <c r="K151" s="27">
        <v>-6.5069050000000015</v>
      </c>
      <c r="L151" s="3">
        <v>47</v>
      </c>
      <c r="M151" s="3" t="s">
        <v>1112</v>
      </c>
      <c r="N151" s="28" t="s">
        <v>1218</v>
      </c>
      <c r="O151" s="47"/>
      <c r="P151" s="47"/>
      <c r="Q151" s="21" t="s">
        <v>1203</v>
      </c>
      <c r="R151" s="48"/>
      <c r="S151" s="48"/>
      <c r="T151" s="45"/>
      <c r="U151" s="45"/>
      <c r="V151" s="45"/>
      <c r="W151" s="44"/>
      <c r="X151" s="44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9"/>
      <c r="AK151" s="1"/>
      <c r="AL151" s="1"/>
      <c r="AM151" s="1"/>
      <c r="AN151" s="1"/>
      <c r="AO151" s="1"/>
    </row>
    <row r="152" spans="1:41" ht="14.5" x14ac:dyDescent="0.35">
      <c r="A152" s="1" t="s">
        <v>810</v>
      </c>
      <c r="B152" s="1" t="s">
        <v>16</v>
      </c>
      <c r="E152" s="2" t="s">
        <v>337</v>
      </c>
      <c r="F152" s="34">
        <v>1.9093</v>
      </c>
      <c r="G152" s="71"/>
      <c r="H152" s="26">
        <v>30.231756046267087</v>
      </c>
      <c r="I152" s="27">
        <v>3.861320000000001</v>
      </c>
      <c r="J152" s="26">
        <v>480.66570327552984</v>
      </c>
      <c r="K152" s="27">
        <v>-20.529783299999998</v>
      </c>
      <c r="L152" s="50"/>
      <c r="M152" s="3" t="s">
        <v>1114</v>
      </c>
      <c r="N152" s="40" t="s">
        <v>1219</v>
      </c>
      <c r="O152" s="29"/>
      <c r="P152" s="30"/>
      <c r="Q152" s="21" t="s">
        <v>1203</v>
      </c>
      <c r="R152" s="31"/>
      <c r="S152" s="31"/>
      <c r="T152" s="28"/>
      <c r="AK152" s="1" t="s">
        <v>1143</v>
      </c>
      <c r="AL152" s="1"/>
      <c r="AM152" s="1"/>
      <c r="AN152" s="1"/>
      <c r="AO152" s="51"/>
    </row>
    <row r="153" spans="1:41" ht="14.5" x14ac:dyDescent="0.35">
      <c r="A153" s="1" t="s">
        <v>811</v>
      </c>
      <c r="B153" s="1" t="s">
        <v>16</v>
      </c>
      <c r="E153" s="2" t="s">
        <v>337</v>
      </c>
      <c r="F153" s="34">
        <v>2.0459999999999998</v>
      </c>
      <c r="G153" s="71"/>
      <c r="H153" s="26">
        <v>29.203364879074655</v>
      </c>
      <c r="I153" s="27">
        <v>3.7083420000000009</v>
      </c>
      <c r="J153" s="26">
        <v>509.68304431599228</v>
      </c>
      <c r="K153" s="27">
        <v>-21.254674900000001</v>
      </c>
      <c r="L153" s="50"/>
      <c r="M153" s="3" t="s">
        <v>1114</v>
      </c>
      <c r="N153" s="40" t="s">
        <v>1219</v>
      </c>
      <c r="O153" s="29"/>
      <c r="P153" s="30"/>
      <c r="Q153" s="21" t="s">
        <v>1203</v>
      </c>
      <c r="R153" s="31"/>
      <c r="S153" s="31"/>
      <c r="T153" s="28"/>
      <c r="AK153" s="1"/>
      <c r="AL153" s="1"/>
      <c r="AM153" s="1"/>
      <c r="AN153" s="1"/>
      <c r="AO153" s="51"/>
    </row>
    <row r="154" spans="1:41" x14ac:dyDescent="0.3">
      <c r="A154" s="72" t="s">
        <v>812</v>
      </c>
      <c r="B154" s="72" t="s">
        <v>16</v>
      </c>
      <c r="C154" s="72"/>
      <c r="D154" s="72"/>
      <c r="E154" s="73" t="s">
        <v>337</v>
      </c>
      <c r="F154" s="74">
        <v>1.4137999999999999</v>
      </c>
      <c r="G154" s="75"/>
      <c r="H154" s="76">
        <v>21.148840048840054</v>
      </c>
      <c r="I154" s="77">
        <v>3.3837355999999996</v>
      </c>
      <c r="J154" s="76">
        <v>367.26433566433576</v>
      </c>
      <c r="K154" s="77">
        <v>-21.2058423</v>
      </c>
      <c r="L154" s="78"/>
      <c r="M154" s="75" t="s">
        <v>1114</v>
      </c>
      <c r="N154" s="75" t="s">
        <v>1219</v>
      </c>
      <c r="O154" s="79"/>
      <c r="P154" s="80"/>
      <c r="Q154" s="75" t="s">
        <v>1203</v>
      </c>
      <c r="R154" s="81"/>
      <c r="S154" s="81"/>
      <c r="T154" s="82"/>
      <c r="U154" s="75"/>
      <c r="V154" s="75"/>
      <c r="W154" s="72"/>
      <c r="X154" s="72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3"/>
      <c r="AK154" s="72"/>
      <c r="AL154" s="72"/>
      <c r="AM154" s="72"/>
      <c r="AN154" s="72"/>
      <c r="AO154" s="72"/>
    </row>
    <row r="155" spans="1:41" ht="14.5" x14ac:dyDescent="0.35">
      <c r="A155" s="1" t="s">
        <v>813</v>
      </c>
      <c r="B155" s="1" t="s">
        <v>16</v>
      </c>
      <c r="E155" s="2" t="s">
        <v>337</v>
      </c>
      <c r="F155" s="34">
        <v>0.40660000000000002</v>
      </c>
      <c r="G155" s="71"/>
      <c r="H155" s="26">
        <v>7.2895899053627762</v>
      </c>
      <c r="I155" s="27">
        <v>4.2285019999999998</v>
      </c>
      <c r="J155" s="26">
        <v>116.0606936416185</v>
      </c>
      <c r="K155" s="27">
        <v>-21.161275500000002</v>
      </c>
      <c r="L155" s="50"/>
      <c r="M155" s="3" t="s">
        <v>1114</v>
      </c>
      <c r="N155" s="40" t="s">
        <v>1219</v>
      </c>
      <c r="Q155" s="21" t="s">
        <v>1203</v>
      </c>
      <c r="R155" s="36"/>
      <c r="AK155" s="1" t="s">
        <v>1144</v>
      </c>
      <c r="AL155" s="1"/>
      <c r="AM155" s="1"/>
      <c r="AN155" s="1"/>
      <c r="AO155" s="51"/>
    </row>
    <row r="156" spans="1:41" ht="14.5" x14ac:dyDescent="0.35">
      <c r="A156" s="1" t="s">
        <v>814</v>
      </c>
      <c r="B156" s="1" t="s">
        <v>16</v>
      </c>
      <c r="E156" s="2" t="s">
        <v>337</v>
      </c>
      <c r="F156" s="34">
        <v>1.6871</v>
      </c>
      <c r="G156" s="71"/>
      <c r="H156" s="26">
        <v>29.92260778128286</v>
      </c>
      <c r="I156" s="27">
        <v>4.0700260000000013</v>
      </c>
      <c r="J156" s="26">
        <v>453.61368015414251</v>
      </c>
      <c r="K156" s="27">
        <v>-21.8427489</v>
      </c>
      <c r="L156" s="50"/>
      <c r="M156" s="3" t="s">
        <v>1114</v>
      </c>
      <c r="N156" s="40" t="s">
        <v>1219</v>
      </c>
      <c r="Q156" s="21" t="s">
        <v>1203</v>
      </c>
      <c r="R156" s="36"/>
      <c r="AK156" s="1" t="s">
        <v>1145</v>
      </c>
      <c r="AL156" s="1"/>
      <c r="AM156" s="1"/>
      <c r="AN156" s="1"/>
      <c r="AO156" s="51"/>
    </row>
    <row r="157" spans="1:41" ht="14.5" x14ac:dyDescent="0.35">
      <c r="A157" s="1" t="s">
        <v>815</v>
      </c>
      <c r="B157" s="55" t="s">
        <v>19</v>
      </c>
      <c r="C157" s="15" t="s">
        <v>310</v>
      </c>
      <c r="E157" s="2" t="s">
        <v>339</v>
      </c>
      <c r="F157" s="34">
        <v>9.5588999999999995</v>
      </c>
      <c r="G157" s="71"/>
      <c r="H157" s="26">
        <v>21.915178571428569</v>
      </c>
      <c r="I157" s="27">
        <v>3.0092094999999985</v>
      </c>
      <c r="J157" s="26">
        <v>1241.2825607064017</v>
      </c>
      <c r="K157" s="27">
        <v>-1.347037199999999</v>
      </c>
      <c r="L157" s="50"/>
      <c r="M157" s="3" t="s">
        <v>1114</v>
      </c>
      <c r="N157" s="21" t="s">
        <v>1219</v>
      </c>
      <c r="Q157" s="21" t="s">
        <v>1203</v>
      </c>
      <c r="R157" s="36"/>
      <c r="AK157" s="1"/>
      <c r="AL157" s="1"/>
      <c r="AM157" s="1"/>
      <c r="AN157" s="1"/>
      <c r="AO157" s="51"/>
    </row>
    <row r="158" spans="1:41" ht="14.5" x14ac:dyDescent="0.35">
      <c r="A158" s="1" t="s">
        <v>816</v>
      </c>
      <c r="B158" s="55" t="s">
        <v>19</v>
      </c>
      <c r="C158" s="15" t="s">
        <v>310</v>
      </c>
      <c r="E158" s="2" t="s">
        <v>339</v>
      </c>
      <c r="F158" s="34">
        <v>9.4825999999999997</v>
      </c>
      <c r="G158" s="71"/>
      <c r="H158" s="26">
        <v>24.922321428571426</v>
      </c>
      <c r="I158" s="27">
        <v>2.9237770999999992</v>
      </c>
      <c r="J158" s="26">
        <v>1236.1611479028695</v>
      </c>
      <c r="K158" s="27">
        <v>-1.8951348000000006</v>
      </c>
      <c r="L158" s="50"/>
      <c r="M158" s="3" t="s">
        <v>1114</v>
      </c>
      <c r="N158" s="21" t="s">
        <v>1219</v>
      </c>
      <c r="Q158" s="21" t="s">
        <v>1203</v>
      </c>
      <c r="R158" s="36"/>
      <c r="AK158" s="1"/>
      <c r="AL158" s="1"/>
      <c r="AM158" s="1"/>
      <c r="AN158" s="1"/>
      <c r="AO158" s="51"/>
    </row>
    <row r="159" spans="1:41" ht="14.5" x14ac:dyDescent="0.35">
      <c r="A159" s="1" t="s">
        <v>817</v>
      </c>
      <c r="B159" s="55" t="s">
        <v>19</v>
      </c>
      <c r="C159" s="15" t="s">
        <v>310</v>
      </c>
      <c r="E159" s="2" t="s">
        <v>339</v>
      </c>
      <c r="F159" s="34">
        <v>9.5617000000000001</v>
      </c>
      <c r="G159" s="71"/>
      <c r="H159" s="26">
        <v>19.175892857142856</v>
      </c>
      <c r="I159" s="27">
        <v>3.5952268999999992</v>
      </c>
      <c r="J159" s="26">
        <v>1235.2339955849889</v>
      </c>
      <c r="K159" s="27">
        <v>-1.3367904000000044</v>
      </c>
      <c r="L159" s="50"/>
      <c r="M159" s="3" t="s">
        <v>1114</v>
      </c>
      <c r="N159" s="21" t="s">
        <v>1219</v>
      </c>
      <c r="Q159" s="21" t="s">
        <v>1203</v>
      </c>
      <c r="R159" s="36"/>
      <c r="AK159" s="1"/>
      <c r="AL159" s="1"/>
      <c r="AM159" s="1"/>
      <c r="AN159" s="1"/>
      <c r="AO159" s="51"/>
    </row>
    <row r="160" spans="1:41" x14ac:dyDescent="0.3">
      <c r="A160" s="1" t="s">
        <v>818</v>
      </c>
      <c r="B160" s="55" t="s">
        <v>19</v>
      </c>
      <c r="C160" s="15" t="s">
        <v>310</v>
      </c>
      <c r="E160" s="2" t="s">
        <v>339</v>
      </c>
      <c r="F160" s="34">
        <v>9.5646000000000004</v>
      </c>
      <c r="H160" s="26">
        <v>26.974107142857143</v>
      </c>
      <c r="I160" s="27">
        <v>2.2022581999999988</v>
      </c>
      <c r="J160" s="26">
        <v>1260.0463576158938</v>
      </c>
      <c r="K160" s="27">
        <v>-2.5190072000000017</v>
      </c>
      <c r="L160" s="50"/>
      <c r="M160" s="3" t="s">
        <v>1114</v>
      </c>
      <c r="N160" s="21" t="s">
        <v>1219</v>
      </c>
      <c r="Q160" s="21" t="s">
        <v>1203</v>
      </c>
      <c r="R160" s="36"/>
      <c r="AK160" s="1"/>
      <c r="AL160" s="1"/>
      <c r="AM160" s="1"/>
      <c r="AN160" s="1"/>
      <c r="AO160" s="51"/>
    </row>
    <row r="161" spans="1:41" ht="14.5" x14ac:dyDescent="0.35">
      <c r="A161" s="1" t="s">
        <v>819</v>
      </c>
      <c r="B161" s="55" t="s">
        <v>19</v>
      </c>
      <c r="C161" s="15" t="s">
        <v>310</v>
      </c>
      <c r="E161" s="2" t="s">
        <v>339</v>
      </c>
      <c r="F161" s="34">
        <v>9.4736999999999991</v>
      </c>
      <c r="G161" s="71"/>
      <c r="H161" s="26">
        <v>30.413392857142856</v>
      </c>
      <c r="I161" s="27">
        <v>2.9277695999999991</v>
      </c>
      <c r="J161" s="26">
        <v>1287.6622516556292</v>
      </c>
      <c r="K161" s="27">
        <v>-3.1712654000000047</v>
      </c>
      <c r="L161" s="50"/>
      <c r="M161" s="3" t="s">
        <v>1114</v>
      </c>
      <c r="N161" s="21" t="s">
        <v>1219</v>
      </c>
      <c r="Q161" s="21" t="s">
        <v>1203</v>
      </c>
      <c r="R161" s="36"/>
      <c r="AK161" s="1"/>
      <c r="AL161" s="1"/>
      <c r="AM161" s="1"/>
      <c r="AN161" s="1"/>
      <c r="AO161" s="51"/>
    </row>
    <row r="162" spans="1:41" ht="14.5" x14ac:dyDescent="0.35">
      <c r="A162" s="1" t="s">
        <v>820</v>
      </c>
      <c r="B162" s="55" t="s">
        <v>19</v>
      </c>
      <c r="C162" s="15" t="s">
        <v>310</v>
      </c>
      <c r="E162" s="2" t="s">
        <v>339</v>
      </c>
      <c r="F162" s="34">
        <v>9.6066000000000003</v>
      </c>
      <c r="G162" s="71"/>
      <c r="H162" s="26">
        <v>32.095535714285717</v>
      </c>
      <c r="I162" s="27">
        <v>2.5194434000000001</v>
      </c>
      <c r="J162" s="26">
        <v>1293.6887417218543</v>
      </c>
      <c r="K162" s="27">
        <v>-3.4945040000000027</v>
      </c>
      <c r="L162" s="50"/>
      <c r="M162" s="3" t="s">
        <v>1114</v>
      </c>
      <c r="N162" s="21" t="s">
        <v>1219</v>
      </c>
      <c r="Q162" s="21" t="s">
        <v>1203</v>
      </c>
      <c r="R162" s="36"/>
      <c r="AK162" s="1"/>
      <c r="AL162" s="1"/>
      <c r="AM162" s="1"/>
      <c r="AN162" s="1"/>
      <c r="AO162" s="51"/>
    </row>
    <row r="163" spans="1:41" ht="14.5" x14ac:dyDescent="0.35">
      <c r="A163" s="1" t="s">
        <v>821</v>
      </c>
      <c r="B163" s="55" t="s">
        <v>19</v>
      </c>
      <c r="C163" s="15" t="s">
        <v>310</v>
      </c>
      <c r="E163" s="2" t="s">
        <v>339</v>
      </c>
      <c r="F163" s="34">
        <v>9.6312999999999995</v>
      </c>
      <c r="G163" s="71"/>
      <c r="H163" s="26">
        <v>24.597321428571426</v>
      </c>
      <c r="I163" s="27">
        <v>2.3890672999999998</v>
      </c>
      <c r="J163" s="26">
        <v>1264.4172185430461</v>
      </c>
      <c r="K163" s="27">
        <v>-0.77763080000000384</v>
      </c>
      <c r="L163" s="50"/>
      <c r="M163" s="3" t="s">
        <v>1114</v>
      </c>
      <c r="N163" s="21" t="s">
        <v>1219</v>
      </c>
      <c r="Q163" s="21" t="s">
        <v>1203</v>
      </c>
      <c r="R163" s="36"/>
      <c r="AK163" s="1"/>
      <c r="AL163" s="1"/>
      <c r="AM163" s="1"/>
      <c r="AN163" s="1"/>
      <c r="AO163" s="51"/>
    </row>
    <row r="164" spans="1:41" ht="14.5" x14ac:dyDescent="0.35">
      <c r="A164" s="1" t="s">
        <v>822</v>
      </c>
      <c r="B164" s="55" t="s">
        <v>19</v>
      </c>
      <c r="C164" s="1" t="s">
        <v>305</v>
      </c>
      <c r="E164" s="2" t="s">
        <v>339</v>
      </c>
      <c r="F164" s="34">
        <v>2.3506999999999998</v>
      </c>
      <c r="G164" s="71"/>
      <c r="H164" s="26">
        <v>39.324107142857137</v>
      </c>
      <c r="I164" s="27">
        <v>3.1542305999999987</v>
      </c>
      <c r="J164" s="26">
        <v>358.65562913907286</v>
      </c>
      <c r="K164" s="27">
        <v>-14.823176600000004</v>
      </c>
      <c r="L164" s="50"/>
      <c r="M164" s="3" t="s">
        <v>1114</v>
      </c>
      <c r="N164" s="21" t="s">
        <v>1219</v>
      </c>
      <c r="Q164" s="21" t="s">
        <v>1203</v>
      </c>
      <c r="R164" s="36"/>
      <c r="AK164" s="1"/>
      <c r="AL164" s="1"/>
      <c r="AM164" s="1"/>
      <c r="AN164" s="1"/>
      <c r="AO164" s="51"/>
    </row>
    <row r="165" spans="1:41" ht="14.5" x14ac:dyDescent="0.35">
      <c r="A165" s="1" t="s">
        <v>823</v>
      </c>
      <c r="B165" s="55" t="s">
        <v>19</v>
      </c>
      <c r="C165" s="1" t="s">
        <v>305</v>
      </c>
      <c r="E165" s="2" t="s">
        <v>339</v>
      </c>
      <c r="F165" s="34">
        <v>2.3184999999999998</v>
      </c>
      <c r="G165" s="71"/>
      <c r="H165" s="26">
        <v>42.241964285714282</v>
      </c>
      <c r="I165" s="27">
        <v>3.6536031999999992</v>
      </c>
      <c r="J165" s="26">
        <v>345.91832229580575</v>
      </c>
      <c r="K165" s="27">
        <v>-18.689445200000002</v>
      </c>
      <c r="L165" s="50"/>
      <c r="M165" s="3" t="s">
        <v>1114</v>
      </c>
      <c r="N165" s="21" t="s">
        <v>1219</v>
      </c>
      <c r="Q165" s="21" t="s">
        <v>1203</v>
      </c>
      <c r="R165" s="36"/>
      <c r="AK165" s="1"/>
      <c r="AL165" s="1"/>
      <c r="AM165" s="1"/>
      <c r="AN165" s="1"/>
      <c r="AO165" s="51"/>
    </row>
    <row r="166" spans="1:41" ht="14.5" x14ac:dyDescent="0.35">
      <c r="A166" s="1" t="s">
        <v>824</v>
      </c>
      <c r="B166" s="55" t="s">
        <v>19</v>
      </c>
      <c r="C166" s="1" t="s">
        <v>305</v>
      </c>
      <c r="E166" s="2" t="s">
        <v>339</v>
      </c>
      <c r="F166" s="34">
        <v>2.2671000000000001</v>
      </c>
      <c r="G166" s="71"/>
      <c r="H166" s="26">
        <v>38.229464285714279</v>
      </c>
      <c r="I166" s="27">
        <v>3.0998398999999992</v>
      </c>
      <c r="J166" s="26">
        <v>336.05077262693158</v>
      </c>
      <c r="K166" s="27">
        <v>-15.854779799999999</v>
      </c>
      <c r="L166" s="50"/>
      <c r="M166" s="3" t="s">
        <v>1114</v>
      </c>
      <c r="N166" s="21" t="s">
        <v>1219</v>
      </c>
      <c r="Q166" s="21" t="s">
        <v>1203</v>
      </c>
      <c r="R166" s="36"/>
      <c r="AK166" s="1"/>
      <c r="AL166" s="1"/>
      <c r="AM166" s="1"/>
      <c r="AN166" s="1"/>
      <c r="AO166" s="51"/>
    </row>
    <row r="167" spans="1:41" ht="14.5" x14ac:dyDescent="0.35">
      <c r="A167" s="1" t="s">
        <v>825</v>
      </c>
      <c r="B167" s="55" t="s">
        <v>19</v>
      </c>
      <c r="C167" s="1" t="s">
        <v>305</v>
      </c>
      <c r="E167" s="2" t="s">
        <v>339</v>
      </c>
      <c r="F167" s="34">
        <v>2.2770000000000001</v>
      </c>
      <c r="G167" s="71"/>
      <c r="H167" s="26">
        <v>35.299107142857146</v>
      </c>
      <c r="I167" s="27">
        <v>3.1154399999999995</v>
      </c>
      <c r="J167" s="26">
        <v>334.35099337748346</v>
      </c>
      <c r="K167" s="27">
        <v>-15.991148400000004</v>
      </c>
      <c r="L167" s="50"/>
      <c r="M167" s="3" t="s">
        <v>1114</v>
      </c>
      <c r="N167" s="21" t="s">
        <v>1219</v>
      </c>
      <c r="Q167" s="21" t="s">
        <v>1203</v>
      </c>
      <c r="R167" s="36"/>
      <c r="AK167" s="1"/>
      <c r="AL167" s="1"/>
      <c r="AM167" s="1"/>
      <c r="AN167" s="1"/>
      <c r="AO167" s="51"/>
    </row>
    <row r="168" spans="1:41" ht="14.5" x14ac:dyDescent="0.35">
      <c r="A168" s="1" t="s">
        <v>826</v>
      </c>
      <c r="B168" s="55" t="s">
        <v>19</v>
      </c>
      <c r="C168" s="1" t="s">
        <v>305</v>
      </c>
      <c r="E168" s="2" t="s">
        <v>339</v>
      </c>
      <c r="F168" s="34">
        <v>2.2772000000000001</v>
      </c>
      <c r="G168" s="71"/>
      <c r="H168" s="26">
        <v>46.877678571428568</v>
      </c>
      <c r="I168" s="27">
        <v>3.1617275999999999</v>
      </c>
      <c r="J168" s="26">
        <v>355.94039735099335</v>
      </c>
      <c r="K168" s="27">
        <v>-19.285167999999999</v>
      </c>
      <c r="L168" s="50"/>
      <c r="M168" s="3" t="s">
        <v>1114</v>
      </c>
      <c r="N168" s="21" t="s">
        <v>1219</v>
      </c>
      <c r="Q168" s="21" t="s">
        <v>1203</v>
      </c>
      <c r="R168" s="36"/>
      <c r="AK168" s="1"/>
      <c r="AL168" s="1"/>
      <c r="AM168" s="1"/>
      <c r="AN168" s="1"/>
      <c r="AO168" s="51"/>
    </row>
    <row r="169" spans="1:41" ht="14.5" x14ac:dyDescent="0.35">
      <c r="A169" s="1" t="s">
        <v>827</v>
      </c>
      <c r="B169" s="1" t="s">
        <v>1086</v>
      </c>
      <c r="C169" s="24"/>
      <c r="D169" s="24"/>
      <c r="E169" s="2" t="s">
        <v>339</v>
      </c>
      <c r="F169" s="34">
        <v>1.5075000000000001</v>
      </c>
      <c r="G169" s="71"/>
      <c r="H169" s="26">
        <v>26.930914166085135</v>
      </c>
      <c r="I169" s="27">
        <v>4.5847068000000011</v>
      </c>
      <c r="J169" s="26">
        <v>282.60366826156297</v>
      </c>
      <c r="K169" s="27">
        <v>-19.082393200000009</v>
      </c>
      <c r="L169" s="50"/>
      <c r="M169" s="3" t="s">
        <v>1114</v>
      </c>
      <c r="N169" s="40" t="s">
        <v>1219</v>
      </c>
      <c r="Q169" s="21" t="s">
        <v>1203</v>
      </c>
      <c r="R169" s="36"/>
      <c r="AK169" s="1"/>
      <c r="AL169" s="1"/>
      <c r="AM169" s="1"/>
      <c r="AN169" s="1"/>
      <c r="AO169" s="51"/>
    </row>
    <row r="170" spans="1:41" x14ac:dyDescent="0.3">
      <c r="A170" s="1" t="s">
        <v>828</v>
      </c>
      <c r="B170" s="1" t="s">
        <v>1086</v>
      </c>
      <c r="C170" s="24"/>
      <c r="D170" s="24"/>
      <c r="E170" s="2" t="s">
        <v>339</v>
      </c>
      <c r="F170" s="34">
        <v>1.514</v>
      </c>
      <c r="H170" s="26">
        <v>18.241102581995811</v>
      </c>
      <c r="I170" s="27">
        <v>5.6099690000000004</v>
      </c>
      <c r="J170" s="26">
        <v>206.50318979266348</v>
      </c>
      <c r="K170" s="27">
        <v>-19.724979400000002</v>
      </c>
      <c r="L170" s="50"/>
      <c r="M170" s="3" t="s">
        <v>1114</v>
      </c>
      <c r="N170" s="40" t="s">
        <v>1219</v>
      </c>
      <c r="O170" s="29"/>
      <c r="P170" s="30"/>
      <c r="Q170" s="21" t="s">
        <v>1203</v>
      </c>
      <c r="R170" s="31"/>
      <c r="S170" s="33"/>
      <c r="T170" s="28"/>
      <c r="AK170" s="1"/>
      <c r="AL170" s="1"/>
      <c r="AM170" s="1"/>
      <c r="AN170" s="1"/>
      <c r="AO170" s="51"/>
    </row>
    <row r="171" spans="1:41" x14ac:dyDescent="0.3">
      <c r="A171" s="1" t="s">
        <v>829</v>
      </c>
      <c r="B171" s="1" t="s">
        <v>1086</v>
      </c>
      <c r="C171" s="24"/>
      <c r="D171" s="24"/>
      <c r="E171" s="2" t="s">
        <v>339</v>
      </c>
      <c r="F171" s="34">
        <v>1.0740000000000001</v>
      </c>
      <c r="H171" s="26">
        <v>10.507905138339922</v>
      </c>
      <c r="I171" s="27">
        <v>4.7479941000000006</v>
      </c>
      <c r="J171" s="26">
        <v>130.35241210139</v>
      </c>
      <c r="K171" s="27">
        <v>-20.300471399999999</v>
      </c>
      <c r="L171" s="50"/>
      <c r="M171" s="3" t="s">
        <v>1114</v>
      </c>
      <c r="N171" s="40" t="s">
        <v>1219</v>
      </c>
      <c r="O171" s="29"/>
      <c r="P171" s="30"/>
      <c r="Q171" s="21" t="s">
        <v>1203</v>
      </c>
      <c r="R171" s="31"/>
      <c r="S171" s="33"/>
      <c r="T171" s="28"/>
      <c r="AK171" s="1" t="s">
        <v>1143</v>
      </c>
      <c r="AL171" s="1"/>
      <c r="AM171" s="1"/>
      <c r="AN171" s="1"/>
      <c r="AO171" s="51"/>
    </row>
    <row r="172" spans="1:41" ht="14.5" x14ac:dyDescent="0.35">
      <c r="A172" s="1" t="s">
        <v>830</v>
      </c>
      <c r="B172" s="1" t="s">
        <v>1086</v>
      </c>
      <c r="C172" s="24"/>
      <c r="D172" s="24"/>
      <c r="E172" s="2" t="s">
        <v>339</v>
      </c>
      <c r="F172" s="34">
        <v>1.4894000000000001</v>
      </c>
      <c r="G172" s="71"/>
      <c r="H172" s="26">
        <v>15.201581027667984</v>
      </c>
      <c r="I172" s="27">
        <v>4.7748591000000005</v>
      </c>
      <c r="J172" s="26">
        <v>207.7113654946852</v>
      </c>
      <c r="K172" s="27">
        <v>-19.183716800000003</v>
      </c>
      <c r="L172" s="50"/>
      <c r="M172" s="3" t="s">
        <v>1114</v>
      </c>
      <c r="N172" s="40" t="s">
        <v>1219</v>
      </c>
      <c r="Q172" s="21" t="s">
        <v>1203</v>
      </c>
      <c r="R172" s="36"/>
      <c r="AK172" s="1"/>
      <c r="AL172" s="1"/>
      <c r="AM172" s="1"/>
      <c r="AN172" s="1"/>
      <c r="AO172" s="51"/>
    </row>
    <row r="173" spans="1:41" ht="14.5" x14ac:dyDescent="0.35">
      <c r="A173" s="1" t="s">
        <v>831</v>
      </c>
      <c r="B173" s="1" t="s">
        <v>1086</v>
      </c>
      <c r="C173" s="24"/>
      <c r="D173" s="24"/>
      <c r="E173" s="2" t="s">
        <v>339</v>
      </c>
      <c r="F173" s="34">
        <v>1.5674999999999999</v>
      </c>
      <c r="G173" s="71"/>
      <c r="H173" s="26">
        <v>26.365942028985508</v>
      </c>
      <c r="I173" s="27">
        <v>4.4464021999999988</v>
      </c>
      <c r="J173" s="26">
        <v>274.53883892068683</v>
      </c>
      <c r="K173" s="27">
        <v>-19.142158999999999</v>
      </c>
      <c r="L173" s="50"/>
      <c r="M173" s="3" t="s">
        <v>1114</v>
      </c>
      <c r="N173" s="40" t="s">
        <v>1219</v>
      </c>
      <c r="Q173" s="21" t="s">
        <v>1203</v>
      </c>
      <c r="R173" s="36"/>
      <c r="AK173" s="1" t="s">
        <v>1143</v>
      </c>
      <c r="AL173" s="1"/>
      <c r="AM173" s="1"/>
      <c r="AN173" s="1"/>
      <c r="AO173" s="51"/>
    </row>
    <row r="174" spans="1:41" ht="14.5" x14ac:dyDescent="0.35">
      <c r="A174" s="1" t="s">
        <v>832</v>
      </c>
      <c r="B174" s="1" t="s">
        <v>1086</v>
      </c>
      <c r="C174" s="24"/>
      <c r="D174" s="24"/>
      <c r="E174" s="2" t="s">
        <v>339</v>
      </c>
      <c r="F174" s="34">
        <v>1.4494</v>
      </c>
      <c r="G174" s="71"/>
      <c r="H174" s="26">
        <v>33.55797101449275</v>
      </c>
      <c r="I174" s="27">
        <v>3.8795984999999993</v>
      </c>
      <c r="J174" s="26">
        <v>285.62632869991819</v>
      </c>
      <c r="K174" s="27">
        <v>-17.583057400000001</v>
      </c>
      <c r="L174" s="50"/>
      <c r="M174" s="3" t="s">
        <v>1114</v>
      </c>
      <c r="N174" s="40" t="s">
        <v>1219</v>
      </c>
      <c r="Q174" s="21" t="s">
        <v>1203</v>
      </c>
      <c r="R174" s="36"/>
      <c r="AK174" s="1"/>
      <c r="AL174" s="1"/>
      <c r="AM174" s="1"/>
      <c r="AN174" s="1"/>
      <c r="AO174" s="51"/>
    </row>
    <row r="175" spans="1:41" ht="14.5" x14ac:dyDescent="0.35">
      <c r="A175" s="1" t="s">
        <v>833</v>
      </c>
      <c r="B175" s="1" t="s">
        <v>1086</v>
      </c>
      <c r="C175" s="24"/>
      <c r="D175" s="24"/>
      <c r="E175" s="2" t="s">
        <v>339</v>
      </c>
      <c r="F175" s="34">
        <v>1.5122</v>
      </c>
      <c r="G175" s="71"/>
      <c r="H175" s="26">
        <v>44.379776021080367</v>
      </c>
      <c r="I175" s="27">
        <v>4.0033704000000006</v>
      </c>
      <c r="J175" s="26">
        <v>384.09730171708912</v>
      </c>
      <c r="K175" s="27">
        <v>-17.040917599999997</v>
      </c>
      <c r="L175" s="50"/>
      <c r="M175" s="3" t="s">
        <v>1114</v>
      </c>
      <c r="N175" s="40" t="s">
        <v>1219</v>
      </c>
      <c r="Q175" s="21" t="s">
        <v>1203</v>
      </c>
      <c r="R175" s="36"/>
      <c r="AK175" s="1" t="s">
        <v>1143</v>
      </c>
      <c r="AL175" s="1"/>
      <c r="AM175" s="1"/>
      <c r="AN175" s="1"/>
      <c r="AO175" s="51"/>
    </row>
    <row r="176" spans="1:41" ht="14.5" x14ac:dyDescent="0.35">
      <c r="A176" s="1" t="s">
        <v>834</v>
      </c>
      <c r="B176" s="1" t="s">
        <v>1086</v>
      </c>
      <c r="C176" s="24"/>
      <c r="D176" s="24"/>
      <c r="E176" s="2" t="s">
        <v>339</v>
      </c>
      <c r="F176" s="34">
        <v>1.4952000000000001</v>
      </c>
      <c r="G176" s="71"/>
      <c r="H176" s="26">
        <v>37.362318840579711</v>
      </c>
      <c r="I176" s="27">
        <v>4.0070575000000002</v>
      </c>
      <c r="J176" s="26">
        <v>370.99836467702369</v>
      </c>
      <c r="K176" s="27">
        <v>-17.031674800000001</v>
      </c>
      <c r="L176" s="50"/>
      <c r="M176" s="3" t="s">
        <v>1114</v>
      </c>
      <c r="N176" s="40" t="s">
        <v>1219</v>
      </c>
      <c r="Q176" s="21" t="s">
        <v>1203</v>
      </c>
      <c r="R176" s="36"/>
      <c r="AK176" s="1" t="s">
        <v>1143</v>
      </c>
      <c r="AL176" s="1"/>
      <c r="AM176" s="1"/>
      <c r="AN176" s="1"/>
      <c r="AO176" s="51"/>
    </row>
    <row r="177" spans="1:41" x14ac:dyDescent="0.3">
      <c r="A177" s="1" t="s">
        <v>835</v>
      </c>
      <c r="B177" s="1" t="s">
        <v>1086</v>
      </c>
      <c r="C177" s="24"/>
      <c r="D177" s="24"/>
      <c r="E177" s="2" t="s">
        <v>339</v>
      </c>
      <c r="F177" s="34">
        <v>1.526</v>
      </c>
      <c r="H177" s="26">
        <v>35.494729907773383</v>
      </c>
      <c r="I177" s="27">
        <v>3.9363049000000006</v>
      </c>
      <c r="J177" s="26">
        <v>324.76778413736713</v>
      </c>
      <c r="K177" s="27">
        <v>-17.838759199999998</v>
      </c>
      <c r="L177" s="50"/>
      <c r="M177" s="3" t="s">
        <v>1114</v>
      </c>
      <c r="N177" s="40" t="s">
        <v>1219</v>
      </c>
      <c r="Q177" s="21" t="s">
        <v>1203</v>
      </c>
      <c r="R177" s="36"/>
      <c r="AK177" s="1"/>
      <c r="AL177" s="1"/>
      <c r="AM177" s="1"/>
      <c r="AN177" s="1"/>
      <c r="AO177" s="51"/>
    </row>
    <row r="178" spans="1:41" x14ac:dyDescent="0.3">
      <c r="A178" s="1" t="s">
        <v>836</v>
      </c>
      <c r="B178" s="1" t="s">
        <v>1086</v>
      </c>
      <c r="C178" s="24"/>
      <c r="D178" s="24"/>
      <c r="E178" s="2" t="s">
        <v>339</v>
      </c>
      <c r="F178" s="34">
        <v>1.5403</v>
      </c>
      <c r="H178" s="26">
        <v>41.780961791831359</v>
      </c>
      <c r="I178" s="27">
        <v>3.8651062000000005</v>
      </c>
      <c r="J178" s="26">
        <v>365.47914963205233</v>
      </c>
      <c r="K178" s="27">
        <v>-17.274729799999999</v>
      </c>
      <c r="L178" s="50"/>
      <c r="M178" s="3" t="s">
        <v>1114</v>
      </c>
      <c r="N178" s="40" t="s">
        <v>1219</v>
      </c>
      <c r="O178" s="28"/>
      <c r="P178" s="28"/>
      <c r="Q178" s="21" t="s">
        <v>1203</v>
      </c>
      <c r="R178" s="31"/>
      <c r="S178" s="33"/>
      <c r="T178" s="28"/>
      <c r="AK178" s="1"/>
      <c r="AL178" s="1"/>
      <c r="AM178" s="1"/>
      <c r="AN178" s="1"/>
      <c r="AO178" s="51"/>
    </row>
    <row r="179" spans="1:41" x14ac:dyDescent="0.3">
      <c r="A179" s="1" t="s">
        <v>837</v>
      </c>
      <c r="B179" s="1" t="s">
        <v>1086</v>
      </c>
      <c r="C179" s="24"/>
      <c r="D179" s="24"/>
      <c r="E179" s="2" t="s">
        <v>339</v>
      </c>
      <c r="F179" s="34">
        <v>1.5245</v>
      </c>
      <c r="H179" s="26">
        <v>37.905797101449274</v>
      </c>
      <c r="I179" s="27">
        <v>3.8496945</v>
      </c>
      <c r="J179" s="26">
        <v>320.49959116925589</v>
      </c>
      <c r="K179" s="27">
        <v>-16.865028399999996</v>
      </c>
      <c r="L179" s="50"/>
      <c r="M179" s="3" t="s">
        <v>1114</v>
      </c>
      <c r="N179" s="40" t="s">
        <v>1219</v>
      </c>
      <c r="O179" s="28"/>
      <c r="P179" s="28"/>
      <c r="Q179" s="21" t="s">
        <v>1203</v>
      </c>
      <c r="R179" s="31"/>
      <c r="S179" s="33"/>
      <c r="T179" s="28"/>
      <c r="AK179" s="1"/>
      <c r="AL179" s="1"/>
      <c r="AM179" s="1"/>
      <c r="AN179" s="1"/>
      <c r="AO179" s="51"/>
    </row>
    <row r="180" spans="1:41" x14ac:dyDescent="0.3">
      <c r="A180" s="1" t="s">
        <v>838</v>
      </c>
      <c r="B180" s="1" t="s">
        <v>16</v>
      </c>
      <c r="C180" s="24"/>
      <c r="D180" s="24"/>
      <c r="E180" s="2" t="s">
        <v>337</v>
      </c>
      <c r="F180" s="34">
        <v>0.4088</v>
      </c>
      <c r="H180" s="26">
        <v>6.5135646687697166</v>
      </c>
      <c r="I180" s="27">
        <v>2.7727639999999996</v>
      </c>
      <c r="J180" s="26">
        <v>97.553949903660893</v>
      </c>
      <c r="K180" s="27">
        <v>-25.357620199999999</v>
      </c>
      <c r="L180" s="50"/>
      <c r="M180" s="3" t="s">
        <v>1115</v>
      </c>
      <c r="N180" s="21" t="s">
        <v>1220</v>
      </c>
      <c r="Q180" s="21" t="s">
        <v>1203</v>
      </c>
      <c r="R180" s="36"/>
      <c r="AK180" s="1" t="s">
        <v>1146</v>
      </c>
      <c r="AL180" s="1"/>
      <c r="AM180" s="1"/>
      <c r="AN180" s="1"/>
      <c r="AO180" s="51"/>
    </row>
    <row r="181" spans="1:41" x14ac:dyDescent="0.3">
      <c r="A181" s="1" t="s">
        <v>839</v>
      </c>
      <c r="B181" s="55" t="s">
        <v>19</v>
      </c>
      <c r="C181" s="15" t="s">
        <v>1205</v>
      </c>
      <c r="E181" s="24" t="s">
        <v>339</v>
      </c>
      <c r="F181" s="34">
        <v>2.3264</v>
      </c>
      <c r="H181" s="26">
        <v>54.413068619892059</v>
      </c>
      <c r="I181" s="27">
        <v>3.2413239999999996</v>
      </c>
      <c r="J181" s="26">
        <v>571.28976034858374</v>
      </c>
      <c r="K181" s="27">
        <v>-19.438690800000003</v>
      </c>
      <c r="L181" s="50"/>
      <c r="M181" s="3" t="s">
        <v>1115</v>
      </c>
      <c r="N181" s="21" t="s">
        <v>1220</v>
      </c>
      <c r="O181" s="83"/>
      <c r="P181" s="83"/>
      <c r="Q181" s="21" t="s">
        <v>1203</v>
      </c>
      <c r="R181" s="31"/>
      <c r="S181" s="33"/>
      <c r="T181" s="28"/>
      <c r="AK181" s="1"/>
      <c r="AL181" s="1"/>
      <c r="AM181" s="1"/>
      <c r="AN181" s="1"/>
      <c r="AO181" s="51"/>
    </row>
    <row r="182" spans="1:41" x14ac:dyDescent="0.3">
      <c r="A182" s="56" t="s">
        <v>840</v>
      </c>
      <c r="B182" s="84" t="s">
        <v>19</v>
      </c>
      <c r="C182" s="56" t="s">
        <v>1205</v>
      </c>
      <c r="D182" s="56"/>
      <c r="E182" s="57" t="s">
        <v>339</v>
      </c>
      <c r="F182" s="58">
        <v>2.2166000000000001</v>
      </c>
      <c r="G182" s="59"/>
      <c r="H182" s="60">
        <v>46.2968085106383</v>
      </c>
      <c r="I182" s="61">
        <v>3.5209943999999984</v>
      </c>
      <c r="J182" s="60">
        <v>413.40053050397881</v>
      </c>
      <c r="K182" s="61">
        <v>-21.202802999999999</v>
      </c>
      <c r="L182" s="59"/>
      <c r="M182" s="59" t="s">
        <v>1115</v>
      </c>
      <c r="N182" s="59" t="s">
        <v>1220</v>
      </c>
      <c r="O182" s="85"/>
      <c r="P182" s="85"/>
      <c r="Q182" s="59" t="s">
        <v>1203</v>
      </c>
      <c r="R182" s="65"/>
      <c r="S182" s="86"/>
      <c r="T182" s="62"/>
      <c r="U182" s="59"/>
      <c r="V182" s="59"/>
      <c r="W182" s="56"/>
      <c r="X182" s="56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7"/>
      <c r="AK182" s="56"/>
      <c r="AL182" s="56"/>
      <c r="AM182" s="56"/>
      <c r="AN182" s="56"/>
      <c r="AO182" s="56"/>
    </row>
    <row r="183" spans="1:41" x14ac:dyDescent="0.3">
      <c r="A183" s="1" t="s">
        <v>841</v>
      </c>
      <c r="B183" s="55" t="s">
        <v>19</v>
      </c>
      <c r="C183" s="15" t="s">
        <v>1205</v>
      </c>
      <c r="E183" s="24" t="s">
        <v>339</v>
      </c>
      <c r="F183" s="34">
        <v>2.3128000000000002</v>
      </c>
      <c r="H183" s="26">
        <v>43.792405551272161</v>
      </c>
      <c r="I183" s="27">
        <v>3.8781039999999987</v>
      </c>
      <c r="J183" s="26">
        <v>488.63180827886697</v>
      </c>
      <c r="K183" s="27">
        <v>-14.737921600000004</v>
      </c>
      <c r="L183" s="50"/>
      <c r="M183" s="3" t="s">
        <v>1115</v>
      </c>
      <c r="N183" s="40" t="s">
        <v>1220</v>
      </c>
      <c r="O183" s="83"/>
      <c r="P183" s="83"/>
      <c r="Q183" s="21" t="s">
        <v>1203</v>
      </c>
      <c r="R183" s="31"/>
      <c r="S183" s="33"/>
      <c r="T183" s="28"/>
      <c r="AK183" s="1"/>
      <c r="AL183" s="1"/>
      <c r="AM183" s="1"/>
      <c r="AN183" s="1"/>
      <c r="AO183" s="51"/>
    </row>
    <row r="184" spans="1:41" x14ac:dyDescent="0.3">
      <c r="A184" s="56" t="s">
        <v>842</v>
      </c>
      <c r="B184" s="84" t="s">
        <v>19</v>
      </c>
      <c r="C184" s="56" t="s">
        <v>1205</v>
      </c>
      <c r="D184" s="56"/>
      <c r="E184" s="57" t="s">
        <v>339</v>
      </c>
      <c r="F184" s="58">
        <v>2.2826</v>
      </c>
      <c r="G184" s="59"/>
      <c r="H184" s="60">
        <v>42.692198581560284</v>
      </c>
      <c r="I184" s="61">
        <v>3.8831040000000003</v>
      </c>
      <c r="J184" s="60">
        <v>357.22015915119368</v>
      </c>
      <c r="K184" s="61">
        <v>-20.177818200000001</v>
      </c>
      <c r="L184" s="59"/>
      <c r="M184" s="59" t="s">
        <v>1115</v>
      </c>
      <c r="N184" s="87" t="s">
        <v>1220</v>
      </c>
      <c r="O184" s="62"/>
      <c r="P184" s="62"/>
      <c r="Q184" s="59" t="s">
        <v>1203</v>
      </c>
      <c r="R184" s="65"/>
      <c r="S184" s="86"/>
      <c r="T184" s="62"/>
      <c r="U184" s="59"/>
      <c r="V184" s="59"/>
      <c r="W184" s="56"/>
      <c r="X184" s="56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7"/>
      <c r="AK184" s="56"/>
      <c r="AL184" s="56"/>
      <c r="AM184" s="56"/>
      <c r="AN184" s="56"/>
      <c r="AO184" s="56"/>
    </row>
    <row r="185" spans="1:41" x14ac:dyDescent="0.3">
      <c r="A185" s="1" t="s">
        <v>843</v>
      </c>
      <c r="B185" s="55" t="s">
        <v>19</v>
      </c>
      <c r="C185" s="15" t="s">
        <v>1205</v>
      </c>
      <c r="E185" s="24" t="s">
        <v>339</v>
      </c>
      <c r="F185" s="34">
        <v>2.2869000000000002</v>
      </c>
      <c r="H185" s="26">
        <v>57.379529683885885</v>
      </c>
      <c r="I185" s="27">
        <v>2.3991820000000001</v>
      </c>
      <c r="J185" s="26">
        <v>554.55773420479295</v>
      </c>
      <c r="K185" s="27">
        <v>-17.699628400000005</v>
      </c>
      <c r="L185" s="50"/>
      <c r="M185" s="3" t="s">
        <v>1115</v>
      </c>
      <c r="N185" s="21" t="s">
        <v>1220</v>
      </c>
      <c r="O185" s="28"/>
      <c r="P185" s="28"/>
      <c r="Q185" s="21" t="s">
        <v>1203</v>
      </c>
      <c r="R185" s="31"/>
      <c r="S185" s="33"/>
      <c r="T185" s="28"/>
      <c r="AK185" s="1"/>
      <c r="AL185" s="1"/>
      <c r="AM185" s="1"/>
      <c r="AN185" s="1"/>
      <c r="AO185" s="51"/>
    </row>
    <row r="186" spans="1:41" x14ac:dyDescent="0.3">
      <c r="A186" s="56" t="s">
        <v>844</v>
      </c>
      <c r="B186" s="84" t="s">
        <v>19</v>
      </c>
      <c r="C186" s="56" t="s">
        <v>1205</v>
      </c>
      <c r="D186" s="56"/>
      <c r="E186" s="57" t="s">
        <v>339</v>
      </c>
      <c r="F186" s="58">
        <v>2.2191999999999998</v>
      </c>
      <c r="G186" s="59"/>
      <c r="H186" s="60">
        <v>48.28971631205674</v>
      </c>
      <c r="I186" s="61">
        <v>2.4618855999999991</v>
      </c>
      <c r="J186" s="60">
        <v>393.46684350132631</v>
      </c>
      <c r="K186" s="61">
        <v>-20.137067599999998</v>
      </c>
      <c r="L186" s="59"/>
      <c r="M186" s="59" t="s">
        <v>1115</v>
      </c>
      <c r="N186" s="59" t="s">
        <v>1220</v>
      </c>
      <c r="O186" s="59"/>
      <c r="P186" s="59"/>
      <c r="Q186" s="59" t="s">
        <v>1203</v>
      </c>
      <c r="R186" s="88"/>
      <c r="S186" s="59"/>
      <c r="T186" s="59"/>
      <c r="U186" s="59"/>
      <c r="V186" s="59"/>
      <c r="W186" s="56"/>
      <c r="X186" s="56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7"/>
      <c r="AK186" s="56"/>
      <c r="AL186" s="56"/>
      <c r="AM186" s="56"/>
      <c r="AN186" s="56"/>
      <c r="AO186" s="56"/>
    </row>
    <row r="187" spans="1:41" x14ac:dyDescent="0.3">
      <c r="A187" s="1" t="s">
        <v>845</v>
      </c>
      <c r="B187" s="55" t="s">
        <v>19</v>
      </c>
      <c r="C187" s="15" t="s">
        <v>1205</v>
      </c>
      <c r="E187" s="24" t="s">
        <v>339</v>
      </c>
      <c r="F187" s="34">
        <v>2.2795999999999998</v>
      </c>
      <c r="H187" s="26">
        <v>47.934656900539707</v>
      </c>
      <c r="I187" s="27">
        <v>2.9733819999999991</v>
      </c>
      <c r="J187" s="26">
        <v>546.4531590413942</v>
      </c>
      <c r="K187" s="27">
        <v>-16.706238800000001</v>
      </c>
      <c r="L187" s="50"/>
      <c r="M187" s="3" t="s">
        <v>1115</v>
      </c>
      <c r="N187" s="21" t="s">
        <v>1220</v>
      </c>
      <c r="O187" s="29"/>
      <c r="P187" s="30"/>
      <c r="Q187" s="21" t="s">
        <v>1203</v>
      </c>
      <c r="R187" s="31"/>
      <c r="S187" s="33"/>
      <c r="T187" s="28"/>
      <c r="AK187" s="1"/>
      <c r="AL187" s="1"/>
      <c r="AM187" s="1"/>
      <c r="AN187" s="1"/>
      <c r="AO187" s="51"/>
    </row>
    <row r="188" spans="1:41" x14ac:dyDescent="0.3">
      <c r="A188" s="56" t="s">
        <v>846</v>
      </c>
      <c r="B188" s="84" t="s">
        <v>19</v>
      </c>
      <c r="C188" s="56" t="s">
        <v>1205</v>
      </c>
      <c r="D188" s="56"/>
      <c r="E188" s="57" t="s">
        <v>339</v>
      </c>
      <c r="F188" s="58">
        <v>2.2544</v>
      </c>
      <c r="G188" s="59"/>
      <c r="H188" s="60">
        <v>41.05390070921986</v>
      </c>
      <c r="I188" s="61">
        <v>3.0189727999999989</v>
      </c>
      <c r="J188" s="60">
        <v>375.08488063660479</v>
      </c>
      <c r="K188" s="61">
        <v>-19.276712800000006</v>
      </c>
      <c r="L188" s="59"/>
      <c r="M188" s="59" t="s">
        <v>1115</v>
      </c>
      <c r="N188" s="59" t="s">
        <v>1220</v>
      </c>
      <c r="O188" s="63"/>
      <c r="P188" s="64"/>
      <c r="Q188" s="59" t="s">
        <v>1203</v>
      </c>
      <c r="R188" s="65"/>
      <c r="S188" s="86"/>
      <c r="T188" s="62"/>
      <c r="U188" s="59"/>
      <c r="V188" s="59"/>
      <c r="W188" s="56"/>
      <c r="X188" s="56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7"/>
      <c r="AK188" s="56"/>
      <c r="AL188" s="56"/>
      <c r="AM188" s="56"/>
      <c r="AN188" s="56"/>
      <c r="AO188" s="56"/>
    </row>
    <row r="189" spans="1:41" x14ac:dyDescent="0.3">
      <c r="A189" s="1" t="s">
        <v>847</v>
      </c>
      <c r="B189" s="55" t="s">
        <v>19</v>
      </c>
      <c r="C189" s="15" t="s">
        <v>1205</v>
      </c>
      <c r="E189" s="24" t="s">
        <v>339</v>
      </c>
      <c r="F189" s="34">
        <v>2.3127</v>
      </c>
      <c r="H189" s="26">
        <v>36.951619121048573</v>
      </c>
      <c r="I189" s="27">
        <v>3.6930259999999988</v>
      </c>
      <c r="J189" s="26">
        <v>464.73202614379079</v>
      </c>
      <c r="K189" s="27">
        <v>-15.222977</v>
      </c>
      <c r="L189" s="50"/>
      <c r="M189" s="3" t="s">
        <v>1115</v>
      </c>
      <c r="N189" s="40" t="s">
        <v>1220</v>
      </c>
      <c r="O189" s="29"/>
      <c r="P189" s="30"/>
      <c r="Q189" s="21" t="s">
        <v>1203</v>
      </c>
      <c r="R189" s="31"/>
      <c r="S189" s="33"/>
      <c r="T189" s="28"/>
      <c r="AK189" s="1"/>
      <c r="AL189" s="1"/>
      <c r="AM189" s="1"/>
      <c r="AN189" s="1"/>
      <c r="AO189" s="51"/>
    </row>
    <row r="190" spans="1:41" x14ac:dyDescent="0.3">
      <c r="A190" s="56" t="s">
        <v>848</v>
      </c>
      <c r="B190" s="84" t="s">
        <v>19</v>
      </c>
      <c r="C190" s="56" t="s">
        <v>1205</v>
      </c>
      <c r="D190" s="56"/>
      <c r="E190" s="57" t="s">
        <v>339</v>
      </c>
      <c r="F190" s="58">
        <v>2.4096000000000002</v>
      </c>
      <c r="G190" s="59"/>
      <c r="H190" s="60">
        <v>33.828723404255321</v>
      </c>
      <c r="I190" s="61">
        <v>3.7721127999999995</v>
      </c>
      <c r="J190" s="60">
        <v>322.31299734748012</v>
      </c>
      <c r="K190" s="61">
        <v>-20.107760600000006</v>
      </c>
      <c r="L190" s="59"/>
      <c r="M190" s="59" t="s">
        <v>1115</v>
      </c>
      <c r="N190" s="87" t="s">
        <v>1220</v>
      </c>
      <c r="O190" s="63"/>
      <c r="P190" s="64"/>
      <c r="Q190" s="59" t="s">
        <v>1203</v>
      </c>
      <c r="R190" s="65"/>
      <c r="S190" s="86"/>
      <c r="T190" s="62"/>
      <c r="U190" s="59"/>
      <c r="V190" s="59"/>
      <c r="W190" s="56"/>
      <c r="X190" s="56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7"/>
      <c r="AK190" s="56"/>
      <c r="AL190" s="56"/>
      <c r="AM190" s="56"/>
      <c r="AN190" s="56"/>
      <c r="AO190" s="56"/>
    </row>
    <row r="191" spans="1:41" x14ac:dyDescent="0.3">
      <c r="A191" s="1" t="s">
        <v>849</v>
      </c>
      <c r="B191" s="55" t="s">
        <v>19</v>
      </c>
      <c r="C191" s="15" t="s">
        <v>1205</v>
      </c>
      <c r="E191" s="24" t="s">
        <v>339</v>
      </c>
      <c r="F191" s="34">
        <v>2.2679999999999998</v>
      </c>
      <c r="H191" s="26">
        <v>52.049922898997679</v>
      </c>
      <c r="I191" s="27">
        <v>3.839351999999999</v>
      </c>
      <c r="J191" s="26">
        <v>508.74074074074065</v>
      </c>
      <c r="K191" s="27">
        <v>-19.167813000000002</v>
      </c>
      <c r="L191" s="50"/>
      <c r="M191" s="3" t="s">
        <v>1115</v>
      </c>
      <c r="N191" s="40" t="s">
        <v>1220</v>
      </c>
      <c r="Q191" s="21" t="s">
        <v>1203</v>
      </c>
      <c r="R191" s="36"/>
      <c r="AK191" s="1"/>
      <c r="AL191" s="1"/>
      <c r="AM191" s="1"/>
      <c r="AN191" s="1"/>
      <c r="AO191" s="51"/>
    </row>
    <row r="192" spans="1:41" x14ac:dyDescent="0.3">
      <c r="A192" s="1" t="s">
        <v>850</v>
      </c>
      <c r="B192" s="55" t="s">
        <v>19</v>
      </c>
      <c r="C192" s="15" t="s">
        <v>1205</v>
      </c>
      <c r="E192" s="24" t="s">
        <v>339</v>
      </c>
      <c r="F192" s="34">
        <v>2.3184999999999998</v>
      </c>
      <c r="H192" s="26">
        <v>70.340208172706241</v>
      </c>
      <c r="I192" s="27">
        <v>7.1109999999998674E-2</v>
      </c>
      <c r="J192" s="26">
        <v>556.14814814814804</v>
      </c>
      <c r="K192" s="27">
        <v>-21.081489800000003</v>
      </c>
      <c r="L192" s="50"/>
      <c r="M192" s="3" t="s">
        <v>1115</v>
      </c>
      <c r="N192" s="21" t="s">
        <v>1220</v>
      </c>
      <c r="Q192" s="21" t="s">
        <v>1203</v>
      </c>
      <c r="R192" s="36"/>
      <c r="AK192" s="1"/>
      <c r="AL192" s="1"/>
      <c r="AM192" s="1"/>
      <c r="AN192" s="1"/>
      <c r="AO192" s="51"/>
    </row>
    <row r="193" spans="1:41" x14ac:dyDescent="0.3">
      <c r="A193" s="1" t="s">
        <v>851</v>
      </c>
      <c r="B193" s="55" t="s">
        <v>19</v>
      </c>
      <c r="C193" s="15" t="s">
        <v>1205</v>
      </c>
      <c r="E193" s="24" t="s">
        <v>339</v>
      </c>
      <c r="F193" s="34">
        <v>2.6019999999999999</v>
      </c>
      <c r="H193" s="26">
        <v>56.180609097918271</v>
      </c>
      <c r="I193" s="27">
        <v>-0.11150200000000116</v>
      </c>
      <c r="J193" s="26">
        <v>468.56644880174281</v>
      </c>
      <c r="K193" s="27">
        <v>-19.039053800000005</v>
      </c>
      <c r="L193" s="50"/>
      <c r="M193" s="3" t="s">
        <v>1115</v>
      </c>
      <c r="N193" s="21" t="s">
        <v>1220</v>
      </c>
      <c r="Q193" s="21" t="s">
        <v>1203</v>
      </c>
      <c r="R193" s="36"/>
      <c r="AK193" s="1"/>
      <c r="AL193" s="1"/>
      <c r="AM193" s="1"/>
      <c r="AN193" s="1"/>
      <c r="AO193" s="51"/>
    </row>
    <row r="194" spans="1:41" s="44" customFormat="1" x14ac:dyDescent="0.3">
      <c r="A194" s="1" t="s">
        <v>852</v>
      </c>
      <c r="B194" s="55" t="s">
        <v>19</v>
      </c>
      <c r="C194" s="15" t="s">
        <v>1205</v>
      </c>
      <c r="D194" s="15"/>
      <c r="E194" s="24" t="s">
        <v>339</v>
      </c>
      <c r="F194" s="34">
        <v>2.3313999999999999</v>
      </c>
      <c r="G194" s="21"/>
      <c r="H194" s="26">
        <v>64.948920585967599</v>
      </c>
      <c r="I194" s="27">
        <v>0.78257599999999861</v>
      </c>
      <c r="J194" s="26">
        <v>517.5642701525054</v>
      </c>
      <c r="K194" s="27">
        <v>-18.868592000000003</v>
      </c>
      <c r="L194" s="50"/>
      <c r="M194" s="3" t="s">
        <v>1115</v>
      </c>
      <c r="N194" s="21" t="s">
        <v>1220</v>
      </c>
      <c r="O194" s="21"/>
      <c r="P194" s="21"/>
      <c r="Q194" s="21" t="s">
        <v>1203</v>
      </c>
      <c r="R194" s="36"/>
      <c r="S194" s="21"/>
      <c r="T194" s="21"/>
      <c r="U194" s="21"/>
      <c r="V194" s="21"/>
      <c r="W194" s="15"/>
      <c r="X194" s="15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4"/>
      <c r="AK194" s="1"/>
      <c r="AL194" s="1"/>
      <c r="AM194" s="1"/>
      <c r="AN194" s="1"/>
      <c r="AO194" s="51"/>
    </row>
    <row r="195" spans="1:41" s="44" customFormat="1" x14ac:dyDescent="0.3">
      <c r="A195" s="1" t="s">
        <v>853</v>
      </c>
      <c r="B195" s="55" t="s">
        <v>19</v>
      </c>
      <c r="C195" s="15" t="s">
        <v>1205</v>
      </c>
      <c r="D195" s="15"/>
      <c r="E195" s="24" t="s">
        <v>339</v>
      </c>
      <c r="F195" s="34">
        <v>2.2930000000000001</v>
      </c>
      <c r="G195" s="21"/>
      <c r="H195" s="26">
        <v>65.615844255975318</v>
      </c>
      <c r="I195" s="27">
        <v>0.56818799999999858</v>
      </c>
      <c r="J195" s="26">
        <v>524.79738562091495</v>
      </c>
      <c r="K195" s="27">
        <v>-21.329509600000005</v>
      </c>
      <c r="L195" s="50"/>
      <c r="M195" s="3" t="s">
        <v>1115</v>
      </c>
      <c r="N195" s="21" t="s">
        <v>1220</v>
      </c>
      <c r="O195" s="21"/>
      <c r="P195" s="21"/>
      <c r="Q195" s="21" t="s">
        <v>1203</v>
      </c>
      <c r="R195" s="36"/>
      <c r="S195" s="21"/>
      <c r="T195" s="21"/>
      <c r="U195" s="21"/>
      <c r="V195" s="21"/>
      <c r="W195" s="15"/>
      <c r="X195" s="15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4"/>
      <c r="AK195" s="1"/>
      <c r="AL195" s="1"/>
      <c r="AM195" s="1"/>
      <c r="AN195" s="1"/>
      <c r="AO195" s="51"/>
    </row>
    <row r="196" spans="1:41" s="44" customFormat="1" x14ac:dyDescent="0.3">
      <c r="A196" s="1" t="s">
        <v>854</v>
      </c>
      <c r="B196" s="55" t="s">
        <v>19</v>
      </c>
      <c r="C196" s="15" t="s">
        <v>1205</v>
      </c>
      <c r="D196" s="15"/>
      <c r="E196" s="24" t="s">
        <v>339</v>
      </c>
      <c r="F196" s="34">
        <v>2.2559999999999998</v>
      </c>
      <c r="G196" s="21"/>
      <c r="H196" s="26">
        <v>62.325558982266763</v>
      </c>
      <c r="I196" s="27">
        <v>0.95663400000000043</v>
      </c>
      <c r="J196" s="26">
        <v>505.64705882352933</v>
      </c>
      <c r="K196" s="27">
        <v>-19.980137400000004</v>
      </c>
      <c r="L196" s="50"/>
      <c r="M196" s="3" t="s">
        <v>1115</v>
      </c>
      <c r="N196" s="21" t="s">
        <v>1220</v>
      </c>
      <c r="O196" s="21"/>
      <c r="P196" s="21"/>
      <c r="Q196" s="21" t="s">
        <v>1203</v>
      </c>
      <c r="R196" s="36"/>
      <c r="S196" s="21"/>
      <c r="T196" s="21"/>
      <c r="U196" s="21"/>
      <c r="V196" s="21"/>
      <c r="W196" s="15"/>
      <c r="X196" s="15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4"/>
      <c r="AK196" s="1"/>
      <c r="AL196" s="1"/>
      <c r="AM196" s="1"/>
      <c r="AN196" s="1"/>
      <c r="AO196" s="51"/>
    </row>
    <row r="197" spans="1:41" x14ac:dyDescent="0.3">
      <c r="A197" s="1" t="s">
        <v>855</v>
      </c>
      <c r="B197" s="55" t="s">
        <v>19</v>
      </c>
      <c r="C197" s="15" t="s">
        <v>1205</v>
      </c>
      <c r="E197" s="24" t="s">
        <v>339</v>
      </c>
      <c r="F197" s="34">
        <v>2.3632</v>
      </c>
      <c r="H197" s="26">
        <v>88.653623747108696</v>
      </c>
      <c r="I197" s="27">
        <v>6.9131999999999638E-2</v>
      </c>
      <c r="J197" s="26">
        <v>752.29193899782126</v>
      </c>
      <c r="K197" s="27">
        <v>-20.467725199999997</v>
      </c>
      <c r="L197" s="50"/>
      <c r="M197" s="3" t="s">
        <v>1115</v>
      </c>
      <c r="N197" s="21" t="s">
        <v>1220</v>
      </c>
      <c r="Q197" s="21" t="s">
        <v>1203</v>
      </c>
      <c r="R197" s="36"/>
      <c r="AK197" s="1"/>
      <c r="AL197" s="1"/>
      <c r="AM197" s="1"/>
      <c r="AN197" s="1"/>
      <c r="AO197" s="51"/>
    </row>
    <row r="198" spans="1:41" x14ac:dyDescent="0.3">
      <c r="A198" s="32" t="s">
        <v>455</v>
      </c>
      <c r="B198" s="1" t="s">
        <v>1195</v>
      </c>
      <c r="C198" s="15" t="s">
        <v>1204</v>
      </c>
      <c r="E198" s="24" t="s">
        <v>338</v>
      </c>
      <c r="F198" s="34">
        <v>0.51680000000000004</v>
      </c>
      <c r="H198" s="26">
        <v>3.2849725560005929</v>
      </c>
      <c r="I198" s="35"/>
      <c r="J198" s="26">
        <v>82.013409961685824</v>
      </c>
      <c r="K198" s="27">
        <v>-6.4572699999999985</v>
      </c>
      <c r="L198" s="25">
        <v>24</v>
      </c>
      <c r="M198" s="25" t="s">
        <v>1100</v>
      </c>
      <c r="N198" s="21" t="s">
        <v>1218</v>
      </c>
      <c r="O198" s="29"/>
      <c r="P198" s="29"/>
      <c r="Q198" s="21" t="s">
        <v>1203</v>
      </c>
      <c r="R198" s="31"/>
      <c r="S198" s="33"/>
      <c r="T198" s="28"/>
      <c r="AK198" s="1"/>
      <c r="AL198" s="1"/>
      <c r="AM198" s="1"/>
      <c r="AN198" s="1"/>
      <c r="AO198" s="32"/>
    </row>
    <row r="199" spans="1:41" x14ac:dyDescent="0.3">
      <c r="A199" s="32" t="s">
        <v>456</v>
      </c>
      <c r="B199" s="1" t="s">
        <v>1222</v>
      </c>
      <c r="C199" s="15" t="s">
        <v>1204</v>
      </c>
      <c r="E199" s="24" t="s">
        <v>338</v>
      </c>
      <c r="F199" s="25">
        <v>4.7103999999999999</v>
      </c>
      <c r="H199" s="26">
        <v>27.431175121080809</v>
      </c>
      <c r="I199" s="27">
        <v>2.9247743999999996</v>
      </c>
      <c r="J199" s="26">
        <v>728.05189340813467</v>
      </c>
      <c r="K199" s="27">
        <v>-5.3377584000000011</v>
      </c>
      <c r="L199" s="25">
        <v>24</v>
      </c>
      <c r="M199" s="25" t="s">
        <v>1100</v>
      </c>
      <c r="N199" s="21" t="s">
        <v>1218</v>
      </c>
      <c r="O199" s="29"/>
      <c r="P199" s="29"/>
      <c r="Q199" s="21" t="s">
        <v>1203</v>
      </c>
      <c r="R199" s="31"/>
      <c r="S199" s="33"/>
      <c r="T199" s="28"/>
      <c r="AK199" s="1"/>
      <c r="AL199" s="1"/>
      <c r="AM199" s="1"/>
      <c r="AN199" s="1"/>
      <c r="AO199" s="32"/>
    </row>
    <row r="200" spans="1:41" x14ac:dyDescent="0.3">
      <c r="A200" s="32" t="s">
        <v>441</v>
      </c>
      <c r="B200" s="1" t="s">
        <v>19</v>
      </c>
      <c r="E200" s="24" t="s">
        <v>339</v>
      </c>
      <c r="F200" s="34">
        <v>2.3001999999999998</v>
      </c>
      <c r="H200" s="26">
        <v>39.249898826386087</v>
      </c>
      <c r="I200" s="27">
        <v>4.0061223000000004</v>
      </c>
      <c r="J200" s="26">
        <v>515.65092402464063</v>
      </c>
      <c r="K200" s="27">
        <v>-11.291050400000003</v>
      </c>
      <c r="L200" s="25">
        <v>24</v>
      </c>
      <c r="M200" s="25" t="s">
        <v>1099</v>
      </c>
      <c r="N200" s="21" t="s">
        <v>1218</v>
      </c>
      <c r="Q200" s="21" t="s">
        <v>1203</v>
      </c>
      <c r="R200" s="36"/>
      <c r="AK200" s="1"/>
      <c r="AL200" s="1"/>
      <c r="AM200" s="1"/>
      <c r="AN200" s="1"/>
      <c r="AO200" s="32"/>
    </row>
    <row r="201" spans="1:41" x14ac:dyDescent="0.3">
      <c r="A201" s="32" t="s">
        <v>442</v>
      </c>
      <c r="B201" s="1" t="s">
        <v>19</v>
      </c>
      <c r="C201" s="15" t="s">
        <v>310</v>
      </c>
      <c r="E201" s="24" t="s">
        <v>339</v>
      </c>
      <c r="F201" s="34">
        <v>2.2551000000000001</v>
      </c>
      <c r="H201" s="26">
        <v>62.082760016187784</v>
      </c>
      <c r="I201" s="27">
        <v>1.7729667000000013</v>
      </c>
      <c r="J201" s="26">
        <v>592.36550308008214</v>
      </c>
      <c r="K201" s="27">
        <v>-17.20786</v>
      </c>
      <c r="L201" s="25">
        <v>24</v>
      </c>
      <c r="M201" s="25" t="s">
        <v>1099</v>
      </c>
      <c r="N201" s="21" t="s">
        <v>1218</v>
      </c>
      <c r="Q201" s="21" t="s">
        <v>1203</v>
      </c>
      <c r="R201" s="36"/>
      <c r="AK201" s="1"/>
      <c r="AL201" s="1" t="s">
        <v>1127</v>
      </c>
      <c r="AM201" s="1"/>
      <c r="AN201" s="1"/>
      <c r="AO201" s="32"/>
    </row>
    <row r="202" spans="1:41" x14ac:dyDescent="0.3">
      <c r="A202" s="32" t="s">
        <v>443</v>
      </c>
      <c r="B202" s="1" t="s">
        <v>19</v>
      </c>
      <c r="E202" s="24" t="s">
        <v>339</v>
      </c>
      <c r="F202" s="34">
        <v>2.2503000000000002</v>
      </c>
      <c r="H202" s="26">
        <v>33.780453257790377</v>
      </c>
      <c r="I202" s="27">
        <v>3.3795550000000003</v>
      </c>
      <c r="J202" s="26">
        <v>486.47227926078034</v>
      </c>
      <c r="K202" s="27">
        <v>-11.299724800000002</v>
      </c>
      <c r="L202" s="25">
        <v>24</v>
      </c>
      <c r="M202" s="25" t="s">
        <v>1099</v>
      </c>
      <c r="N202" s="21" t="s">
        <v>1218</v>
      </c>
      <c r="Q202" s="21" t="s">
        <v>1203</v>
      </c>
      <c r="R202" s="36"/>
      <c r="AK202" s="1"/>
      <c r="AL202" s="1"/>
      <c r="AM202" s="1"/>
      <c r="AN202" s="1"/>
      <c r="AO202" s="32"/>
    </row>
    <row r="203" spans="1:41" x14ac:dyDescent="0.3">
      <c r="A203" s="32" t="s">
        <v>448</v>
      </c>
      <c r="B203" s="1" t="s">
        <v>1088</v>
      </c>
      <c r="E203" s="24" t="s">
        <v>339</v>
      </c>
      <c r="F203" s="34">
        <v>2.2254</v>
      </c>
      <c r="H203" s="26">
        <v>59.284297855119391</v>
      </c>
      <c r="I203" s="27">
        <v>3.8052114000000006</v>
      </c>
      <c r="J203" s="26">
        <v>408.07392197125256</v>
      </c>
      <c r="K203" s="27">
        <v>-16.626800000000003</v>
      </c>
      <c r="L203" s="25">
        <v>40</v>
      </c>
      <c r="M203" s="25" t="s">
        <v>1099</v>
      </c>
      <c r="N203" s="28" t="s">
        <v>1218</v>
      </c>
      <c r="O203" s="29"/>
      <c r="P203" s="30"/>
      <c r="Q203" s="21" t="s">
        <v>1203</v>
      </c>
      <c r="R203" s="31"/>
      <c r="S203" s="31"/>
      <c r="T203" s="28"/>
      <c r="AK203" s="1"/>
      <c r="AL203" s="1"/>
      <c r="AM203" s="1"/>
      <c r="AN203" s="1"/>
      <c r="AO203" s="32"/>
    </row>
    <row r="204" spans="1:41" x14ac:dyDescent="0.3">
      <c r="A204" s="32" t="s">
        <v>449</v>
      </c>
      <c r="B204" s="1" t="s">
        <v>1088</v>
      </c>
      <c r="E204" s="24" t="s">
        <v>339</v>
      </c>
      <c r="F204" s="34">
        <v>2.2662</v>
      </c>
      <c r="H204" s="26">
        <v>34.353095912585999</v>
      </c>
      <c r="I204" s="27">
        <v>2.7013003000000011</v>
      </c>
      <c r="J204" s="26">
        <v>428.79260780287478</v>
      </c>
      <c r="K204" s="27">
        <v>-15.378522400000001</v>
      </c>
      <c r="L204" s="25">
        <v>40</v>
      </c>
      <c r="M204" s="25" t="s">
        <v>1099</v>
      </c>
      <c r="N204" s="28" t="s">
        <v>1218</v>
      </c>
      <c r="O204" s="29"/>
      <c r="P204" s="30"/>
      <c r="Q204" s="21" t="s">
        <v>1203</v>
      </c>
      <c r="R204" s="31"/>
      <c r="S204" s="31"/>
      <c r="T204" s="28"/>
      <c r="AK204" s="1"/>
      <c r="AL204" s="1"/>
      <c r="AM204" s="1"/>
      <c r="AN204" s="1"/>
      <c r="AO204" s="32"/>
    </row>
    <row r="205" spans="1:41" x14ac:dyDescent="0.3">
      <c r="A205" s="32" t="s">
        <v>445</v>
      </c>
      <c r="B205" s="1" t="s">
        <v>1088</v>
      </c>
      <c r="E205" s="24" t="s">
        <v>339</v>
      </c>
      <c r="F205" s="34">
        <v>2.2265000000000001</v>
      </c>
      <c r="H205" s="26">
        <v>37.428773775799279</v>
      </c>
      <c r="I205" s="27">
        <v>3.3059323000000003</v>
      </c>
      <c r="J205" s="26">
        <v>435.30184804928132</v>
      </c>
      <c r="K205" s="27">
        <v>-14.151833600000002</v>
      </c>
      <c r="L205" s="25">
        <v>18</v>
      </c>
      <c r="M205" s="25" t="s">
        <v>1099</v>
      </c>
      <c r="N205" s="28" t="s">
        <v>1218</v>
      </c>
      <c r="O205" s="29"/>
      <c r="P205" s="30"/>
      <c r="Q205" s="21" t="s">
        <v>1203</v>
      </c>
      <c r="R205" s="31"/>
      <c r="S205" s="31"/>
      <c r="T205" s="28"/>
      <c r="AK205" s="1"/>
      <c r="AL205" s="1"/>
      <c r="AM205" s="1"/>
      <c r="AN205" s="1"/>
      <c r="AO205" s="32"/>
    </row>
    <row r="206" spans="1:41" x14ac:dyDescent="0.3">
      <c r="A206" s="32" t="s">
        <v>446</v>
      </c>
      <c r="B206" s="1" t="s">
        <v>1088</v>
      </c>
      <c r="E206" s="24" t="s">
        <v>339</v>
      </c>
      <c r="F206" s="34">
        <v>2.4060000000000001</v>
      </c>
      <c r="H206" s="26">
        <v>41.311817078106031</v>
      </c>
      <c r="I206" s="27">
        <v>4.3592051999999999</v>
      </c>
      <c r="J206" s="26">
        <v>461.52361396303905</v>
      </c>
      <c r="K206" s="27">
        <v>-13.565200800000001</v>
      </c>
      <c r="L206" s="25">
        <v>18</v>
      </c>
      <c r="M206" s="25" t="s">
        <v>1099</v>
      </c>
      <c r="N206" s="28" t="s">
        <v>1218</v>
      </c>
      <c r="O206" s="29"/>
      <c r="P206" s="30"/>
      <c r="Q206" s="21" t="s">
        <v>1203</v>
      </c>
      <c r="R206" s="31"/>
      <c r="S206" s="31"/>
      <c r="T206" s="28"/>
      <c r="AK206" s="1"/>
      <c r="AL206" s="1"/>
      <c r="AM206" s="1"/>
      <c r="AN206" s="1"/>
      <c r="AO206" s="32"/>
    </row>
    <row r="207" spans="1:41" x14ac:dyDescent="0.3">
      <c r="A207" s="32" t="s">
        <v>438</v>
      </c>
      <c r="B207" s="1" t="s">
        <v>19</v>
      </c>
      <c r="C207" s="15" t="s">
        <v>310</v>
      </c>
      <c r="E207" s="24" t="s">
        <v>339</v>
      </c>
      <c r="F207" s="34">
        <v>2.2812000000000001</v>
      </c>
      <c r="H207" s="26">
        <v>32.100971266693648</v>
      </c>
      <c r="I207" s="27">
        <v>2.1983020000000009</v>
      </c>
      <c r="J207" s="26">
        <v>472.98151950718687</v>
      </c>
      <c r="K207" s="27">
        <v>-12.3317896</v>
      </c>
      <c r="L207" s="25">
        <v>40</v>
      </c>
      <c r="M207" s="25" t="s">
        <v>1099</v>
      </c>
      <c r="N207" s="28" t="s">
        <v>1218</v>
      </c>
      <c r="Q207" s="21" t="s">
        <v>1203</v>
      </c>
      <c r="R207" s="36"/>
      <c r="AK207" s="1"/>
      <c r="AL207" s="1"/>
      <c r="AM207" s="1"/>
      <c r="AN207" s="1"/>
      <c r="AO207" s="32"/>
    </row>
    <row r="208" spans="1:41" s="72" customFormat="1" x14ac:dyDescent="0.3">
      <c r="A208" s="32" t="s">
        <v>439</v>
      </c>
      <c r="B208" s="1" t="s">
        <v>19</v>
      </c>
      <c r="C208" s="15" t="s">
        <v>310</v>
      </c>
      <c r="D208" s="15"/>
      <c r="E208" s="24" t="s">
        <v>339</v>
      </c>
      <c r="F208" s="34">
        <v>2.4007000000000001</v>
      </c>
      <c r="G208" s="21"/>
      <c r="H208" s="26">
        <v>41.522258195062733</v>
      </c>
      <c r="I208" s="27">
        <v>2.2481116000000005</v>
      </c>
      <c r="J208" s="26">
        <v>538.91581108829564</v>
      </c>
      <c r="K208" s="27">
        <v>-14.358459200000002</v>
      </c>
      <c r="L208" s="25">
        <v>40</v>
      </c>
      <c r="M208" s="25" t="s">
        <v>1099</v>
      </c>
      <c r="N208" s="28" t="s">
        <v>1218</v>
      </c>
      <c r="O208" s="21"/>
      <c r="P208" s="21"/>
      <c r="Q208" s="21" t="s">
        <v>1203</v>
      </c>
      <c r="R208" s="36"/>
      <c r="S208" s="21"/>
      <c r="T208" s="21"/>
      <c r="U208" s="21"/>
      <c r="V208" s="21"/>
      <c r="W208" s="15"/>
      <c r="X208" s="15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4"/>
      <c r="AK208" s="1"/>
      <c r="AL208" s="1"/>
      <c r="AM208" s="1"/>
      <c r="AN208" s="1"/>
      <c r="AO208" s="32"/>
    </row>
    <row r="209" spans="1:41" x14ac:dyDescent="0.3">
      <c r="A209" s="32" t="s">
        <v>440</v>
      </c>
      <c r="B209" s="1" t="s">
        <v>19</v>
      </c>
      <c r="C209" s="15" t="s">
        <v>310</v>
      </c>
      <c r="E209" s="24" t="s">
        <v>339</v>
      </c>
      <c r="F209" s="34">
        <v>2.2711999999999999</v>
      </c>
      <c r="H209" s="26">
        <v>38.695467422096321</v>
      </c>
      <c r="I209" s="27">
        <v>4.6753689000000014</v>
      </c>
      <c r="J209" s="26">
        <v>494.15195071868584</v>
      </c>
      <c r="K209" s="27">
        <v>-13.6558112</v>
      </c>
      <c r="L209" s="25">
        <v>40</v>
      </c>
      <c r="M209" s="25" t="s">
        <v>1099</v>
      </c>
      <c r="N209" s="28" t="s">
        <v>1218</v>
      </c>
      <c r="Q209" s="21" t="s">
        <v>1203</v>
      </c>
      <c r="R209" s="36"/>
      <c r="AK209" s="1"/>
      <c r="AL209" s="1" t="s">
        <v>1127</v>
      </c>
      <c r="AM209" s="1"/>
      <c r="AN209" s="1"/>
      <c r="AO209" s="32"/>
    </row>
    <row r="210" spans="1:41" s="72" customFormat="1" x14ac:dyDescent="0.3">
      <c r="A210" s="32" t="s">
        <v>452</v>
      </c>
      <c r="B210" s="1" t="s">
        <v>19</v>
      </c>
      <c r="C210" s="15"/>
      <c r="D210" s="15"/>
      <c r="E210" s="24" t="s">
        <v>339</v>
      </c>
      <c r="F210" s="34">
        <v>2.4706000000000001</v>
      </c>
      <c r="G210" s="21"/>
      <c r="H210" s="26">
        <v>42.394374747065967</v>
      </c>
      <c r="I210" s="27">
        <v>3.0557237000000006</v>
      </c>
      <c r="J210" s="26">
        <v>505.07597535934292</v>
      </c>
      <c r="K210" s="27">
        <v>-12.0770464</v>
      </c>
      <c r="L210" s="25">
        <v>24</v>
      </c>
      <c r="M210" s="25" t="s">
        <v>1100</v>
      </c>
      <c r="N210" s="21" t="s">
        <v>1218</v>
      </c>
      <c r="O210" s="29"/>
      <c r="P210" s="29"/>
      <c r="Q210" s="21" t="s">
        <v>1203</v>
      </c>
      <c r="R210" s="31"/>
      <c r="S210" s="33"/>
      <c r="T210" s="28"/>
      <c r="U210" s="21"/>
      <c r="V210" s="21"/>
      <c r="W210" s="15"/>
      <c r="X210" s="15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4"/>
      <c r="AK210" s="1"/>
      <c r="AL210" s="1"/>
      <c r="AM210" s="1"/>
      <c r="AN210" s="1"/>
      <c r="AO210" s="32"/>
    </row>
    <row r="211" spans="1:41" x14ac:dyDescent="0.3">
      <c r="A211" s="32" t="s">
        <v>453</v>
      </c>
      <c r="B211" s="1" t="s">
        <v>19</v>
      </c>
      <c r="C211" s="15" t="s">
        <v>310</v>
      </c>
      <c r="E211" s="24" t="s">
        <v>339</v>
      </c>
      <c r="F211" s="34">
        <v>2.1985000000000001</v>
      </c>
      <c r="H211" s="26">
        <v>38.406110886280857</v>
      </c>
      <c r="I211" s="27">
        <v>3.0054976000000004</v>
      </c>
      <c r="J211" s="26">
        <v>420.49691991786449</v>
      </c>
      <c r="K211" s="27">
        <v>-14.016028000000002</v>
      </c>
      <c r="L211" s="25">
        <v>24</v>
      </c>
      <c r="M211" s="25" t="s">
        <v>1100</v>
      </c>
      <c r="N211" s="21" t="s">
        <v>1218</v>
      </c>
      <c r="O211" s="29"/>
      <c r="P211" s="29"/>
      <c r="Q211" s="21" t="s">
        <v>1203</v>
      </c>
      <c r="R211" s="31"/>
      <c r="S211" s="33"/>
      <c r="T211" s="28"/>
      <c r="AK211" s="1"/>
      <c r="AL211" s="1"/>
      <c r="AM211" s="1"/>
      <c r="AN211" s="1"/>
      <c r="AO211" s="32"/>
    </row>
    <row r="212" spans="1:41" x14ac:dyDescent="0.3">
      <c r="A212" s="32" t="s">
        <v>454</v>
      </c>
      <c r="B212" s="1" t="s">
        <v>19</v>
      </c>
      <c r="E212" s="24" t="s">
        <v>339</v>
      </c>
      <c r="F212" s="34">
        <v>2.4552999999999998</v>
      </c>
      <c r="H212" s="26">
        <v>50.516592472683129</v>
      </c>
      <c r="I212" s="27">
        <v>3.1211111000000002</v>
      </c>
      <c r="J212" s="26">
        <v>534.17248459958932</v>
      </c>
      <c r="K212" s="27">
        <v>-15.028317600000003</v>
      </c>
      <c r="L212" s="25">
        <v>24</v>
      </c>
      <c r="M212" s="25" t="s">
        <v>1100</v>
      </c>
      <c r="N212" s="21" t="s">
        <v>1218</v>
      </c>
      <c r="O212" s="29"/>
      <c r="P212" s="29"/>
      <c r="Q212" s="21" t="s">
        <v>1203</v>
      </c>
      <c r="R212" s="31"/>
      <c r="S212" s="33"/>
      <c r="T212" s="28"/>
      <c r="AK212" s="1"/>
      <c r="AL212" s="1"/>
      <c r="AM212" s="1"/>
      <c r="AN212" s="1"/>
      <c r="AO212" s="32"/>
    </row>
    <row r="213" spans="1:41" x14ac:dyDescent="0.3">
      <c r="A213" s="1" t="s">
        <v>572</v>
      </c>
      <c r="B213" s="1" t="s">
        <v>19</v>
      </c>
      <c r="C213" s="15" t="s">
        <v>310</v>
      </c>
      <c r="E213" s="24" t="s">
        <v>339</v>
      </c>
      <c r="F213" s="34">
        <v>2.5238999999999998</v>
      </c>
      <c r="H213" s="26">
        <v>59.40165924726832</v>
      </c>
      <c r="I213" s="27">
        <v>1.6761592000000016</v>
      </c>
      <c r="J213" s="26">
        <v>574.3572895277207</v>
      </c>
      <c r="K213" s="27">
        <v>-16.097932800000002</v>
      </c>
      <c r="L213" s="25">
        <v>38</v>
      </c>
      <c r="M213" s="25" t="s">
        <v>1099</v>
      </c>
      <c r="N213" s="28" t="s">
        <v>1218</v>
      </c>
      <c r="O213" s="29"/>
      <c r="P213" s="30"/>
      <c r="Q213" s="21" t="s">
        <v>1203</v>
      </c>
      <c r="R213" s="31"/>
      <c r="S213" s="31"/>
      <c r="T213" s="28"/>
      <c r="Y213" s="28"/>
      <c r="Z213" s="28"/>
      <c r="AK213" s="1" t="s">
        <v>1137</v>
      </c>
      <c r="AL213" s="1" t="s">
        <v>1125</v>
      </c>
      <c r="AM213" s="1"/>
      <c r="AN213" s="1"/>
      <c r="AO213" s="32"/>
    </row>
    <row r="214" spans="1:41" x14ac:dyDescent="0.3">
      <c r="A214" s="1" t="s">
        <v>573</v>
      </c>
      <c r="B214" s="1" t="s">
        <v>19</v>
      </c>
      <c r="C214" s="15" t="s">
        <v>310</v>
      </c>
      <c r="E214" s="24" t="s">
        <v>339</v>
      </c>
      <c r="F214" s="34">
        <v>2.3325</v>
      </c>
      <c r="H214" s="26">
        <v>56.566774585188192</v>
      </c>
      <c r="I214" s="27">
        <v>0.97542009999999979</v>
      </c>
      <c r="J214" s="26">
        <v>566.78028747433268</v>
      </c>
      <c r="K214" s="27">
        <v>-14.8319144</v>
      </c>
      <c r="L214" s="25">
        <v>38</v>
      </c>
      <c r="M214" s="25" t="s">
        <v>1099</v>
      </c>
      <c r="N214" s="28" t="s">
        <v>1218</v>
      </c>
      <c r="O214" s="29"/>
      <c r="P214" s="30"/>
      <c r="Q214" s="21" t="s">
        <v>1203</v>
      </c>
      <c r="R214" s="31"/>
      <c r="S214" s="31"/>
      <c r="T214" s="28"/>
      <c r="Y214" s="28"/>
      <c r="Z214" s="28"/>
      <c r="AK214" s="1" t="s">
        <v>1137</v>
      </c>
      <c r="AL214" s="1" t="s">
        <v>1125</v>
      </c>
      <c r="AM214" s="1"/>
      <c r="AN214" s="1"/>
      <c r="AO214" s="32"/>
    </row>
    <row r="215" spans="1:41" x14ac:dyDescent="0.3">
      <c r="A215" s="1" t="s">
        <v>574</v>
      </c>
      <c r="B215" s="1" t="s">
        <v>19</v>
      </c>
      <c r="C215" s="15" t="s">
        <v>310</v>
      </c>
      <c r="E215" s="24" t="s">
        <v>339</v>
      </c>
      <c r="F215" s="34">
        <v>2.4018999999999999</v>
      </c>
      <c r="H215" s="26">
        <v>62.147511129097538</v>
      </c>
      <c r="I215" s="27">
        <v>1.2559379000000006</v>
      </c>
      <c r="J215" s="26">
        <v>618.66940451745381</v>
      </c>
      <c r="K215" s="27">
        <v>-15.675281600000002</v>
      </c>
      <c r="L215" s="25">
        <v>38</v>
      </c>
      <c r="M215" s="25" t="s">
        <v>1099</v>
      </c>
      <c r="N215" s="28" t="s">
        <v>1218</v>
      </c>
      <c r="O215" s="29"/>
      <c r="P215" s="30"/>
      <c r="Q215" s="21" t="s">
        <v>1203</v>
      </c>
      <c r="R215" s="31"/>
      <c r="S215" s="31"/>
      <c r="T215" s="28"/>
      <c r="Y215" s="28"/>
      <c r="Z215" s="28"/>
      <c r="AK215" s="1" t="s">
        <v>1137</v>
      </c>
      <c r="AL215" s="1" t="s">
        <v>1125</v>
      </c>
      <c r="AM215" s="1"/>
      <c r="AN215" s="1"/>
      <c r="AO215" s="32"/>
    </row>
    <row r="216" spans="1:41" x14ac:dyDescent="0.3">
      <c r="A216" s="1" t="s">
        <v>734</v>
      </c>
      <c r="B216" s="1" t="s">
        <v>103</v>
      </c>
      <c r="C216" s="15" t="s">
        <v>1205</v>
      </c>
      <c r="E216" s="15" t="s">
        <v>339</v>
      </c>
      <c r="F216" s="25">
        <v>2.3226</v>
      </c>
      <c r="H216" s="26">
        <v>83.395608308605347</v>
      </c>
      <c r="I216" s="27">
        <v>3.0515073999999998</v>
      </c>
      <c r="J216" s="26">
        <v>766.97125000000005</v>
      </c>
      <c r="K216" s="27">
        <v>-15.096811200000005</v>
      </c>
      <c r="L216" s="3">
        <v>9</v>
      </c>
      <c r="M216" s="3" t="s">
        <v>1101</v>
      </c>
      <c r="N216" s="28" t="s">
        <v>1217</v>
      </c>
      <c r="O216" s="28"/>
      <c r="P216" s="28"/>
      <c r="Q216" s="21" t="s">
        <v>1203</v>
      </c>
      <c r="R216" s="31"/>
      <c r="S216" s="89"/>
      <c r="T216" s="28"/>
      <c r="AK216" s="1"/>
      <c r="AL216" s="1"/>
      <c r="AM216" s="1"/>
      <c r="AN216" s="1"/>
      <c r="AO216" s="1"/>
    </row>
    <row r="217" spans="1:41" s="72" customFormat="1" x14ac:dyDescent="0.3">
      <c r="A217" s="1" t="s">
        <v>730</v>
      </c>
      <c r="B217" s="1" t="s">
        <v>103</v>
      </c>
      <c r="C217" s="15" t="s">
        <v>1205</v>
      </c>
      <c r="D217" s="15"/>
      <c r="E217" s="15" t="s">
        <v>339</v>
      </c>
      <c r="F217" s="25">
        <v>2.2953000000000001</v>
      </c>
      <c r="G217" s="21"/>
      <c r="H217" s="26">
        <v>74.254955489614233</v>
      </c>
      <c r="I217" s="27">
        <v>3.5583692000000005</v>
      </c>
      <c r="J217" s="26">
        <v>736.64625000000001</v>
      </c>
      <c r="K217" s="27">
        <v>-14.717788000000002</v>
      </c>
      <c r="L217" s="3">
        <v>9</v>
      </c>
      <c r="M217" s="3" t="s">
        <v>1101</v>
      </c>
      <c r="N217" s="28" t="s">
        <v>1217</v>
      </c>
      <c r="O217" s="29"/>
      <c r="P217" s="30"/>
      <c r="Q217" s="21" t="s">
        <v>1203</v>
      </c>
      <c r="R217" s="31"/>
      <c r="S217" s="31"/>
      <c r="T217" s="28"/>
      <c r="U217" s="21"/>
      <c r="V217" s="21"/>
      <c r="W217" s="15"/>
      <c r="X217" s="15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4"/>
      <c r="AK217" s="1"/>
      <c r="AL217" s="1"/>
      <c r="AM217" s="1"/>
      <c r="AN217" s="1"/>
      <c r="AO217" s="1"/>
    </row>
    <row r="218" spans="1:41" x14ac:dyDescent="0.3">
      <c r="A218" s="1" t="s">
        <v>731</v>
      </c>
      <c r="B218" s="1" t="s">
        <v>103</v>
      </c>
      <c r="C218" s="15" t="s">
        <v>1205</v>
      </c>
      <c r="E218" s="15" t="s">
        <v>339</v>
      </c>
      <c r="F218" s="25">
        <v>2.3443000000000001</v>
      </c>
      <c r="H218" s="26">
        <v>71.805103857566763</v>
      </c>
      <c r="I218" s="27">
        <v>3.3110844000000008</v>
      </c>
      <c r="J218" s="26">
        <v>764.55875000000003</v>
      </c>
      <c r="K218" s="27">
        <v>-15.496263600000006</v>
      </c>
      <c r="L218" s="3">
        <v>9</v>
      </c>
      <c r="M218" s="3" t="s">
        <v>1101</v>
      </c>
      <c r="N218" s="28" t="s">
        <v>1217</v>
      </c>
      <c r="O218" s="29"/>
      <c r="P218" s="30"/>
      <c r="Q218" s="21" t="s">
        <v>1203</v>
      </c>
      <c r="R218" s="31"/>
      <c r="S218" s="31"/>
      <c r="T218" s="28"/>
      <c r="Y218" s="28"/>
      <c r="Z218" s="28"/>
      <c r="AK218" s="1"/>
      <c r="AL218" s="1"/>
      <c r="AM218" s="1"/>
      <c r="AN218" s="1"/>
      <c r="AO218" s="1"/>
    </row>
    <row r="219" spans="1:41" x14ac:dyDescent="0.3">
      <c r="A219" s="1" t="s">
        <v>732</v>
      </c>
      <c r="B219" s="1" t="s">
        <v>103</v>
      </c>
      <c r="C219" s="15" t="s">
        <v>1205</v>
      </c>
      <c r="E219" s="15" t="s">
        <v>339</v>
      </c>
      <c r="F219" s="25">
        <v>2.2854000000000001</v>
      </c>
      <c r="H219" s="26">
        <v>67.673353115726997</v>
      </c>
      <c r="I219" s="27">
        <v>3.0193502000000003</v>
      </c>
      <c r="J219" s="26">
        <v>728.45875000000001</v>
      </c>
      <c r="K219" s="27">
        <v>-14.400142000000002</v>
      </c>
      <c r="L219" s="3">
        <v>9</v>
      </c>
      <c r="M219" s="3" t="s">
        <v>1101</v>
      </c>
      <c r="N219" s="28" t="s">
        <v>1217</v>
      </c>
      <c r="O219" s="29"/>
      <c r="P219" s="30"/>
      <c r="Q219" s="21" t="s">
        <v>1203</v>
      </c>
      <c r="R219" s="31"/>
      <c r="S219" s="31"/>
      <c r="T219" s="28"/>
      <c r="Y219" s="28"/>
      <c r="Z219" s="28"/>
      <c r="AK219" s="1"/>
      <c r="AL219" s="1"/>
      <c r="AM219" s="1"/>
      <c r="AN219" s="1"/>
      <c r="AO219" s="1"/>
    </row>
    <row r="220" spans="1:41" x14ac:dyDescent="0.3">
      <c r="A220" s="1" t="s">
        <v>733</v>
      </c>
      <c r="B220" s="1" t="s">
        <v>103</v>
      </c>
      <c r="C220" s="15" t="s">
        <v>1205</v>
      </c>
      <c r="E220" s="15" t="s">
        <v>339</v>
      </c>
      <c r="F220" s="25">
        <v>2.2856999999999998</v>
      </c>
      <c r="H220" s="26">
        <v>78.152878338278924</v>
      </c>
      <c r="I220" s="27">
        <v>2.3874580000000005</v>
      </c>
      <c r="J220" s="26">
        <v>695.54624999999999</v>
      </c>
      <c r="K220" s="27">
        <v>-15.077386400000005</v>
      </c>
      <c r="L220" s="3">
        <v>9</v>
      </c>
      <c r="M220" s="3" t="s">
        <v>1101</v>
      </c>
      <c r="N220" s="28" t="s">
        <v>1217</v>
      </c>
      <c r="O220" s="29"/>
      <c r="P220" s="29"/>
      <c r="Q220" s="21" t="s">
        <v>1203</v>
      </c>
      <c r="R220" s="31"/>
      <c r="S220" s="31"/>
      <c r="T220" s="28"/>
      <c r="AK220" s="1" t="s">
        <v>1140</v>
      </c>
      <c r="AL220" s="1"/>
      <c r="AM220" s="1"/>
      <c r="AN220" s="1"/>
      <c r="AO220" s="1"/>
    </row>
    <row r="221" spans="1:41" x14ac:dyDescent="0.3">
      <c r="A221" s="1" t="s">
        <v>739</v>
      </c>
      <c r="B221" s="55" t="s">
        <v>19</v>
      </c>
      <c r="C221" s="15" t="s">
        <v>1205</v>
      </c>
      <c r="E221" s="24" t="s">
        <v>339</v>
      </c>
      <c r="F221" s="25">
        <v>2.379</v>
      </c>
      <c r="H221" s="26">
        <v>59.654362017804146</v>
      </c>
      <c r="I221" s="27">
        <v>4.2735110000000001</v>
      </c>
      <c r="J221" s="26">
        <v>639.55875000000003</v>
      </c>
      <c r="K221" s="27">
        <v>-13.274263600000001</v>
      </c>
      <c r="L221" s="25">
        <v>18</v>
      </c>
      <c r="M221" s="3" t="s">
        <v>1101</v>
      </c>
      <c r="N221" s="28" t="s">
        <v>1217</v>
      </c>
      <c r="O221" s="28"/>
      <c r="P221" s="28"/>
      <c r="Q221" s="21" t="s">
        <v>1203</v>
      </c>
      <c r="R221" s="31"/>
      <c r="S221" s="89"/>
      <c r="T221" s="28"/>
      <c r="AK221" s="1"/>
      <c r="AL221" s="1"/>
      <c r="AM221" s="1"/>
      <c r="AN221" s="1"/>
      <c r="AO221" s="1"/>
    </row>
    <row r="222" spans="1:41" x14ac:dyDescent="0.3">
      <c r="A222" s="1" t="s">
        <v>735</v>
      </c>
      <c r="B222" s="1" t="s">
        <v>19</v>
      </c>
      <c r="C222" s="15" t="s">
        <v>1205</v>
      </c>
      <c r="E222" s="24" t="s">
        <v>339</v>
      </c>
      <c r="F222" s="25">
        <v>2.3917000000000002</v>
      </c>
      <c r="H222" s="26">
        <v>47.274540059347174</v>
      </c>
      <c r="I222" s="27">
        <v>2.3212850000000009</v>
      </c>
      <c r="J222" s="26">
        <v>629.17124999999999</v>
      </c>
      <c r="K222" s="27">
        <v>-14.285294400000005</v>
      </c>
      <c r="L222" s="25">
        <v>18</v>
      </c>
      <c r="M222" s="3" t="s">
        <v>1101</v>
      </c>
      <c r="N222" s="21" t="s">
        <v>1217</v>
      </c>
      <c r="O222" s="28"/>
      <c r="P222" s="28"/>
      <c r="Q222" s="21" t="s">
        <v>1203</v>
      </c>
      <c r="R222" s="31"/>
      <c r="S222" s="89"/>
      <c r="T222" s="28"/>
      <c r="AK222" s="1"/>
      <c r="AL222" s="1"/>
      <c r="AM222" s="1"/>
      <c r="AN222" s="1"/>
      <c r="AO222" s="1"/>
    </row>
    <row r="223" spans="1:41" x14ac:dyDescent="0.3">
      <c r="A223" s="1" t="s">
        <v>736</v>
      </c>
      <c r="B223" s="1" t="s">
        <v>19</v>
      </c>
      <c r="C223" s="15" t="s">
        <v>1205</v>
      </c>
      <c r="E223" s="24" t="s">
        <v>339</v>
      </c>
      <c r="F223" s="25">
        <v>2.2722000000000002</v>
      </c>
      <c r="H223" s="26">
        <v>50.689376854599402</v>
      </c>
      <c r="I223" s="27">
        <v>2.5861064000000002</v>
      </c>
      <c r="J223" s="26">
        <v>622.79624999999999</v>
      </c>
      <c r="K223" s="27">
        <v>-14.426562400000005</v>
      </c>
      <c r="L223" s="25">
        <v>18</v>
      </c>
      <c r="M223" s="3" t="s">
        <v>1101</v>
      </c>
      <c r="N223" s="21" t="s">
        <v>1217</v>
      </c>
      <c r="O223" s="28"/>
      <c r="P223" s="28"/>
      <c r="Q223" s="21" t="s">
        <v>1203</v>
      </c>
      <c r="R223" s="31"/>
      <c r="S223" s="89"/>
      <c r="T223" s="28"/>
      <c r="AK223" s="1"/>
      <c r="AL223" s="1"/>
      <c r="AM223" s="1"/>
      <c r="AN223" s="1"/>
      <c r="AO223" s="1"/>
    </row>
    <row r="224" spans="1:41" x14ac:dyDescent="0.3">
      <c r="A224" s="1" t="s">
        <v>737</v>
      </c>
      <c r="B224" s="1" t="s">
        <v>19</v>
      </c>
      <c r="C224" s="15" t="s">
        <v>1205</v>
      </c>
      <c r="E224" s="24" t="s">
        <v>339</v>
      </c>
      <c r="F224" s="25">
        <v>2.3714</v>
      </c>
      <c r="H224" s="26">
        <v>94.511335311572694</v>
      </c>
      <c r="I224" s="27">
        <v>1.9016503999999999</v>
      </c>
      <c r="J224" s="26">
        <v>843.4212500000001</v>
      </c>
      <c r="K224" s="27">
        <v>-17.016542400000002</v>
      </c>
      <c r="L224" s="25">
        <v>18</v>
      </c>
      <c r="M224" s="3" t="s">
        <v>1101</v>
      </c>
      <c r="N224" s="21" t="s">
        <v>1217</v>
      </c>
      <c r="O224" s="28"/>
      <c r="P224" s="28"/>
      <c r="Q224" s="21" t="s">
        <v>1203</v>
      </c>
      <c r="R224" s="31"/>
      <c r="S224" s="89"/>
      <c r="T224" s="28"/>
      <c r="AK224" s="1"/>
      <c r="AL224" s="1"/>
      <c r="AM224" s="1"/>
      <c r="AN224" s="1"/>
      <c r="AO224" s="1"/>
    </row>
    <row r="225" spans="1:41" x14ac:dyDescent="0.3">
      <c r="A225" s="1" t="s">
        <v>738</v>
      </c>
      <c r="B225" s="1" t="s">
        <v>103</v>
      </c>
      <c r="C225" s="15" t="s">
        <v>1205</v>
      </c>
      <c r="E225" s="24" t="s">
        <v>339</v>
      </c>
      <c r="F225" s="25">
        <v>2.2877000000000001</v>
      </c>
      <c r="H225" s="26">
        <v>91.05376854599406</v>
      </c>
      <c r="I225" s="27">
        <v>2.7248938000000011</v>
      </c>
      <c r="J225" s="26">
        <v>872.67124999999999</v>
      </c>
      <c r="K225" s="27">
        <v>-18.350430400000008</v>
      </c>
      <c r="L225" s="25">
        <v>18</v>
      </c>
      <c r="M225" s="3" t="s">
        <v>1101</v>
      </c>
      <c r="N225" s="28" t="s">
        <v>1217</v>
      </c>
      <c r="O225" s="28"/>
      <c r="P225" s="28"/>
      <c r="Q225" s="21" t="s">
        <v>1203</v>
      </c>
      <c r="R225" s="31"/>
      <c r="S225" s="89"/>
      <c r="T225" s="28"/>
      <c r="AK225" s="1"/>
      <c r="AL225" s="1"/>
      <c r="AM225" s="1"/>
      <c r="AN225" s="1"/>
      <c r="AO225" s="1"/>
    </row>
    <row r="226" spans="1:41" x14ac:dyDescent="0.3">
      <c r="A226" s="1" t="s">
        <v>744</v>
      </c>
      <c r="B226" s="1" t="s">
        <v>19</v>
      </c>
      <c r="C226" s="15" t="s">
        <v>1205</v>
      </c>
      <c r="E226" s="24" t="s">
        <v>339</v>
      </c>
      <c r="F226" s="25">
        <v>2.2776999999999998</v>
      </c>
      <c r="H226" s="26">
        <v>52.002136498516315</v>
      </c>
      <c r="I226" s="27">
        <v>2.6531156000000005</v>
      </c>
      <c r="J226" s="26">
        <v>652.63374999999996</v>
      </c>
      <c r="K226" s="27">
        <v>-15.763070800000005</v>
      </c>
      <c r="L226" s="25">
        <v>27</v>
      </c>
      <c r="M226" s="3" t="s">
        <v>1101</v>
      </c>
      <c r="N226" s="21" t="s">
        <v>1217</v>
      </c>
      <c r="O226" s="29"/>
      <c r="P226" s="30"/>
      <c r="Q226" s="21" t="s">
        <v>1203</v>
      </c>
      <c r="R226" s="31"/>
      <c r="S226" s="31"/>
      <c r="T226" s="28"/>
      <c r="AK226" s="1"/>
      <c r="AL226" s="1"/>
      <c r="AM226" s="1"/>
      <c r="AN226" s="1"/>
      <c r="AO226" s="1"/>
    </row>
    <row r="227" spans="1:41" x14ac:dyDescent="0.3">
      <c r="A227" s="1" t="s">
        <v>740</v>
      </c>
      <c r="B227" s="1" t="s">
        <v>19</v>
      </c>
      <c r="C227" s="15" t="s">
        <v>1205</v>
      </c>
      <c r="E227" s="24" t="s">
        <v>339</v>
      </c>
      <c r="F227" s="25">
        <v>2.3491</v>
      </c>
      <c r="H227" s="26">
        <v>49.966528189910974</v>
      </c>
      <c r="I227" s="27">
        <v>2.5202025999999993</v>
      </c>
      <c r="J227" s="26">
        <v>605.05875000000003</v>
      </c>
      <c r="K227" s="27">
        <v>-14.841831600000003</v>
      </c>
      <c r="L227" s="25">
        <v>27</v>
      </c>
      <c r="M227" s="3" t="s">
        <v>1101</v>
      </c>
      <c r="N227" s="21" t="s">
        <v>1217</v>
      </c>
      <c r="O227" s="28"/>
      <c r="P227" s="28"/>
      <c r="Q227" s="21" t="s">
        <v>1203</v>
      </c>
      <c r="R227" s="31"/>
      <c r="S227" s="89"/>
      <c r="T227" s="28"/>
      <c r="AK227" s="1"/>
      <c r="AL227" s="1"/>
      <c r="AM227" s="1"/>
      <c r="AN227" s="1"/>
      <c r="AO227" s="1"/>
    </row>
    <row r="228" spans="1:41" s="44" customFormat="1" x14ac:dyDescent="0.3">
      <c r="A228" s="1" t="s">
        <v>741</v>
      </c>
      <c r="B228" s="1" t="s">
        <v>19</v>
      </c>
      <c r="C228" s="15" t="s">
        <v>1205</v>
      </c>
      <c r="D228" s="15"/>
      <c r="E228" s="24" t="s">
        <v>339</v>
      </c>
      <c r="F228" s="25">
        <v>2.4018000000000002</v>
      </c>
      <c r="G228" s="21"/>
      <c r="H228" s="26">
        <v>38.727359050445102</v>
      </c>
      <c r="I228" s="27">
        <v>2.6562468000000004</v>
      </c>
      <c r="J228" s="26">
        <v>556.50874999999996</v>
      </c>
      <c r="K228" s="27">
        <v>-14.0495628</v>
      </c>
      <c r="L228" s="25">
        <v>27</v>
      </c>
      <c r="M228" s="3" t="s">
        <v>1101</v>
      </c>
      <c r="N228" s="21" t="s">
        <v>1217</v>
      </c>
      <c r="O228" s="29"/>
      <c r="P228" s="29"/>
      <c r="Q228" s="21" t="s">
        <v>1203</v>
      </c>
      <c r="R228" s="31"/>
      <c r="S228" s="33"/>
      <c r="T228" s="28"/>
      <c r="U228" s="21"/>
      <c r="V228" s="21"/>
      <c r="W228" s="15"/>
      <c r="X228" s="15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4"/>
      <c r="AK228" s="1"/>
      <c r="AL228" s="1"/>
      <c r="AM228" s="1"/>
      <c r="AN228" s="1"/>
      <c r="AO228" s="1"/>
    </row>
    <row r="229" spans="1:41" s="44" customFormat="1" x14ac:dyDescent="0.3">
      <c r="A229" s="1" t="s">
        <v>742</v>
      </c>
      <c r="B229" s="1" t="s">
        <v>19</v>
      </c>
      <c r="C229" s="15" t="s">
        <v>1205</v>
      </c>
      <c r="D229" s="15"/>
      <c r="E229" s="24" t="s">
        <v>339</v>
      </c>
      <c r="F229" s="25">
        <v>2.3054999999999999</v>
      </c>
      <c r="G229" s="21"/>
      <c r="H229" s="26">
        <v>39.979584569732936</v>
      </c>
      <c r="I229" s="27">
        <v>2.9333478000000004</v>
      </c>
      <c r="J229" s="26">
        <v>563.54624999999999</v>
      </c>
      <c r="K229" s="27">
        <v>-13.886994400000004</v>
      </c>
      <c r="L229" s="25">
        <v>27</v>
      </c>
      <c r="M229" s="3" t="s">
        <v>1101</v>
      </c>
      <c r="N229" s="21" t="s">
        <v>1217</v>
      </c>
      <c r="O229" s="29"/>
      <c r="P229" s="30"/>
      <c r="Q229" s="21" t="s">
        <v>1203</v>
      </c>
      <c r="R229" s="31"/>
      <c r="S229" s="31"/>
      <c r="T229" s="28"/>
      <c r="U229" s="21"/>
      <c r="V229" s="21"/>
      <c r="W229" s="15"/>
      <c r="X229" s="15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4"/>
      <c r="AK229" s="1"/>
      <c r="AL229" s="1"/>
      <c r="AM229" s="1"/>
      <c r="AN229" s="1"/>
      <c r="AO229" s="1"/>
    </row>
    <row r="230" spans="1:41" s="44" customFormat="1" x14ac:dyDescent="0.3">
      <c r="A230" s="1" t="s">
        <v>743</v>
      </c>
      <c r="B230" s="1" t="s">
        <v>19</v>
      </c>
      <c r="C230" s="15" t="s">
        <v>1205</v>
      </c>
      <c r="D230" s="15"/>
      <c r="E230" s="24" t="s">
        <v>339</v>
      </c>
      <c r="F230" s="25">
        <v>2.4024999999999999</v>
      </c>
      <c r="G230" s="21"/>
      <c r="H230" s="26">
        <v>38.143382789317499</v>
      </c>
      <c r="I230" s="27">
        <v>2.4511324000000005</v>
      </c>
      <c r="J230" s="26">
        <v>566.72125000000005</v>
      </c>
      <c r="K230" s="27">
        <v>-13.751347200000007</v>
      </c>
      <c r="L230" s="25">
        <v>27</v>
      </c>
      <c r="M230" s="3" t="s">
        <v>1101</v>
      </c>
      <c r="N230" s="21" t="s">
        <v>1217</v>
      </c>
      <c r="O230" s="29"/>
      <c r="P230" s="30"/>
      <c r="Q230" s="21" t="s">
        <v>1203</v>
      </c>
      <c r="R230" s="31"/>
      <c r="S230" s="31"/>
      <c r="T230" s="28"/>
      <c r="U230" s="21"/>
      <c r="V230" s="21"/>
      <c r="W230" s="15"/>
      <c r="X230" s="15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4"/>
      <c r="AK230" s="1"/>
      <c r="AL230" s="1"/>
      <c r="AM230" s="1"/>
      <c r="AN230" s="1"/>
      <c r="AO230" s="1"/>
    </row>
    <row r="231" spans="1:41" x14ac:dyDescent="0.3">
      <c r="A231" s="1" t="s">
        <v>558</v>
      </c>
      <c r="B231" s="1" t="s">
        <v>1199</v>
      </c>
      <c r="C231" s="15" t="s">
        <v>1198</v>
      </c>
      <c r="E231" s="2" t="s">
        <v>342</v>
      </c>
      <c r="F231" s="34">
        <v>2.0590999999999999</v>
      </c>
      <c r="H231" s="26">
        <v>31.26839280075782</v>
      </c>
      <c r="I231" s="27">
        <v>2.8085914000000005</v>
      </c>
      <c r="J231" s="26">
        <v>614.44081942336879</v>
      </c>
      <c r="K231" s="27">
        <v>-8.0408169999999934</v>
      </c>
      <c r="L231" s="25" t="s">
        <v>1124</v>
      </c>
      <c r="M231" s="25" t="s">
        <v>1105</v>
      </c>
      <c r="N231" s="28" t="s">
        <v>1218</v>
      </c>
      <c r="O231" s="29"/>
      <c r="P231" s="30"/>
      <c r="Q231" s="21" t="s">
        <v>1203</v>
      </c>
      <c r="R231" s="31"/>
      <c r="S231" s="31"/>
      <c r="T231" s="28"/>
      <c r="AK231" s="1"/>
      <c r="AL231" s="1" t="s">
        <v>1127</v>
      </c>
      <c r="AM231" s="1" t="s">
        <v>1172</v>
      </c>
      <c r="AN231" s="1"/>
      <c r="AO231" s="32"/>
    </row>
    <row r="232" spans="1:41" x14ac:dyDescent="0.3">
      <c r="A232" s="1" t="s">
        <v>559</v>
      </c>
      <c r="B232" s="1" t="s">
        <v>1199</v>
      </c>
      <c r="C232" s="15" t="s">
        <v>1198</v>
      </c>
      <c r="E232" s="2" t="s">
        <v>342</v>
      </c>
      <c r="F232" s="34">
        <v>0.95499999999999996</v>
      </c>
      <c r="H232" s="26">
        <v>20.528470687296075</v>
      </c>
      <c r="I232" s="27">
        <v>3.6811221999999999</v>
      </c>
      <c r="J232" s="26">
        <v>284.14491654021242</v>
      </c>
      <c r="K232" s="27">
        <v>-8.6864514999999987</v>
      </c>
      <c r="L232" s="25" t="s">
        <v>1124</v>
      </c>
      <c r="M232" s="25" t="s">
        <v>1105</v>
      </c>
      <c r="N232" s="28" t="s">
        <v>1218</v>
      </c>
      <c r="Q232" s="21" t="s">
        <v>1203</v>
      </c>
      <c r="R232" s="36"/>
      <c r="AK232" s="1"/>
      <c r="AL232" s="1" t="s">
        <v>1128</v>
      </c>
      <c r="AM232" s="1" t="s">
        <v>1172</v>
      </c>
      <c r="AN232" s="1"/>
      <c r="AO232" s="32"/>
    </row>
    <row r="233" spans="1:41" s="44" customFormat="1" x14ac:dyDescent="0.3">
      <c r="A233" s="1" t="s">
        <v>560</v>
      </c>
      <c r="B233" s="1" t="s">
        <v>1199</v>
      </c>
      <c r="C233" s="15" t="s">
        <v>1198</v>
      </c>
      <c r="D233" s="15"/>
      <c r="E233" s="2" t="s">
        <v>342</v>
      </c>
      <c r="F233" s="34">
        <v>2.0869</v>
      </c>
      <c r="G233" s="21"/>
      <c r="H233" s="26">
        <v>41.975686769813713</v>
      </c>
      <c r="I233" s="27">
        <v>1.8869892999999998</v>
      </c>
      <c r="J233" s="26">
        <v>623.2647951441578</v>
      </c>
      <c r="K233" s="27">
        <v>-7.5308874999999986</v>
      </c>
      <c r="L233" s="25" t="s">
        <v>1124</v>
      </c>
      <c r="M233" s="25" t="s">
        <v>1105</v>
      </c>
      <c r="N233" s="28" t="s">
        <v>1218</v>
      </c>
      <c r="O233" s="21"/>
      <c r="P233" s="21"/>
      <c r="Q233" s="21" t="s">
        <v>1203</v>
      </c>
      <c r="R233" s="36"/>
      <c r="S233" s="21"/>
      <c r="T233" s="21"/>
      <c r="U233" s="21"/>
      <c r="V233" s="21"/>
      <c r="W233" s="15"/>
      <c r="X233" s="15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4"/>
      <c r="AK233" s="1"/>
      <c r="AL233" s="1"/>
      <c r="AM233" s="1" t="s">
        <v>1172</v>
      </c>
      <c r="AN233" s="1"/>
      <c r="AO233" s="32"/>
    </row>
    <row r="234" spans="1:41" s="44" customFormat="1" x14ac:dyDescent="0.3">
      <c r="A234" s="1" t="s">
        <v>561</v>
      </c>
      <c r="B234" s="1" t="s">
        <v>1199</v>
      </c>
      <c r="C234" s="15" t="s">
        <v>1198</v>
      </c>
      <c r="D234" s="15"/>
      <c r="E234" s="2" t="s">
        <v>342</v>
      </c>
      <c r="F234" s="34">
        <v>1.9985999999999999</v>
      </c>
      <c r="G234" s="21"/>
      <c r="H234" s="26">
        <v>34.06073044942638</v>
      </c>
      <c r="I234" s="27">
        <v>2.4666932999999998</v>
      </c>
      <c r="J234" s="26">
        <v>598.09787556904394</v>
      </c>
      <c r="K234" s="27">
        <v>-7.7032779999999992</v>
      </c>
      <c r="L234" s="25" t="s">
        <v>1124</v>
      </c>
      <c r="M234" s="25" t="s">
        <v>1105</v>
      </c>
      <c r="N234" s="28" t="s">
        <v>1218</v>
      </c>
      <c r="O234" s="29"/>
      <c r="P234" s="30"/>
      <c r="Q234" s="21" t="s">
        <v>1203</v>
      </c>
      <c r="R234" s="31"/>
      <c r="S234" s="31"/>
      <c r="T234" s="28"/>
      <c r="U234" s="21"/>
      <c r="V234" s="21"/>
      <c r="W234" s="15"/>
      <c r="X234" s="15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4"/>
      <c r="AK234" s="1"/>
      <c r="AL234" s="1"/>
      <c r="AM234" s="1" t="s">
        <v>1172</v>
      </c>
      <c r="AN234" s="1"/>
      <c r="AO234" s="32"/>
    </row>
    <row r="235" spans="1:41" x14ac:dyDescent="0.3">
      <c r="A235" s="1" t="s">
        <v>562</v>
      </c>
      <c r="B235" s="1" t="s">
        <v>1199</v>
      </c>
      <c r="C235" s="15" t="s">
        <v>1198</v>
      </c>
      <c r="E235" s="2" t="s">
        <v>342</v>
      </c>
      <c r="F235" s="34">
        <v>2.1473</v>
      </c>
      <c r="H235" s="26">
        <v>40.901063045995166</v>
      </c>
      <c r="I235" s="27">
        <v>1.983641</v>
      </c>
      <c r="J235" s="26">
        <v>655.5561456752655</v>
      </c>
      <c r="K235" s="27">
        <v>-7.5107834999999987</v>
      </c>
      <c r="L235" s="25" t="s">
        <v>1124</v>
      </c>
      <c r="M235" s="25" t="s">
        <v>1105</v>
      </c>
      <c r="N235" s="28" t="s">
        <v>1218</v>
      </c>
      <c r="Q235" s="21" t="s">
        <v>1203</v>
      </c>
      <c r="R235" s="36"/>
      <c r="AK235" s="1"/>
      <c r="AL235" s="1"/>
      <c r="AM235" s="1" t="s">
        <v>1172</v>
      </c>
      <c r="AN235" s="1"/>
      <c r="AO235" s="32"/>
    </row>
    <row r="236" spans="1:41" x14ac:dyDescent="0.3">
      <c r="A236" s="1" t="s">
        <v>563</v>
      </c>
      <c r="B236" s="1" t="s">
        <v>1199</v>
      </c>
      <c r="C236" s="15" t="s">
        <v>1198</v>
      </c>
      <c r="E236" s="2" t="s">
        <v>342</v>
      </c>
      <c r="F236" s="34">
        <v>2.0653000000000001</v>
      </c>
      <c r="H236" s="26">
        <v>43.530259972634461</v>
      </c>
      <c r="I236" s="27">
        <v>2.2173864000000005</v>
      </c>
      <c r="J236" s="26">
        <v>609.00075872534137</v>
      </c>
      <c r="K236" s="27">
        <v>-6.960307499999999</v>
      </c>
      <c r="L236" s="25" t="s">
        <v>1124</v>
      </c>
      <c r="M236" s="25" t="s">
        <v>1105</v>
      </c>
      <c r="N236" s="28" t="s">
        <v>1218</v>
      </c>
      <c r="O236" s="29"/>
      <c r="P236" s="30"/>
      <c r="Q236" s="21" t="s">
        <v>1203</v>
      </c>
      <c r="R236" s="31"/>
      <c r="S236" s="31"/>
      <c r="T236" s="28"/>
      <c r="Y236" s="28"/>
      <c r="Z236" s="28"/>
      <c r="AK236" s="1"/>
      <c r="AL236" s="1"/>
      <c r="AM236" s="1" t="s">
        <v>1172</v>
      </c>
      <c r="AN236" s="1"/>
      <c r="AO236" s="32"/>
    </row>
    <row r="237" spans="1:41" ht="14.5" x14ac:dyDescent="0.3">
      <c r="A237" s="1" t="s">
        <v>546</v>
      </c>
      <c r="B237" s="1" t="s">
        <v>1199</v>
      </c>
      <c r="C237" s="15" t="s">
        <v>1198</v>
      </c>
      <c r="E237" s="2" t="s">
        <v>342</v>
      </c>
      <c r="F237" s="34">
        <v>1.9469000000000001</v>
      </c>
      <c r="G237" s="37"/>
      <c r="H237" s="26">
        <v>49.693821702978639</v>
      </c>
      <c r="I237" s="27">
        <v>-4.4331447999999991</v>
      </c>
      <c r="J237" s="26">
        <v>590.65477996965092</v>
      </c>
      <c r="K237" s="27">
        <v>-8.5028445000000001</v>
      </c>
      <c r="L237" s="25" t="s">
        <v>1124</v>
      </c>
      <c r="M237" s="25" t="s">
        <v>1105</v>
      </c>
      <c r="N237" s="28" t="s">
        <v>1218</v>
      </c>
      <c r="O237" s="29"/>
      <c r="P237" s="30"/>
      <c r="Q237" s="21" t="s">
        <v>1203</v>
      </c>
      <c r="R237" s="31"/>
      <c r="S237" s="31"/>
      <c r="T237" s="28"/>
      <c r="AK237" s="1"/>
      <c r="AL237" s="1" t="s">
        <v>1127</v>
      </c>
      <c r="AM237" s="1" t="s">
        <v>1169</v>
      </c>
      <c r="AN237" s="1"/>
      <c r="AO237" s="32"/>
    </row>
    <row r="238" spans="1:41" x14ac:dyDescent="0.3">
      <c r="A238" s="1" t="s">
        <v>547</v>
      </c>
      <c r="B238" s="1" t="s">
        <v>1199</v>
      </c>
      <c r="C238" s="15" t="s">
        <v>1198</v>
      </c>
      <c r="E238" s="2" t="s">
        <v>342</v>
      </c>
      <c r="F238" s="34">
        <v>2.1253000000000002</v>
      </c>
      <c r="H238" s="26">
        <v>46.658351752447118</v>
      </c>
      <c r="I238" s="27">
        <v>-0.38877800000000085</v>
      </c>
      <c r="J238" s="26">
        <v>663.55311077389979</v>
      </c>
      <c r="K238" s="27">
        <v>-8.5094724999999993</v>
      </c>
      <c r="L238" s="25" t="s">
        <v>1124</v>
      </c>
      <c r="M238" s="25" t="s">
        <v>1105</v>
      </c>
      <c r="N238" s="28" t="s">
        <v>1218</v>
      </c>
      <c r="O238" s="29"/>
      <c r="P238" s="30"/>
      <c r="Q238" s="21" t="s">
        <v>1203</v>
      </c>
      <c r="R238" s="31"/>
      <c r="S238" s="31"/>
      <c r="T238" s="28"/>
      <c r="AK238" s="1"/>
      <c r="AL238" s="1"/>
      <c r="AM238" s="1" t="s">
        <v>1169</v>
      </c>
      <c r="AN238" s="1"/>
      <c r="AO238" s="32"/>
    </row>
    <row r="239" spans="1:41" x14ac:dyDescent="0.3">
      <c r="A239" s="1" t="s">
        <v>548</v>
      </c>
      <c r="B239" s="1" t="s">
        <v>1199</v>
      </c>
      <c r="C239" s="15" t="s">
        <v>1198</v>
      </c>
      <c r="E239" s="2" t="s">
        <v>342</v>
      </c>
      <c r="F239" s="34">
        <v>2.0497999999999998</v>
      </c>
      <c r="H239" s="26">
        <v>63.252394484791076</v>
      </c>
      <c r="I239" s="27">
        <v>-4.897516200000001</v>
      </c>
      <c r="J239" s="26">
        <v>625.31335356600903</v>
      </c>
      <c r="K239" s="27">
        <v>-8.0508325000000003</v>
      </c>
      <c r="L239" s="25" t="s">
        <v>1124</v>
      </c>
      <c r="M239" s="25" t="s">
        <v>1105</v>
      </c>
      <c r="N239" s="28" t="s">
        <v>1218</v>
      </c>
      <c r="O239" s="29"/>
      <c r="P239" s="30"/>
      <c r="Q239" s="21" t="s">
        <v>1203</v>
      </c>
      <c r="R239" s="31"/>
      <c r="S239" s="31"/>
      <c r="T239" s="28"/>
      <c r="AK239" s="1"/>
      <c r="AL239" s="1"/>
      <c r="AM239" s="1" t="s">
        <v>1169</v>
      </c>
      <c r="AN239" s="1"/>
      <c r="AO239" s="32"/>
    </row>
    <row r="240" spans="1:41" x14ac:dyDescent="0.3">
      <c r="A240" s="1" t="s">
        <v>549</v>
      </c>
      <c r="B240" s="1" t="s">
        <v>1199</v>
      </c>
      <c r="C240" s="15" t="s">
        <v>1198</v>
      </c>
      <c r="E240" s="2" t="s">
        <v>342</v>
      </c>
      <c r="F240" s="34">
        <v>2.0760000000000001</v>
      </c>
      <c r="H240" s="26">
        <v>39.776970845174191</v>
      </c>
      <c r="I240" s="27">
        <v>-1.0958153999999998</v>
      </c>
      <c r="J240" s="26">
        <v>614.21320182094075</v>
      </c>
      <c r="K240" s="27">
        <v>-8.0027119999999954</v>
      </c>
      <c r="L240" s="25" t="s">
        <v>1124</v>
      </c>
      <c r="M240" s="25" t="s">
        <v>1105</v>
      </c>
      <c r="N240" s="28" t="s">
        <v>1218</v>
      </c>
      <c r="Q240" s="21" t="s">
        <v>1203</v>
      </c>
      <c r="R240" s="36"/>
      <c r="AK240" s="1"/>
      <c r="AL240" s="1"/>
      <c r="AM240" s="1" t="s">
        <v>1169</v>
      </c>
      <c r="AN240" s="1"/>
      <c r="AO240" s="32"/>
    </row>
    <row r="241" spans="1:41" s="44" customFormat="1" ht="14.5" x14ac:dyDescent="0.3">
      <c r="A241" s="2" t="s">
        <v>550</v>
      </c>
      <c r="B241" s="1" t="s">
        <v>1199</v>
      </c>
      <c r="C241" s="15" t="s">
        <v>1198</v>
      </c>
      <c r="D241" s="15"/>
      <c r="E241" s="2" t="s">
        <v>342</v>
      </c>
      <c r="F241" s="34">
        <v>2.1749999999999998</v>
      </c>
      <c r="G241" s="37"/>
      <c r="H241" s="26">
        <v>50.407430796758241</v>
      </c>
      <c r="I241" s="27">
        <v>-1.1395853999999999</v>
      </c>
      <c r="J241" s="26">
        <v>654.47875569043993</v>
      </c>
      <c r="K241" s="27">
        <v>-8.529286499999996</v>
      </c>
      <c r="L241" s="25" t="s">
        <v>1124</v>
      </c>
      <c r="M241" s="25" t="s">
        <v>1105</v>
      </c>
      <c r="N241" s="28" t="s">
        <v>1218</v>
      </c>
      <c r="O241" s="21"/>
      <c r="P241" s="21"/>
      <c r="Q241" s="21" t="s">
        <v>1203</v>
      </c>
      <c r="R241" s="36"/>
      <c r="S241" s="21"/>
      <c r="T241" s="21"/>
      <c r="U241" s="21"/>
      <c r="V241" s="21"/>
      <c r="W241" s="15"/>
      <c r="X241" s="15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4"/>
      <c r="AK241" s="32" t="s">
        <v>1136</v>
      </c>
      <c r="AL241" s="1"/>
      <c r="AM241" s="1" t="s">
        <v>1169</v>
      </c>
      <c r="AN241" s="1"/>
      <c r="AO241" s="32"/>
    </row>
    <row r="242" spans="1:41" s="44" customFormat="1" ht="14.5" x14ac:dyDescent="0.3">
      <c r="A242" s="2" t="s">
        <v>551</v>
      </c>
      <c r="B242" s="1" t="s">
        <v>1199</v>
      </c>
      <c r="C242" s="15" t="s">
        <v>1198</v>
      </c>
      <c r="D242" s="15"/>
      <c r="E242" s="2" t="s">
        <v>342</v>
      </c>
      <c r="F242" s="34">
        <v>2.0148000000000001</v>
      </c>
      <c r="G242" s="37"/>
      <c r="H242" s="26">
        <v>57.823492263972213</v>
      </c>
      <c r="I242" s="27">
        <v>-2.2983796000000001</v>
      </c>
      <c r="J242" s="26">
        <v>589.03869499241262</v>
      </c>
      <c r="K242" s="27">
        <v>-7.9550989999999988</v>
      </c>
      <c r="L242" s="25" t="s">
        <v>1124</v>
      </c>
      <c r="M242" s="25" t="s">
        <v>1105</v>
      </c>
      <c r="N242" s="28" t="s">
        <v>1218</v>
      </c>
      <c r="O242" s="21"/>
      <c r="P242" s="21"/>
      <c r="Q242" s="21" t="s">
        <v>1203</v>
      </c>
      <c r="R242" s="36"/>
      <c r="S242" s="21"/>
      <c r="T242" s="21"/>
      <c r="U242" s="21"/>
      <c r="V242" s="21"/>
      <c r="W242" s="15"/>
      <c r="X242" s="15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4"/>
      <c r="AK242" s="1"/>
      <c r="AL242" s="1"/>
      <c r="AM242" s="1" t="s">
        <v>1169</v>
      </c>
      <c r="AN242" s="1"/>
      <c r="AO242" s="32"/>
    </row>
    <row r="243" spans="1:41" s="44" customFormat="1" ht="14.5" x14ac:dyDescent="0.3">
      <c r="A243" s="1" t="s">
        <v>552</v>
      </c>
      <c r="B243" s="1" t="s">
        <v>1199</v>
      </c>
      <c r="C243" s="15" t="s">
        <v>1198</v>
      </c>
      <c r="D243" s="15"/>
      <c r="E243" s="2" t="s">
        <v>342</v>
      </c>
      <c r="F243" s="34">
        <v>2.1110000000000002</v>
      </c>
      <c r="G243" s="37"/>
      <c r="H243" s="26">
        <v>44.775392063993266</v>
      </c>
      <c r="I243" s="27">
        <v>2.2991073000000002</v>
      </c>
      <c r="J243" s="26">
        <v>656.34522003034897</v>
      </c>
      <c r="K243" s="27">
        <v>-8.3431474999999971</v>
      </c>
      <c r="L243" s="25" t="s">
        <v>1124</v>
      </c>
      <c r="M243" s="25" t="s">
        <v>1105</v>
      </c>
      <c r="N243" s="28" t="s">
        <v>1218</v>
      </c>
      <c r="O243" s="21"/>
      <c r="P243" s="21"/>
      <c r="Q243" s="21" t="s">
        <v>1203</v>
      </c>
      <c r="R243" s="36"/>
      <c r="S243" s="21"/>
      <c r="T243" s="21"/>
      <c r="U243" s="21"/>
      <c r="V243" s="21"/>
      <c r="W243" s="15"/>
      <c r="X243" s="15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4"/>
      <c r="AK243" s="1"/>
      <c r="AL243" s="1" t="s">
        <v>1127</v>
      </c>
      <c r="AM243" s="1" t="s">
        <v>1171</v>
      </c>
      <c r="AN243" s="1"/>
      <c r="AO243" s="32"/>
    </row>
    <row r="244" spans="1:41" s="44" customFormat="1" x14ac:dyDescent="0.3">
      <c r="A244" s="1" t="s">
        <v>553</v>
      </c>
      <c r="B244" s="1" t="s">
        <v>1199</v>
      </c>
      <c r="C244" s="15" t="s">
        <v>1198</v>
      </c>
      <c r="D244" s="15"/>
      <c r="E244" s="2" t="s">
        <v>342</v>
      </c>
      <c r="F244" s="34">
        <v>2.1772</v>
      </c>
      <c r="G244" s="21"/>
      <c r="H244" s="26">
        <v>45.246921376697195</v>
      </c>
      <c r="I244" s="27">
        <v>2.4671376999999999</v>
      </c>
      <c r="J244" s="26">
        <v>661.28452200303479</v>
      </c>
      <c r="K244" s="27">
        <v>-8.4894259999999999</v>
      </c>
      <c r="L244" s="25" t="s">
        <v>1124</v>
      </c>
      <c r="M244" s="25" t="s">
        <v>1105</v>
      </c>
      <c r="N244" s="28" t="s">
        <v>1218</v>
      </c>
      <c r="O244" s="29"/>
      <c r="P244" s="30"/>
      <c r="Q244" s="21" t="s">
        <v>1203</v>
      </c>
      <c r="R244" s="31"/>
      <c r="S244" s="33"/>
      <c r="T244" s="28"/>
      <c r="U244" s="21"/>
      <c r="V244" s="21"/>
      <c r="W244" s="15"/>
      <c r="X244" s="15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4"/>
      <c r="AK244" s="1"/>
      <c r="AL244" s="1"/>
      <c r="AM244" s="1" t="s">
        <v>1171</v>
      </c>
      <c r="AN244" s="1"/>
      <c r="AO244" s="32"/>
    </row>
    <row r="245" spans="1:41" s="44" customFormat="1" x14ac:dyDescent="0.3">
      <c r="A245" s="1" t="s">
        <v>554</v>
      </c>
      <c r="B245" s="1" t="s">
        <v>1199</v>
      </c>
      <c r="C245" s="15" t="s">
        <v>1198</v>
      </c>
      <c r="D245" s="15"/>
      <c r="E245" s="2" t="s">
        <v>342</v>
      </c>
      <c r="F245" s="34">
        <v>1.998</v>
      </c>
      <c r="G245" s="21"/>
      <c r="H245" s="26">
        <v>38.39711609304284</v>
      </c>
      <c r="I245" s="27">
        <v>1.4261692999999991</v>
      </c>
      <c r="J245" s="26">
        <v>577.46054628224579</v>
      </c>
      <c r="K245" s="27">
        <v>-8.5307579999999987</v>
      </c>
      <c r="L245" s="25" t="s">
        <v>1124</v>
      </c>
      <c r="M245" s="25" t="s">
        <v>1105</v>
      </c>
      <c r="N245" s="28" t="s">
        <v>1218</v>
      </c>
      <c r="O245" s="29"/>
      <c r="P245" s="30"/>
      <c r="Q245" s="21" t="s">
        <v>1203</v>
      </c>
      <c r="R245" s="31"/>
      <c r="S245" s="33"/>
      <c r="T245" s="28"/>
      <c r="U245" s="21"/>
      <c r="V245" s="21"/>
      <c r="W245" s="15"/>
      <c r="X245" s="15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4"/>
      <c r="AK245" s="1"/>
      <c r="AL245" s="1"/>
      <c r="AM245" s="1" t="s">
        <v>1171</v>
      </c>
      <c r="AN245" s="1"/>
      <c r="AO245" s="32"/>
    </row>
    <row r="246" spans="1:41" x14ac:dyDescent="0.3">
      <c r="A246" s="1" t="s">
        <v>555</v>
      </c>
      <c r="B246" s="1" t="s">
        <v>1199</v>
      </c>
      <c r="C246" s="15" t="s">
        <v>1198</v>
      </c>
      <c r="E246" s="2" t="s">
        <v>342</v>
      </c>
      <c r="F246" s="34">
        <v>2.1629</v>
      </c>
      <c r="H246" s="26">
        <v>39.900115777286608</v>
      </c>
      <c r="I246" s="27">
        <v>1.9014536999999989</v>
      </c>
      <c r="J246" s="26">
        <v>621.59559939301971</v>
      </c>
      <c r="K246" s="27">
        <v>-8.7031174999999958</v>
      </c>
      <c r="L246" s="25" t="s">
        <v>1124</v>
      </c>
      <c r="M246" s="25" t="s">
        <v>1105</v>
      </c>
      <c r="N246" s="28" t="s">
        <v>1218</v>
      </c>
      <c r="O246" s="29"/>
      <c r="P246" s="30"/>
      <c r="Q246" s="21" t="s">
        <v>1203</v>
      </c>
      <c r="R246" s="31"/>
      <c r="S246" s="33"/>
      <c r="T246" s="28"/>
      <c r="AK246" s="1"/>
      <c r="AL246" s="1"/>
      <c r="AM246" s="1" t="s">
        <v>1171</v>
      </c>
      <c r="AN246" s="1"/>
      <c r="AO246" s="32"/>
    </row>
    <row r="247" spans="1:41" x14ac:dyDescent="0.3">
      <c r="A247" s="1" t="s">
        <v>556</v>
      </c>
      <c r="B247" s="1" t="s">
        <v>1199</v>
      </c>
      <c r="C247" s="15" t="s">
        <v>1198</v>
      </c>
      <c r="E247" s="2" t="s">
        <v>342</v>
      </c>
      <c r="F247" s="34">
        <v>2.0956000000000001</v>
      </c>
      <c r="H247" s="26">
        <v>42.349331649300076</v>
      </c>
      <c r="I247" s="27">
        <v>1.5088058000000006</v>
      </c>
      <c r="J247" s="26">
        <v>609.18285280728367</v>
      </c>
      <c r="K247" s="27">
        <v>-8.8093915000000003</v>
      </c>
      <c r="L247" s="25" t="s">
        <v>1124</v>
      </c>
      <c r="M247" s="25" t="s">
        <v>1105</v>
      </c>
      <c r="N247" s="28" t="s">
        <v>1218</v>
      </c>
      <c r="O247" s="29"/>
      <c r="P247" s="30"/>
      <c r="Q247" s="21" t="s">
        <v>1203</v>
      </c>
      <c r="R247" s="31"/>
      <c r="S247" s="33"/>
      <c r="T247" s="28"/>
      <c r="AK247" s="1"/>
      <c r="AL247" s="1"/>
      <c r="AM247" s="1" t="s">
        <v>1171</v>
      </c>
      <c r="AN247" s="1"/>
      <c r="AO247" s="32"/>
    </row>
    <row r="248" spans="1:41" x14ac:dyDescent="0.3">
      <c r="A248" s="1" t="s">
        <v>557</v>
      </c>
      <c r="B248" s="1" t="s">
        <v>1199</v>
      </c>
      <c r="C248" s="15" t="s">
        <v>1198</v>
      </c>
      <c r="E248" s="2" t="s">
        <v>342</v>
      </c>
      <c r="F248" s="34">
        <v>1.913</v>
      </c>
      <c r="H248" s="26">
        <v>38.035048942216612</v>
      </c>
      <c r="I248" s="27">
        <v>2.1603781000000009</v>
      </c>
      <c r="J248" s="26">
        <v>575.43474962063726</v>
      </c>
      <c r="K248" s="27">
        <v>-8.5568234999999984</v>
      </c>
      <c r="L248" s="25" t="s">
        <v>1124</v>
      </c>
      <c r="M248" s="25" t="s">
        <v>1105</v>
      </c>
      <c r="N248" s="28" t="s">
        <v>1218</v>
      </c>
      <c r="O248" s="29"/>
      <c r="P248" s="30"/>
      <c r="Q248" s="21" t="s">
        <v>1203</v>
      </c>
      <c r="R248" s="31"/>
      <c r="S248" s="33"/>
      <c r="T248" s="28"/>
      <c r="AK248" s="1"/>
      <c r="AL248" s="1"/>
      <c r="AM248" s="1" t="s">
        <v>1171</v>
      </c>
      <c r="AN248" s="1"/>
      <c r="AO248" s="32"/>
    </row>
    <row r="249" spans="1:41" x14ac:dyDescent="0.3">
      <c r="A249" s="32" t="s">
        <v>529</v>
      </c>
      <c r="B249" s="1" t="s">
        <v>103</v>
      </c>
      <c r="C249" s="15" t="s">
        <v>305</v>
      </c>
      <c r="E249" s="15" t="s">
        <v>339</v>
      </c>
      <c r="F249" s="34">
        <v>2.3315000000000001</v>
      </c>
      <c r="H249" s="26">
        <v>45.067381626871715</v>
      </c>
      <c r="I249" s="27">
        <v>3.7765347999999999</v>
      </c>
      <c r="J249" s="26">
        <v>582.73511293634499</v>
      </c>
      <c r="K249" s="27">
        <v>-10.668481600000002</v>
      </c>
      <c r="L249" s="25">
        <v>5</v>
      </c>
      <c r="M249" s="25" t="s">
        <v>1104</v>
      </c>
      <c r="N249" s="28" t="s">
        <v>1217</v>
      </c>
      <c r="O249" s="29"/>
      <c r="P249" s="29"/>
      <c r="Q249" s="21" t="s">
        <v>1203</v>
      </c>
      <c r="R249" s="31"/>
      <c r="S249" s="33"/>
      <c r="T249" s="28"/>
      <c r="AK249" s="32" t="s">
        <v>1135</v>
      </c>
      <c r="AL249" s="1"/>
      <c r="AM249" s="1"/>
      <c r="AN249" s="1" t="s">
        <v>1166</v>
      </c>
      <c r="AO249" s="32"/>
    </row>
    <row r="250" spans="1:41" x14ac:dyDescent="0.3">
      <c r="A250" s="90" t="s">
        <v>530</v>
      </c>
      <c r="B250" s="72" t="s">
        <v>103</v>
      </c>
      <c r="C250" s="72" t="s">
        <v>305</v>
      </c>
      <c r="D250" s="72"/>
      <c r="E250" s="72" t="s">
        <v>339</v>
      </c>
      <c r="F250" s="91">
        <v>2.0213000000000001</v>
      </c>
      <c r="G250" s="75"/>
      <c r="H250" s="76">
        <v>37.835202651032375</v>
      </c>
      <c r="I250" s="77">
        <v>3.6529567999999992</v>
      </c>
      <c r="J250" s="76">
        <v>501.22159887798034</v>
      </c>
      <c r="K250" s="77">
        <v>-11.228707299999998</v>
      </c>
      <c r="L250" s="91">
        <v>5</v>
      </c>
      <c r="M250" s="91" t="s">
        <v>1104</v>
      </c>
      <c r="N250" s="82" t="s">
        <v>1217</v>
      </c>
      <c r="O250" s="79"/>
      <c r="P250" s="79"/>
      <c r="Q250" s="75" t="s">
        <v>1203</v>
      </c>
      <c r="R250" s="81"/>
      <c r="S250" s="92"/>
      <c r="T250" s="82"/>
      <c r="U250" s="75"/>
      <c r="V250" s="75"/>
      <c r="W250" s="72"/>
      <c r="X250" s="72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3"/>
      <c r="AK250" s="90"/>
      <c r="AL250" s="72"/>
      <c r="AM250" s="72"/>
      <c r="AN250" s="72"/>
      <c r="AO250" s="90"/>
    </row>
    <row r="251" spans="1:41" x14ac:dyDescent="0.3">
      <c r="A251" s="32" t="s">
        <v>531</v>
      </c>
      <c r="B251" s="1" t="s">
        <v>103</v>
      </c>
      <c r="C251" s="15" t="s">
        <v>305</v>
      </c>
      <c r="E251" s="15" t="s">
        <v>339</v>
      </c>
      <c r="F251" s="34">
        <v>2.4094000000000002</v>
      </c>
      <c r="H251" s="26">
        <v>67.013961958721168</v>
      </c>
      <c r="I251" s="27">
        <v>3.2127734000000014</v>
      </c>
      <c r="J251" s="26">
        <v>685.19917864476383</v>
      </c>
      <c r="K251" s="27">
        <v>-13.971345600000001</v>
      </c>
      <c r="L251" s="25">
        <v>5</v>
      </c>
      <c r="M251" s="25" t="s">
        <v>1104</v>
      </c>
      <c r="N251" s="28" t="s">
        <v>1217</v>
      </c>
      <c r="O251" s="29"/>
      <c r="P251" s="29"/>
      <c r="Q251" s="21" t="s">
        <v>1203</v>
      </c>
      <c r="R251" s="31"/>
      <c r="S251" s="33"/>
      <c r="T251" s="28"/>
      <c r="AK251" s="1"/>
      <c r="AL251" s="1"/>
      <c r="AM251" s="1"/>
      <c r="AN251" s="1" t="s">
        <v>1167</v>
      </c>
      <c r="AO251" s="32"/>
    </row>
    <row r="252" spans="1:41" x14ac:dyDescent="0.3">
      <c r="A252" s="32" t="s">
        <v>532</v>
      </c>
      <c r="B252" s="1" t="s">
        <v>103</v>
      </c>
      <c r="C252" s="15" t="s">
        <v>305</v>
      </c>
      <c r="E252" s="15" t="s">
        <v>339</v>
      </c>
      <c r="F252" s="34">
        <v>2.4472</v>
      </c>
      <c r="H252" s="26">
        <v>43.644880615135577</v>
      </c>
      <c r="I252" s="27">
        <v>3.6281675000000004</v>
      </c>
      <c r="J252" s="26">
        <v>547.41683778234085</v>
      </c>
      <c r="K252" s="27">
        <v>-13.453089600000004</v>
      </c>
      <c r="L252" s="25">
        <v>5</v>
      </c>
      <c r="M252" s="25" t="s">
        <v>1104</v>
      </c>
      <c r="N252" s="28" t="s">
        <v>1217</v>
      </c>
      <c r="O252" s="29"/>
      <c r="P252" s="29"/>
      <c r="Q252" s="21" t="s">
        <v>1203</v>
      </c>
      <c r="R252" s="31"/>
      <c r="S252" s="33"/>
      <c r="T252" s="28"/>
      <c r="AK252" s="1"/>
      <c r="AL252" s="1"/>
      <c r="AM252" s="1"/>
      <c r="AN252" s="1" t="s">
        <v>1168</v>
      </c>
      <c r="AO252" s="32"/>
    </row>
    <row r="253" spans="1:41" x14ac:dyDescent="0.3">
      <c r="A253" s="32" t="s">
        <v>457</v>
      </c>
      <c r="B253" s="1" t="s">
        <v>103</v>
      </c>
      <c r="C253" s="15" t="s">
        <v>1205</v>
      </c>
      <c r="E253" s="24" t="s">
        <v>339</v>
      </c>
      <c r="F253" s="25">
        <v>2.3612000000000002</v>
      </c>
      <c r="H253" s="26">
        <v>65.290786136939985</v>
      </c>
      <c r="I253" s="27">
        <v>-2.4217584000000008</v>
      </c>
      <c r="J253" s="26">
        <v>652.31537242472257</v>
      </c>
      <c r="K253" s="27">
        <v>-17.034396999999995</v>
      </c>
      <c r="L253" s="25">
        <v>18</v>
      </c>
      <c r="M253" s="25" t="s">
        <v>1101</v>
      </c>
      <c r="N253" s="21" t="s">
        <v>1217</v>
      </c>
      <c r="Q253" s="21" t="s">
        <v>1203</v>
      </c>
      <c r="R253" s="36"/>
      <c r="AK253" s="32"/>
      <c r="AL253" s="32" t="s">
        <v>1127</v>
      </c>
      <c r="AM253" s="1" t="s">
        <v>1157</v>
      </c>
      <c r="AN253" s="1">
        <v>53</v>
      </c>
      <c r="AO253" s="32"/>
    </row>
    <row r="254" spans="1:41" x14ac:dyDescent="0.3">
      <c r="A254" s="32" t="s">
        <v>465</v>
      </c>
      <c r="B254" s="1" t="s">
        <v>19</v>
      </c>
      <c r="C254" s="15" t="s">
        <v>1205</v>
      </c>
      <c r="E254" s="24" t="s">
        <v>339</v>
      </c>
      <c r="F254" s="25">
        <v>2.2532999999999999</v>
      </c>
      <c r="H254" s="26">
        <v>57.916072938050959</v>
      </c>
      <c r="I254" s="27">
        <v>2.1454703999999998</v>
      </c>
      <c r="J254" s="26">
        <v>687.83042789223452</v>
      </c>
      <c r="K254" s="27">
        <v>-16.092033300000001</v>
      </c>
      <c r="L254" s="25">
        <v>18</v>
      </c>
      <c r="M254" s="25" t="s">
        <v>1101</v>
      </c>
      <c r="N254" s="21" t="s">
        <v>1217</v>
      </c>
      <c r="Q254" s="21" t="s">
        <v>1203</v>
      </c>
      <c r="R254" s="36"/>
      <c r="AK254" s="32" t="s">
        <v>1130</v>
      </c>
      <c r="AL254" s="32"/>
      <c r="AM254" s="32" t="s">
        <v>1162</v>
      </c>
      <c r="AN254" s="1">
        <v>44</v>
      </c>
      <c r="AO254" s="32"/>
    </row>
    <row r="255" spans="1:41" x14ac:dyDescent="0.3">
      <c r="A255" s="1" t="s">
        <v>979</v>
      </c>
      <c r="B255" s="1" t="s">
        <v>19</v>
      </c>
      <c r="C255" s="15" t="s">
        <v>1205</v>
      </c>
      <c r="E255" s="15" t="s">
        <v>339</v>
      </c>
      <c r="F255" s="25">
        <v>2.2869000000000002</v>
      </c>
      <c r="H255" s="26">
        <v>56.349313783430702</v>
      </c>
      <c r="I255" s="27">
        <v>1.9498496305091111</v>
      </c>
      <c r="J255" s="26">
        <v>568.13015773512598</v>
      </c>
      <c r="K255" s="27">
        <v>-15.749071235802546</v>
      </c>
      <c r="L255" s="3">
        <v>10</v>
      </c>
      <c r="M255" s="3" t="s">
        <v>1101</v>
      </c>
      <c r="N255" s="21" t="s">
        <v>1217</v>
      </c>
      <c r="Q255" s="21" t="s">
        <v>1203</v>
      </c>
      <c r="R255" s="36"/>
      <c r="AK255" s="1"/>
      <c r="AL255" s="1"/>
      <c r="AM255" s="1"/>
      <c r="AN255" s="1"/>
      <c r="AO255" s="1"/>
    </row>
    <row r="256" spans="1:41" x14ac:dyDescent="0.3">
      <c r="A256" s="1" t="s">
        <v>980</v>
      </c>
      <c r="B256" s="1" t="s">
        <v>19</v>
      </c>
      <c r="C256" s="15" t="s">
        <v>1205</v>
      </c>
      <c r="E256" s="15" t="s">
        <v>339</v>
      </c>
      <c r="F256" s="25">
        <v>2.3149000000000002</v>
      </c>
      <c r="H256" s="26">
        <v>77.577760716480014</v>
      </c>
      <c r="I256" s="27">
        <v>1.4215914155929947</v>
      </c>
      <c r="J256" s="26">
        <v>623.57303917803279</v>
      </c>
      <c r="K256" s="27">
        <v>-16.32907233780762</v>
      </c>
      <c r="L256" s="3">
        <v>10</v>
      </c>
      <c r="M256" s="3" t="s">
        <v>1101</v>
      </c>
      <c r="N256" s="21" t="s">
        <v>1217</v>
      </c>
      <c r="Q256" s="21" t="s">
        <v>1203</v>
      </c>
      <c r="R256" s="36"/>
      <c r="AK256" s="1"/>
      <c r="AL256" s="1"/>
      <c r="AM256" s="1"/>
      <c r="AN256" s="1"/>
      <c r="AO256" s="1"/>
    </row>
    <row r="257" spans="1:41" x14ac:dyDescent="0.3">
      <c r="A257" s="1" t="s">
        <v>981</v>
      </c>
      <c r="B257" s="1" t="s">
        <v>19</v>
      </c>
      <c r="C257" s="15" t="s">
        <v>1205</v>
      </c>
      <c r="E257" s="15" t="s">
        <v>339</v>
      </c>
      <c r="F257" s="25">
        <v>2.2284999999999999</v>
      </c>
      <c r="H257" s="26">
        <v>59.405711138140063</v>
      </c>
      <c r="I257" s="27">
        <v>0.51652450064361843</v>
      </c>
      <c r="J257" s="26">
        <v>527.87332449620271</v>
      </c>
      <c r="K257" s="27">
        <v>-15.669083383848662</v>
      </c>
      <c r="L257" s="3">
        <v>10</v>
      </c>
      <c r="M257" s="3" t="s">
        <v>1101</v>
      </c>
      <c r="N257" s="21" t="s">
        <v>1217</v>
      </c>
      <c r="Q257" s="21" t="s">
        <v>1203</v>
      </c>
      <c r="R257" s="36"/>
      <c r="AK257" s="1"/>
      <c r="AL257" s="1"/>
      <c r="AM257" s="1"/>
      <c r="AN257" s="1"/>
      <c r="AO257" s="1"/>
    </row>
    <row r="258" spans="1:41" x14ac:dyDescent="0.3">
      <c r="A258" s="1" t="s">
        <v>982</v>
      </c>
      <c r="B258" s="1" t="s">
        <v>19</v>
      </c>
      <c r="C258" s="15" t="s">
        <v>1205</v>
      </c>
      <c r="E258" s="15" t="s">
        <v>339</v>
      </c>
      <c r="F258" s="25">
        <v>2.2345000000000002</v>
      </c>
      <c r="H258" s="26">
        <v>53.52855704110258</v>
      </c>
      <c r="I258" s="27">
        <v>2.8171496936729579</v>
      </c>
      <c r="J258" s="26">
        <v>549.07856998831039</v>
      </c>
      <c r="K258" s="27">
        <v>-15.66829097664742</v>
      </c>
      <c r="L258" s="3">
        <v>10</v>
      </c>
      <c r="M258" s="3" t="s">
        <v>1101</v>
      </c>
      <c r="N258" s="21" t="s">
        <v>1217</v>
      </c>
      <c r="Q258" s="21" t="s">
        <v>1203</v>
      </c>
      <c r="R258" s="36"/>
      <c r="AK258" s="1"/>
      <c r="AL258" s="1"/>
      <c r="AM258" s="1"/>
      <c r="AN258" s="1"/>
      <c r="AO258" s="1"/>
    </row>
    <row r="259" spans="1:41" x14ac:dyDescent="0.3">
      <c r="A259" s="1" t="s">
        <v>983</v>
      </c>
      <c r="B259" s="1" t="s">
        <v>19</v>
      </c>
      <c r="C259" s="15" t="s">
        <v>1205</v>
      </c>
      <c r="E259" s="15" t="s">
        <v>339</v>
      </c>
      <c r="F259" s="25">
        <v>2.2353000000000001</v>
      </c>
      <c r="H259" s="26">
        <v>52.447382466647568</v>
      </c>
      <c r="I259" s="27">
        <v>3.1532647055981662</v>
      </c>
      <c r="J259" s="26">
        <v>562.22140443393971</v>
      </c>
      <c r="K259" s="27">
        <v>-15.307898807600811</v>
      </c>
      <c r="L259" s="3">
        <v>10</v>
      </c>
      <c r="M259" s="3" t="s">
        <v>1101</v>
      </c>
      <c r="N259" s="21" t="s">
        <v>1217</v>
      </c>
      <c r="Q259" s="21" t="s">
        <v>1203</v>
      </c>
      <c r="R259" s="36"/>
      <c r="AK259" s="1"/>
      <c r="AL259" s="1"/>
      <c r="AM259" s="1"/>
      <c r="AN259" s="1"/>
      <c r="AO259" s="1"/>
    </row>
    <row r="260" spans="1:41" x14ac:dyDescent="0.3">
      <c r="A260" s="32" t="s">
        <v>466</v>
      </c>
      <c r="B260" s="1" t="s">
        <v>103</v>
      </c>
      <c r="C260" s="15" t="s">
        <v>1205</v>
      </c>
      <c r="E260" s="24" t="s">
        <v>339</v>
      </c>
      <c r="F260" s="25">
        <v>2.3576999999999999</v>
      </c>
      <c r="H260" s="26">
        <v>72.027895181741343</v>
      </c>
      <c r="I260" s="27">
        <v>-0.77483200000000085</v>
      </c>
      <c r="J260" s="26">
        <v>744.23296354992078</v>
      </c>
      <c r="K260" s="27">
        <v>-15.598336999999997</v>
      </c>
      <c r="L260" s="25">
        <v>18</v>
      </c>
      <c r="M260" s="25" t="s">
        <v>1101</v>
      </c>
      <c r="N260" s="21" t="s">
        <v>1217</v>
      </c>
      <c r="Q260" s="21" t="s">
        <v>1203</v>
      </c>
      <c r="R260" s="36"/>
      <c r="AK260" s="32" t="s">
        <v>1130</v>
      </c>
      <c r="AL260" s="32" t="s">
        <v>1127</v>
      </c>
      <c r="AM260" s="32" t="s">
        <v>1157</v>
      </c>
      <c r="AN260" s="1">
        <v>57</v>
      </c>
      <c r="AO260" s="32"/>
    </row>
    <row r="261" spans="1:41" x14ac:dyDescent="0.3">
      <c r="A261" s="32" t="s">
        <v>467</v>
      </c>
      <c r="B261" s="1" t="s">
        <v>19</v>
      </c>
      <c r="C261" s="15" t="s">
        <v>1205</v>
      </c>
      <c r="E261" s="24" t="s">
        <v>339</v>
      </c>
      <c r="F261" s="25">
        <v>1.0189999999999999</v>
      </c>
      <c r="H261" s="26">
        <v>29.771869436201779</v>
      </c>
      <c r="I261" s="27">
        <v>2.2908278000000006</v>
      </c>
      <c r="J261" s="26">
        <v>298.45875000000001</v>
      </c>
      <c r="K261" s="27">
        <v>-16.144062000000005</v>
      </c>
      <c r="L261" s="25">
        <v>18</v>
      </c>
      <c r="M261" s="25" t="s">
        <v>1101</v>
      </c>
      <c r="N261" s="21" t="s">
        <v>1217</v>
      </c>
      <c r="Q261" s="21" t="s">
        <v>1203</v>
      </c>
      <c r="R261" s="36"/>
      <c r="AK261" s="32" t="s">
        <v>1130</v>
      </c>
      <c r="AL261" s="32" t="s">
        <v>1128</v>
      </c>
      <c r="AM261" s="32" t="s">
        <v>1160</v>
      </c>
      <c r="AN261" s="1">
        <v>60</v>
      </c>
      <c r="AO261" s="32"/>
    </row>
    <row r="262" spans="1:41" x14ac:dyDescent="0.3">
      <c r="A262" s="32" t="s">
        <v>468</v>
      </c>
      <c r="B262" s="1" t="s">
        <v>19</v>
      </c>
      <c r="C262" s="15" t="s">
        <v>1205</v>
      </c>
      <c r="E262" s="24" t="s">
        <v>339</v>
      </c>
      <c r="F262" s="25">
        <v>2.2719999999999998</v>
      </c>
      <c r="H262" s="26">
        <v>75.580606206979837</v>
      </c>
      <c r="I262" s="27">
        <v>1.5908751999999995</v>
      </c>
      <c r="J262" s="26">
        <v>730.93660855784458</v>
      </c>
      <c r="K262" s="27">
        <v>-16.549729299999999</v>
      </c>
      <c r="L262" s="25">
        <v>18</v>
      </c>
      <c r="M262" s="25" t="s">
        <v>1101</v>
      </c>
      <c r="N262" s="21" t="s">
        <v>1217</v>
      </c>
      <c r="Q262" s="21" t="s">
        <v>1203</v>
      </c>
      <c r="R262" s="36"/>
      <c r="AK262" s="32" t="s">
        <v>1130</v>
      </c>
      <c r="AL262" s="32"/>
      <c r="AM262" s="32" t="s">
        <v>1158</v>
      </c>
      <c r="AN262" s="1">
        <v>68</v>
      </c>
      <c r="AO262" s="32"/>
    </row>
    <row r="263" spans="1:41" x14ac:dyDescent="0.3">
      <c r="A263" s="32" t="s">
        <v>469</v>
      </c>
      <c r="B263" s="1" t="s">
        <v>103</v>
      </c>
      <c r="C263" s="15" t="s">
        <v>1205</v>
      </c>
      <c r="E263" s="24" t="s">
        <v>339</v>
      </c>
      <c r="F263" s="25">
        <v>2.2883</v>
      </c>
      <c r="H263" s="26">
        <v>43.716097089723462</v>
      </c>
      <c r="I263" s="27">
        <v>2.8706559999999994</v>
      </c>
      <c r="J263" s="26">
        <v>568.48019017432637</v>
      </c>
      <c r="K263" s="27">
        <v>-14.963650000000001</v>
      </c>
      <c r="L263" s="25">
        <v>18</v>
      </c>
      <c r="M263" s="25" t="s">
        <v>1101</v>
      </c>
      <c r="N263" s="28" t="s">
        <v>1217</v>
      </c>
      <c r="Q263" s="21" t="s">
        <v>1203</v>
      </c>
      <c r="R263" s="36"/>
      <c r="AK263" s="32" t="s">
        <v>1130</v>
      </c>
      <c r="AL263" s="32"/>
      <c r="AM263" s="32" t="s">
        <v>1159</v>
      </c>
      <c r="AN263" s="1">
        <v>59</v>
      </c>
      <c r="AO263" s="32"/>
    </row>
    <row r="264" spans="1:41" s="44" customFormat="1" x14ac:dyDescent="0.3">
      <c r="A264" s="32" t="s">
        <v>470</v>
      </c>
      <c r="B264" s="1" t="s">
        <v>103</v>
      </c>
      <c r="C264" s="15" t="s">
        <v>1205</v>
      </c>
      <c r="D264" s="15"/>
      <c r="E264" s="24" t="s">
        <v>339</v>
      </c>
      <c r="F264" s="25">
        <v>2.3289</v>
      </c>
      <c r="G264" s="21"/>
      <c r="H264" s="26">
        <v>25.890955198647507</v>
      </c>
      <c r="I264" s="27">
        <v>2.7230384000000001</v>
      </c>
      <c r="J264" s="26">
        <v>450.6196513470681</v>
      </c>
      <c r="K264" s="27">
        <v>-12.168670899999999</v>
      </c>
      <c r="L264" s="25">
        <v>18</v>
      </c>
      <c r="M264" s="25" t="s">
        <v>1101</v>
      </c>
      <c r="N264" s="28" t="s">
        <v>1217</v>
      </c>
      <c r="O264" s="29"/>
      <c r="P264" s="30"/>
      <c r="Q264" s="21" t="s">
        <v>1203</v>
      </c>
      <c r="R264" s="31"/>
      <c r="S264" s="31"/>
      <c r="T264" s="28"/>
      <c r="U264" s="21"/>
      <c r="V264" s="21"/>
      <c r="W264" s="15"/>
      <c r="X264" s="15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4"/>
      <c r="AK264" s="32" t="s">
        <v>1130</v>
      </c>
      <c r="AL264" s="32"/>
      <c r="AM264" s="32" t="s">
        <v>1159</v>
      </c>
      <c r="AN264" s="1">
        <v>61</v>
      </c>
      <c r="AO264" s="32"/>
    </row>
    <row r="265" spans="1:41" s="44" customFormat="1" ht="14.5" x14ac:dyDescent="0.3">
      <c r="A265" s="32" t="s">
        <v>471</v>
      </c>
      <c r="B265" s="1" t="s">
        <v>103</v>
      </c>
      <c r="C265" s="15" t="s">
        <v>1205</v>
      </c>
      <c r="D265" s="15"/>
      <c r="E265" s="24" t="s">
        <v>339</v>
      </c>
      <c r="F265" s="25">
        <v>2.3022999999999998</v>
      </c>
      <c r="G265" s="37"/>
      <c r="H265" s="26">
        <v>81.960270498732044</v>
      </c>
      <c r="I265" s="27">
        <v>-1.1376719999999998</v>
      </c>
      <c r="J265" s="26">
        <v>842.0142630744848</v>
      </c>
      <c r="K265" s="27">
        <v>-16.376868000000002</v>
      </c>
      <c r="L265" s="25">
        <v>18</v>
      </c>
      <c r="M265" s="25" t="s">
        <v>1101</v>
      </c>
      <c r="N265" s="21" t="s">
        <v>1217</v>
      </c>
      <c r="O265" s="21"/>
      <c r="P265" s="21"/>
      <c r="Q265" s="21" t="s">
        <v>1203</v>
      </c>
      <c r="R265" s="36"/>
      <c r="S265" s="21"/>
      <c r="T265" s="21"/>
      <c r="U265" s="21"/>
      <c r="V265" s="21"/>
      <c r="W265" s="15"/>
      <c r="X265" s="15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4"/>
      <c r="AK265" s="32" t="s">
        <v>1130</v>
      </c>
      <c r="AL265" s="32" t="s">
        <v>1127</v>
      </c>
      <c r="AM265" s="32" t="s">
        <v>1157</v>
      </c>
      <c r="AN265" s="1">
        <v>50</v>
      </c>
      <c r="AO265" s="32"/>
    </row>
    <row r="266" spans="1:41" s="44" customFormat="1" x14ac:dyDescent="0.3">
      <c r="A266" s="32" t="s">
        <v>472</v>
      </c>
      <c r="B266" s="1" t="s">
        <v>19</v>
      </c>
      <c r="C266" s="15" t="s">
        <v>1205</v>
      </c>
      <c r="D266" s="15"/>
      <c r="E266" s="24" t="s">
        <v>339</v>
      </c>
      <c r="F266" s="25">
        <v>2.3307000000000002</v>
      </c>
      <c r="G266" s="21"/>
      <c r="H266" s="26">
        <v>71.572636155053743</v>
      </c>
      <c r="I266" s="27">
        <v>2.2955648000000006</v>
      </c>
      <c r="J266" s="26">
        <v>755.38985736925508</v>
      </c>
      <c r="K266" s="27">
        <v>-16.331364200000003</v>
      </c>
      <c r="L266" s="25">
        <v>18</v>
      </c>
      <c r="M266" s="25" t="s">
        <v>1101</v>
      </c>
      <c r="N266" s="21" t="s">
        <v>1217</v>
      </c>
      <c r="O266" s="21"/>
      <c r="P266" s="21"/>
      <c r="Q266" s="21" t="s">
        <v>1203</v>
      </c>
      <c r="R266" s="36"/>
      <c r="S266" s="21"/>
      <c r="T266" s="21"/>
      <c r="U266" s="21"/>
      <c r="V266" s="21"/>
      <c r="W266" s="15"/>
      <c r="X266" s="15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4"/>
      <c r="AK266" s="32" t="s">
        <v>1130</v>
      </c>
      <c r="AL266" s="32" t="s">
        <v>1127</v>
      </c>
      <c r="AM266" s="32" t="s">
        <v>1161</v>
      </c>
      <c r="AN266" s="1">
        <v>63</v>
      </c>
      <c r="AO266" s="32"/>
    </row>
    <row r="267" spans="1:41" s="44" customFormat="1" x14ac:dyDescent="0.3">
      <c r="A267" s="32" t="s">
        <v>473</v>
      </c>
      <c r="B267" s="1" t="s">
        <v>103</v>
      </c>
      <c r="C267" s="15" t="s">
        <v>1205</v>
      </c>
      <c r="D267" s="15"/>
      <c r="E267" s="24" t="s">
        <v>339</v>
      </c>
      <c r="F267" s="25">
        <v>2.3475000000000001</v>
      </c>
      <c r="G267" s="21"/>
      <c r="H267" s="26">
        <v>41.357686269774184</v>
      </c>
      <c r="I267" s="27">
        <v>3.0705311999999996</v>
      </c>
      <c r="J267" s="26">
        <v>611.06339144215519</v>
      </c>
      <c r="K267" s="27">
        <v>-13.260204099999997</v>
      </c>
      <c r="L267" s="25">
        <v>18</v>
      </c>
      <c r="M267" s="25" t="s">
        <v>1101</v>
      </c>
      <c r="N267" s="28" t="s">
        <v>1217</v>
      </c>
      <c r="O267" s="29"/>
      <c r="P267" s="30"/>
      <c r="Q267" s="21" t="s">
        <v>1203</v>
      </c>
      <c r="R267" s="31"/>
      <c r="S267" s="31"/>
      <c r="T267" s="28"/>
      <c r="U267" s="21"/>
      <c r="V267" s="21"/>
      <c r="W267" s="15"/>
      <c r="X267" s="15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4"/>
      <c r="AK267" s="32" t="s">
        <v>1130</v>
      </c>
      <c r="AL267" s="32"/>
      <c r="AM267" s="32" t="s">
        <v>1158</v>
      </c>
      <c r="AN267" s="1">
        <v>49</v>
      </c>
      <c r="AO267" s="32"/>
    </row>
    <row r="268" spans="1:41" x14ac:dyDescent="0.3">
      <c r="A268" s="32" t="s">
        <v>474</v>
      </c>
      <c r="B268" s="1" t="s">
        <v>19</v>
      </c>
      <c r="C268" s="15" t="s">
        <v>1205</v>
      </c>
      <c r="E268" s="24" t="s">
        <v>339</v>
      </c>
      <c r="F268" s="25">
        <v>2.3759999999999999</v>
      </c>
      <c r="H268" s="26">
        <v>67.064726482308899</v>
      </c>
      <c r="I268" s="27">
        <v>1.7815920000000001</v>
      </c>
      <c r="J268" s="26">
        <v>768.63866877971475</v>
      </c>
      <c r="K268" s="27">
        <v>-15.592958999999997</v>
      </c>
      <c r="L268" s="25">
        <v>18</v>
      </c>
      <c r="M268" s="25" t="s">
        <v>1101</v>
      </c>
      <c r="N268" s="21" t="s">
        <v>1217</v>
      </c>
      <c r="O268" s="29"/>
      <c r="P268" s="30"/>
      <c r="Q268" s="21" t="s">
        <v>1203</v>
      </c>
      <c r="R268" s="31"/>
      <c r="S268" s="31"/>
      <c r="T268" s="28"/>
      <c r="AK268" s="32" t="s">
        <v>1130</v>
      </c>
      <c r="AL268" s="32"/>
      <c r="AM268" s="32" t="s">
        <v>1160</v>
      </c>
      <c r="AN268" s="1">
        <v>52</v>
      </c>
      <c r="AO268" s="32"/>
    </row>
    <row r="269" spans="1:41" s="56" customFormat="1" x14ac:dyDescent="0.3">
      <c r="A269" s="32" t="s">
        <v>458</v>
      </c>
      <c r="B269" s="1" t="s">
        <v>19</v>
      </c>
      <c r="C269" s="15" t="s">
        <v>1205</v>
      </c>
      <c r="D269" s="15"/>
      <c r="E269" s="24" t="s">
        <v>339</v>
      </c>
      <c r="F269" s="25">
        <v>2.391</v>
      </c>
      <c r="G269" s="21"/>
      <c r="H269" s="26">
        <v>40.582417582417584</v>
      </c>
      <c r="I269" s="27">
        <v>1.9775040000000002</v>
      </c>
      <c r="J269" s="26">
        <v>531.14263074484938</v>
      </c>
      <c r="K269" s="27">
        <v>-14.5035192</v>
      </c>
      <c r="L269" s="25">
        <v>18</v>
      </c>
      <c r="M269" s="25" t="s">
        <v>1101</v>
      </c>
      <c r="N269" s="21" t="s">
        <v>1217</v>
      </c>
      <c r="O269" s="21"/>
      <c r="P269" s="21"/>
      <c r="Q269" s="21" t="s">
        <v>1203</v>
      </c>
      <c r="R269" s="36"/>
      <c r="S269" s="21"/>
      <c r="T269" s="21"/>
      <c r="U269" s="21"/>
      <c r="V269" s="21"/>
      <c r="W269" s="15"/>
      <c r="X269" s="15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4"/>
      <c r="AK269" s="32"/>
      <c r="AL269" s="32"/>
      <c r="AM269" s="1" t="s">
        <v>1158</v>
      </c>
      <c r="AN269" s="1">
        <v>62</v>
      </c>
      <c r="AO269" s="32"/>
    </row>
    <row r="270" spans="1:41" x14ac:dyDescent="0.3">
      <c r="A270" s="32" t="s">
        <v>475</v>
      </c>
      <c r="B270" s="1" t="s">
        <v>19</v>
      </c>
      <c r="C270" s="15" t="s">
        <v>1205</v>
      </c>
      <c r="E270" s="24" t="s">
        <v>339</v>
      </c>
      <c r="F270" s="25">
        <v>0.49340000000000001</v>
      </c>
      <c r="H270" s="26">
        <v>16.085376162299241</v>
      </c>
      <c r="I270" s="27">
        <v>2.2340463999999995</v>
      </c>
      <c r="J270" s="26">
        <v>157.51347068145799</v>
      </c>
      <c r="K270" s="27">
        <v>-17.151142399999998</v>
      </c>
      <c r="L270" s="25">
        <v>18</v>
      </c>
      <c r="M270" s="25" t="s">
        <v>1101</v>
      </c>
      <c r="N270" s="21" t="s">
        <v>1217</v>
      </c>
      <c r="O270" s="29"/>
      <c r="P270" s="30"/>
      <c r="Q270" s="21" t="s">
        <v>1203</v>
      </c>
      <c r="R270" s="31"/>
      <c r="S270" s="31"/>
      <c r="T270" s="28"/>
      <c r="AK270" s="32" t="s">
        <v>1130</v>
      </c>
      <c r="AL270" s="32" t="s">
        <v>1131</v>
      </c>
      <c r="AM270" s="32" t="s">
        <v>1160</v>
      </c>
      <c r="AN270" s="1">
        <v>58</v>
      </c>
      <c r="AO270" s="32"/>
    </row>
    <row r="271" spans="1:41" x14ac:dyDescent="0.3">
      <c r="A271" s="1" t="s">
        <v>984</v>
      </c>
      <c r="B271" s="1" t="s">
        <v>19</v>
      </c>
      <c r="C271" s="15" t="s">
        <v>1205</v>
      </c>
      <c r="E271" s="24" t="s">
        <v>339</v>
      </c>
      <c r="F271" s="25">
        <v>2.2704</v>
      </c>
      <c r="H271" s="26">
        <v>55.236951480866423</v>
      </c>
      <c r="I271" s="27">
        <v>1.682967960086009</v>
      </c>
      <c r="J271" s="26">
        <v>623.64666850265803</v>
      </c>
      <c r="K271" s="27">
        <v>-16.353086947504838</v>
      </c>
      <c r="L271" s="3">
        <v>20</v>
      </c>
      <c r="M271" s="3" t="s">
        <v>1101</v>
      </c>
      <c r="N271" s="21" t="s">
        <v>1217</v>
      </c>
      <c r="Q271" s="21" t="s">
        <v>1203</v>
      </c>
      <c r="R271" s="36"/>
      <c r="AK271" s="1"/>
      <c r="AL271" s="1"/>
      <c r="AM271" s="1"/>
      <c r="AN271" s="1"/>
      <c r="AO271" s="1"/>
    </row>
    <row r="272" spans="1:41" x14ac:dyDescent="0.3">
      <c r="A272" s="1" t="s">
        <v>985</v>
      </c>
      <c r="B272" s="1" t="s">
        <v>19</v>
      </c>
      <c r="C272" s="15" t="s">
        <v>1205</v>
      </c>
      <c r="E272" s="24" t="s">
        <v>339</v>
      </c>
      <c r="F272" s="25">
        <v>2.3370000000000002</v>
      </c>
      <c r="H272" s="26">
        <v>42.917798877701181</v>
      </c>
      <c r="I272" s="27">
        <v>2.2462784325030496</v>
      </c>
      <c r="J272" s="26">
        <v>614.64548356720604</v>
      </c>
      <c r="K272" s="27">
        <v>-15.697300912019955</v>
      </c>
      <c r="L272" s="3">
        <v>20</v>
      </c>
      <c r="M272" s="3" t="s">
        <v>1101</v>
      </c>
      <c r="N272" s="21" t="s">
        <v>1217</v>
      </c>
      <c r="Q272" s="21" t="s">
        <v>1203</v>
      </c>
      <c r="R272" s="36"/>
      <c r="AK272" s="1"/>
      <c r="AL272" s="1"/>
      <c r="AM272" s="1"/>
      <c r="AN272" s="1"/>
      <c r="AO272" s="1"/>
    </row>
    <row r="273" spans="1:41" s="56" customFormat="1" x14ac:dyDescent="0.3">
      <c r="A273" s="1" t="s">
        <v>986</v>
      </c>
      <c r="B273" s="1" t="s">
        <v>19</v>
      </c>
      <c r="C273" s="15" t="s">
        <v>1205</v>
      </c>
      <c r="D273" s="15"/>
      <c r="E273" s="24" t="s">
        <v>339</v>
      </c>
      <c r="F273" s="25">
        <v>2.3269000000000002</v>
      </c>
      <c r="G273" s="21"/>
      <c r="H273" s="26">
        <v>61.819294763485928</v>
      </c>
      <c r="I273" s="27">
        <v>2.0532677512657092</v>
      </c>
      <c r="J273" s="26">
        <v>678.35325669931103</v>
      </c>
      <c r="K273" s="27">
        <v>-16.253941952537733</v>
      </c>
      <c r="L273" s="3">
        <v>20</v>
      </c>
      <c r="M273" s="3" t="s">
        <v>1101</v>
      </c>
      <c r="N273" s="21" t="s">
        <v>1217</v>
      </c>
      <c r="O273" s="21"/>
      <c r="P273" s="21"/>
      <c r="Q273" s="21" t="s">
        <v>1203</v>
      </c>
      <c r="R273" s="36"/>
      <c r="S273" s="21"/>
      <c r="T273" s="21"/>
      <c r="U273" s="21"/>
      <c r="V273" s="21"/>
      <c r="W273" s="15"/>
      <c r="X273" s="15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4"/>
      <c r="AK273" s="1"/>
      <c r="AL273" s="1"/>
      <c r="AM273" s="1"/>
      <c r="AN273" s="1"/>
      <c r="AO273" s="1"/>
    </row>
    <row r="274" spans="1:41" x14ac:dyDescent="0.3">
      <c r="A274" s="1" t="s">
        <v>987</v>
      </c>
      <c r="B274" s="1" t="s">
        <v>19</v>
      </c>
      <c r="C274" s="15" t="s">
        <v>1205</v>
      </c>
      <c r="E274" s="24" t="s">
        <v>339</v>
      </c>
      <c r="F274" s="25">
        <v>2.2332999999999998</v>
      </c>
      <c r="H274" s="26">
        <v>54.774333513912119</v>
      </c>
      <c r="I274" s="27">
        <v>1.6940171719193924</v>
      </c>
      <c r="J274" s="26">
        <v>621.12486413423903</v>
      </c>
      <c r="K274" s="27">
        <v>-16.553586565375124</v>
      </c>
      <c r="L274" s="3">
        <v>20</v>
      </c>
      <c r="M274" s="3" t="s">
        <v>1101</v>
      </c>
      <c r="N274" s="21" t="s">
        <v>1217</v>
      </c>
      <c r="Q274" s="21" t="s">
        <v>1203</v>
      </c>
      <c r="R274" s="36"/>
      <c r="AK274" s="1"/>
      <c r="AL274" s="1"/>
      <c r="AM274" s="1"/>
      <c r="AN274" s="1"/>
      <c r="AO274" s="1"/>
    </row>
    <row r="275" spans="1:41" x14ac:dyDescent="0.3">
      <c r="A275" s="1" t="s">
        <v>988</v>
      </c>
      <c r="B275" s="1" t="s">
        <v>19</v>
      </c>
      <c r="C275" s="15" t="s">
        <v>1205</v>
      </c>
      <c r="E275" s="24" t="s">
        <v>339</v>
      </c>
      <c r="F275" s="25">
        <v>2.3191000000000002</v>
      </c>
      <c r="H275" s="26">
        <v>51.882538057557291</v>
      </c>
      <c r="I275" s="27">
        <v>1.602324791956528</v>
      </c>
      <c r="J275" s="26">
        <v>614.7743348853005</v>
      </c>
      <c r="K275" s="27">
        <v>-17.798326478990084</v>
      </c>
      <c r="L275" s="3">
        <v>20</v>
      </c>
      <c r="M275" s="3" t="s">
        <v>1101</v>
      </c>
      <c r="N275" s="21" t="s">
        <v>1217</v>
      </c>
      <c r="Q275" s="21" t="s">
        <v>1203</v>
      </c>
      <c r="R275" s="36"/>
      <c r="AK275" s="1"/>
      <c r="AL275" s="1"/>
      <c r="AM275" s="1"/>
      <c r="AN275" s="1"/>
      <c r="AO275" s="1"/>
    </row>
    <row r="276" spans="1:41" x14ac:dyDescent="0.3">
      <c r="A276" s="32" t="s">
        <v>476</v>
      </c>
      <c r="B276" s="1" t="s">
        <v>19</v>
      </c>
      <c r="C276" s="15" t="s">
        <v>1205</v>
      </c>
      <c r="E276" s="24" t="s">
        <v>339</v>
      </c>
      <c r="F276" s="25">
        <v>2.3081</v>
      </c>
      <c r="H276" s="26">
        <v>45.668773854961827</v>
      </c>
      <c r="I276" s="27">
        <v>2.4590368000000007</v>
      </c>
      <c r="J276" s="26">
        <v>563.06477093206956</v>
      </c>
      <c r="K276" s="27">
        <v>-18.834654499999996</v>
      </c>
      <c r="L276" s="25">
        <v>27</v>
      </c>
      <c r="M276" s="25" t="s">
        <v>1101</v>
      </c>
      <c r="N276" s="21" t="s">
        <v>1217</v>
      </c>
      <c r="Q276" s="21" t="s">
        <v>1203</v>
      </c>
      <c r="R276" s="36"/>
      <c r="AK276" s="1"/>
      <c r="AL276" s="1"/>
      <c r="AM276" s="1" t="s">
        <v>1162</v>
      </c>
      <c r="AN276" s="1">
        <v>73</v>
      </c>
      <c r="AO276" s="32"/>
    </row>
    <row r="277" spans="1:41" s="56" customFormat="1" x14ac:dyDescent="0.3">
      <c r="A277" s="32" t="s">
        <v>477</v>
      </c>
      <c r="B277" s="1" t="s">
        <v>19</v>
      </c>
      <c r="C277" s="15" t="s">
        <v>1205</v>
      </c>
      <c r="D277" s="15"/>
      <c r="E277" s="24" t="s">
        <v>339</v>
      </c>
      <c r="F277" s="25">
        <v>2.4508000000000001</v>
      </c>
      <c r="G277" s="21"/>
      <c r="H277" s="26">
        <v>44.924499045801532</v>
      </c>
      <c r="I277" s="27">
        <v>2.6309152000000018</v>
      </c>
      <c r="J277" s="26">
        <v>549.51026856240139</v>
      </c>
      <c r="K277" s="27">
        <v>-17.571154299999996</v>
      </c>
      <c r="L277" s="25">
        <v>27</v>
      </c>
      <c r="M277" s="25" t="s">
        <v>1101</v>
      </c>
      <c r="N277" s="21" t="s">
        <v>1217</v>
      </c>
      <c r="O277" s="29"/>
      <c r="P277" s="30"/>
      <c r="Q277" s="21" t="s">
        <v>1203</v>
      </c>
      <c r="R277" s="31"/>
      <c r="S277" s="31"/>
      <c r="T277" s="28"/>
      <c r="U277" s="21"/>
      <c r="V277" s="21"/>
      <c r="W277" s="15"/>
      <c r="X277" s="15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4"/>
      <c r="AK277" s="1"/>
      <c r="AL277" s="1"/>
      <c r="AM277" s="1" t="s">
        <v>1158</v>
      </c>
      <c r="AN277" s="1">
        <v>72</v>
      </c>
      <c r="AO277" s="32"/>
    </row>
    <row r="278" spans="1:41" s="44" customFormat="1" x14ac:dyDescent="0.3">
      <c r="A278" s="32" t="s">
        <v>478</v>
      </c>
      <c r="B278" s="1" t="s">
        <v>19</v>
      </c>
      <c r="C278" s="15" t="s">
        <v>1205</v>
      </c>
      <c r="D278" s="15"/>
      <c r="E278" s="24" t="s">
        <v>339</v>
      </c>
      <c r="F278" s="25">
        <v>2.3216000000000001</v>
      </c>
      <c r="G278" s="21"/>
      <c r="H278" s="26">
        <v>45.392056297709921</v>
      </c>
      <c r="I278" s="27">
        <v>2.170248</v>
      </c>
      <c r="J278" s="26">
        <v>540.88467614533977</v>
      </c>
      <c r="K278" s="27">
        <v>-18.339926899999995</v>
      </c>
      <c r="L278" s="25">
        <v>27</v>
      </c>
      <c r="M278" s="25" t="s">
        <v>1101</v>
      </c>
      <c r="N278" s="21" t="s">
        <v>1217</v>
      </c>
      <c r="O278" s="29"/>
      <c r="P278" s="30"/>
      <c r="Q278" s="21" t="s">
        <v>1203</v>
      </c>
      <c r="R278" s="31"/>
      <c r="S278" s="31"/>
      <c r="T278" s="28"/>
      <c r="U278" s="21"/>
      <c r="V278" s="21"/>
      <c r="W278" s="15"/>
      <c r="X278" s="15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4"/>
      <c r="AK278" s="1"/>
      <c r="AL278" s="1"/>
      <c r="AM278" s="1" t="s">
        <v>1162</v>
      </c>
      <c r="AN278" s="1">
        <v>82</v>
      </c>
      <c r="AO278" s="32"/>
    </row>
    <row r="279" spans="1:41" s="44" customFormat="1" x14ac:dyDescent="0.3">
      <c r="A279" s="32" t="s">
        <v>479</v>
      </c>
      <c r="B279" s="1" t="s">
        <v>19</v>
      </c>
      <c r="C279" s="15" t="s">
        <v>1205</v>
      </c>
      <c r="D279" s="15"/>
      <c r="E279" s="24" t="s">
        <v>339</v>
      </c>
      <c r="F279" s="25">
        <v>2.3262999999999998</v>
      </c>
      <c r="G279" s="21"/>
      <c r="H279" s="26">
        <v>33.17235209923664</v>
      </c>
      <c r="I279" s="27">
        <v>3.1284150000000013</v>
      </c>
      <c r="J279" s="26">
        <v>514.92890995260677</v>
      </c>
      <c r="K279" s="27">
        <v>-15.715160199999996</v>
      </c>
      <c r="L279" s="25">
        <v>27</v>
      </c>
      <c r="M279" s="25" t="s">
        <v>1101</v>
      </c>
      <c r="N279" s="21" t="s">
        <v>1217</v>
      </c>
      <c r="O279" s="21"/>
      <c r="P279" s="21"/>
      <c r="Q279" s="21" t="s">
        <v>1203</v>
      </c>
      <c r="R279" s="36"/>
      <c r="S279" s="21"/>
      <c r="T279" s="21"/>
      <c r="U279" s="21"/>
      <c r="V279" s="21"/>
      <c r="W279" s="15"/>
      <c r="X279" s="15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4"/>
      <c r="AK279" s="1"/>
      <c r="AL279" s="1"/>
      <c r="AM279" s="1" t="s">
        <v>1160</v>
      </c>
      <c r="AN279" s="1">
        <v>92</v>
      </c>
      <c r="AO279" s="32"/>
    </row>
    <row r="280" spans="1:41" s="44" customFormat="1" x14ac:dyDescent="0.3">
      <c r="A280" s="32" t="s">
        <v>480</v>
      </c>
      <c r="B280" s="1" t="s">
        <v>19</v>
      </c>
      <c r="C280" s="15" t="s">
        <v>1205</v>
      </c>
      <c r="D280" s="15"/>
      <c r="E280" s="24" t="s">
        <v>339</v>
      </c>
      <c r="F280" s="25">
        <v>2.3102999999999998</v>
      </c>
      <c r="G280" s="21"/>
      <c r="H280" s="26">
        <v>64.757514312977108</v>
      </c>
      <c r="I280" s="27">
        <v>-1.4505495999999993</v>
      </c>
      <c r="J280" s="26">
        <v>683.63349131121652</v>
      </c>
      <c r="K280" s="27">
        <v>-19.412635299999998</v>
      </c>
      <c r="L280" s="25">
        <v>27</v>
      </c>
      <c r="M280" s="25" t="s">
        <v>1101</v>
      </c>
      <c r="N280" s="21" t="s">
        <v>1217</v>
      </c>
      <c r="O280" s="21"/>
      <c r="P280" s="21"/>
      <c r="Q280" s="21" t="s">
        <v>1203</v>
      </c>
      <c r="R280" s="36"/>
      <c r="S280" s="21"/>
      <c r="T280" s="21"/>
      <c r="U280" s="21"/>
      <c r="V280" s="21"/>
      <c r="W280" s="15"/>
      <c r="X280" s="15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4"/>
      <c r="AK280" s="1"/>
      <c r="AL280" s="1" t="s">
        <v>1127</v>
      </c>
      <c r="AM280" s="1" t="s">
        <v>1157</v>
      </c>
      <c r="AN280" s="1">
        <v>85</v>
      </c>
      <c r="AO280" s="32"/>
    </row>
    <row r="281" spans="1:41" s="56" customFormat="1" x14ac:dyDescent="0.3">
      <c r="A281" s="32" t="s">
        <v>481</v>
      </c>
      <c r="B281" s="1" t="s">
        <v>19</v>
      </c>
      <c r="C281" s="15" t="s">
        <v>1205</v>
      </c>
      <c r="D281" s="15"/>
      <c r="E281" s="24" t="s">
        <v>339</v>
      </c>
      <c r="F281" s="25">
        <v>2.4565000000000001</v>
      </c>
      <c r="G281" s="21"/>
      <c r="H281" s="26">
        <v>83.815243320610676</v>
      </c>
      <c r="I281" s="27">
        <v>0.47977560000000163</v>
      </c>
      <c r="J281" s="26">
        <v>840.39494470774105</v>
      </c>
      <c r="K281" s="27">
        <v>-17.224333999999999</v>
      </c>
      <c r="L281" s="25">
        <v>27</v>
      </c>
      <c r="M281" s="25" t="s">
        <v>1101</v>
      </c>
      <c r="N281" s="21" t="s">
        <v>1217</v>
      </c>
      <c r="O281" s="21"/>
      <c r="P281" s="21"/>
      <c r="Q281" s="21" t="s">
        <v>1203</v>
      </c>
      <c r="R281" s="36"/>
      <c r="S281" s="21"/>
      <c r="T281" s="21"/>
      <c r="U281" s="21"/>
      <c r="V281" s="21"/>
      <c r="W281" s="15"/>
      <c r="X281" s="15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4"/>
      <c r="AK281" s="32" t="s">
        <v>1130</v>
      </c>
      <c r="AL281" s="32" t="s">
        <v>1127</v>
      </c>
      <c r="AM281" s="32" t="s">
        <v>1158</v>
      </c>
      <c r="AN281" s="1">
        <v>79</v>
      </c>
      <c r="AO281" s="32"/>
    </row>
    <row r="282" spans="1:41" x14ac:dyDescent="0.3">
      <c r="A282" s="32" t="s">
        <v>482</v>
      </c>
      <c r="B282" s="1" t="s">
        <v>19</v>
      </c>
      <c r="C282" s="15" t="s">
        <v>1205</v>
      </c>
      <c r="E282" s="24" t="s">
        <v>339</v>
      </c>
      <c r="F282" s="25">
        <v>2.2475000000000001</v>
      </c>
      <c r="H282" s="26">
        <v>43.373926526717554</v>
      </c>
      <c r="I282" s="27">
        <v>2.7074952000000003</v>
      </c>
      <c r="J282" s="26">
        <v>583.80726698262254</v>
      </c>
      <c r="K282" s="27">
        <v>-15.347844199999994</v>
      </c>
      <c r="L282" s="25">
        <v>27</v>
      </c>
      <c r="M282" s="25" t="s">
        <v>1101</v>
      </c>
      <c r="N282" s="21" t="s">
        <v>1217</v>
      </c>
      <c r="Q282" s="21" t="s">
        <v>1203</v>
      </c>
      <c r="R282" s="36"/>
      <c r="AK282" s="32" t="s">
        <v>1130</v>
      </c>
      <c r="AL282" s="32" t="s">
        <v>1127</v>
      </c>
      <c r="AM282" s="32" t="s">
        <v>1160</v>
      </c>
      <c r="AN282" s="1">
        <v>95</v>
      </c>
      <c r="AO282" s="32"/>
    </row>
    <row r="283" spans="1:41" x14ac:dyDescent="0.3">
      <c r="A283" s="32" t="s">
        <v>483</v>
      </c>
      <c r="B283" s="1" t="s">
        <v>19</v>
      </c>
      <c r="C283" s="15" t="s">
        <v>1205</v>
      </c>
      <c r="E283" s="24" t="s">
        <v>339</v>
      </c>
      <c r="F283" s="25">
        <v>2.3218999999999999</v>
      </c>
      <c r="H283" s="26">
        <v>40.799976145038165</v>
      </c>
      <c r="I283" s="27">
        <v>2.9681579999999999</v>
      </c>
      <c r="J283" s="26">
        <v>516.65086887835707</v>
      </c>
      <c r="K283" s="27">
        <v>-17.244002299999998</v>
      </c>
      <c r="L283" s="25">
        <v>27</v>
      </c>
      <c r="M283" s="25" t="s">
        <v>1101</v>
      </c>
      <c r="N283" s="21" t="s">
        <v>1217</v>
      </c>
      <c r="Q283" s="21" t="s">
        <v>1203</v>
      </c>
      <c r="R283" s="36"/>
      <c r="AK283" s="1"/>
      <c r="AL283" s="1"/>
      <c r="AM283" s="1" t="s">
        <v>1162</v>
      </c>
      <c r="AN283" s="1">
        <v>74</v>
      </c>
      <c r="AO283" s="32"/>
    </row>
    <row r="284" spans="1:41" s="56" customFormat="1" x14ac:dyDescent="0.3">
      <c r="A284" s="32" t="s">
        <v>459</v>
      </c>
      <c r="B284" s="1" t="s">
        <v>19</v>
      </c>
      <c r="C284" s="15" t="s">
        <v>1205</v>
      </c>
      <c r="D284" s="15"/>
      <c r="E284" s="24" t="s">
        <v>339</v>
      </c>
      <c r="F284" s="25">
        <v>2.2898999999999998</v>
      </c>
      <c r="G284" s="21"/>
      <c r="H284" s="26">
        <v>43.696775751720807</v>
      </c>
      <c r="I284" s="27">
        <v>2.2006304000000005</v>
      </c>
      <c r="J284" s="26">
        <v>576.10301109350235</v>
      </c>
      <c r="K284" s="27">
        <v>-13.918718299999998</v>
      </c>
      <c r="L284" s="25">
        <v>18</v>
      </c>
      <c r="M284" s="25" t="s">
        <v>1101</v>
      </c>
      <c r="N284" s="21" t="s">
        <v>1217</v>
      </c>
      <c r="O284" s="21"/>
      <c r="P284" s="21"/>
      <c r="Q284" s="21" t="s">
        <v>1203</v>
      </c>
      <c r="R284" s="36"/>
      <c r="S284" s="21"/>
      <c r="T284" s="21"/>
      <c r="U284" s="21"/>
      <c r="V284" s="21"/>
      <c r="W284" s="15"/>
      <c r="X284" s="15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4"/>
      <c r="AK284" s="32"/>
      <c r="AL284" s="32"/>
      <c r="AM284" s="32" t="s">
        <v>1159</v>
      </c>
      <c r="AN284" s="1">
        <v>69</v>
      </c>
      <c r="AO284" s="32"/>
    </row>
    <row r="285" spans="1:41" x14ac:dyDescent="0.3">
      <c r="A285" s="32" t="s">
        <v>484</v>
      </c>
      <c r="B285" s="1" t="s">
        <v>19</v>
      </c>
      <c r="C285" s="15" t="s">
        <v>1205</v>
      </c>
      <c r="E285" s="24" t="s">
        <v>339</v>
      </c>
      <c r="F285" s="25">
        <v>2.3997000000000002</v>
      </c>
      <c r="H285" s="26">
        <v>71.484613549618317</v>
      </c>
      <c r="I285" s="27">
        <v>2.1786264000000006</v>
      </c>
      <c r="J285" s="26">
        <v>750.25276461295437</v>
      </c>
      <c r="K285" s="27">
        <v>-17.740902599999998</v>
      </c>
      <c r="L285" s="25">
        <v>27</v>
      </c>
      <c r="M285" s="25" t="s">
        <v>1101</v>
      </c>
      <c r="N285" s="21" t="s">
        <v>1217</v>
      </c>
      <c r="Q285" s="21" t="s">
        <v>1203</v>
      </c>
      <c r="R285" s="36"/>
      <c r="AK285" s="32" t="s">
        <v>1130</v>
      </c>
      <c r="AL285" s="32" t="s">
        <v>1127</v>
      </c>
      <c r="AM285" s="32" t="s">
        <v>1160</v>
      </c>
      <c r="AN285" s="1">
        <v>80</v>
      </c>
      <c r="AO285" s="32"/>
    </row>
    <row r="286" spans="1:41" x14ac:dyDescent="0.3">
      <c r="A286" s="1" t="s">
        <v>989</v>
      </c>
      <c r="B286" s="1" t="s">
        <v>19</v>
      </c>
      <c r="C286" s="15" t="s">
        <v>1205</v>
      </c>
      <c r="E286" s="24" t="s">
        <v>339</v>
      </c>
      <c r="F286" s="25">
        <v>2.2343999999999999</v>
      </c>
      <c r="H286" s="26">
        <v>53.4973693129933</v>
      </c>
      <c r="I286" s="27">
        <v>2.7241530113246455</v>
      </c>
      <c r="J286" s="26">
        <v>553.27544149195683</v>
      </c>
      <c r="K286" s="27">
        <v>-17.537123729388835</v>
      </c>
      <c r="L286" s="3">
        <v>30</v>
      </c>
      <c r="M286" s="3" t="s">
        <v>1101</v>
      </c>
      <c r="N286" s="21" t="s">
        <v>1217</v>
      </c>
      <c r="Q286" s="21" t="s">
        <v>1203</v>
      </c>
      <c r="R286" s="36"/>
      <c r="AK286" s="1"/>
      <c r="AL286" s="1"/>
      <c r="AM286" s="1"/>
      <c r="AN286" s="1"/>
      <c r="AO286" s="1"/>
    </row>
    <row r="287" spans="1:41" x14ac:dyDescent="0.3">
      <c r="A287" s="1" t="s">
        <v>990</v>
      </c>
      <c r="B287" s="1" t="s">
        <v>19</v>
      </c>
      <c r="C287" s="15" t="s">
        <v>1205</v>
      </c>
      <c r="E287" s="24" t="s">
        <v>339</v>
      </c>
      <c r="F287" s="25">
        <v>2.2742</v>
      </c>
      <c r="H287" s="26">
        <v>58.215379515302565</v>
      </c>
      <c r="I287" s="27">
        <v>2.4666511243497378</v>
      </c>
      <c r="J287" s="26">
        <v>571.83003129755105</v>
      </c>
      <c r="K287" s="27">
        <v>-18.047805373087748</v>
      </c>
      <c r="L287" s="3">
        <v>30</v>
      </c>
      <c r="M287" s="3" t="s">
        <v>1101</v>
      </c>
      <c r="N287" s="21" t="s">
        <v>1217</v>
      </c>
      <c r="Q287" s="21" t="s">
        <v>1203</v>
      </c>
      <c r="R287" s="36"/>
      <c r="AK287" s="1"/>
      <c r="AL287" s="1"/>
      <c r="AM287" s="1"/>
      <c r="AN287" s="1"/>
      <c r="AO287" s="1"/>
    </row>
    <row r="288" spans="1:41" x14ac:dyDescent="0.3">
      <c r="A288" s="1" t="s">
        <v>991</v>
      </c>
      <c r="B288" s="1" t="s">
        <v>19</v>
      </c>
      <c r="C288" s="15" t="s">
        <v>1205</v>
      </c>
      <c r="E288" s="24" t="s">
        <v>339</v>
      </c>
      <c r="F288" s="25">
        <v>2.2681</v>
      </c>
      <c r="H288" s="26">
        <v>50.804828786225535</v>
      </c>
      <c r="I288" s="27">
        <v>2.2344394352537709</v>
      </c>
      <c r="J288" s="26">
        <v>565.29542873704906</v>
      </c>
      <c r="K288" s="27">
        <v>-17.235508762459659</v>
      </c>
      <c r="L288" s="3">
        <v>30</v>
      </c>
      <c r="M288" s="3" t="s">
        <v>1101</v>
      </c>
      <c r="N288" s="21" t="s">
        <v>1217</v>
      </c>
      <c r="Q288" s="21" t="s">
        <v>1203</v>
      </c>
      <c r="R288" s="36"/>
      <c r="AK288" s="1"/>
      <c r="AL288" s="1"/>
      <c r="AM288" s="1"/>
      <c r="AN288" s="1"/>
      <c r="AO288" s="1"/>
    </row>
    <row r="289" spans="1:41" x14ac:dyDescent="0.3">
      <c r="A289" s="1" t="s">
        <v>992</v>
      </c>
      <c r="B289" s="1" t="s">
        <v>19</v>
      </c>
      <c r="C289" s="15" t="s">
        <v>1205</v>
      </c>
      <c r="E289" s="24" t="s">
        <v>339</v>
      </c>
      <c r="F289" s="25">
        <v>2.3134000000000001</v>
      </c>
      <c r="H289" s="26">
        <v>55.469126790124392</v>
      </c>
      <c r="I289" s="27">
        <v>1.9739432620123267</v>
      </c>
      <c r="J289" s="26">
        <v>646.52698112999315</v>
      </c>
      <c r="K289" s="27">
        <v>-17.748626910915306</v>
      </c>
      <c r="L289" s="3">
        <v>30</v>
      </c>
      <c r="M289" s="3" t="s">
        <v>1101</v>
      </c>
      <c r="N289" s="21" t="s">
        <v>1217</v>
      </c>
      <c r="Q289" s="21" t="s">
        <v>1203</v>
      </c>
      <c r="R289" s="36"/>
      <c r="AK289" s="1"/>
      <c r="AL289" s="1"/>
      <c r="AM289" s="1"/>
      <c r="AN289" s="1"/>
      <c r="AO289" s="1"/>
    </row>
    <row r="290" spans="1:41" x14ac:dyDescent="0.3">
      <c r="A290" s="1" t="s">
        <v>993</v>
      </c>
      <c r="B290" s="1" t="s">
        <v>19</v>
      </c>
      <c r="C290" s="15" t="s">
        <v>1205</v>
      </c>
      <c r="E290" s="24" t="s">
        <v>339</v>
      </c>
      <c r="F290" s="25">
        <v>2.3005</v>
      </c>
      <c r="H290" s="26">
        <v>54.323844107889194</v>
      </c>
      <c r="I290" s="27">
        <v>1.9240650935548951</v>
      </c>
      <c r="J290" s="26">
        <v>574.31502100365742</v>
      </c>
      <c r="K290" s="27">
        <v>-17.391298450368854</v>
      </c>
      <c r="L290" s="3">
        <v>30</v>
      </c>
      <c r="M290" s="3" t="s">
        <v>1101</v>
      </c>
      <c r="N290" s="21" t="s">
        <v>1217</v>
      </c>
      <c r="Q290" s="21" t="s">
        <v>1203</v>
      </c>
      <c r="R290" s="36"/>
      <c r="AK290" s="1"/>
      <c r="AL290" s="1"/>
      <c r="AM290" s="1"/>
      <c r="AN290" s="1"/>
      <c r="AO290" s="1"/>
    </row>
    <row r="291" spans="1:41" x14ac:dyDescent="0.3">
      <c r="A291" s="32" t="s">
        <v>485</v>
      </c>
      <c r="B291" s="1" t="s">
        <v>19</v>
      </c>
      <c r="C291" s="15" t="s">
        <v>1205</v>
      </c>
      <c r="E291" s="24" t="s">
        <v>339</v>
      </c>
      <c r="F291" s="25">
        <v>2.2498</v>
      </c>
      <c r="H291" s="26">
        <v>26.463857566765579</v>
      </c>
      <c r="I291" s="27">
        <v>3.8228444000000001</v>
      </c>
      <c r="J291" s="26">
        <v>413.53375</v>
      </c>
      <c r="K291" s="27">
        <v>-12.203581200000007</v>
      </c>
      <c r="L291" s="25">
        <v>27</v>
      </c>
      <c r="M291" s="25" t="s">
        <v>1101</v>
      </c>
      <c r="N291" s="21" t="s">
        <v>1217</v>
      </c>
      <c r="Q291" s="21" t="s">
        <v>1203</v>
      </c>
      <c r="R291" s="36"/>
      <c r="AK291" s="1"/>
      <c r="AL291" s="1"/>
      <c r="AM291" s="1" t="s">
        <v>1160</v>
      </c>
      <c r="AN291" s="1">
        <v>87</v>
      </c>
      <c r="AO291" s="32"/>
    </row>
    <row r="292" spans="1:41" x14ac:dyDescent="0.3">
      <c r="A292" s="32" t="s">
        <v>486</v>
      </c>
      <c r="B292" s="1" t="s">
        <v>19</v>
      </c>
      <c r="C292" s="15" t="s">
        <v>1205</v>
      </c>
      <c r="E292" s="24" t="s">
        <v>339</v>
      </c>
      <c r="F292" s="25">
        <v>2.3786999999999998</v>
      </c>
      <c r="H292" s="26">
        <v>64.565481870229007</v>
      </c>
      <c r="I292" s="27">
        <v>-1.1230969999999996</v>
      </c>
      <c r="J292" s="26">
        <v>685.33965244865738</v>
      </c>
      <c r="K292" s="27">
        <v>-19.182460499999998</v>
      </c>
      <c r="L292" s="25">
        <v>27</v>
      </c>
      <c r="M292" s="25" t="s">
        <v>1101</v>
      </c>
      <c r="N292" s="21" t="s">
        <v>1217</v>
      </c>
      <c r="Q292" s="21" t="s">
        <v>1203</v>
      </c>
      <c r="R292" s="36"/>
      <c r="AK292" s="1"/>
      <c r="AL292" s="1" t="s">
        <v>1127</v>
      </c>
      <c r="AM292" s="1" t="s">
        <v>1157</v>
      </c>
      <c r="AN292" s="1">
        <v>84</v>
      </c>
      <c r="AO292" s="32"/>
    </row>
    <row r="293" spans="1:41" x14ac:dyDescent="0.3">
      <c r="A293" s="32" t="s">
        <v>487</v>
      </c>
      <c r="B293" s="1" t="s">
        <v>19</v>
      </c>
      <c r="C293" s="15" t="s">
        <v>1205</v>
      </c>
      <c r="E293" s="24" t="s">
        <v>339</v>
      </c>
      <c r="F293" s="25">
        <v>2.3306</v>
      </c>
      <c r="H293" s="26">
        <v>57.694060114503813</v>
      </c>
      <c r="I293" s="27">
        <v>0.19131560000000147</v>
      </c>
      <c r="J293" s="26">
        <v>573.20695102685636</v>
      </c>
      <c r="K293" s="27">
        <v>-16.4225043</v>
      </c>
      <c r="L293" s="25">
        <v>27</v>
      </c>
      <c r="M293" s="25" t="s">
        <v>1101</v>
      </c>
      <c r="N293" s="21" t="s">
        <v>1217</v>
      </c>
      <c r="O293" s="29"/>
      <c r="P293" s="30"/>
      <c r="Q293" s="21" t="s">
        <v>1203</v>
      </c>
      <c r="R293" s="31"/>
      <c r="S293" s="31"/>
      <c r="T293" s="28"/>
      <c r="AK293" s="1"/>
      <c r="AL293" s="1"/>
      <c r="AM293" s="1" t="s">
        <v>1157</v>
      </c>
      <c r="AN293" s="1">
        <v>81</v>
      </c>
      <c r="AO293" s="32"/>
    </row>
    <row r="294" spans="1:41" x14ac:dyDescent="0.3">
      <c r="A294" s="32" t="s">
        <v>488</v>
      </c>
      <c r="B294" s="1" t="s">
        <v>19</v>
      </c>
      <c r="C294" s="15" t="s">
        <v>1205</v>
      </c>
      <c r="E294" s="24" t="s">
        <v>339</v>
      </c>
      <c r="F294" s="25">
        <v>2.3083999999999998</v>
      </c>
      <c r="H294" s="26">
        <v>53.42646884272996</v>
      </c>
      <c r="I294" s="27">
        <v>1.8969556000000005</v>
      </c>
      <c r="J294" s="26">
        <v>604.03375000000005</v>
      </c>
      <c r="K294" s="27">
        <v>-16.803749200000002</v>
      </c>
      <c r="L294" s="25">
        <v>27</v>
      </c>
      <c r="M294" s="25" t="s">
        <v>1101</v>
      </c>
      <c r="N294" s="21" t="s">
        <v>1217</v>
      </c>
      <c r="O294" s="29"/>
      <c r="P294" s="30"/>
      <c r="Q294" s="21" t="s">
        <v>1203</v>
      </c>
      <c r="R294" s="31"/>
      <c r="S294" s="31"/>
      <c r="T294" s="28"/>
      <c r="AK294" s="1"/>
      <c r="AL294" s="1" t="s">
        <v>1127</v>
      </c>
      <c r="AM294" s="1" t="s">
        <v>1161</v>
      </c>
      <c r="AN294" s="1">
        <v>91</v>
      </c>
      <c r="AO294" s="32"/>
    </row>
    <row r="295" spans="1:41" x14ac:dyDescent="0.3">
      <c r="A295" s="32" t="s">
        <v>489</v>
      </c>
      <c r="B295" s="1" t="s">
        <v>19</v>
      </c>
      <c r="C295" s="15" t="s">
        <v>1205</v>
      </c>
      <c r="E295" s="24" t="s">
        <v>339</v>
      </c>
      <c r="F295" s="25">
        <v>2.3359000000000001</v>
      </c>
      <c r="H295" s="26">
        <v>54.610916555971507</v>
      </c>
      <c r="I295" s="27">
        <v>1.8730911999999988</v>
      </c>
      <c r="J295" s="26">
        <v>617.83042789223441</v>
      </c>
      <c r="K295" s="27">
        <v>-16.528040199999996</v>
      </c>
      <c r="L295" s="25">
        <v>27</v>
      </c>
      <c r="M295" s="25" t="s">
        <v>1101</v>
      </c>
      <c r="N295" s="21" t="s">
        <v>1217</v>
      </c>
      <c r="O295" s="29"/>
      <c r="P295" s="30"/>
      <c r="Q295" s="21" t="s">
        <v>1203</v>
      </c>
      <c r="R295" s="31"/>
      <c r="S295" s="31"/>
      <c r="T295" s="28"/>
      <c r="AK295" s="1"/>
      <c r="AL295" s="1"/>
      <c r="AM295" s="1" t="s">
        <v>1157</v>
      </c>
      <c r="AN295" s="1">
        <v>78</v>
      </c>
      <c r="AO295" s="32"/>
    </row>
    <row r="296" spans="1:41" x14ac:dyDescent="0.3">
      <c r="A296" s="32" t="s">
        <v>490</v>
      </c>
      <c r="B296" s="1" t="s">
        <v>19</v>
      </c>
      <c r="C296" s="15" t="s">
        <v>1205</v>
      </c>
      <c r="E296" s="24" t="s">
        <v>339</v>
      </c>
      <c r="F296" s="25">
        <v>2.3336000000000001</v>
      </c>
      <c r="H296" s="26">
        <v>32.897355391860891</v>
      </c>
      <c r="I296" s="27">
        <v>3.5823216000000002</v>
      </c>
      <c r="J296" s="26">
        <v>488.43264659270994</v>
      </c>
      <c r="K296" s="27">
        <v>-13.313930699999998</v>
      </c>
      <c r="L296" s="25">
        <v>27</v>
      </c>
      <c r="M296" s="25" t="s">
        <v>1101</v>
      </c>
      <c r="N296" s="21" t="s">
        <v>1217</v>
      </c>
      <c r="O296" s="29"/>
      <c r="P296" s="30"/>
      <c r="Q296" s="21" t="s">
        <v>1203</v>
      </c>
      <c r="R296" s="31"/>
      <c r="S296" s="31"/>
      <c r="T296" s="28"/>
      <c r="AK296" s="1"/>
      <c r="AL296" s="1"/>
      <c r="AM296" s="1" t="s">
        <v>1162</v>
      </c>
      <c r="AN296" s="1">
        <v>90</v>
      </c>
      <c r="AO296" s="32"/>
    </row>
    <row r="297" spans="1:41" x14ac:dyDescent="0.3">
      <c r="A297" s="32" t="s">
        <v>491</v>
      </c>
      <c r="B297" s="1" t="s">
        <v>19</v>
      </c>
      <c r="C297" s="15" t="s">
        <v>1205</v>
      </c>
      <c r="E297" s="24" t="s">
        <v>339</v>
      </c>
      <c r="F297" s="25">
        <v>2.3607999999999998</v>
      </c>
      <c r="H297" s="26">
        <v>46.328100470957615</v>
      </c>
      <c r="I297" s="27">
        <v>2.7051168000000008</v>
      </c>
      <c r="J297" s="26">
        <v>549.00316957210771</v>
      </c>
      <c r="K297" s="27">
        <v>-16.622365299999995</v>
      </c>
      <c r="L297" s="25">
        <v>27</v>
      </c>
      <c r="M297" s="25" t="s">
        <v>1101</v>
      </c>
      <c r="N297" s="21" t="s">
        <v>1217</v>
      </c>
      <c r="O297" s="29"/>
      <c r="P297" s="30"/>
      <c r="Q297" s="21" t="s">
        <v>1203</v>
      </c>
      <c r="R297" s="31"/>
      <c r="S297" s="31"/>
      <c r="T297" s="28"/>
      <c r="AK297" s="1"/>
      <c r="AL297" s="1" t="s">
        <v>1127</v>
      </c>
      <c r="AM297" s="1" t="s">
        <v>1158</v>
      </c>
      <c r="AN297" s="1">
        <v>94</v>
      </c>
      <c r="AO297" s="32"/>
    </row>
    <row r="298" spans="1:41" x14ac:dyDescent="0.3">
      <c r="A298" s="32" t="s">
        <v>492</v>
      </c>
      <c r="B298" s="1" t="s">
        <v>19</v>
      </c>
      <c r="C298" s="15" t="s">
        <v>1205</v>
      </c>
      <c r="E298" s="24" t="s">
        <v>339</v>
      </c>
      <c r="F298" s="25">
        <v>2.3258000000000001</v>
      </c>
      <c r="H298" s="26">
        <v>50.287767177877065</v>
      </c>
      <c r="I298" s="27">
        <v>2.7883631999999996</v>
      </c>
      <c r="J298" s="26">
        <v>553.55150554675117</v>
      </c>
      <c r="K298" s="27">
        <v>-16.976599400000001</v>
      </c>
      <c r="L298" s="25">
        <v>27</v>
      </c>
      <c r="M298" s="25" t="s">
        <v>1101</v>
      </c>
      <c r="N298" s="21" t="s">
        <v>1217</v>
      </c>
      <c r="O298" s="29"/>
      <c r="P298" s="30"/>
      <c r="Q298" s="21" t="s">
        <v>1203</v>
      </c>
      <c r="R298" s="31"/>
      <c r="S298" s="31"/>
      <c r="T298" s="28"/>
      <c r="AK298" s="32" t="s">
        <v>1132</v>
      </c>
      <c r="AL298" s="32"/>
      <c r="AM298" s="32" t="s">
        <v>1160</v>
      </c>
      <c r="AN298" s="1">
        <v>93</v>
      </c>
      <c r="AO298" s="32"/>
    </row>
    <row r="299" spans="1:41" x14ac:dyDescent="0.3">
      <c r="A299" s="93" t="s">
        <v>522</v>
      </c>
      <c r="B299" s="94" t="s">
        <v>103</v>
      </c>
      <c r="C299" s="94" t="s">
        <v>1205</v>
      </c>
      <c r="D299" s="94"/>
      <c r="E299" s="94" t="s">
        <v>339</v>
      </c>
      <c r="F299" s="95">
        <v>2.3254999999999999</v>
      </c>
      <c r="G299" s="78"/>
      <c r="H299" s="96">
        <v>76.803323442136502</v>
      </c>
      <c r="I299" s="97">
        <v>1.0305046000000004</v>
      </c>
      <c r="J299" s="96">
        <v>716.23374999999999</v>
      </c>
      <c r="K299" s="97">
        <v>-16.287232400000004</v>
      </c>
      <c r="L299" s="95">
        <v>2</v>
      </c>
      <c r="M299" s="95" t="s">
        <v>1102</v>
      </c>
      <c r="N299" s="98" t="s">
        <v>1217</v>
      </c>
      <c r="O299" s="99"/>
      <c r="P299" s="100"/>
      <c r="Q299" s="78" t="s">
        <v>1203</v>
      </c>
      <c r="R299" s="101"/>
      <c r="S299" s="101"/>
      <c r="T299" s="98"/>
      <c r="U299" s="78"/>
      <c r="V299" s="78"/>
      <c r="W299" s="94"/>
      <c r="X299" s="94"/>
      <c r="Y299" s="98"/>
      <c r="Z299" s="98"/>
      <c r="AA299" s="78"/>
      <c r="AB299" s="78"/>
      <c r="AC299" s="78"/>
      <c r="AD299" s="78"/>
      <c r="AE299" s="78"/>
      <c r="AF299" s="78"/>
      <c r="AG299" s="78"/>
      <c r="AH299" s="78"/>
      <c r="AI299" s="78"/>
      <c r="AJ299" s="102"/>
      <c r="AK299" s="93" t="s">
        <v>1134</v>
      </c>
      <c r="AL299" s="93" t="s">
        <v>1133</v>
      </c>
      <c r="AM299" s="94"/>
      <c r="AN299" s="94"/>
      <c r="AO299" s="93"/>
    </row>
    <row r="300" spans="1:41" x14ac:dyDescent="0.3">
      <c r="A300" s="32" t="s">
        <v>460</v>
      </c>
      <c r="B300" s="1" t="s">
        <v>103</v>
      </c>
      <c r="C300" s="15" t="s">
        <v>1205</v>
      </c>
      <c r="E300" s="24" t="s">
        <v>339</v>
      </c>
      <c r="F300" s="25">
        <v>2.2587999999999999</v>
      </c>
      <c r="H300" s="26">
        <v>47.027291389928756</v>
      </c>
      <c r="I300" s="27">
        <v>2.9000431999999998</v>
      </c>
      <c r="J300" s="26">
        <v>534.64500792393028</v>
      </c>
      <c r="K300" s="27">
        <v>-15.277469500000002</v>
      </c>
      <c r="L300" s="25">
        <v>18</v>
      </c>
      <c r="M300" s="25" t="s">
        <v>1101</v>
      </c>
      <c r="N300" s="28" t="s">
        <v>1217</v>
      </c>
      <c r="Q300" s="21" t="s">
        <v>1203</v>
      </c>
      <c r="R300" s="36"/>
      <c r="AK300" s="32"/>
      <c r="AL300" s="32"/>
      <c r="AM300" s="32" t="s">
        <v>1159</v>
      </c>
      <c r="AN300" s="1">
        <v>43</v>
      </c>
      <c r="AO300" s="32"/>
    </row>
    <row r="301" spans="1:41" x14ac:dyDescent="0.3">
      <c r="A301" s="32" t="s">
        <v>493</v>
      </c>
      <c r="B301" s="1" t="s">
        <v>19</v>
      </c>
      <c r="C301" s="15" t="s">
        <v>1205</v>
      </c>
      <c r="E301" s="24" t="s">
        <v>339</v>
      </c>
      <c r="F301" s="25">
        <v>2.3799000000000001</v>
      </c>
      <c r="H301" s="26">
        <v>76.014128728414448</v>
      </c>
      <c r="I301" s="27">
        <v>2.0964495999999992</v>
      </c>
      <c r="J301" s="26">
        <v>682.52139461172737</v>
      </c>
      <c r="K301" s="27">
        <v>-15.4135928</v>
      </c>
      <c r="L301" s="25">
        <v>14</v>
      </c>
      <c r="M301" s="25" t="s">
        <v>1101</v>
      </c>
      <c r="N301" s="28" t="s">
        <v>1217</v>
      </c>
      <c r="O301" s="29"/>
      <c r="P301" s="30"/>
      <c r="Q301" s="21" t="s">
        <v>1203</v>
      </c>
      <c r="R301" s="31"/>
      <c r="S301" s="31"/>
      <c r="T301" s="28"/>
      <c r="AK301" s="1"/>
      <c r="AL301" s="1"/>
      <c r="AM301" s="1" t="s">
        <v>1163</v>
      </c>
      <c r="AN301" s="1">
        <v>145</v>
      </c>
      <c r="AO301" s="32"/>
    </row>
    <row r="302" spans="1:41" x14ac:dyDescent="0.3">
      <c r="A302" s="32" t="s">
        <v>494</v>
      </c>
      <c r="B302" s="1" t="s">
        <v>19</v>
      </c>
      <c r="C302" s="15" t="s">
        <v>1205</v>
      </c>
      <c r="E302" s="24" t="s">
        <v>339</v>
      </c>
      <c r="F302" s="25">
        <v>2.3096999999999999</v>
      </c>
      <c r="H302" s="26">
        <v>76.631203960874302</v>
      </c>
      <c r="I302" s="27">
        <v>-0.36573279999999952</v>
      </c>
      <c r="J302" s="26">
        <v>681.19017432646592</v>
      </c>
      <c r="K302" s="27">
        <v>-15.003231599999999</v>
      </c>
      <c r="L302" s="25">
        <v>14</v>
      </c>
      <c r="M302" s="25" t="s">
        <v>1101</v>
      </c>
      <c r="N302" s="28" t="s">
        <v>1217</v>
      </c>
      <c r="O302" s="29"/>
      <c r="P302" s="30"/>
      <c r="Q302" s="21" t="s">
        <v>1203</v>
      </c>
      <c r="R302" s="31"/>
      <c r="S302" s="31"/>
      <c r="T302" s="28"/>
      <c r="AK302" s="1"/>
      <c r="AL302" s="1"/>
      <c r="AM302" s="1" t="s">
        <v>1157</v>
      </c>
      <c r="AN302" s="1">
        <v>151</v>
      </c>
      <c r="AO302" s="32"/>
    </row>
    <row r="303" spans="1:41" x14ac:dyDescent="0.3">
      <c r="A303" s="32" t="s">
        <v>495</v>
      </c>
      <c r="B303" s="1" t="s">
        <v>19</v>
      </c>
      <c r="C303" s="15" t="s">
        <v>1205</v>
      </c>
      <c r="E303" s="24" t="s">
        <v>339</v>
      </c>
      <c r="F303" s="25">
        <v>2.3065000000000002</v>
      </c>
      <c r="H303" s="26">
        <v>66.468180171476874</v>
      </c>
      <c r="I303" s="27">
        <v>0.45480160000000047</v>
      </c>
      <c r="J303" s="26">
        <v>612.58478605388268</v>
      </c>
      <c r="K303" s="27">
        <v>-14.996616899999996</v>
      </c>
      <c r="L303" s="25">
        <v>14</v>
      </c>
      <c r="M303" s="25" t="s">
        <v>1101</v>
      </c>
      <c r="N303" s="28" t="s">
        <v>1217</v>
      </c>
      <c r="O303" s="29"/>
      <c r="P303" s="30"/>
      <c r="Q303" s="21" t="s">
        <v>1203</v>
      </c>
      <c r="R303" s="31"/>
      <c r="S303" s="31"/>
      <c r="T303" s="28"/>
      <c r="AK303" s="1"/>
      <c r="AL303" s="1"/>
      <c r="AM303" s="1" t="s">
        <v>1158</v>
      </c>
      <c r="AN303" s="1">
        <v>143</v>
      </c>
      <c r="AO303" s="32"/>
    </row>
    <row r="304" spans="1:41" x14ac:dyDescent="0.3">
      <c r="A304" s="32" t="s">
        <v>496</v>
      </c>
      <c r="B304" s="1" t="s">
        <v>19</v>
      </c>
      <c r="C304" s="15" t="s">
        <v>1205</v>
      </c>
      <c r="E304" s="24" t="s">
        <v>339</v>
      </c>
      <c r="F304" s="25">
        <v>2.3605</v>
      </c>
      <c r="H304" s="26">
        <v>66.580485448617324</v>
      </c>
      <c r="I304" s="27">
        <v>2.1169504000000003</v>
      </c>
      <c r="J304" s="26">
        <v>676.11885895404112</v>
      </c>
      <c r="K304" s="27">
        <v>-16.496855599999996</v>
      </c>
      <c r="L304" s="25">
        <v>14</v>
      </c>
      <c r="M304" s="25" t="s">
        <v>1101</v>
      </c>
      <c r="N304" s="28" t="s">
        <v>1217</v>
      </c>
      <c r="O304" s="29"/>
      <c r="P304" s="30"/>
      <c r="Q304" s="21" t="s">
        <v>1203</v>
      </c>
      <c r="R304" s="31"/>
      <c r="S304" s="31"/>
      <c r="T304" s="28"/>
      <c r="AK304" s="1"/>
      <c r="AL304" s="1"/>
      <c r="AM304" s="1" t="s">
        <v>1161</v>
      </c>
      <c r="AN304" s="1">
        <v>147</v>
      </c>
      <c r="AO304" s="32"/>
    </row>
    <row r="305" spans="1:41" x14ac:dyDescent="0.3">
      <c r="A305" s="32" t="s">
        <v>497</v>
      </c>
      <c r="B305" s="1" t="s">
        <v>19</v>
      </c>
      <c r="C305" s="15" t="s">
        <v>1205</v>
      </c>
      <c r="E305" s="24" t="s">
        <v>339</v>
      </c>
      <c r="F305" s="25">
        <v>2.2606999999999999</v>
      </c>
      <c r="G305" s="45"/>
      <c r="H305" s="26">
        <v>63.894819466248038</v>
      </c>
      <c r="I305" s="27">
        <v>2.1133919999999993</v>
      </c>
      <c r="J305" s="26">
        <v>698.78129952456413</v>
      </c>
      <c r="K305" s="27">
        <v>-16.747004599999997</v>
      </c>
      <c r="L305" s="25">
        <v>14</v>
      </c>
      <c r="M305" s="25" t="s">
        <v>1101</v>
      </c>
      <c r="N305" s="28" t="s">
        <v>1217</v>
      </c>
      <c r="O305" s="29"/>
      <c r="P305" s="30"/>
      <c r="Q305" s="21" t="s">
        <v>1203</v>
      </c>
      <c r="R305" s="31"/>
      <c r="S305" s="31"/>
      <c r="T305" s="28"/>
      <c r="AK305" s="1"/>
      <c r="AL305" s="1"/>
      <c r="AM305" s="1" t="s">
        <v>1162</v>
      </c>
      <c r="AN305" s="1">
        <v>141</v>
      </c>
      <c r="AO305" s="32"/>
    </row>
    <row r="306" spans="1:41" x14ac:dyDescent="0.3">
      <c r="A306" s="32" t="s">
        <v>498</v>
      </c>
      <c r="B306" s="1" t="s">
        <v>19</v>
      </c>
      <c r="C306" s="15" t="s">
        <v>1205</v>
      </c>
      <c r="E306" s="24" t="s">
        <v>339</v>
      </c>
      <c r="F306" s="25">
        <v>2.2719999999999998</v>
      </c>
      <c r="G306" s="45"/>
      <c r="H306" s="26">
        <v>35.04081632653061</v>
      </c>
      <c r="I306" s="27">
        <v>1.2061615999999995</v>
      </c>
      <c r="J306" s="26">
        <v>471.80824088748011</v>
      </c>
      <c r="K306" s="27">
        <v>-10.297420000000002</v>
      </c>
      <c r="L306" s="25">
        <v>14</v>
      </c>
      <c r="M306" s="25" t="s">
        <v>1101</v>
      </c>
      <c r="N306" s="28" t="s">
        <v>1217</v>
      </c>
      <c r="O306" s="29"/>
      <c r="P306" s="30"/>
      <c r="Q306" s="21" t="s">
        <v>1203</v>
      </c>
      <c r="R306" s="31"/>
      <c r="S306" s="31"/>
      <c r="T306" s="28"/>
      <c r="AK306" s="1"/>
      <c r="AL306" s="1"/>
      <c r="AM306" s="1" t="s">
        <v>1163</v>
      </c>
      <c r="AN306" s="1">
        <v>142</v>
      </c>
      <c r="AO306" s="32"/>
    </row>
    <row r="307" spans="1:41" x14ac:dyDescent="0.3">
      <c r="A307" s="32" t="s">
        <v>499</v>
      </c>
      <c r="B307" s="1" t="s">
        <v>19</v>
      </c>
      <c r="C307" s="15" t="s">
        <v>1205</v>
      </c>
      <c r="E307" s="24" t="s">
        <v>339</v>
      </c>
      <c r="F307" s="25">
        <v>2.3186</v>
      </c>
      <c r="H307" s="26">
        <v>81.229682405506594</v>
      </c>
      <c r="I307" s="27">
        <v>1.7893599999999998</v>
      </c>
      <c r="J307" s="26">
        <v>736.59429477020592</v>
      </c>
      <c r="K307" s="27">
        <v>-15.920264399999997</v>
      </c>
      <c r="L307" s="25">
        <v>14</v>
      </c>
      <c r="M307" s="25" t="s">
        <v>1101</v>
      </c>
      <c r="N307" s="28" t="s">
        <v>1217</v>
      </c>
      <c r="O307" s="29"/>
      <c r="P307" s="30"/>
      <c r="Q307" s="21" t="s">
        <v>1203</v>
      </c>
      <c r="R307" s="31"/>
      <c r="S307" s="31"/>
      <c r="T307" s="28"/>
      <c r="AK307" s="1"/>
      <c r="AL307" s="1"/>
      <c r="AM307" s="1" t="s">
        <v>1161</v>
      </c>
      <c r="AN307" s="1">
        <v>148</v>
      </c>
      <c r="AO307" s="32"/>
    </row>
    <row r="308" spans="1:41" x14ac:dyDescent="0.3">
      <c r="A308" s="32" t="s">
        <v>500</v>
      </c>
      <c r="B308" s="1" t="s">
        <v>19</v>
      </c>
      <c r="C308" s="15" t="s">
        <v>1205</v>
      </c>
      <c r="E308" s="24" t="s">
        <v>339</v>
      </c>
      <c r="F308" s="25">
        <v>2.3386999999999998</v>
      </c>
      <c r="H308" s="26">
        <v>58.810892404298997</v>
      </c>
      <c r="I308" s="27">
        <v>1.4426559999999993</v>
      </c>
      <c r="J308" s="26">
        <v>622.93343898573687</v>
      </c>
      <c r="K308" s="27">
        <v>-14.300424799999998</v>
      </c>
      <c r="L308" s="25">
        <v>14</v>
      </c>
      <c r="M308" s="25" t="s">
        <v>1101</v>
      </c>
      <c r="N308" s="28" t="s">
        <v>1217</v>
      </c>
      <c r="O308" s="29"/>
      <c r="P308" s="30"/>
      <c r="Q308" s="21" t="s">
        <v>1203</v>
      </c>
      <c r="R308" s="31"/>
      <c r="S308" s="31"/>
      <c r="T308" s="28"/>
      <c r="AK308" s="1"/>
      <c r="AL308" s="1"/>
      <c r="AM308" s="1" t="s">
        <v>1162</v>
      </c>
      <c r="AN308" s="1">
        <v>144</v>
      </c>
      <c r="AO308" s="32"/>
    </row>
    <row r="309" spans="1:41" x14ac:dyDescent="0.3">
      <c r="A309" s="32" t="s">
        <v>501</v>
      </c>
      <c r="B309" s="1" t="s">
        <v>19</v>
      </c>
      <c r="C309" s="15" t="s">
        <v>1205</v>
      </c>
      <c r="E309" s="24" t="s">
        <v>339</v>
      </c>
      <c r="F309" s="25">
        <v>2.4531999999999998</v>
      </c>
      <c r="H309" s="26">
        <v>85.432073421084425</v>
      </c>
      <c r="I309" s="27">
        <v>1.8229280000000001</v>
      </c>
      <c r="J309" s="26">
        <v>751.04754358161642</v>
      </c>
      <c r="K309" s="27">
        <v>-15.932185999999998</v>
      </c>
      <c r="L309" s="25">
        <v>14</v>
      </c>
      <c r="M309" s="25" t="s">
        <v>1101</v>
      </c>
      <c r="N309" s="28" t="s">
        <v>1217</v>
      </c>
      <c r="O309" s="29"/>
      <c r="P309" s="30"/>
      <c r="Q309" s="21" t="s">
        <v>1203</v>
      </c>
      <c r="R309" s="31"/>
      <c r="S309" s="31"/>
      <c r="T309" s="28"/>
      <c r="AK309" s="1"/>
      <c r="AL309" s="1"/>
      <c r="AM309" s="1" t="s">
        <v>1158</v>
      </c>
      <c r="AN309" s="1">
        <v>149</v>
      </c>
      <c r="AO309" s="32"/>
    </row>
    <row r="310" spans="1:41" x14ac:dyDescent="0.3">
      <c r="A310" s="32" t="s">
        <v>502</v>
      </c>
      <c r="B310" s="1" t="s">
        <v>19</v>
      </c>
      <c r="C310" s="15" t="s">
        <v>1205</v>
      </c>
      <c r="E310" s="24" t="s">
        <v>339</v>
      </c>
      <c r="F310" s="25">
        <v>2.2959000000000001</v>
      </c>
      <c r="H310" s="26">
        <v>71.895060982973078</v>
      </c>
      <c r="I310" s="27">
        <v>0.41199199999999947</v>
      </c>
      <c r="J310" s="26">
        <v>685.3740095087162</v>
      </c>
      <c r="K310" s="27">
        <v>-15.516366799999997</v>
      </c>
      <c r="L310" s="25">
        <v>14</v>
      </c>
      <c r="M310" s="25" t="s">
        <v>1101</v>
      </c>
      <c r="N310" s="28" t="s">
        <v>1217</v>
      </c>
      <c r="Q310" s="21" t="s">
        <v>1203</v>
      </c>
      <c r="R310" s="36"/>
      <c r="AK310" s="1"/>
      <c r="AL310" s="1"/>
      <c r="AM310" s="1" t="s">
        <v>1157</v>
      </c>
      <c r="AN310" s="1">
        <v>150</v>
      </c>
      <c r="AO310" s="32"/>
    </row>
    <row r="311" spans="1:41" x14ac:dyDescent="0.3">
      <c r="A311" s="32" t="s">
        <v>461</v>
      </c>
      <c r="B311" s="1" t="s">
        <v>19</v>
      </c>
      <c r="C311" s="15" t="s">
        <v>1205</v>
      </c>
      <c r="E311" s="24" t="s">
        <v>339</v>
      </c>
      <c r="F311" s="25">
        <v>2.2351999999999999</v>
      </c>
      <c r="H311" s="26">
        <v>54.522762951334386</v>
      </c>
      <c r="I311" s="27">
        <v>1.9889744</v>
      </c>
      <c r="J311" s="26">
        <v>592.64817749603799</v>
      </c>
      <c r="K311" s="27">
        <v>-14.761207500000001</v>
      </c>
      <c r="L311" s="25">
        <v>18</v>
      </c>
      <c r="M311" s="25" t="s">
        <v>1101</v>
      </c>
      <c r="N311" s="21" t="s">
        <v>1217</v>
      </c>
      <c r="Q311" s="21" t="s">
        <v>1203</v>
      </c>
      <c r="R311" s="36"/>
      <c r="AK311" s="32" t="s">
        <v>1130</v>
      </c>
      <c r="AL311" s="32" t="s">
        <v>1127</v>
      </c>
      <c r="AM311" s="32" t="s">
        <v>1158</v>
      </c>
      <c r="AN311" s="1">
        <v>42</v>
      </c>
      <c r="AO311" s="32"/>
    </row>
    <row r="312" spans="1:41" x14ac:dyDescent="0.3">
      <c r="A312" s="32" t="s">
        <v>503</v>
      </c>
      <c r="B312" s="1" t="s">
        <v>19</v>
      </c>
      <c r="C312" s="15" t="s">
        <v>1205</v>
      </c>
      <c r="E312" s="24" t="s">
        <v>339</v>
      </c>
      <c r="F312" s="25">
        <v>2.3521000000000001</v>
      </c>
      <c r="H312" s="26">
        <v>70.686269774181866</v>
      </c>
      <c r="I312" s="27">
        <v>1.6073904000000006</v>
      </c>
      <c r="J312" s="26">
        <v>677.10142630744838</v>
      </c>
      <c r="K312" s="27">
        <v>-15.393122200000001</v>
      </c>
      <c r="L312" s="25">
        <v>14</v>
      </c>
      <c r="M312" s="25" t="s">
        <v>1101</v>
      </c>
      <c r="N312" s="28" t="s">
        <v>1217</v>
      </c>
      <c r="Q312" s="21" t="s">
        <v>1203</v>
      </c>
      <c r="R312" s="36"/>
      <c r="AK312" s="1"/>
      <c r="AL312" s="1"/>
      <c r="AM312" s="1" t="s">
        <v>1160</v>
      </c>
      <c r="AN312" s="1">
        <v>152</v>
      </c>
      <c r="AO312" s="32"/>
    </row>
    <row r="313" spans="1:41" x14ac:dyDescent="0.3">
      <c r="A313" s="32" t="s">
        <v>504</v>
      </c>
      <c r="B313" s="1" t="s">
        <v>19</v>
      </c>
      <c r="C313" s="15" t="s">
        <v>1205</v>
      </c>
      <c r="E313" s="24" t="s">
        <v>339</v>
      </c>
      <c r="F313" s="25">
        <v>2.3818999999999999</v>
      </c>
      <c r="H313" s="26">
        <v>68.098418065451028</v>
      </c>
      <c r="I313" s="27">
        <v>0.5719616000000004</v>
      </c>
      <c r="J313" s="39"/>
      <c r="K313" s="38"/>
      <c r="L313" s="25">
        <v>14</v>
      </c>
      <c r="M313" s="25" t="s">
        <v>1101</v>
      </c>
      <c r="N313" s="28" t="s">
        <v>1217</v>
      </c>
      <c r="Q313" s="21" t="s">
        <v>1203</v>
      </c>
      <c r="R313" s="36"/>
      <c r="AK313" s="1"/>
      <c r="AL313" s="1"/>
      <c r="AM313" s="1" t="s">
        <v>1157</v>
      </c>
      <c r="AN313" s="1">
        <v>153</v>
      </c>
      <c r="AO313" s="32"/>
    </row>
    <row r="314" spans="1:41" x14ac:dyDescent="0.3">
      <c r="A314" s="32" t="s">
        <v>505</v>
      </c>
      <c r="B314" s="1" t="s">
        <v>19</v>
      </c>
      <c r="C314" s="15" t="s">
        <v>1205</v>
      </c>
      <c r="E314" s="24" t="s">
        <v>339</v>
      </c>
      <c r="F314" s="25">
        <v>2.4009999999999998</v>
      </c>
      <c r="H314" s="26">
        <v>98.743267721289712</v>
      </c>
      <c r="I314" s="27">
        <v>1.6255648</v>
      </c>
      <c r="J314" s="26">
        <v>856.59429477020592</v>
      </c>
      <c r="K314" s="27">
        <v>-16.539823999999996</v>
      </c>
      <c r="L314" s="25">
        <v>14</v>
      </c>
      <c r="M314" s="25" t="s">
        <v>1101</v>
      </c>
      <c r="N314" s="28" t="s">
        <v>1217</v>
      </c>
      <c r="O314" s="29"/>
      <c r="P314" s="30"/>
      <c r="Q314" s="21" t="s">
        <v>1203</v>
      </c>
      <c r="R314" s="31"/>
      <c r="S314" s="31"/>
      <c r="T314" s="28"/>
      <c r="AK314" s="1"/>
      <c r="AL314" s="1" t="s">
        <v>1127</v>
      </c>
      <c r="AM314" s="1" t="s">
        <v>1160</v>
      </c>
      <c r="AN314" s="1">
        <v>160</v>
      </c>
      <c r="AO314" s="32"/>
    </row>
    <row r="315" spans="1:41" x14ac:dyDescent="0.3">
      <c r="A315" s="32" t="s">
        <v>506</v>
      </c>
      <c r="B315" s="1" t="s">
        <v>19</v>
      </c>
      <c r="C315" s="15" t="s">
        <v>1205</v>
      </c>
      <c r="E315" s="24" t="s">
        <v>339</v>
      </c>
      <c r="F315" s="25">
        <v>2.4138000000000002</v>
      </c>
      <c r="H315" s="26">
        <v>72.117256370003631</v>
      </c>
      <c r="I315" s="27">
        <v>1.9952864000000008</v>
      </c>
      <c r="J315" s="26">
        <v>691.7448494453248</v>
      </c>
      <c r="K315" s="27">
        <v>-15.087095399999999</v>
      </c>
      <c r="L315" s="25">
        <v>14</v>
      </c>
      <c r="M315" s="25" t="s">
        <v>1101</v>
      </c>
      <c r="N315" s="28" t="s">
        <v>1217</v>
      </c>
      <c r="O315" s="29"/>
      <c r="P315" s="30"/>
      <c r="Q315" s="21" t="s">
        <v>1203</v>
      </c>
      <c r="R315" s="31"/>
      <c r="S315" s="31"/>
      <c r="T315" s="28"/>
      <c r="AK315" s="1"/>
      <c r="AL315" s="1"/>
      <c r="AM315" s="1" t="s">
        <v>1160</v>
      </c>
      <c r="AN315" s="1">
        <v>158</v>
      </c>
      <c r="AO315" s="32"/>
    </row>
    <row r="316" spans="1:41" x14ac:dyDescent="0.3">
      <c r="A316" s="32" t="s">
        <v>507</v>
      </c>
      <c r="B316" s="1" t="s">
        <v>19</v>
      </c>
      <c r="C316" s="15" t="s">
        <v>1205</v>
      </c>
      <c r="E316" s="24" t="s">
        <v>339</v>
      </c>
      <c r="F316" s="25">
        <v>2.3092999999999999</v>
      </c>
      <c r="H316" s="26">
        <v>84.415288008694617</v>
      </c>
      <c r="I316" s="27">
        <v>2.2055808000000003</v>
      </c>
      <c r="J316" s="26">
        <v>763.4564183835181</v>
      </c>
      <c r="K316" s="27">
        <v>-15.4405529</v>
      </c>
      <c r="L316" s="25">
        <v>14</v>
      </c>
      <c r="M316" s="25" t="s">
        <v>1101</v>
      </c>
      <c r="N316" s="28" t="s">
        <v>1217</v>
      </c>
      <c r="O316" s="29"/>
      <c r="P316" s="30"/>
      <c r="Q316" s="21" t="s">
        <v>1203</v>
      </c>
      <c r="R316" s="31"/>
      <c r="S316" s="31"/>
      <c r="T316" s="28"/>
      <c r="AK316" s="1"/>
      <c r="AL316" s="1" t="s">
        <v>1127</v>
      </c>
      <c r="AM316" s="1" t="s">
        <v>1163</v>
      </c>
      <c r="AN316" s="1">
        <v>162</v>
      </c>
      <c r="AO316" s="32"/>
    </row>
    <row r="317" spans="1:41" x14ac:dyDescent="0.3">
      <c r="A317" s="32" t="s">
        <v>508</v>
      </c>
      <c r="B317" s="1" t="s">
        <v>19</v>
      </c>
      <c r="C317" s="15" t="s">
        <v>1205</v>
      </c>
      <c r="E317" s="24" t="s">
        <v>339</v>
      </c>
      <c r="F317" s="25">
        <v>2.3633999999999999</v>
      </c>
      <c r="H317" s="26">
        <v>64.847602946504054</v>
      </c>
      <c r="I317" s="27">
        <v>2.0016543999999992</v>
      </c>
      <c r="J317" s="26">
        <v>622.99683042789218</v>
      </c>
      <c r="K317" s="27">
        <v>-13.845441999999998</v>
      </c>
      <c r="L317" s="25">
        <v>14</v>
      </c>
      <c r="M317" s="25" t="s">
        <v>1101</v>
      </c>
      <c r="N317" s="28" t="s">
        <v>1217</v>
      </c>
      <c r="O317" s="29"/>
      <c r="P317" s="30"/>
      <c r="Q317" s="21" t="s">
        <v>1203</v>
      </c>
      <c r="R317" s="31"/>
      <c r="S317" s="31"/>
      <c r="T317" s="28"/>
      <c r="AK317" s="1"/>
      <c r="AL317" s="1"/>
      <c r="AM317" s="1" t="s">
        <v>1160</v>
      </c>
      <c r="AN317" s="1">
        <v>166</v>
      </c>
      <c r="AO317" s="32"/>
    </row>
    <row r="318" spans="1:41" x14ac:dyDescent="0.3">
      <c r="A318" s="32" t="s">
        <v>509</v>
      </c>
      <c r="B318" s="1" t="s">
        <v>19</v>
      </c>
      <c r="C318" s="15" t="s">
        <v>1205</v>
      </c>
      <c r="E318" s="24" t="s">
        <v>339</v>
      </c>
      <c r="F318" s="25">
        <v>2.3281999999999998</v>
      </c>
      <c r="H318" s="26">
        <v>57.931771525178128</v>
      </c>
      <c r="I318" s="27">
        <v>1.9744911999999997</v>
      </c>
      <c r="J318" s="26">
        <v>657.59270998415207</v>
      </c>
      <c r="K318" s="27">
        <v>-14.724828899999995</v>
      </c>
      <c r="L318" s="25">
        <v>14</v>
      </c>
      <c r="M318" s="25" t="s">
        <v>1101</v>
      </c>
      <c r="N318" s="28" t="s">
        <v>1217</v>
      </c>
      <c r="O318" s="29"/>
      <c r="P318" s="30"/>
      <c r="Q318" s="21" t="s">
        <v>1203</v>
      </c>
      <c r="R318" s="31"/>
      <c r="S318" s="31"/>
      <c r="T318" s="28"/>
      <c r="AK318" s="1"/>
      <c r="AL318" s="1"/>
      <c r="AM318" s="1" t="s">
        <v>1161</v>
      </c>
      <c r="AN318" s="1">
        <v>165</v>
      </c>
      <c r="AO318" s="32"/>
    </row>
    <row r="319" spans="1:41" x14ac:dyDescent="0.3">
      <c r="A319" s="32" t="s">
        <v>510</v>
      </c>
      <c r="B319" s="1" t="s">
        <v>19</v>
      </c>
      <c r="C319" s="15" t="s">
        <v>1205</v>
      </c>
      <c r="E319" s="24" t="s">
        <v>339</v>
      </c>
      <c r="F319" s="25">
        <v>2.3971</v>
      </c>
      <c r="H319" s="26">
        <v>81.975969085859219</v>
      </c>
      <c r="I319" s="27">
        <v>2.3353487999999998</v>
      </c>
      <c r="J319" s="26">
        <v>740.93660855784458</v>
      </c>
      <c r="K319" s="27">
        <v>-15.060442599999995</v>
      </c>
      <c r="L319" s="25">
        <v>14</v>
      </c>
      <c r="M319" s="25" t="s">
        <v>1101</v>
      </c>
      <c r="N319" s="28" t="s">
        <v>1217</v>
      </c>
      <c r="O319" s="29"/>
      <c r="P319" s="30"/>
      <c r="Q319" s="21" t="s">
        <v>1203</v>
      </c>
      <c r="R319" s="31"/>
      <c r="S319" s="31"/>
      <c r="T319" s="28"/>
      <c r="Y319" s="28"/>
      <c r="Z319" s="28"/>
      <c r="AK319" s="1"/>
      <c r="AL319" s="1"/>
      <c r="AM319" s="1" t="s">
        <v>1160</v>
      </c>
      <c r="AN319" s="1">
        <v>170</v>
      </c>
      <c r="AO319" s="32"/>
    </row>
    <row r="320" spans="1:41" x14ac:dyDescent="0.3">
      <c r="A320" s="32" t="s">
        <v>511</v>
      </c>
      <c r="B320" s="1" t="s">
        <v>19</v>
      </c>
      <c r="C320" s="15" t="s">
        <v>1205</v>
      </c>
      <c r="E320" s="24" t="s">
        <v>339</v>
      </c>
      <c r="F320" s="25">
        <v>2.3218999999999999</v>
      </c>
      <c r="H320" s="26">
        <v>81.561767902427263</v>
      </c>
      <c r="I320" s="27">
        <v>1.7657999999999991</v>
      </c>
      <c r="J320" s="26">
        <v>748.55942947702056</v>
      </c>
      <c r="K320" s="27">
        <v>-18.578510900000001</v>
      </c>
      <c r="L320" s="25">
        <v>14</v>
      </c>
      <c r="M320" s="25" t="s">
        <v>1101</v>
      </c>
      <c r="N320" s="28" t="s">
        <v>1217</v>
      </c>
      <c r="O320" s="29"/>
      <c r="P320" s="30"/>
      <c r="Q320" s="21" t="s">
        <v>1203</v>
      </c>
      <c r="R320" s="31"/>
      <c r="S320" s="31"/>
      <c r="T320" s="28"/>
      <c r="Y320" s="28"/>
      <c r="Z320" s="28"/>
      <c r="AK320" s="1"/>
      <c r="AL320" s="1"/>
      <c r="AM320" s="1" t="s">
        <v>1163</v>
      </c>
      <c r="AN320" s="1">
        <v>159</v>
      </c>
      <c r="AO320" s="32"/>
    </row>
    <row r="321" spans="1:41" x14ac:dyDescent="0.3">
      <c r="A321" s="32" t="s">
        <v>512</v>
      </c>
      <c r="B321" s="1" t="s">
        <v>19</v>
      </c>
      <c r="C321" s="15" t="s">
        <v>1205</v>
      </c>
      <c r="E321" s="24" t="s">
        <v>339</v>
      </c>
      <c r="F321" s="25">
        <v>2.2707000000000002</v>
      </c>
      <c r="H321" s="26">
        <v>70.88793623958459</v>
      </c>
      <c r="I321" s="27">
        <v>1.0996576000000002</v>
      </c>
      <c r="J321" s="26">
        <v>655.80190174326458</v>
      </c>
      <c r="K321" s="27">
        <v>-15.457343000000002</v>
      </c>
      <c r="L321" s="25">
        <v>14</v>
      </c>
      <c r="M321" s="25" t="s">
        <v>1101</v>
      </c>
      <c r="N321" s="28" t="s">
        <v>1217</v>
      </c>
      <c r="O321" s="29"/>
      <c r="P321" s="30"/>
      <c r="Q321" s="21" t="s">
        <v>1203</v>
      </c>
      <c r="R321" s="31"/>
      <c r="S321" s="31"/>
      <c r="T321" s="28"/>
      <c r="Y321" s="28"/>
      <c r="Z321" s="28"/>
      <c r="AK321" s="1"/>
      <c r="AL321" s="1"/>
      <c r="AM321" s="1" t="s">
        <v>1158</v>
      </c>
      <c r="AN321" s="1">
        <v>168</v>
      </c>
      <c r="AO321" s="32"/>
    </row>
    <row r="322" spans="1:41" x14ac:dyDescent="0.3">
      <c r="A322" s="32" t="s">
        <v>462</v>
      </c>
      <c r="B322" s="1" t="s">
        <v>19</v>
      </c>
      <c r="C322" s="15" t="s">
        <v>1205</v>
      </c>
      <c r="E322" s="24" t="s">
        <v>339</v>
      </c>
      <c r="F322" s="25">
        <v>2.4043999999999999</v>
      </c>
      <c r="H322" s="26">
        <v>86.832870426277026</v>
      </c>
      <c r="I322" s="27">
        <v>1.5677840000000001</v>
      </c>
      <c r="J322" s="26">
        <v>832.6323296354991</v>
      </c>
      <c r="K322" s="27">
        <v>-17.021322399999999</v>
      </c>
      <c r="L322" s="25">
        <v>18</v>
      </c>
      <c r="M322" s="25" t="s">
        <v>1101</v>
      </c>
      <c r="N322" s="21" t="s">
        <v>1217</v>
      </c>
      <c r="Q322" s="21" t="s">
        <v>1203</v>
      </c>
      <c r="R322" s="36"/>
      <c r="AK322" s="32" t="s">
        <v>1130</v>
      </c>
      <c r="AL322" s="32" t="s">
        <v>1127</v>
      </c>
      <c r="AM322" s="32" t="s">
        <v>1160</v>
      </c>
      <c r="AN322" s="1">
        <v>66</v>
      </c>
      <c r="AO322" s="32"/>
    </row>
    <row r="323" spans="1:41" x14ac:dyDescent="0.3">
      <c r="A323" s="32" t="s">
        <v>513</v>
      </c>
      <c r="B323" s="1" t="s">
        <v>19</v>
      </c>
      <c r="C323" s="15" t="s">
        <v>1205</v>
      </c>
      <c r="E323" s="24" t="s">
        <v>339</v>
      </c>
      <c r="F323" s="25">
        <v>2.3228</v>
      </c>
      <c r="H323" s="26">
        <v>70.913295495713086</v>
      </c>
      <c r="I323" s="27">
        <v>2.9086912000000003</v>
      </c>
      <c r="J323" s="26">
        <v>703.85261489698883</v>
      </c>
      <c r="K323" s="27">
        <v>-15.642380599999999</v>
      </c>
      <c r="L323" s="25">
        <v>14</v>
      </c>
      <c r="M323" s="25" t="s">
        <v>1101</v>
      </c>
      <c r="N323" s="28" t="s">
        <v>1217</v>
      </c>
      <c r="O323" s="29"/>
      <c r="P323" s="30"/>
      <c r="Q323" s="21" t="s">
        <v>1203</v>
      </c>
      <c r="R323" s="31"/>
      <c r="S323" s="31"/>
      <c r="T323" s="28"/>
      <c r="Y323" s="28"/>
      <c r="Z323" s="28"/>
      <c r="AK323" s="1"/>
      <c r="AL323" s="1"/>
      <c r="AM323" s="1" t="s">
        <v>1161</v>
      </c>
      <c r="AN323" s="1">
        <v>163</v>
      </c>
      <c r="AO323" s="32"/>
    </row>
    <row r="324" spans="1:41" x14ac:dyDescent="0.3">
      <c r="A324" s="32" t="s">
        <v>514</v>
      </c>
      <c r="B324" s="1" t="s">
        <v>19</v>
      </c>
      <c r="C324" s="15" t="s">
        <v>1205</v>
      </c>
      <c r="E324" s="24" t="s">
        <v>339</v>
      </c>
      <c r="F324" s="25">
        <v>2.3058999999999998</v>
      </c>
      <c r="H324" s="26">
        <v>62.893732640985391</v>
      </c>
      <c r="I324" s="27">
        <v>2.3520655999999995</v>
      </c>
      <c r="J324" s="26">
        <v>643.5990491283676</v>
      </c>
      <c r="K324" s="27">
        <v>-13.747031999999997</v>
      </c>
      <c r="L324" s="25">
        <v>14</v>
      </c>
      <c r="M324" s="25" t="s">
        <v>1101</v>
      </c>
      <c r="N324" s="28" t="s">
        <v>1217</v>
      </c>
      <c r="O324" s="29"/>
      <c r="P324" s="30"/>
      <c r="Q324" s="21" t="s">
        <v>1203</v>
      </c>
      <c r="R324" s="31"/>
      <c r="S324" s="31"/>
      <c r="T324" s="28"/>
      <c r="Y324" s="28"/>
      <c r="Z324" s="28"/>
      <c r="AK324" s="1"/>
      <c r="AL324" s="1"/>
      <c r="AM324" s="1" t="s">
        <v>1163</v>
      </c>
      <c r="AN324" s="1">
        <v>161</v>
      </c>
      <c r="AO324" s="32"/>
    </row>
    <row r="325" spans="1:41" x14ac:dyDescent="0.3">
      <c r="A325" s="32" t="s">
        <v>515</v>
      </c>
      <c r="B325" s="1" t="s">
        <v>19</v>
      </c>
      <c r="C325" s="15" t="s">
        <v>1205</v>
      </c>
      <c r="E325" s="24" t="s">
        <v>339</v>
      </c>
      <c r="F325" s="25">
        <v>1.3979999999999999</v>
      </c>
      <c r="H325" s="26">
        <v>72.950504451038569</v>
      </c>
      <c r="I325" s="27">
        <v>1.8453474000000005</v>
      </c>
      <c r="J325" s="26">
        <v>515.30875000000003</v>
      </c>
      <c r="K325" s="27">
        <v>-15.234055600000001</v>
      </c>
      <c r="L325" s="25">
        <v>14</v>
      </c>
      <c r="M325" s="25" t="s">
        <v>1101</v>
      </c>
      <c r="N325" s="28" t="s">
        <v>1217</v>
      </c>
      <c r="O325" s="29"/>
      <c r="P325" s="30"/>
      <c r="Q325" s="21" t="s">
        <v>1203</v>
      </c>
      <c r="R325" s="31"/>
      <c r="S325" s="31"/>
      <c r="T325" s="28"/>
      <c r="Y325" s="28"/>
      <c r="Z325" s="28"/>
      <c r="AK325" s="1"/>
      <c r="AL325" s="1" t="s">
        <v>1128</v>
      </c>
      <c r="AM325" s="1" t="s">
        <v>1163</v>
      </c>
      <c r="AN325" s="1">
        <v>169</v>
      </c>
      <c r="AO325" s="32"/>
    </row>
    <row r="326" spans="1:41" x14ac:dyDescent="0.3">
      <c r="A326" s="32" t="s">
        <v>516</v>
      </c>
      <c r="B326" s="1" t="s">
        <v>19</v>
      </c>
      <c r="C326" s="15" t="s">
        <v>1205</v>
      </c>
      <c r="E326" s="24" t="s">
        <v>339</v>
      </c>
      <c r="F326" s="25">
        <v>2.3170999999999999</v>
      </c>
      <c r="H326" s="26">
        <v>65.451394759087066</v>
      </c>
      <c r="I326" s="27">
        <v>1.573454399999999</v>
      </c>
      <c r="J326" s="26">
        <v>678.21077654516637</v>
      </c>
      <c r="K326" s="27">
        <v>-15.2354232</v>
      </c>
      <c r="L326" s="25">
        <v>14</v>
      </c>
      <c r="M326" s="25" t="s">
        <v>1101</v>
      </c>
      <c r="N326" s="28" t="s">
        <v>1217</v>
      </c>
      <c r="O326" s="29"/>
      <c r="P326" s="30"/>
      <c r="Q326" s="21" t="s">
        <v>1203</v>
      </c>
      <c r="R326" s="31"/>
      <c r="S326" s="31"/>
      <c r="T326" s="28"/>
      <c r="Y326" s="28"/>
      <c r="Z326" s="28"/>
      <c r="AK326" s="1"/>
      <c r="AL326" s="1"/>
      <c r="AM326" s="1" t="s">
        <v>1162</v>
      </c>
      <c r="AN326" s="1">
        <v>154</v>
      </c>
      <c r="AO326" s="32"/>
    </row>
    <row r="327" spans="1:41" x14ac:dyDescent="0.3">
      <c r="A327" s="32" t="s">
        <v>517</v>
      </c>
      <c r="B327" s="1" t="s">
        <v>19</v>
      </c>
      <c r="C327" s="15" t="s">
        <v>1205</v>
      </c>
      <c r="E327" s="24" t="s">
        <v>339</v>
      </c>
      <c r="F327" s="25">
        <v>2.3256000000000001</v>
      </c>
      <c r="H327" s="26">
        <v>68.049614243323433</v>
      </c>
      <c r="I327" s="27">
        <v>1.7047796000000006</v>
      </c>
      <c r="J327" s="26">
        <v>655.70875000000001</v>
      </c>
      <c r="K327" s="27">
        <v>-15.671317999999999</v>
      </c>
      <c r="L327" s="25">
        <v>14</v>
      </c>
      <c r="M327" s="25" t="s">
        <v>1101</v>
      </c>
      <c r="N327" s="28" t="s">
        <v>1217</v>
      </c>
      <c r="O327" s="29"/>
      <c r="P327" s="30"/>
      <c r="Q327" s="21" t="s">
        <v>1203</v>
      </c>
      <c r="R327" s="31"/>
      <c r="S327" s="31"/>
      <c r="T327" s="28"/>
      <c r="Y327" s="28"/>
      <c r="Z327" s="28"/>
      <c r="AK327" s="1"/>
      <c r="AL327" s="1"/>
      <c r="AM327" s="1" t="s">
        <v>1158</v>
      </c>
      <c r="AN327" s="1">
        <v>155</v>
      </c>
      <c r="AO327" s="32"/>
    </row>
    <row r="328" spans="1:41" x14ac:dyDescent="0.3">
      <c r="A328" s="32" t="s">
        <v>518</v>
      </c>
      <c r="B328" s="1" t="s">
        <v>19</v>
      </c>
      <c r="C328" s="15" t="s">
        <v>1205</v>
      </c>
      <c r="E328" s="24" t="s">
        <v>339</v>
      </c>
      <c r="F328" s="25">
        <v>2.2964000000000002</v>
      </c>
      <c r="H328" s="26">
        <v>77.739821958456972</v>
      </c>
      <c r="I328" s="27">
        <v>0.28208440000000035</v>
      </c>
      <c r="J328" s="26">
        <v>699.74625000000003</v>
      </c>
      <c r="K328" s="27">
        <v>-15.477821600000002</v>
      </c>
      <c r="L328" s="25">
        <v>14</v>
      </c>
      <c r="M328" s="25" t="s">
        <v>1101</v>
      </c>
      <c r="N328" s="28" t="s">
        <v>1217</v>
      </c>
      <c r="O328" s="29"/>
      <c r="P328" s="30"/>
      <c r="Q328" s="21" t="s">
        <v>1203</v>
      </c>
      <c r="R328" s="31"/>
      <c r="S328" s="31"/>
      <c r="T328" s="28"/>
      <c r="Y328" s="28"/>
      <c r="Z328" s="28"/>
      <c r="AK328" s="1"/>
      <c r="AL328" s="1"/>
      <c r="AM328" s="1" t="s">
        <v>1157</v>
      </c>
      <c r="AN328" s="1">
        <v>156</v>
      </c>
      <c r="AO328" s="32"/>
    </row>
    <row r="329" spans="1:41" x14ac:dyDescent="0.3">
      <c r="A329" s="32" t="s">
        <v>519</v>
      </c>
      <c r="B329" s="1" t="s">
        <v>19</v>
      </c>
      <c r="C329" s="15" t="s">
        <v>1205</v>
      </c>
      <c r="E329" s="24" t="s">
        <v>339</v>
      </c>
      <c r="F329" s="25">
        <v>2.2930000000000001</v>
      </c>
      <c r="H329" s="26">
        <v>68.73922848664688</v>
      </c>
      <c r="I329" s="27">
        <v>1.1047338000000007</v>
      </c>
      <c r="J329" s="26">
        <v>686.14625000000001</v>
      </c>
      <c r="K329" s="27">
        <v>-15.955460000000002</v>
      </c>
      <c r="L329" s="25">
        <v>14</v>
      </c>
      <c r="M329" s="25" t="s">
        <v>1101</v>
      </c>
      <c r="N329" s="28" t="s">
        <v>1217</v>
      </c>
      <c r="O329" s="29"/>
      <c r="P329" s="30"/>
      <c r="Q329" s="21" t="s">
        <v>1203</v>
      </c>
      <c r="R329" s="31"/>
      <c r="S329" s="31"/>
      <c r="T329" s="28"/>
      <c r="Y329" s="28"/>
      <c r="Z329" s="28"/>
      <c r="AK329" s="1"/>
      <c r="AL329" s="1"/>
      <c r="AM329" s="1" t="s">
        <v>1157</v>
      </c>
      <c r="AN329" s="1">
        <v>157</v>
      </c>
      <c r="AO329" s="32"/>
    </row>
    <row r="330" spans="1:41" x14ac:dyDescent="0.3">
      <c r="A330" s="32" t="s">
        <v>520</v>
      </c>
      <c r="B330" s="1" t="s">
        <v>19</v>
      </c>
      <c r="C330" s="15" t="s">
        <v>1205</v>
      </c>
      <c r="E330" s="15" t="s">
        <v>339</v>
      </c>
      <c r="F330" s="25">
        <v>2.3035999999999999</v>
      </c>
      <c r="H330" s="26">
        <v>79.666231454005938</v>
      </c>
      <c r="I330" s="27">
        <v>0.40916300000000039</v>
      </c>
      <c r="J330" s="26">
        <v>635.75874999999996</v>
      </c>
      <c r="K330" s="27">
        <v>-15.606250800000005</v>
      </c>
      <c r="L330" s="25">
        <v>2</v>
      </c>
      <c r="M330" s="25" t="s">
        <v>1102</v>
      </c>
      <c r="N330" s="28" t="s">
        <v>1217</v>
      </c>
      <c r="O330" s="29"/>
      <c r="P330" s="30"/>
      <c r="Q330" s="21" t="s">
        <v>1203</v>
      </c>
      <c r="R330" s="31"/>
      <c r="S330" s="31"/>
      <c r="T330" s="28"/>
      <c r="Y330" s="28"/>
      <c r="Z330" s="28"/>
      <c r="AK330" s="1"/>
      <c r="AL330" s="1"/>
      <c r="AM330" s="1"/>
      <c r="AN330" s="1"/>
      <c r="AO330" s="32"/>
    </row>
    <row r="331" spans="1:41" x14ac:dyDescent="0.3">
      <c r="A331" s="32" t="s">
        <v>521</v>
      </c>
      <c r="B331" s="1" t="s">
        <v>103</v>
      </c>
      <c r="C331" s="15" t="s">
        <v>1205</v>
      </c>
      <c r="E331" s="15" t="s">
        <v>339</v>
      </c>
      <c r="F331" s="25">
        <v>2.3313999999999999</v>
      </c>
      <c r="H331" s="26">
        <v>80.340415430267072</v>
      </c>
      <c r="I331" s="27">
        <v>2.2091406000000005</v>
      </c>
      <c r="J331" s="26">
        <v>723.22125000000005</v>
      </c>
      <c r="K331" s="27">
        <v>-17.078611200000001</v>
      </c>
      <c r="L331" s="25">
        <v>2</v>
      </c>
      <c r="M331" s="25" t="s">
        <v>1102</v>
      </c>
      <c r="N331" s="28" t="s">
        <v>1217</v>
      </c>
      <c r="O331" s="29"/>
      <c r="P331" s="30"/>
      <c r="Q331" s="21" t="s">
        <v>1203</v>
      </c>
      <c r="R331" s="31"/>
      <c r="S331" s="31"/>
      <c r="T331" s="28"/>
      <c r="Y331" s="28"/>
      <c r="Z331" s="28"/>
      <c r="AK331" s="1"/>
      <c r="AL331" s="1"/>
      <c r="AM331" s="1"/>
      <c r="AN331" s="1"/>
      <c r="AO331" s="32"/>
    </row>
    <row r="332" spans="1:41" x14ac:dyDescent="0.3">
      <c r="A332" s="32" t="s">
        <v>463</v>
      </c>
      <c r="B332" s="1" t="s">
        <v>19</v>
      </c>
      <c r="C332" s="15" t="s">
        <v>1205</v>
      </c>
      <c r="E332" s="24" t="s">
        <v>339</v>
      </c>
      <c r="F332" s="25">
        <v>2.2923</v>
      </c>
      <c r="H332" s="26">
        <v>68.791571066296342</v>
      </c>
      <c r="I332" s="27">
        <v>2.2248800000000002</v>
      </c>
      <c r="J332" s="26">
        <v>728.44849445324871</v>
      </c>
      <c r="K332" s="27">
        <v>-16.569054199999997</v>
      </c>
      <c r="L332" s="25">
        <v>18</v>
      </c>
      <c r="M332" s="25" t="s">
        <v>1101</v>
      </c>
      <c r="N332" s="21" t="s">
        <v>1217</v>
      </c>
      <c r="Q332" s="21" t="s">
        <v>1203</v>
      </c>
      <c r="R332" s="36"/>
      <c r="AK332" s="32" t="s">
        <v>1130</v>
      </c>
      <c r="AL332" s="32"/>
      <c r="AM332" s="32" t="s">
        <v>1161</v>
      </c>
      <c r="AN332" s="1">
        <v>65</v>
      </c>
      <c r="AO332" s="32"/>
    </row>
    <row r="333" spans="1:41" x14ac:dyDescent="0.3">
      <c r="A333" s="32" t="s">
        <v>523</v>
      </c>
      <c r="B333" s="1" t="s">
        <v>103</v>
      </c>
      <c r="C333" s="15" t="s">
        <v>1205</v>
      </c>
      <c r="E333" s="15" t="s">
        <v>339</v>
      </c>
      <c r="F333" s="25">
        <v>2.3816000000000002</v>
      </c>
      <c r="H333" s="26">
        <v>53.345756676557855</v>
      </c>
      <c r="I333" s="27">
        <v>2.8510780000000011</v>
      </c>
      <c r="J333" s="26">
        <v>593.70875000000001</v>
      </c>
      <c r="K333" s="27">
        <v>-14.647846000000001</v>
      </c>
      <c r="L333" s="25">
        <v>6</v>
      </c>
      <c r="M333" s="25" t="s">
        <v>1103</v>
      </c>
      <c r="N333" s="28" t="s">
        <v>1217</v>
      </c>
      <c r="O333" s="29"/>
      <c r="P333" s="30"/>
      <c r="Q333" s="21" t="s">
        <v>1203</v>
      </c>
      <c r="R333" s="31"/>
      <c r="S333" s="31"/>
      <c r="T333" s="28"/>
      <c r="Y333" s="28"/>
      <c r="Z333" s="28"/>
      <c r="AK333" s="1"/>
      <c r="AL333" s="1"/>
      <c r="AM333" s="1"/>
      <c r="AN333" s="1"/>
      <c r="AO333" s="32"/>
    </row>
    <row r="334" spans="1:41" s="94" customFormat="1" x14ac:dyDescent="0.3">
      <c r="A334" s="32" t="s">
        <v>524</v>
      </c>
      <c r="B334" s="1" t="s">
        <v>103</v>
      </c>
      <c r="C334" s="15" t="s">
        <v>1205</v>
      </c>
      <c r="D334" s="15"/>
      <c r="E334" s="15" t="s">
        <v>339</v>
      </c>
      <c r="F334" s="25">
        <v>2.4131999999999998</v>
      </c>
      <c r="G334" s="21"/>
      <c r="H334" s="26">
        <v>76.460296735905047</v>
      </c>
      <c r="I334" s="27">
        <v>4.574024800000001</v>
      </c>
      <c r="J334" s="26">
        <v>683.70875000000001</v>
      </c>
      <c r="K334" s="27">
        <v>-17.371886000000007</v>
      </c>
      <c r="L334" s="25">
        <v>6</v>
      </c>
      <c r="M334" s="25" t="s">
        <v>1103</v>
      </c>
      <c r="N334" s="28" t="s">
        <v>1217</v>
      </c>
      <c r="O334" s="29"/>
      <c r="P334" s="30"/>
      <c r="Q334" s="21" t="s">
        <v>1203</v>
      </c>
      <c r="R334" s="31"/>
      <c r="S334" s="31"/>
      <c r="T334" s="28"/>
      <c r="U334" s="21"/>
      <c r="V334" s="21"/>
      <c r="W334" s="15"/>
      <c r="X334" s="15"/>
      <c r="Y334" s="28"/>
      <c r="Z334" s="28"/>
      <c r="AA334" s="21"/>
      <c r="AB334" s="21"/>
      <c r="AC334" s="21"/>
      <c r="AD334" s="21"/>
      <c r="AE334" s="21"/>
      <c r="AF334" s="21"/>
      <c r="AG334" s="21"/>
      <c r="AH334" s="21"/>
      <c r="AI334" s="21"/>
      <c r="AJ334" s="24"/>
      <c r="AK334" s="1"/>
      <c r="AL334" s="1"/>
      <c r="AM334" s="1"/>
      <c r="AN334" s="1"/>
      <c r="AO334" s="32"/>
    </row>
    <row r="335" spans="1:41" x14ac:dyDescent="0.3">
      <c r="A335" s="32" t="s">
        <v>525</v>
      </c>
      <c r="B335" s="1" t="s">
        <v>103</v>
      </c>
      <c r="C335" s="15" t="s">
        <v>1205</v>
      </c>
      <c r="E335" s="15" t="s">
        <v>339</v>
      </c>
      <c r="F335" s="25">
        <v>2.3975</v>
      </c>
      <c r="H335" s="26">
        <v>70.513709198813046</v>
      </c>
      <c r="I335" s="27">
        <v>3.3690428000000003</v>
      </c>
      <c r="J335" s="26">
        <v>692.42124999999999</v>
      </c>
      <c r="K335" s="27">
        <v>-16.501086400000002</v>
      </c>
      <c r="L335" s="25">
        <v>6</v>
      </c>
      <c r="M335" s="25" t="s">
        <v>1103</v>
      </c>
      <c r="N335" s="28" t="s">
        <v>1217</v>
      </c>
      <c r="O335" s="29"/>
      <c r="P335" s="29"/>
      <c r="Q335" s="21" t="s">
        <v>1203</v>
      </c>
      <c r="R335" s="31"/>
      <c r="S335" s="33"/>
      <c r="T335" s="28"/>
      <c r="AK335" s="1"/>
      <c r="AL335" s="1"/>
      <c r="AM335" s="1"/>
      <c r="AN335" s="1"/>
      <c r="AO335" s="32"/>
    </row>
    <row r="336" spans="1:41" x14ac:dyDescent="0.3">
      <c r="A336" s="32" t="s">
        <v>526</v>
      </c>
      <c r="B336" s="1" t="s">
        <v>19</v>
      </c>
      <c r="C336" s="15" t="s">
        <v>1205</v>
      </c>
      <c r="E336" s="24" t="s">
        <v>339</v>
      </c>
      <c r="F336" s="25">
        <v>2.3487</v>
      </c>
      <c r="H336" s="26">
        <v>49.491750741839759</v>
      </c>
      <c r="I336" s="27">
        <v>3.1819226000000005</v>
      </c>
      <c r="J336" s="26">
        <v>640.35874999999999</v>
      </c>
      <c r="K336" s="27">
        <v>-12.131108400000004</v>
      </c>
      <c r="L336" s="25">
        <v>14</v>
      </c>
      <c r="M336" s="25" t="s">
        <v>1104</v>
      </c>
      <c r="N336" s="28" t="s">
        <v>1217</v>
      </c>
      <c r="O336" s="29"/>
      <c r="P336" s="29"/>
      <c r="Q336" s="21" t="s">
        <v>1203</v>
      </c>
      <c r="R336" s="31"/>
      <c r="S336" s="33"/>
      <c r="T336" s="28"/>
      <c r="AK336" s="1"/>
      <c r="AL336" s="1"/>
      <c r="AM336" s="1"/>
      <c r="AN336" s="1" t="s">
        <v>1164</v>
      </c>
      <c r="AO336" s="32"/>
    </row>
    <row r="337" spans="1:41" s="44" customFormat="1" x14ac:dyDescent="0.3">
      <c r="A337" s="32" t="s">
        <v>527</v>
      </c>
      <c r="B337" s="1" t="s">
        <v>19</v>
      </c>
      <c r="C337" s="15" t="s">
        <v>1205</v>
      </c>
      <c r="D337" s="15"/>
      <c r="E337" s="24" t="s">
        <v>339</v>
      </c>
      <c r="F337" s="25">
        <v>2.2606000000000002</v>
      </c>
      <c r="G337" s="21"/>
      <c r="H337" s="26">
        <v>44.60510385756676</v>
      </c>
      <c r="I337" s="27">
        <v>3.2813332000000006</v>
      </c>
      <c r="J337" s="26">
        <v>584.37125000000003</v>
      </c>
      <c r="K337" s="27">
        <v>-11.338985600000001</v>
      </c>
      <c r="L337" s="25">
        <v>14</v>
      </c>
      <c r="M337" s="25" t="s">
        <v>1104</v>
      </c>
      <c r="N337" s="28" t="s">
        <v>1217</v>
      </c>
      <c r="O337" s="29"/>
      <c r="P337" s="29"/>
      <c r="Q337" s="21" t="s">
        <v>1203</v>
      </c>
      <c r="R337" s="31"/>
      <c r="S337" s="33"/>
      <c r="T337" s="28"/>
      <c r="U337" s="21"/>
      <c r="V337" s="21"/>
      <c r="W337" s="15"/>
      <c r="X337" s="15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4"/>
      <c r="AK337" s="1"/>
      <c r="AL337" s="1"/>
      <c r="AM337" s="1"/>
      <c r="AN337" s="1" t="s">
        <v>1164</v>
      </c>
      <c r="AO337" s="32"/>
    </row>
    <row r="338" spans="1:41" s="44" customFormat="1" x14ac:dyDescent="0.3">
      <c r="A338" s="32" t="s">
        <v>528</v>
      </c>
      <c r="B338" s="1" t="s">
        <v>19</v>
      </c>
      <c r="C338" s="15" t="s">
        <v>1205</v>
      </c>
      <c r="D338" s="15"/>
      <c r="E338" s="24" t="s">
        <v>339</v>
      </c>
      <c r="F338" s="25">
        <v>2.294</v>
      </c>
      <c r="G338" s="21"/>
      <c r="H338" s="26">
        <v>46.357032640949548</v>
      </c>
      <c r="I338" s="27">
        <v>3.1666764000000001</v>
      </c>
      <c r="J338" s="26">
        <v>577.85874999999999</v>
      </c>
      <c r="K338" s="27">
        <v>-12.849108400000002</v>
      </c>
      <c r="L338" s="25">
        <v>14</v>
      </c>
      <c r="M338" s="25" t="s">
        <v>1104</v>
      </c>
      <c r="N338" s="28" t="s">
        <v>1217</v>
      </c>
      <c r="O338" s="29"/>
      <c r="P338" s="29"/>
      <c r="Q338" s="21" t="s">
        <v>1203</v>
      </c>
      <c r="R338" s="31"/>
      <c r="S338" s="33"/>
      <c r="T338" s="28"/>
      <c r="U338" s="21"/>
      <c r="V338" s="21"/>
      <c r="W338" s="15"/>
      <c r="X338" s="15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4"/>
      <c r="AK338" s="1"/>
      <c r="AL338" s="1"/>
      <c r="AM338" s="1"/>
      <c r="AN338" s="1" t="s">
        <v>1165</v>
      </c>
      <c r="AO338" s="32"/>
    </row>
    <row r="339" spans="1:41" x14ac:dyDescent="0.3">
      <c r="A339" s="32" t="s">
        <v>464</v>
      </c>
      <c r="B339" s="1" t="s">
        <v>19</v>
      </c>
      <c r="C339" s="15" t="s">
        <v>1205</v>
      </c>
      <c r="E339" s="24" t="s">
        <v>339</v>
      </c>
      <c r="F339" s="25">
        <v>2.3584999999999998</v>
      </c>
      <c r="H339" s="26">
        <v>65.549209032725528</v>
      </c>
      <c r="I339" s="27">
        <v>2.0095840000000003</v>
      </c>
      <c r="J339" s="26">
        <v>734.40729001584782</v>
      </c>
      <c r="K339" s="27">
        <v>-16.993670999999999</v>
      </c>
      <c r="L339" s="25">
        <v>18</v>
      </c>
      <c r="M339" s="25" t="s">
        <v>1101</v>
      </c>
      <c r="N339" s="21" t="s">
        <v>1217</v>
      </c>
      <c r="Q339" s="21" t="s">
        <v>1203</v>
      </c>
      <c r="R339" s="36"/>
      <c r="AK339" s="32" t="s">
        <v>1130</v>
      </c>
      <c r="AL339" s="32"/>
      <c r="AM339" s="32" t="s">
        <v>1162</v>
      </c>
      <c r="AN339" s="1">
        <v>54</v>
      </c>
      <c r="AO339" s="32"/>
    </row>
    <row r="340" spans="1:41" x14ac:dyDescent="0.3">
      <c r="A340" s="1" t="s">
        <v>994</v>
      </c>
      <c r="B340" s="1" t="s">
        <v>19</v>
      </c>
      <c r="C340" s="15" t="s">
        <v>1205</v>
      </c>
      <c r="E340" s="15" t="s">
        <v>339</v>
      </c>
      <c r="F340" s="25">
        <v>2.3184</v>
      </c>
      <c r="H340" s="26">
        <v>43.160370096328904</v>
      </c>
      <c r="I340" s="27">
        <v>3.1782526285454709</v>
      </c>
      <c r="J340" s="26">
        <v>555.79724586037582</v>
      </c>
      <c r="K340" s="27">
        <v>-16.300624111518552</v>
      </c>
      <c r="L340" s="3">
        <v>10</v>
      </c>
      <c r="M340" s="3" t="s">
        <v>1101</v>
      </c>
      <c r="N340" s="21" t="s">
        <v>1217</v>
      </c>
      <c r="Q340" s="21" t="s">
        <v>1203</v>
      </c>
      <c r="R340" s="36"/>
      <c r="AK340" s="1"/>
      <c r="AL340" s="1"/>
      <c r="AM340" s="1"/>
      <c r="AN340" s="1"/>
      <c r="AO340" s="1"/>
    </row>
    <row r="341" spans="1:41" x14ac:dyDescent="0.3">
      <c r="A341" s="1" t="s">
        <v>995</v>
      </c>
      <c r="B341" s="1" t="s">
        <v>19</v>
      </c>
      <c r="C341" s="15" t="s">
        <v>1205</v>
      </c>
      <c r="E341" s="15" t="s">
        <v>339</v>
      </c>
      <c r="F341" s="25">
        <v>2.3624000000000001</v>
      </c>
      <c r="H341" s="26">
        <v>52.835496416451925</v>
      </c>
      <c r="I341" s="27">
        <v>3.6092234192660388</v>
      </c>
      <c r="J341" s="26">
        <v>591.26817299864979</v>
      </c>
      <c r="K341" s="27">
        <v>-14.886662333153271</v>
      </c>
      <c r="L341" s="3">
        <v>10</v>
      </c>
      <c r="M341" s="3" t="s">
        <v>1101</v>
      </c>
      <c r="N341" s="21" t="s">
        <v>1217</v>
      </c>
      <c r="Q341" s="21" t="s">
        <v>1203</v>
      </c>
      <c r="R341" s="36"/>
      <c r="AK341" s="1"/>
      <c r="AL341" s="1"/>
      <c r="AM341" s="1"/>
      <c r="AN341" s="1"/>
      <c r="AO341" s="1"/>
    </row>
    <row r="342" spans="1:41" x14ac:dyDescent="0.3">
      <c r="A342" s="1" t="s">
        <v>996</v>
      </c>
      <c r="B342" s="1" t="s">
        <v>19</v>
      </c>
      <c r="C342" s="15" t="s">
        <v>1205</v>
      </c>
      <c r="E342" s="15" t="s">
        <v>339</v>
      </c>
      <c r="F342" s="25">
        <v>2.3046000000000002</v>
      </c>
      <c r="H342" s="26">
        <v>48.865991688765355</v>
      </c>
      <c r="I342" s="27">
        <v>3.9026456826004194</v>
      </c>
      <c r="J342" s="26">
        <v>547.49553950886491</v>
      </c>
      <c r="K342" s="27">
        <v>-16.023976868157231</v>
      </c>
      <c r="L342" s="3">
        <v>10</v>
      </c>
      <c r="M342" s="3" t="s">
        <v>1101</v>
      </c>
      <c r="N342" s="21" t="s">
        <v>1217</v>
      </c>
      <c r="Q342" s="21" t="s">
        <v>1203</v>
      </c>
      <c r="R342" s="36"/>
      <c r="AK342" s="1"/>
      <c r="AL342" s="1"/>
      <c r="AM342" s="1"/>
      <c r="AN342" s="1"/>
      <c r="AO342" s="1"/>
    </row>
    <row r="343" spans="1:41" x14ac:dyDescent="0.3">
      <c r="A343" s="1" t="s">
        <v>997</v>
      </c>
      <c r="B343" s="1" t="s">
        <v>19</v>
      </c>
      <c r="C343" s="15" t="s">
        <v>1205</v>
      </c>
      <c r="E343" s="15" t="s">
        <v>339</v>
      </c>
      <c r="F343" s="25">
        <v>2.2985000000000002</v>
      </c>
      <c r="H343" s="26">
        <v>43.591800335173936</v>
      </c>
      <c r="I343" s="27">
        <v>3.6332067343637768</v>
      </c>
      <c r="J343" s="26">
        <v>491.35317948201714</v>
      </c>
      <c r="K343" s="27">
        <v>-14.359836974028585</v>
      </c>
      <c r="L343" s="3">
        <v>10</v>
      </c>
      <c r="M343" s="3" t="s">
        <v>1101</v>
      </c>
      <c r="N343" s="21" t="s">
        <v>1217</v>
      </c>
      <c r="Q343" s="21" t="s">
        <v>1203</v>
      </c>
      <c r="R343" s="36"/>
      <c r="AK343" s="1"/>
      <c r="AL343" s="1"/>
      <c r="AM343" s="1"/>
      <c r="AN343" s="1"/>
      <c r="AO343" s="1"/>
    </row>
    <row r="344" spans="1:41" x14ac:dyDescent="0.3">
      <c r="A344" s="1" t="s">
        <v>998</v>
      </c>
      <c r="B344" s="1" t="s">
        <v>19</v>
      </c>
      <c r="C344" s="15" t="s">
        <v>1205</v>
      </c>
      <c r="E344" s="15" t="s">
        <v>339</v>
      </c>
      <c r="F344" s="25">
        <v>2.2955000000000001</v>
      </c>
      <c r="H344" s="26">
        <v>46.365775485338148</v>
      </c>
      <c r="I344" s="27">
        <v>3.661911647677464</v>
      </c>
      <c r="J344" s="26">
        <v>561.89007247312554</v>
      </c>
      <c r="K344" s="27">
        <v>-16.282833063963327</v>
      </c>
      <c r="L344" s="3">
        <v>10</v>
      </c>
      <c r="M344" s="3" t="s">
        <v>1101</v>
      </c>
      <c r="N344" s="21" t="s">
        <v>1217</v>
      </c>
      <c r="Q344" s="21" t="s">
        <v>1203</v>
      </c>
      <c r="R344" s="36"/>
      <c r="AK344" s="1"/>
      <c r="AL344" s="1"/>
      <c r="AM344" s="1"/>
      <c r="AN344" s="1"/>
      <c r="AO344" s="1"/>
    </row>
    <row r="345" spans="1:41" x14ac:dyDescent="0.3">
      <c r="A345" s="1" t="s">
        <v>999</v>
      </c>
      <c r="B345" s="1" t="s">
        <v>19</v>
      </c>
      <c r="C345" s="15" t="s">
        <v>1205</v>
      </c>
      <c r="E345" s="24" t="s">
        <v>339</v>
      </c>
      <c r="F345" s="25">
        <v>2.2454000000000001</v>
      </c>
      <c r="H345" s="26">
        <v>41.659893843960255</v>
      </c>
      <c r="I345" s="27">
        <v>3.0144122444544945</v>
      </c>
      <c r="J345" s="26">
        <v>485.18672354464201</v>
      </c>
      <c r="K345" s="27">
        <v>-16.455613411886588</v>
      </c>
      <c r="L345" s="3">
        <v>20</v>
      </c>
      <c r="M345" s="3" t="s">
        <v>1101</v>
      </c>
      <c r="N345" s="21" t="s">
        <v>1217</v>
      </c>
      <c r="Q345" s="21" t="s">
        <v>1203</v>
      </c>
      <c r="R345" s="36"/>
      <c r="AK345" s="1"/>
      <c r="AL345" s="1"/>
      <c r="AM345" s="1"/>
      <c r="AN345" s="1"/>
      <c r="AO345" s="1"/>
    </row>
    <row r="346" spans="1:41" x14ac:dyDescent="0.3">
      <c r="A346" s="1" t="s">
        <v>1000</v>
      </c>
      <c r="B346" s="1" t="s">
        <v>19</v>
      </c>
      <c r="C346" s="15" t="s">
        <v>1205</v>
      </c>
      <c r="E346" s="24" t="s">
        <v>339</v>
      </c>
      <c r="F346" s="25">
        <v>2.2884000000000002</v>
      </c>
      <c r="H346" s="26">
        <v>50.440971958283946</v>
      </c>
      <c r="I346" s="27">
        <v>2.1544781411901401</v>
      </c>
      <c r="J346" s="26">
        <v>572.67676853074283</v>
      </c>
      <c r="K346" s="27">
        <v>-17.938973384605752</v>
      </c>
      <c r="L346" s="3">
        <v>20</v>
      </c>
      <c r="M346" s="3" t="s">
        <v>1101</v>
      </c>
      <c r="N346" s="21" t="s">
        <v>1217</v>
      </c>
      <c r="Q346" s="21" t="s">
        <v>1203</v>
      </c>
      <c r="R346" s="36"/>
      <c r="AK346" s="1"/>
      <c r="AL346" s="1"/>
      <c r="AM346" s="1"/>
      <c r="AN346" s="1"/>
      <c r="AO346" s="1"/>
    </row>
    <row r="347" spans="1:41" x14ac:dyDescent="0.3">
      <c r="A347" s="1" t="s">
        <v>1001</v>
      </c>
      <c r="B347" s="1" t="s">
        <v>19</v>
      </c>
      <c r="C347" s="15" t="s">
        <v>1205</v>
      </c>
      <c r="E347" s="24" t="s">
        <v>339</v>
      </c>
      <c r="F347" s="25">
        <v>2.2808000000000002</v>
      </c>
      <c r="H347" s="26">
        <v>46.293004119749824</v>
      </c>
      <c r="I347" s="27">
        <v>2.7769193888647394</v>
      </c>
      <c r="J347" s="26">
        <v>521.92775653270371</v>
      </c>
      <c r="K347" s="27">
        <v>-17.597903650798319</v>
      </c>
      <c r="L347" s="3">
        <v>20</v>
      </c>
      <c r="M347" s="3" t="s">
        <v>1101</v>
      </c>
      <c r="N347" s="21" t="s">
        <v>1217</v>
      </c>
      <c r="Q347" s="21" t="s">
        <v>1203</v>
      </c>
      <c r="R347" s="36"/>
      <c r="AK347" s="1"/>
      <c r="AL347" s="1"/>
      <c r="AM347" s="1"/>
      <c r="AN347" s="1"/>
      <c r="AO347" s="1"/>
    </row>
    <row r="348" spans="1:41" x14ac:dyDescent="0.3">
      <c r="A348" s="1" t="s">
        <v>1002</v>
      </c>
      <c r="B348" s="1" t="s">
        <v>19</v>
      </c>
      <c r="C348" s="15" t="s">
        <v>1205</v>
      </c>
      <c r="E348" s="24" t="s">
        <v>339</v>
      </c>
      <c r="F348" s="25">
        <v>2.3068</v>
      </c>
      <c r="H348" s="26">
        <v>48.614757212329486</v>
      </c>
      <c r="I348" s="27">
        <v>3.1976724081279118</v>
      </c>
      <c r="J348" s="26">
        <v>570.85444274626479</v>
      </c>
      <c r="K348" s="27">
        <v>-18.254611794599608</v>
      </c>
      <c r="L348" s="3">
        <v>20</v>
      </c>
      <c r="M348" s="3" t="s">
        <v>1101</v>
      </c>
      <c r="N348" s="21" t="s">
        <v>1217</v>
      </c>
      <c r="Q348" s="21" t="s">
        <v>1203</v>
      </c>
      <c r="R348" s="36"/>
      <c r="AK348" s="1"/>
      <c r="AL348" s="1"/>
      <c r="AM348" s="1"/>
      <c r="AN348" s="1"/>
      <c r="AO348" s="1"/>
    </row>
    <row r="349" spans="1:41" x14ac:dyDescent="0.3">
      <c r="A349" s="1" t="s">
        <v>1003</v>
      </c>
      <c r="B349" s="1" t="s">
        <v>19</v>
      </c>
      <c r="C349" s="15" t="s">
        <v>1205</v>
      </c>
      <c r="E349" s="24" t="s">
        <v>339</v>
      </c>
      <c r="F349" s="25">
        <v>2.2522000000000002</v>
      </c>
      <c r="H349" s="26">
        <v>39.939370843265024</v>
      </c>
      <c r="I349" s="27">
        <v>2.3955952682393225</v>
      </c>
      <c r="J349" s="26">
        <v>508.41677546394754</v>
      </c>
      <c r="K349" s="27">
        <v>-17.50422277135883</v>
      </c>
      <c r="L349" s="3">
        <v>20</v>
      </c>
      <c r="M349" s="3" t="s">
        <v>1101</v>
      </c>
      <c r="N349" s="21" t="s">
        <v>1217</v>
      </c>
      <c r="Q349" s="21" t="s">
        <v>1203</v>
      </c>
      <c r="R349" s="36"/>
      <c r="AK349" s="1"/>
      <c r="AL349" s="1"/>
      <c r="AM349" s="1"/>
      <c r="AN349" s="1"/>
      <c r="AO349" s="1"/>
    </row>
    <row r="350" spans="1:41" s="23" customFormat="1" x14ac:dyDescent="0.3">
      <c r="A350" s="1" t="s">
        <v>1004</v>
      </c>
      <c r="B350" s="1" t="s">
        <v>19</v>
      </c>
      <c r="C350" s="15" t="s">
        <v>1205</v>
      </c>
      <c r="D350" s="15"/>
      <c r="E350" s="24" t="s">
        <v>339</v>
      </c>
      <c r="F350" s="25">
        <v>2.2976999999999999</v>
      </c>
      <c r="G350" s="21"/>
      <c r="H350" s="26">
        <v>39.492346740365356</v>
      </c>
      <c r="I350" s="27">
        <v>3.1776428212468595</v>
      </c>
      <c r="J350" s="26">
        <v>467.22116833605071</v>
      </c>
      <c r="K350" s="27">
        <v>-16.842048645765416</v>
      </c>
      <c r="L350" s="3">
        <v>30</v>
      </c>
      <c r="M350" s="3" t="s">
        <v>1101</v>
      </c>
      <c r="N350" s="21" t="s">
        <v>1217</v>
      </c>
      <c r="O350" s="21"/>
      <c r="P350" s="21"/>
      <c r="Q350" s="21" t="s">
        <v>1203</v>
      </c>
      <c r="R350" s="36"/>
      <c r="S350" s="21"/>
      <c r="T350" s="21"/>
      <c r="U350" s="21"/>
      <c r="V350" s="21"/>
      <c r="W350" s="15"/>
      <c r="X350" s="15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4"/>
      <c r="AK350" s="1"/>
      <c r="AL350" s="1"/>
      <c r="AM350" s="1"/>
      <c r="AN350" s="1"/>
      <c r="AO350" s="1"/>
    </row>
    <row r="351" spans="1:41" s="23" customFormat="1" x14ac:dyDescent="0.3">
      <c r="A351" s="1" t="s">
        <v>1005</v>
      </c>
      <c r="B351" s="1" t="s">
        <v>19</v>
      </c>
      <c r="C351" s="15" t="s">
        <v>1205</v>
      </c>
      <c r="D351" s="15"/>
      <c r="E351" s="24" t="s">
        <v>339</v>
      </c>
      <c r="F351" s="25">
        <v>2.3887</v>
      </c>
      <c r="G351" s="21"/>
      <c r="H351" s="26">
        <v>43.875955191280696</v>
      </c>
      <c r="I351" s="27">
        <v>3.3381765068706142</v>
      </c>
      <c r="J351" s="26">
        <v>607.59547573432656</v>
      </c>
      <c r="K351" s="27">
        <v>-18.520902033511337</v>
      </c>
      <c r="L351" s="3">
        <v>30</v>
      </c>
      <c r="M351" s="3" t="s">
        <v>1101</v>
      </c>
      <c r="N351" s="21" t="s">
        <v>1217</v>
      </c>
      <c r="O351" s="21"/>
      <c r="P351" s="21"/>
      <c r="Q351" s="21" t="s">
        <v>1203</v>
      </c>
      <c r="R351" s="36"/>
      <c r="S351" s="21"/>
      <c r="T351" s="21"/>
      <c r="U351" s="21"/>
      <c r="V351" s="21"/>
      <c r="W351" s="15"/>
      <c r="X351" s="15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4"/>
      <c r="AK351" s="1"/>
      <c r="AL351" s="1"/>
      <c r="AM351" s="1"/>
      <c r="AN351" s="1"/>
      <c r="AO351" s="1"/>
    </row>
    <row r="352" spans="1:41" x14ac:dyDescent="0.3">
      <c r="A352" s="1" t="s">
        <v>1006</v>
      </c>
      <c r="B352" s="1" t="s">
        <v>19</v>
      </c>
      <c r="C352" s="15" t="s">
        <v>1205</v>
      </c>
      <c r="E352" s="24" t="s">
        <v>339</v>
      </c>
      <c r="F352" s="25">
        <v>2.343</v>
      </c>
      <c r="H352" s="26">
        <v>50.62290037225474</v>
      </c>
      <c r="I352" s="27">
        <v>1.8494587882219555</v>
      </c>
      <c r="J352" s="26">
        <v>559.4418974293319</v>
      </c>
      <c r="K352" s="27">
        <v>-18.382347291530838</v>
      </c>
      <c r="L352" s="3">
        <v>30</v>
      </c>
      <c r="M352" s="3" t="s">
        <v>1101</v>
      </c>
      <c r="N352" s="21" t="s">
        <v>1217</v>
      </c>
      <c r="Q352" s="21" t="s">
        <v>1203</v>
      </c>
      <c r="R352" s="36"/>
      <c r="AK352" s="1"/>
      <c r="AL352" s="1"/>
      <c r="AM352" s="1"/>
      <c r="AN352" s="1"/>
      <c r="AO352" s="1"/>
    </row>
    <row r="353" spans="1:41" x14ac:dyDescent="0.3">
      <c r="A353" s="1" t="s">
        <v>1007</v>
      </c>
      <c r="B353" s="1" t="s">
        <v>19</v>
      </c>
      <c r="C353" s="15" t="s">
        <v>1205</v>
      </c>
      <c r="E353" s="24" t="s">
        <v>339</v>
      </c>
      <c r="F353" s="25">
        <v>2.2456</v>
      </c>
      <c r="H353" s="26">
        <v>47.906102723624208</v>
      </c>
      <c r="I353" s="27">
        <v>2.7147477925468393</v>
      </c>
      <c r="J353" s="26">
        <v>514.93297069329321</v>
      </c>
      <c r="K353" s="27">
        <v>-18.271515729562616</v>
      </c>
      <c r="L353" s="3">
        <v>30</v>
      </c>
      <c r="M353" s="3" t="s">
        <v>1101</v>
      </c>
      <c r="N353" s="21" t="s">
        <v>1217</v>
      </c>
      <c r="Q353" s="21" t="s">
        <v>1203</v>
      </c>
      <c r="R353" s="36"/>
      <c r="AK353" s="1"/>
      <c r="AL353" s="1"/>
      <c r="AM353" s="1"/>
      <c r="AN353" s="1"/>
      <c r="AO353" s="1"/>
    </row>
    <row r="354" spans="1:41" x14ac:dyDescent="0.3">
      <c r="A354" s="1" t="s">
        <v>1008</v>
      </c>
      <c r="B354" s="1" t="s">
        <v>19</v>
      </c>
      <c r="C354" s="15" t="s">
        <v>1205</v>
      </c>
      <c r="E354" s="24" t="s">
        <v>339</v>
      </c>
      <c r="F354" s="25">
        <v>2.3186</v>
      </c>
      <c r="H354" s="26">
        <v>37.503262747618002</v>
      </c>
      <c r="I354" s="27">
        <v>2.4278544136990075</v>
      </c>
      <c r="J354" s="26">
        <v>488.75774578897261</v>
      </c>
      <c r="K354" s="27">
        <v>-17.205321982201653</v>
      </c>
      <c r="L354" s="3">
        <v>30</v>
      </c>
      <c r="M354" s="3" t="s">
        <v>1101</v>
      </c>
      <c r="N354" s="21" t="s">
        <v>1217</v>
      </c>
      <c r="Q354" s="21" t="s">
        <v>1203</v>
      </c>
      <c r="R354" s="36"/>
      <c r="AK354" s="1"/>
      <c r="AL354" s="1"/>
      <c r="AM354" s="1"/>
      <c r="AN354" s="1"/>
      <c r="AO354" s="1"/>
    </row>
    <row r="355" spans="1:41" x14ac:dyDescent="0.3">
      <c r="A355" s="1" t="s">
        <v>1019</v>
      </c>
      <c r="B355" s="1" t="s">
        <v>19</v>
      </c>
      <c r="C355" s="15" t="s">
        <v>1205</v>
      </c>
      <c r="E355" s="24" t="s">
        <v>339</v>
      </c>
      <c r="F355" s="25">
        <v>2.2296999999999998</v>
      </c>
      <c r="H355" s="26">
        <v>51.700609643586496</v>
      </c>
      <c r="I355" s="27">
        <v>0.44534414492471253</v>
      </c>
      <c r="J355" s="26">
        <v>509.17147604135766</v>
      </c>
      <c r="K355" s="27">
        <v>-16.993372520755315</v>
      </c>
      <c r="L355" s="3">
        <v>20</v>
      </c>
      <c r="M355" s="3" t="s">
        <v>1121</v>
      </c>
      <c r="N355" s="21" t="s">
        <v>1217</v>
      </c>
      <c r="Q355" s="21" t="s">
        <v>1203</v>
      </c>
      <c r="R355" s="36"/>
      <c r="AK355" s="1"/>
      <c r="AL355" s="1"/>
      <c r="AM355" s="1"/>
      <c r="AN355" s="1"/>
      <c r="AO355" s="1"/>
    </row>
    <row r="356" spans="1:41" x14ac:dyDescent="0.3">
      <c r="A356" s="1" t="s">
        <v>1020</v>
      </c>
      <c r="B356" s="1" t="s">
        <v>19</v>
      </c>
      <c r="C356" s="15" t="s">
        <v>1205</v>
      </c>
      <c r="E356" s="24" t="s">
        <v>339</v>
      </c>
      <c r="F356" s="25">
        <v>2.3483999999999998</v>
      </c>
      <c r="H356" s="26">
        <v>43.602196244543691</v>
      </c>
      <c r="I356" s="27">
        <v>0.62720562847988048</v>
      </c>
      <c r="J356" s="26">
        <v>559.09215813736137</v>
      </c>
      <c r="K356" s="27">
        <v>-17.278277895469046</v>
      </c>
      <c r="L356" s="3">
        <v>20</v>
      </c>
      <c r="M356" s="3" t="s">
        <v>1121</v>
      </c>
      <c r="N356" s="21" t="s">
        <v>1217</v>
      </c>
      <c r="Q356" s="21" t="s">
        <v>1203</v>
      </c>
      <c r="R356" s="36"/>
      <c r="AK356" s="1"/>
      <c r="AL356" s="1"/>
      <c r="AM356" s="1"/>
      <c r="AN356" s="1"/>
      <c r="AO356" s="1"/>
    </row>
    <row r="357" spans="1:41" x14ac:dyDescent="0.3">
      <c r="A357" s="1" t="s">
        <v>1021</v>
      </c>
      <c r="B357" s="1" t="s">
        <v>19</v>
      </c>
      <c r="C357" s="15" t="s">
        <v>1205</v>
      </c>
      <c r="E357" s="24" t="s">
        <v>339</v>
      </c>
      <c r="F357" s="25">
        <v>2.3559999999999999</v>
      </c>
      <c r="H357" s="26">
        <v>46.14226343388831</v>
      </c>
      <c r="I357" s="27">
        <v>2.0799354241812344</v>
      </c>
      <c r="J357" s="26">
        <v>500.88817702100306</v>
      </c>
      <c r="K357" s="27">
        <v>-15.539728929818303</v>
      </c>
      <c r="L357" s="3">
        <v>20</v>
      </c>
      <c r="M357" s="3" t="s">
        <v>1121</v>
      </c>
      <c r="N357" s="21" t="s">
        <v>1217</v>
      </c>
      <c r="Q357" s="21" t="s">
        <v>1203</v>
      </c>
      <c r="R357" s="36"/>
      <c r="AK357" s="1"/>
      <c r="AL357" s="1"/>
      <c r="AM357" s="1"/>
      <c r="AN357" s="1"/>
      <c r="AO357" s="1"/>
    </row>
    <row r="358" spans="1:41" x14ac:dyDescent="0.3">
      <c r="A358" s="1" t="s">
        <v>1014</v>
      </c>
      <c r="B358" s="1" t="s">
        <v>19</v>
      </c>
      <c r="C358" s="15" t="s">
        <v>1205</v>
      </c>
      <c r="E358" s="24" t="s">
        <v>339</v>
      </c>
      <c r="F358" s="25">
        <v>2.2206000000000001</v>
      </c>
      <c r="H358" s="26">
        <v>38.400776256540588</v>
      </c>
      <c r="I358" s="27">
        <v>2.0247589390559644</v>
      </c>
      <c r="J358" s="26">
        <v>418.5153700963657</v>
      </c>
      <c r="K358" s="27">
        <v>-18.178384331055785</v>
      </c>
      <c r="L358" s="3">
        <v>20</v>
      </c>
      <c r="M358" s="3" t="s">
        <v>1120</v>
      </c>
      <c r="N358" s="21" t="s">
        <v>1217</v>
      </c>
      <c r="Q358" s="21" t="s">
        <v>1203</v>
      </c>
      <c r="R358" s="36"/>
      <c r="AK358" s="1"/>
      <c r="AL358" s="1"/>
      <c r="AM358" s="1"/>
      <c r="AN358" s="1"/>
      <c r="AO358" s="1"/>
    </row>
    <row r="359" spans="1:41" x14ac:dyDescent="0.3">
      <c r="A359" s="1" t="s">
        <v>1015</v>
      </c>
      <c r="B359" s="1" t="s">
        <v>19</v>
      </c>
      <c r="C359" s="15" t="s">
        <v>1205</v>
      </c>
      <c r="E359" s="24" t="s">
        <v>339</v>
      </c>
      <c r="F359" s="25">
        <v>2.3612000000000002</v>
      </c>
      <c r="H359" s="26">
        <v>43.110123201041731</v>
      </c>
      <c r="I359" s="27">
        <v>2.1502579736509704</v>
      </c>
      <c r="J359" s="26">
        <v>490.41440559304363</v>
      </c>
      <c r="K359" s="27">
        <v>-17.166650700389056</v>
      </c>
      <c r="L359" s="3">
        <v>20</v>
      </c>
      <c r="M359" s="3" t="s">
        <v>1120</v>
      </c>
      <c r="N359" s="21" t="s">
        <v>1217</v>
      </c>
      <c r="Q359" s="21" t="s">
        <v>1203</v>
      </c>
      <c r="R359" s="36"/>
      <c r="AK359" s="1"/>
      <c r="AL359" s="1"/>
      <c r="AM359" s="1"/>
      <c r="AN359" s="1"/>
      <c r="AO359" s="1"/>
    </row>
    <row r="360" spans="1:41" x14ac:dyDescent="0.3">
      <c r="A360" s="1" t="s">
        <v>1016</v>
      </c>
      <c r="B360" s="1" t="s">
        <v>19</v>
      </c>
      <c r="C360" s="15" t="s">
        <v>1205</v>
      </c>
      <c r="E360" s="24" t="s">
        <v>339</v>
      </c>
      <c r="F360" s="25">
        <v>1.5126999999999999</v>
      </c>
      <c r="H360" s="26">
        <v>30.867207266588057</v>
      </c>
      <c r="I360" s="27">
        <v>2.4885603362527724</v>
      </c>
      <c r="J360" s="26">
        <v>305.08939551097689</v>
      </c>
      <c r="K360" s="27">
        <v>-19.411878092491616</v>
      </c>
      <c r="L360" s="3">
        <v>20</v>
      </c>
      <c r="M360" s="3" t="s">
        <v>1120</v>
      </c>
      <c r="N360" s="21" t="s">
        <v>1217</v>
      </c>
      <c r="Q360" s="21" t="s">
        <v>1203</v>
      </c>
      <c r="R360" s="36"/>
      <c r="AK360" s="1" t="s">
        <v>1143</v>
      </c>
      <c r="AL360" s="1"/>
      <c r="AM360" s="1"/>
      <c r="AN360" s="1"/>
      <c r="AO360" s="1"/>
    </row>
    <row r="361" spans="1:41" x14ac:dyDescent="0.3">
      <c r="A361" s="1" t="s">
        <v>1017</v>
      </c>
      <c r="B361" s="1" t="s">
        <v>19</v>
      </c>
      <c r="C361" s="15" t="s">
        <v>1205</v>
      </c>
      <c r="E361" s="24" t="s">
        <v>339</v>
      </c>
      <c r="F361" s="25">
        <v>2.2078000000000002</v>
      </c>
      <c r="H361" s="26">
        <v>39.991350390113823</v>
      </c>
      <c r="I361" s="27">
        <v>1.3025897388198402</v>
      </c>
      <c r="J361" s="26">
        <v>479.97744882739681</v>
      </c>
      <c r="K361" s="27">
        <v>-17.918579775808421</v>
      </c>
      <c r="L361" s="3">
        <v>20</v>
      </c>
      <c r="M361" s="3" t="s">
        <v>1120</v>
      </c>
      <c r="N361" s="21" t="s">
        <v>1217</v>
      </c>
      <c r="Q361" s="21" t="s">
        <v>1203</v>
      </c>
      <c r="R361" s="36"/>
      <c r="AK361" s="1"/>
      <c r="AL361" s="1"/>
      <c r="AM361" s="1"/>
      <c r="AN361" s="1"/>
      <c r="AO361" s="1"/>
    </row>
    <row r="362" spans="1:41" x14ac:dyDescent="0.3">
      <c r="A362" s="1" t="s">
        <v>1018</v>
      </c>
      <c r="B362" s="1" t="s">
        <v>19</v>
      </c>
      <c r="C362" s="15" t="s">
        <v>1205</v>
      </c>
      <c r="E362" s="24" t="s">
        <v>339</v>
      </c>
      <c r="F362" s="25">
        <v>2.3307000000000002</v>
      </c>
      <c r="H362" s="26">
        <v>50.985024548634705</v>
      </c>
      <c r="I362" s="27">
        <v>2.1544202665995695</v>
      </c>
      <c r="J362" s="26">
        <v>600.74794854416666</v>
      </c>
      <c r="K362" s="27">
        <v>-19.760543331670075</v>
      </c>
      <c r="L362" s="3">
        <v>20</v>
      </c>
      <c r="M362" s="3" t="s">
        <v>1120</v>
      </c>
      <c r="N362" s="21" t="s">
        <v>1217</v>
      </c>
      <c r="Q362" s="21" t="s">
        <v>1203</v>
      </c>
      <c r="R362" s="36"/>
      <c r="AK362" s="1"/>
      <c r="AL362" s="1"/>
      <c r="AM362" s="1"/>
      <c r="AN362" s="1"/>
      <c r="AO362" s="1"/>
    </row>
    <row r="363" spans="1:41" x14ac:dyDescent="0.3">
      <c r="A363" s="1" t="s">
        <v>1009</v>
      </c>
      <c r="B363" s="1" t="s">
        <v>19</v>
      </c>
      <c r="C363" s="15" t="s">
        <v>1205</v>
      </c>
      <c r="E363" s="24" t="s">
        <v>339</v>
      </c>
      <c r="F363" s="25">
        <v>2.2101999999999999</v>
      </c>
      <c r="H363" s="26">
        <v>45.047227646940293</v>
      </c>
      <c r="I363" s="27">
        <v>2.3140519106183048</v>
      </c>
      <c r="J363" s="26">
        <v>590.0532891423311</v>
      </c>
      <c r="K363" s="27">
        <v>-18.828421273149171</v>
      </c>
      <c r="L363" s="3">
        <v>20</v>
      </c>
      <c r="M363" s="3" t="s">
        <v>1119</v>
      </c>
      <c r="N363" s="21" t="s">
        <v>1217</v>
      </c>
      <c r="Q363" s="21" t="s">
        <v>1203</v>
      </c>
      <c r="R363" s="36"/>
      <c r="AK363" s="1"/>
      <c r="AL363" s="1"/>
      <c r="AM363" s="1"/>
      <c r="AN363" s="1"/>
      <c r="AO363" s="1"/>
    </row>
    <row r="364" spans="1:41" x14ac:dyDescent="0.3">
      <c r="A364" s="1" t="s">
        <v>1010</v>
      </c>
      <c r="B364" s="1" t="s">
        <v>19</v>
      </c>
      <c r="C364" s="15" t="s">
        <v>1205</v>
      </c>
      <c r="E364" s="24" t="s">
        <v>339</v>
      </c>
      <c r="F364" s="25">
        <v>2.2269000000000001</v>
      </c>
      <c r="H364" s="26">
        <v>41.204206483252456</v>
      </c>
      <c r="I364" s="27">
        <v>2.990460719031947</v>
      </c>
      <c r="J364" s="26">
        <v>558.87127016348518</v>
      </c>
      <c r="K364" s="27">
        <v>-19.916234066377395</v>
      </c>
      <c r="L364" s="3">
        <v>20</v>
      </c>
      <c r="M364" s="3" t="s">
        <v>1119</v>
      </c>
      <c r="N364" s="21" t="s">
        <v>1217</v>
      </c>
      <c r="Q364" s="21" t="s">
        <v>1203</v>
      </c>
      <c r="R364" s="36"/>
      <c r="AK364" s="1"/>
      <c r="AL364" s="1"/>
      <c r="AM364" s="1"/>
      <c r="AN364" s="1"/>
      <c r="AO364" s="1"/>
    </row>
    <row r="365" spans="1:41" x14ac:dyDescent="0.3">
      <c r="A365" s="1" t="s">
        <v>1011</v>
      </c>
      <c r="B365" s="1" t="s">
        <v>19</v>
      </c>
      <c r="C365" s="15" t="s">
        <v>1205</v>
      </c>
      <c r="E365" s="24" t="s">
        <v>339</v>
      </c>
      <c r="F365" s="25">
        <v>2.2942</v>
      </c>
      <c r="H365" s="26">
        <v>50.307557788038693</v>
      </c>
      <c r="I365" s="27">
        <v>3.0524923333668075</v>
      </c>
      <c r="J365" s="26">
        <v>519.93976476781859</v>
      </c>
      <c r="K365" s="27">
        <v>-17.745509188973436</v>
      </c>
      <c r="L365" s="3">
        <v>20</v>
      </c>
      <c r="M365" s="3" t="s">
        <v>1119</v>
      </c>
      <c r="N365" s="21" t="s">
        <v>1217</v>
      </c>
      <c r="Q365" s="21" t="s">
        <v>1203</v>
      </c>
      <c r="R365" s="36"/>
      <c r="AK365" s="1"/>
      <c r="AL365" s="1"/>
      <c r="AM365" s="1"/>
      <c r="AN365" s="1"/>
      <c r="AO365" s="1"/>
    </row>
    <row r="366" spans="1:41" x14ac:dyDescent="0.3">
      <c r="A366" s="1" t="s">
        <v>1012</v>
      </c>
      <c r="B366" s="1" t="s">
        <v>19</v>
      </c>
      <c r="C366" s="15" t="s">
        <v>1205</v>
      </c>
      <c r="E366" s="24" t="s">
        <v>339</v>
      </c>
      <c r="F366" s="25">
        <v>2.3083</v>
      </c>
      <c r="H366" s="26">
        <v>44.745746275217257</v>
      </c>
      <c r="I366" s="27">
        <v>3.1290839812512949</v>
      </c>
      <c r="J366" s="26">
        <v>491.75814076745667</v>
      </c>
      <c r="K366" s="27">
        <v>-17.150917327363288</v>
      </c>
      <c r="L366" s="3">
        <v>20</v>
      </c>
      <c r="M366" s="3" t="s">
        <v>1119</v>
      </c>
      <c r="N366" s="21" t="s">
        <v>1217</v>
      </c>
      <c r="Q366" s="21" t="s">
        <v>1203</v>
      </c>
      <c r="R366" s="36"/>
      <c r="AK366" s="1"/>
      <c r="AL366" s="1"/>
      <c r="AM366" s="1"/>
      <c r="AN366" s="1"/>
      <c r="AO366" s="1"/>
    </row>
    <row r="367" spans="1:41" x14ac:dyDescent="0.3">
      <c r="A367" s="1" t="s">
        <v>1013</v>
      </c>
      <c r="B367" s="1" t="s">
        <v>19</v>
      </c>
      <c r="C367" s="15" t="s">
        <v>1205</v>
      </c>
      <c r="E367" s="24" t="s">
        <v>339</v>
      </c>
      <c r="F367" s="25">
        <v>2.2088000000000001</v>
      </c>
      <c r="H367" s="26">
        <v>46.75215678358088</v>
      </c>
      <c r="I367" s="27">
        <v>2.4658705456593215</v>
      </c>
      <c r="J367" s="26">
        <v>469.48527006828101</v>
      </c>
      <c r="K367" s="27">
        <v>-17.317497893954872</v>
      </c>
      <c r="L367" s="3">
        <v>20</v>
      </c>
      <c r="M367" s="3" t="s">
        <v>1119</v>
      </c>
      <c r="N367" s="21" t="s">
        <v>1217</v>
      </c>
      <c r="Q367" s="21" t="s">
        <v>1203</v>
      </c>
      <c r="R367" s="36"/>
      <c r="AK367" s="1"/>
      <c r="AL367" s="1"/>
      <c r="AM367" s="1"/>
      <c r="AN367" s="1"/>
      <c r="AO367" s="1"/>
    </row>
    <row r="368" spans="1:41" x14ac:dyDescent="0.3">
      <c r="A368" s="1" t="s">
        <v>610</v>
      </c>
      <c r="B368" s="1" t="s">
        <v>103</v>
      </c>
      <c r="C368" s="15" t="s">
        <v>1205</v>
      </c>
      <c r="E368" s="15" t="s">
        <v>339</v>
      </c>
      <c r="F368" s="25">
        <v>2.2692000000000001</v>
      </c>
      <c r="H368" s="26">
        <v>66.668296755725194</v>
      </c>
      <c r="I368" s="27">
        <v>5.2068972000000002</v>
      </c>
      <c r="J368" s="39"/>
      <c r="K368" s="38"/>
      <c r="L368" s="3">
        <v>9</v>
      </c>
      <c r="M368" s="3" t="s">
        <v>1101</v>
      </c>
      <c r="N368" s="28" t="s">
        <v>1217</v>
      </c>
      <c r="Q368" s="21" t="s">
        <v>1203</v>
      </c>
      <c r="R368" s="36"/>
      <c r="AK368" s="1"/>
      <c r="AL368" s="1"/>
      <c r="AM368" s="1"/>
      <c r="AN368" s="1"/>
      <c r="AO368" s="1"/>
    </row>
    <row r="369" spans="1:41" x14ac:dyDescent="0.3">
      <c r="A369" s="1" t="s">
        <v>611</v>
      </c>
      <c r="B369" s="1" t="s">
        <v>103</v>
      </c>
      <c r="C369" s="15" t="s">
        <v>1205</v>
      </c>
      <c r="E369" s="15" t="s">
        <v>339</v>
      </c>
      <c r="F369" s="25">
        <v>2.3837999999999999</v>
      </c>
      <c r="H369" s="26">
        <v>55.283516221374043</v>
      </c>
      <c r="I369" s="27">
        <v>2.8284441999999999</v>
      </c>
      <c r="J369" s="26">
        <v>650.15797788309646</v>
      </c>
      <c r="K369" s="27">
        <v>-15.214824199999992</v>
      </c>
      <c r="L369" s="3">
        <v>9</v>
      </c>
      <c r="M369" s="3" t="s">
        <v>1101</v>
      </c>
      <c r="N369" s="28" t="s">
        <v>1217</v>
      </c>
      <c r="Q369" s="21" t="s">
        <v>1203</v>
      </c>
      <c r="R369" s="36"/>
      <c r="AK369" s="1"/>
      <c r="AL369" s="1"/>
      <c r="AM369" s="1"/>
      <c r="AN369" s="1"/>
      <c r="AO369" s="1"/>
    </row>
    <row r="370" spans="1:41" x14ac:dyDescent="0.3">
      <c r="A370" s="1" t="s">
        <v>612</v>
      </c>
      <c r="B370" s="1" t="s">
        <v>103</v>
      </c>
      <c r="C370" s="15" t="s">
        <v>1205</v>
      </c>
      <c r="E370" s="15" t="s">
        <v>339</v>
      </c>
      <c r="F370" s="25">
        <v>2.343</v>
      </c>
      <c r="H370" s="26">
        <v>47.51514790076336</v>
      </c>
      <c r="I370" s="27">
        <v>3.0923000000000003</v>
      </c>
      <c r="J370" s="26">
        <v>598.02527646129556</v>
      </c>
      <c r="K370" s="27">
        <v>-16.320054199999998</v>
      </c>
      <c r="L370" s="3">
        <v>9</v>
      </c>
      <c r="M370" s="3" t="s">
        <v>1101</v>
      </c>
      <c r="N370" s="28" t="s">
        <v>1217</v>
      </c>
      <c r="Q370" s="21" t="s">
        <v>1203</v>
      </c>
      <c r="R370" s="36"/>
      <c r="AK370" s="1"/>
      <c r="AL370" s="1"/>
      <c r="AM370" s="1"/>
      <c r="AN370" s="1"/>
      <c r="AO370" s="1"/>
    </row>
    <row r="371" spans="1:41" x14ac:dyDescent="0.3">
      <c r="A371" s="1" t="s">
        <v>613</v>
      </c>
      <c r="B371" s="1" t="s">
        <v>103</v>
      </c>
      <c r="C371" s="15" t="s">
        <v>1205</v>
      </c>
      <c r="E371" s="15" t="s">
        <v>339</v>
      </c>
      <c r="F371" s="25">
        <v>2.2867999999999999</v>
      </c>
      <c r="H371" s="26">
        <v>44.514193702290079</v>
      </c>
      <c r="I371" s="27">
        <v>2.9047456000000009</v>
      </c>
      <c r="J371" s="26">
        <v>558.51500789889428</v>
      </c>
      <c r="K371" s="27">
        <v>-15.935787299999998</v>
      </c>
      <c r="L371" s="3">
        <v>9</v>
      </c>
      <c r="M371" s="3" t="s">
        <v>1101</v>
      </c>
      <c r="N371" s="28" t="s">
        <v>1217</v>
      </c>
      <c r="Q371" s="21" t="s">
        <v>1203</v>
      </c>
      <c r="R371" s="36"/>
      <c r="AK371" s="1"/>
      <c r="AL371" s="1"/>
      <c r="AM371" s="1"/>
      <c r="AN371" s="1"/>
      <c r="AO371" s="1"/>
    </row>
    <row r="372" spans="1:41" x14ac:dyDescent="0.3">
      <c r="A372" s="1" t="s">
        <v>614</v>
      </c>
      <c r="B372" s="1" t="s">
        <v>103</v>
      </c>
      <c r="C372" s="15" t="s">
        <v>1205</v>
      </c>
      <c r="E372" s="15" t="s">
        <v>339</v>
      </c>
      <c r="F372" s="25">
        <v>2.3952</v>
      </c>
      <c r="H372" s="26">
        <v>44.778983778625957</v>
      </c>
      <c r="I372" s="27">
        <v>3.3935004000000002</v>
      </c>
      <c r="J372" s="26">
        <v>592.22748815165892</v>
      </c>
      <c r="K372" s="27">
        <v>-14.783851899999998</v>
      </c>
      <c r="L372" s="3">
        <v>9</v>
      </c>
      <c r="M372" s="3" t="s">
        <v>1101</v>
      </c>
      <c r="N372" s="28" t="s">
        <v>1217</v>
      </c>
      <c r="Q372" s="21" t="s">
        <v>1203</v>
      </c>
      <c r="R372" s="36"/>
      <c r="AK372" s="1"/>
      <c r="AL372" s="1"/>
      <c r="AM372" s="1"/>
      <c r="AN372" s="1"/>
      <c r="AO372" s="1"/>
    </row>
    <row r="373" spans="1:41" x14ac:dyDescent="0.3">
      <c r="A373" s="1" t="s">
        <v>615</v>
      </c>
      <c r="B373" s="1" t="s">
        <v>19</v>
      </c>
      <c r="C373" s="15" t="s">
        <v>1205</v>
      </c>
      <c r="E373" s="24" t="s">
        <v>339</v>
      </c>
      <c r="F373" s="25">
        <v>2.3643000000000001</v>
      </c>
      <c r="H373" s="26">
        <v>63.557609732824432</v>
      </c>
      <c r="I373" s="27">
        <v>2.3170300000000013</v>
      </c>
      <c r="J373" s="26">
        <v>721.46919431279628</v>
      </c>
      <c r="K373" s="27">
        <v>-17.648110799999998</v>
      </c>
      <c r="L373" s="25">
        <v>18</v>
      </c>
      <c r="M373" s="3" t="s">
        <v>1101</v>
      </c>
      <c r="N373" s="21" t="s">
        <v>1217</v>
      </c>
      <c r="O373" s="29"/>
      <c r="P373" s="29"/>
      <c r="Q373" s="21" t="s">
        <v>1203</v>
      </c>
      <c r="R373" s="31"/>
      <c r="S373" s="31"/>
      <c r="T373" s="28"/>
      <c r="Y373" s="28"/>
      <c r="Z373" s="28"/>
      <c r="AK373" s="1"/>
      <c r="AL373" s="1"/>
      <c r="AM373" s="1"/>
      <c r="AN373" s="1"/>
      <c r="AO373" s="1"/>
    </row>
    <row r="374" spans="1:41" x14ac:dyDescent="0.3">
      <c r="A374" s="1" t="s">
        <v>616</v>
      </c>
      <c r="B374" s="1" t="s">
        <v>19</v>
      </c>
      <c r="C374" s="15" t="s">
        <v>1205</v>
      </c>
      <c r="E374" s="24" t="s">
        <v>339</v>
      </c>
      <c r="F374" s="25">
        <v>2.3521999999999998</v>
      </c>
      <c r="H374" s="26">
        <v>61.200739503816791</v>
      </c>
      <c r="I374" s="27">
        <v>2.1013116000000007</v>
      </c>
      <c r="J374" s="26">
        <v>705.89257503949455</v>
      </c>
      <c r="K374" s="27">
        <v>-17.797447399999999</v>
      </c>
      <c r="L374" s="25">
        <v>18</v>
      </c>
      <c r="M374" s="3" t="s">
        <v>1101</v>
      </c>
      <c r="N374" s="21" t="s">
        <v>1217</v>
      </c>
      <c r="Q374" s="21" t="s">
        <v>1203</v>
      </c>
      <c r="R374" s="36"/>
      <c r="AK374" s="1"/>
      <c r="AL374" s="1"/>
      <c r="AM374" s="1"/>
      <c r="AN374" s="1"/>
      <c r="AO374" s="1"/>
    </row>
    <row r="375" spans="1:41" x14ac:dyDescent="0.3">
      <c r="A375" s="1" t="s">
        <v>617</v>
      </c>
      <c r="B375" s="1" t="s">
        <v>19</v>
      </c>
      <c r="C375" s="15" t="s">
        <v>1205</v>
      </c>
      <c r="E375" s="24" t="s">
        <v>339</v>
      </c>
      <c r="F375" s="25">
        <v>2.399</v>
      </c>
      <c r="H375" s="26">
        <v>65.462428435114504</v>
      </c>
      <c r="I375" s="27">
        <v>2.0144598000000009</v>
      </c>
      <c r="J375" s="26">
        <v>722.41706161137461</v>
      </c>
      <c r="K375" s="27">
        <v>-18.218124799999995</v>
      </c>
      <c r="L375" s="25">
        <v>18</v>
      </c>
      <c r="M375" s="3" t="s">
        <v>1101</v>
      </c>
      <c r="N375" s="21" t="s">
        <v>1217</v>
      </c>
      <c r="Q375" s="21" t="s">
        <v>1203</v>
      </c>
      <c r="R375" s="36"/>
      <c r="AK375" s="1"/>
      <c r="AL375" s="1"/>
      <c r="AM375" s="1"/>
      <c r="AN375" s="1"/>
      <c r="AO375" s="1"/>
    </row>
    <row r="376" spans="1:41" x14ac:dyDescent="0.3">
      <c r="A376" s="1" t="s">
        <v>618</v>
      </c>
      <c r="B376" s="1" t="s">
        <v>19</v>
      </c>
      <c r="C376" s="15" t="s">
        <v>1205</v>
      </c>
      <c r="E376" s="24" t="s">
        <v>339</v>
      </c>
      <c r="F376" s="25">
        <v>2.2949999999999999</v>
      </c>
      <c r="H376" s="26">
        <v>49.423544847328245</v>
      </c>
      <c r="I376" s="27">
        <v>2.3387400000000005</v>
      </c>
      <c r="J376" s="26">
        <v>606.58767772511862</v>
      </c>
      <c r="K376" s="27">
        <v>-16.404213999999996</v>
      </c>
      <c r="L376" s="25">
        <v>18</v>
      </c>
      <c r="M376" s="3" t="s">
        <v>1101</v>
      </c>
      <c r="N376" s="21" t="s">
        <v>1217</v>
      </c>
      <c r="O376" s="29"/>
      <c r="P376" s="29"/>
      <c r="Q376" s="21" t="s">
        <v>1203</v>
      </c>
      <c r="R376" s="31"/>
      <c r="S376" s="31"/>
      <c r="T376" s="28"/>
      <c r="Y376" s="28"/>
      <c r="Z376" s="28"/>
      <c r="AK376" s="1"/>
      <c r="AL376" s="1"/>
      <c r="AM376" s="1"/>
      <c r="AN376" s="1"/>
      <c r="AO376" s="1"/>
    </row>
    <row r="377" spans="1:41" x14ac:dyDescent="0.3">
      <c r="A377" s="1" t="s">
        <v>619</v>
      </c>
      <c r="B377" s="1" t="s">
        <v>103</v>
      </c>
      <c r="C377" s="15" t="s">
        <v>1205</v>
      </c>
      <c r="E377" s="24" t="s">
        <v>339</v>
      </c>
      <c r="F377" s="25">
        <v>2.3008000000000002</v>
      </c>
      <c r="H377" s="26">
        <v>57.939766221374043</v>
      </c>
      <c r="I377" s="27">
        <v>3.1330160000000009</v>
      </c>
      <c r="J377" s="26">
        <v>661.65876777251196</v>
      </c>
      <c r="K377" s="27">
        <v>-17.239127399999997</v>
      </c>
      <c r="L377" s="25">
        <v>18</v>
      </c>
      <c r="M377" s="3" t="s">
        <v>1101</v>
      </c>
      <c r="N377" s="28" t="s">
        <v>1217</v>
      </c>
      <c r="O377" s="29"/>
      <c r="P377" s="29"/>
      <c r="Q377" s="21" t="s">
        <v>1203</v>
      </c>
      <c r="R377" s="31"/>
      <c r="S377" s="31"/>
      <c r="T377" s="28"/>
      <c r="Y377" s="28"/>
      <c r="Z377" s="28"/>
      <c r="AK377" s="1"/>
      <c r="AL377" s="1"/>
      <c r="AM377" s="1"/>
      <c r="AN377" s="1"/>
      <c r="AO377" s="1"/>
    </row>
    <row r="378" spans="1:41" x14ac:dyDescent="0.3">
      <c r="A378" s="1" t="s">
        <v>620</v>
      </c>
      <c r="B378" s="1" t="s">
        <v>19</v>
      </c>
      <c r="C378" s="15" t="s">
        <v>1205</v>
      </c>
      <c r="E378" s="24" t="s">
        <v>339</v>
      </c>
      <c r="F378" s="25">
        <v>2.3208000000000002</v>
      </c>
      <c r="H378" s="26">
        <v>58.409708969465647</v>
      </c>
      <c r="I378" s="27">
        <v>2.3253556000000009</v>
      </c>
      <c r="J378" s="26">
        <v>676.57187993680895</v>
      </c>
      <c r="K378" s="27">
        <v>-18.598080999999993</v>
      </c>
      <c r="L378" s="25">
        <v>27</v>
      </c>
      <c r="M378" s="3" t="s">
        <v>1101</v>
      </c>
      <c r="N378" s="21" t="s">
        <v>1217</v>
      </c>
      <c r="O378" s="29"/>
      <c r="P378" s="29"/>
      <c r="Q378" s="21" t="s">
        <v>1203</v>
      </c>
      <c r="R378" s="31"/>
      <c r="S378" s="31"/>
      <c r="T378" s="28"/>
      <c r="Y378" s="28"/>
      <c r="Z378" s="28"/>
      <c r="AK378" s="1"/>
      <c r="AL378" s="1"/>
      <c r="AM378" s="1"/>
      <c r="AN378" s="1"/>
      <c r="AO378" s="1"/>
    </row>
    <row r="379" spans="1:41" x14ac:dyDescent="0.3">
      <c r="A379" s="1" t="s">
        <v>621</v>
      </c>
      <c r="B379" s="1" t="s">
        <v>19</v>
      </c>
      <c r="C379" s="15" t="s">
        <v>1205</v>
      </c>
      <c r="E379" s="24" t="s">
        <v>339</v>
      </c>
      <c r="F379" s="25">
        <v>2.3479000000000001</v>
      </c>
      <c r="H379" s="26">
        <v>65.127266221374043</v>
      </c>
      <c r="I379" s="27">
        <v>2.5595044000000007</v>
      </c>
      <c r="J379" s="26">
        <v>670.8214849921012</v>
      </c>
      <c r="K379" s="27">
        <v>-19.376929399999998</v>
      </c>
      <c r="L379" s="25">
        <v>27</v>
      </c>
      <c r="M379" s="3" t="s">
        <v>1101</v>
      </c>
      <c r="N379" s="21" t="s">
        <v>1217</v>
      </c>
      <c r="O379" s="29"/>
      <c r="P379" s="29"/>
      <c r="Q379" s="21" t="s">
        <v>1203</v>
      </c>
      <c r="R379" s="31"/>
      <c r="S379" s="31"/>
      <c r="T379" s="28"/>
      <c r="Y379" s="28"/>
      <c r="Z379" s="28"/>
      <c r="AK379" s="1"/>
      <c r="AL379" s="1"/>
      <c r="AM379" s="1"/>
      <c r="AN379" s="1"/>
      <c r="AO379" s="1"/>
    </row>
    <row r="380" spans="1:41" x14ac:dyDescent="0.3">
      <c r="A380" s="1" t="s">
        <v>622</v>
      </c>
      <c r="B380" s="1" t="s">
        <v>19</v>
      </c>
      <c r="C380" s="15" t="s">
        <v>1205</v>
      </c>
      <c r="E380" s="24" t="s">
        <v>339</v>
      </c>
      <c r="F380" s="25">
        <v>2.3717999999999999</v>
      </c>
      <c r="H380" s="26">
        <v>59.783754770992367</v>
      </c>
      <c r="I380" s="27">
        <v>1.9952724000000015</v>
      </c>
      <c r="J380" s="26">
        <v>674.45497630331772</v>
      </c>
      <c r="K380" s="27">
        <v>-18.529816399999998</v>
      </c>
      <c r="L380" s="25">
        <v>27</v>
      </c>
      <c r="M380" s="3" t="s">
        <v>1101</v>
      </c>
      <c r="N380" s="21" t="s">
        <v>1217</v>
      </c>
      <c r="O380" s="29"/>
      <c r="P380" s="29"/>
      <c r="Q380" s="21" t="s">
        <v>1203</v>
      </c>
      <c r="R380" s="31"/>
      <c r="S380" s="31"/>
      <c r="T380" s="28"/>
      <c r="Y380" s="28"/>
      <c r="Z380" s="28"/>
      <c r="AK380" s="1"/>
      <c r="AL380" s="1"/>
      <c r="AM380" s="1"/>
      <c r="AN380" s="1"/>
      <c r="AO380" s="1"/>
    </row>
    <row r="381" spans="1:41" s="56" customFormat="1" x14ac:dyDescent="0.3">
      <c r="A381" s="1" t="s">
        <v>623</v>
      </c>
      <c r="B381" s="1" t="s">
        <v>19</v>
      </c>
      <c r="C381" s="15" t="s">
        <v>1205</v>
      </c>
      <c r="D381" s="15"/>
      <c r="E381" s="24" t="s">
        <v>339</v>
      </c>
      <c r="F381" s="25">
        <v>2.2675000000000001</v>
      </c>
      <c r="G381" s="21"/>
      <c r="H381" s="26">
        <v>65.232228053435108</v>
      </c>
      <c r="I381" s="27">
        <v>2.380803600000001</v>
      </c>
      <c r="J381" s="26">
        <v>702.21169036334925</v>
      </c>
      <c r="K381" s="27">
        <v>-19.159509699999997</v>
      </c>
      <c r="L381" s="25">
        <v>27</v>
      </c>
      <c r="M381" s="3" t="s">
        <v>1101</v>
      </c>
      <c r="N381" s="21" t="s">
        <v>1217</v>
      </c>
      <c r="O381" s="29"/>
      <c r="P381" s="29"/>
      <c r="Q381" s="21" t="s">
        <v>1203</v>
      </c>
      <c r="R381" s="31"/>
      <c r="S381" s="31"/>
      <c r="T381" s="28"/>
      <c r="U381" s="21"/>
      <c r="V381" s="21"/>
      <c r="W381" s="15"/>
      <c r="X381" s="15"/>
      <c r="Y381" s="28"/>
      <c r="Z381" s="28"/>
      <c r="AA381" s="21"/>
      <c r="AB381" s="21"/>
      <c r="AC381" s="21"/>
      <c r="AD381" s="21"/>
      <c r="AE381" s="21"/>
      <c r="AF381" s="21"/>
      <c r="AG381" s="21"/>
      <c r="AH381" s="21"/>
      <c r="AI381" s="21"/>
      <c r="AJ381" s="24"/>
      <c r="AK381" s="1"/>
      <c r="AL381" s="1"/>
      <c r="AM381" s="1"/>
      <c r="AN381" s="1"/>
      <c r="AO381" s="1"/>
    </row>
    <row r="382" spans="1:41" x14ac:dyDescent="0.3">
      <c r="A382" s="1" t="s">
        <v>624</v>
      </c>
      <c r="B382" s="1" t="s">
        <v>19</v>
      </c>
      <c r="C382" s="15" t="s">
        <v>1205</v>
      </c>
      <c r="E382" s="24" t="s">
        <v>339</v>
      </c>
      <c r="F382" s="25">
        <v>2.2795999999999998</v>
      </c>
      <c r="H382" s="26">
        <v>52.268249045801525</v>
      </c>
      <c r="I382" s="27">
        <v>2.2798490000000018</v>
      </c>
      <c r="J382" s="26">
        <v>644.53396524486584</v>
      </c>
      <c r="K382" s="27">
        <v>-19.644807799999992</v>
      </c>
      <c r="L382" s="25">
        <v>27</v>
      </c>
      <c r="M382" s="3" t="s">
        <v>1101</v>
      </c>
      <c r="N382" s="21" t="s">
        <v>1217</v>
      </c>
      <c r="O382" s="29"/>
      <c r="P382" s="29"/>
      <c r="Q382" s="21" t="s">
        <v>1203</v>
      </c>
      <c r="R382" s="31"/>
      <c r="S382" s="31"/>
      <c r="T382" s="28"/>
      <c r="Y382" s="28"/>
      <c r="Z382" s="28"/>
      <c r="AK382" s="1"/>
      <c r="AL382" s="1"/>
      <c r="AM382" s="1"/>
      <c r="AN382" s="1"/>
      <c r="AO382" s="1"/>
    </row>
    <row r="383" spans="1:41" x14ac:dyDescent="0.3">
      <c r="A383" s="1" t="s">
        <v>720</v>
      </c>
      <c r="B383" s="1" t="s">
        <v>103</v>
      </c>
      <c r="C383" s="15" t="s">
        <v>1205</v>
      </c>
      <c r="E383" s="15" t="s">
        <v>339</v>
      </c>
      <c r="F383" s="25">
        <v>2.3978999999999999</v>
      </c>
      <c r="H383" s="26">
        <v>45.062077151335309</v>
      </c>
      <c r="I383" s="27">
        <v>3.2706402000000008</v>
      </c>
      <c r="J383" s="26">
        <v>691.77125000000001</v>
      </c>
      <c r="K383" s="27">
        <v>-13.009400000000003</v>
      </c>
      <c r="L383" s="3">
        <v>9</v>
      </c>
      <c r="M383" s="3" t="s">
        <v>1111</v>
      </c>
      <c r="N383" s="28" t="s">
        <v>1217</v>
      </c>
      <c r="Q383" s="21" t="s">
        <v>1203</v>
      </c>
      <c r="R383" s="36"/>
      <c r="AK383" s="1"/>
      <c r="AL383" s="1"/>
      <c r="AM383" s="1"/>
      <c r="AN383" s="1"/>
      <c r="AO383" s="1"/>
    </row>
    <row r="384" spans="1:41" x14ac:dyDescent="0.3">
      <c r="A384" s="1" t="s">
        <v>729</v>
      </c>
      <c r="B384" s="1" t="s">
        <v>103</v>
      </c>
      <c r="C384" s="15" t="s">
        <v>1205</v>
      </c>
      <c r="E384" s="24" t="s">
        <v>339</v>
      </c>
      <c r="F384" s="25">
        <v>2.2719</v>
      </c>
      <c r="H384" s="26">
        <v>47.484629080118687</v>
      </c>
      <c r="I384" s="27">
        <v>3.009966400000001</v>
      </c>
      <c r="J384" s="26">
        <v>634.18375000000003</v>
      </c>
      <c r="K384" s="27">
        <v>-15.020587599999999</v>
      </c>
      <c r="L384" s="25">
        <v>18</v>
      </c>
      <c r="M384" s="3" t="s">
        <v>1111</v>
      </c>
      <c r="N384" s="28" t="s">
        <v>1217</v>
      </c>
      <c r="Q384" s="21" t="s">
        <v>1203</v>
      </c>
      <c r="R384" s="36"/>
      <c r="AK384" s="1"/>
      <c r="AL384" s="1"/>
      <c r="AM384" s="1"/>
      <c r="AN384" s="1"/>
      <c r="AO384" s="1"/>
    </row>
    <row r="385" spans="1:41" x14ac:dyDescent="0.3">
      <c r="A385" s="1" t="s">
        <v>721</v>
      </c>
      <c r="B385" s="1" t="s">
        <v>103</v>
      </c>
      <c r="C385" s="15" t="s">
        <v>1205</v>
      </c>
      <c r="E385" s="15" t="s">
        <v>339</v>
      </c>
      <c r="F385" s="25">
        <v>2.3239999999999998</v>
      </c>
      <c r="H385" s="26">
        <v>45.682848664688429</v>
      </c>
      <c r="I385" s="27">
        <v>3.5856988000000003</v>
      </c>
      <c r="J385" s="26">
        <v>596.75874999999996</v>
      </c>
      <c r="K385" s="27">
        <v>-13.101066800000002</v>
      </c>
      <c r="L385" s="3">
        <v>9</v>
      </c>
      <c r="M385" s="3" t="s">
        <v>1111</v>
      </c>
      <c r="N385" s="28" t="s">
        <v>1217</v>
      </c>
      <c r="Q385" s="21" t="s">
        <v>1203</v>
      </c>
      <c r="R385" s="36"/>
      <c r="AK385" s="1"/>
      <c r="AL385" s="1"/>
      <c r="AM385" s="1"/>
      <c r="AN385" s="1"/>
      <c r="AO385" s="1"/>
    </row>
    <row r="386" spans="1:41" x14ac:dyDescent="0.3">
      <c r="A386" s="1" t="s">
        <v>722</v>
      </c>
      <c r="B386" s="1" t="s">
        <v>103</v>
      </c>
      <c r="C386" s="15" t="s">
        <v>1205</v>
      </c>
      <c r="E386" s="15" t="s">
        <v>339</v>
      </c>
      <c r="F386" s="25">
        <v>2.2745000000000002</v>
      </c>
      <c r="H386" s="26">
        <v>48.532700296735896</v>
      </c>
      <c r="I386" s="27">
        <v>3.6723770000000009</v>
      </c>
      <c r="J386" s="26">
        <v>574.65875000000005</v>
      </c>
      <c r="K386" s="27">
        <v>-13.579729200000004</v>
      </c>
      <c r="L386" s="3">
        <v>9</v>
      </c>
      <c r="M386" s="3" t="s">
        <v>1111</v>
      </c>
      <c r="N386" s="28" t="s">
        <v>1217</v>
      </c>
      <c r="Q386" s="21" t="s">
        <v>1203</v>
      </c>
      <c r="R386" s="36"/>
      <c r="AK386" s="1"/>
      <c r="AL386" s="1"/>
      <c r="AM386" s="1"/>
      <c r="AN386" s="1"/>
      <c r="AO386" s="1"/>
    </row>
    <row r="387" spans="1:41" x14ac:dyDescent="0.3">
      <c r="A387" s="1" t="s">
        <v>723</v>
      </c>
      <c r="B387" s="1" t="s">
        <v>103</v>
      </c>
      <c r="C387" s="15" t="s">
        <v>1205</v>
      </c>
      <c r="E387" s="15" t="s">
        <v>339</v>
      </c>
      <c r="F387" s="25">
        <v>2.2907000000000002</v>
      </c>
      <c r="H387" s="26">
        <v>55.662670623145395</v>
      </c>
      <c r="I387" s="27">
        <v>3.5545643999999994</v>
      </c>
      <c r="J387" s="26">
        <v>616.89625000000001</v>
      </c>
      <c r="K387" s="27">
        <v>-15.402332000000005</v>
      </c>
      <c r="L387" s="3">
        <v>9</v>
      </c>
      <c r="M387" s="3" t="s">
        <v>1111</v>
      </c>
      <c r="N387" s="28" t="s">
        <v>1217</v>
      </c>
      <c r="Q387" s="21" t="s">
        <v>1203</v>
      </c>
      <c r="R387" s="36"/>
      <c r="AK387" s="1"/>
      <c r="AL387" s="1"/>
      <c r="AM387" s="1"/>
      <c r="AN387" s="1"/>
      <c r="AO387" s="1"/>
    </row>
    <row r="388" spans="1:41" x14ac:dyDescent="0.3">
      <c r="A388" s="1" t="s">
        <v>724</v>
      </c>
      <c r="B388" s="1" t="s">
        <v>103</v>
      </c>
      <c r="C388" s="15" t="s">
        <v>1205</v>
      </c>
      <c r="E388" s="15" t="s">
        <v>339</v>
      </c>
      <c r="F388" s="25">
        <v>2.3702999999999999</v>
      </c>
      <c r="H388" s="26">
        <v>57.888189910979222</v>
      </c>
      <c r="I388" s="27">
        <v>2.6771893999999992</v>
      </c>
      <c r="J388" s="26">
        <v>646.00874999999996</v>
      </c>
      <c r="K388" s="27">
        <v>-14.743074800000002</v>
      </c>
      <c r="L388" s="3">
        <v>9</v>
      </c>
      <c r="M388" s="3" t="s">
        <v>1111</v>
      </c>
      <c r="N388" s="28" t="s">
        <v>1217</v>
      </c>
      <c r="Q388" s="21" t="s">
        <v>1203</v>
      </c>
      <c r="R388" s="36"/>
      <c r="AK388" s="1"/>
      <c r="AL388" s="1"/>
      <c r="AM388" s="1"/>
      <c r="AN388" s="1"/>
      <c r="AO388" s="1"/>
    </row>
    <row r="389" spans="1:41" x14ac:dyDescent="0.3">
      <c r="A389" s="1" t="s">
        <v>725</v>
      </c>
      <c r="B389" s="1" t="s">
        <v>103</v>
      </c>
      <c r="C389" s="15" t="s">
        <v>1205</v>
      </c>
      <c r="E389" s="24" t="s">
        <v>339</v>
      </c>
      <c r="F389" s="25">
        <v>2.3515000000000001</v>
      </c>
      <c r="H389" s="26">
        <v>55.985519287833824</v>
      </c>
      <c r="I389" s="27">
        <v>2.8680747999999996</v>
      </c>
      <c r="J389" s="26">
        <v>586.93375000000003</v>
      </c>
      <c r="K389" s="27">
        <v>-15.468691600000003</v>
      </c>
      <c r="L389" s="25">
        <v>18</v>
      </c>
      <c r="M389" s="3" t="s">
        <v>1111</v>
      </c>
      <c r="N389" s="28" t="s">
        <v>1217</v>
      </c>
      <c r="Q389" s="21" t="s">
        <v>1203</v>
      </c>
      <c r="R389" s="36"/>
      <c r="AK389" s="1"/>
      <c r="AL389" s="1"/>
      <c r="AM389" s="1"/>
      <c r="AN389" s="1"/>
      <c r="AO389" s="1"/>
    </row>
    <row r="390" spans="1:41" x14ac:dyDescent="0.3">
      <c r="A390" s="1" t="s">
        <v>726</v>
      </c>
      <c r="B390" s="55" t="s">
        <v>19</v>
      </c>
      <c r="C390" s="15" t="s">
        <v>1205</v>
      </c>
      <c r="E390" s="24" t="s">
        <v>339</v>
      </c>
      <c r="F390" s="25">
        <v>2.3769999999999998</v>
      </c>
      <c r="H390" s="26">
        <v>39.155845697329376</v>
      </c>
      <c r="I390" s="27">
        <v>3.4835970000000005</v>
      </c>
      <c r="J390" s="26">
        <v>630.45875000000001</v>
      </c>
      <c r="K390" s="27">
        <v>-14.489654000000005</v>
      </c>
      <c r="L390" s="25">
        <v>18</v>
      </c>
      <c r="M390" s="3" t="s">
        <v>1111</v>
      </c>
      <c r="N390" s="21" t="s">
        <v>1217</v>
      </c>
      <c r="Q390" s="21" t="s">
        <v>1203</v>
      </c>
      <c r="R390" s="36"/>
      <c r="AK390" s="1"/>
      <c r="AL390" s="1"/>
      <c r="AM390" s="1"/>
      <c r="AN390" s="1"/>
      <c r="AO390" s="1"/>
    </row>
    <row r="391" spans="1:41" x14ac:dyDescent="0.3">
      <c r="A391" s="1" t="s">
        <v>727</v>
      </c>
      <c r="B391" s="1" t="s">
        <v>103</v>
      </c>
      <c r="C391" s="15" t="s">
        <v>1205</v>
      </c>
      <c r="E391" s="24" t="s">
        <v>339</v>
      </c>
      <c r="F391" s="25">
        <v>2.3208000000000002</v>
      </c>
      <c r="H391" s="26">
        <v>50.720237388724037</v>
      </c>
      <c r="I391" s="27">
        <v>3.1780596000000005</v>
      </c>
      <c r="J391" s="26">
        <v>723.7337500000001</v>
      </c>
      <c r="K391" s="27">
        <v>-14.273152400000001</v>
      </c>
      <c r="L391" s="25">
        <v>18</v>
      </c>
      <c r="M391" s="3" t="s">
        <v>1111</v>
      </c>
      <c r="N391" s="28" t="s">
        <v>1217</v>
      </c>
      <c r="O391" s="29"/>
      <c r="P391" s="30"/>
      <c r="Q391" s="21" t="s">
        <v>1203</v>
      </c>
      <c r="R391" s="31"/>
      <c r="S391" s="31"/>
      <c r="T391" s="28"/>
      <c r="AK391" s="1"/>
      <c r="AL391" s="1"/>
      <c r="AM391" s="1"/>
      <c r="AN391" s="1"/>
      <c r="AO391" s="1"/>
    </row>
    <row r="392" spans="1:41" x14ac:dyDescent="0.3">
      <c r="A392" s="1" t="s">
        <v>728</v>
      </c>
      <c r="B392" s="1" t="s">
        <v>103</v>
      </c>
      <c r="C392" s="15" t="s">
        <v>1205</v>
      </c>
      <c r="E392" s="24" t="s">
        <v>339</v>
      </c>
      <c r="F392" s="25">
        <v>2.3191000000000002</v>
      </c>
      <c r="H392" s="26">
        <v>49.058516320474766</v>
      </c>
      <c r="I392" s="27">
        <v>3.0025796000000011</v>
      </c>
      <c r="J392" s="26">
        <v>578.97125000000005</v>
      </c>
      <c r="K392" s="27">
        <v>-14.444283200000005</v>
      </c>
      <c r="L392" s="25">
        <v>18</v>
      </c>
      <c r="M392" s="3" t="s">
        <v>1111</v>
      </c>
      <c r="N392" s="28" t="s">
        <v>1217</v>
      </c>
      <c r="O392" s="29"/>
      <c r="P392" s="30"/>
      <c r="Q392" s="21" t="s">
        <v>1203</v>
      </c>
      <c r="R392" s="31"/>
      <c r="S392" s="31"/>
      <c r="T392" s="28"/>
      <c r="AK392" s="1"/>
      <c r="AL392" s="1"/>
      <c r="AM392" s="1"/>
      <c r="AN392" s="1"/>
      <c r="AO392" s="1"/>
    </row>
    <row r="393" spans="1:41" x14ac:dyDescent="0.3">
      <c r="A393" s="1" t="s">
        <v>663</v>
      </c>
      <c r="B393" s="1" t="s">
        <v>19</v>
      </c>
      <c r="C393" s="15" t="s">
        <v>1205</v>
      </c>
      <c r="E393" s="24" t="s">
        <v>339</v>
      </c>
      <c r="F393" s="34">
        <v>2.2458999999999998</v>
      </c>
      <c r="H393" s="26">
        <v>71.722243131351149</v>
      </c>
      <c r="I393" s="27">
        <v>2.3037503999999989</v>
      </c>
      <c r="J393" s="26">
        <v>942.31791907514446</v>
      </c>
      <c r="K393" s="27">
        <v>-17.020878500000006</v>
      </c>
      <c r="L393" s="3">
        <v>20</v>
      </c>
      <c r="M393" s="3" t="s">
        <v>1101</v>
      </c>
      <c r="N393" s="21" t="s">
        <v>1217</v>
      </c>
      <c r="O393" s="29"/>
      <c r="P393" s="30"/>
      <c r="Q393" s="21" t="s">
        <v>1203</v>
      </c>
      <c r="R393" s="31"/>
      <c r="S393" s="31"/>
      <c r="T393" s="28"/>
      <c r="AK393" s="1"/>
      <c r="AL393" s="1"/>
      <c r="AM393" s="1"/>
      <c r="AN393" s="1"/>
      <c r="AO393" s="1"/>
    </row>
    <row r="394" spans="1:41" x14ac:dyDescent="0.3">
      <c r="A394" s="1" t="s">
        <v>664</v>
      </c>
      <c r="B394" s="1" t="s">
        <v>19</v>
      </c>
      <c r="C394" s="15" t="s">
        <v>1205</v>
      </c>
      <c r="E394" s="24" t="s">
        <v>339</v>
      </c>
      <c r="F394" s="34">
        <v>2.2643</v>
      </c>
      <c r="H394" s="26">
        <v>60.192949441726249</v>
      </c>
      <c r="I394" s="27">
        <v>3.2873983999999998</v>
      </c>
      <c r="J394" s="26">
        <v>955.38150289017358</v>
      </c>
      <c r="K394" s="27">
        <v>-16.651093700000001</v>
      </c>
      <c r="L394" s="3">
        <v>20</v>
      </c>
      <c r="M394" s="3" t="s">
        <v>1101</v>
      </c>
      <c r="N394" s="21" t="s">
        <v>1217</v>
      </c>
      <c r="O394" s="29"/>
      <c r="P394" s="30"/>
      <c r="Q394" s="21" t="s">
        <v>1203</v>
      </c>
      <c r="R394" s="31"/>
      <c r="S394" s="31"/>
      <c r="T394" s="28"/>
      <c r="AK394" s="1"/>
      <c r="AL394" s="1"/>
      <c r="AM394" s="1"/>
      <c r="AN394" s="1"/>
      <c r="AO394" s="1"/>
    </row>
    <row r="395" spans="1:41" x14ac:dyDescent="0.3">
      <c r="A395" s="1" t="s">
        <v>665</v>
      </c>
      <c r="B395" s="1" t="s">
        <v>19</v>
      </c>
      <c r="C395" s="15" t="s">
        <v>1205</v>
      </c>
      <c r="E395" s="24" t="s">
        <v>339</v>
      </c>
      <c r="F395" s="34">
        <v>2.3542999999999998</v>
      </c>
      <c r="H395" s="26">
        <v>71.116296575084675</v>
      </c>
      <c r="I395" s="27">
        <v>3.322363999999999</v>
      </c>
      <c r="J395" s="26">
        <v>964.38439306358384</v>
      </c>
      <c r="K395" s="27">
        <v>-18.442133600000005</v>
      </c>
      <c r="L395" s="3">
        <v>20</v>
      </c>
      <c r="M395" s="3" t="s">
        <v>1101</v>
      </c>
      <c r="N395" s="21" t="s">
        <v>1217</v>
      </c>
      <c r="Q395" s="21" t="s">
        <v>1203</v>
      </c>
      <c r="R395" s="36"/>
      <c r="AK395" s="1"/>
      <c r="AL395" s="1"/>
      <c r="AM395" s="1"/>
      <c r="AN395" s="1"/>
      <c r="AO395" s="1"/>
    </row>
    <row r="396" spans="1:41" x14ac:dyDescent="0.3">
      <c r="A396" s="1" t="s">
        <v>666</v>
      </c>
      <c r="B396" s="1" t="s">
        <v>19</v>
      </c>
      <c r="C396" s="15" t="s">
        <v>1205</v>
      </c>
      <c r="E396" s="24" t="s">
        <v>339</v>
      </c>
      <c r="F396" s="34">
        <v>2.2553999999999998</v>
      </c>
      <c r="H396" s="26">
        <v>104.74570317400577</v>
      </c>
      <c r="I396" s="27">
        <v>-0.3351911999999998</v>
      </c>
      <c r="J396" s="26">
        <v>995.94508670520247</v>
      </c>
      <c r="K396" s="27">
        <v>-17.107812799999998</v>
      </c>
      <c r="L396" s="3">
        <v>20</v>
      </c>
      <c r="M396" s="3" t="s">
        <v>1101</v>
      </c>
      <c r="N396" s="21" t="s">
        <v>1217</v>
      </c>
      <c r="Q396" s="21" t="s">
        <v>1203</v>
      </c>
      <c r="R396" s="36"/>
      <c r="AK396" s="1"/>
      <c r="AL396" s="1"/>
      <c r="AM396" s="1"/>
      <c r="AN396" s="1"/>
      <c r="AO396" s="1"/>
    </row>
    <row r="397" spans="1:41" x14ac:dyDescent="0.3">
      <c r="A397" s="1" t="s">
        <v>667</v>
      </c>
      <c r="B397" s="1" t="s">
        <v>19</v>
      </c>
      <c r="C397" s="15" t="s">
        <v>1205</v>
      </c>
      <c r="E397" s="24" t="s">
        <v>339</v>
      </c>
      <c r="F397" s="34">
        <v>2.2860999999999998</v>
      </c>
      <c r="H397" s="26">
        <v>97.131852967005386</v>
      </c>
      <c r="I397" s="27">
        <v>1.3959536000000003</v>
      </c>
      <c r="J397" s="26">
        <v>883.66184971098266</v>
      </c>
      <c r="K397" s="27">
        <v>-15.843011799999999</v>
      </c>
      <c r="L397" s="3">
        <v>20</v>
      </c>
      <c r="M397" s="3" t="s">
        <v>1101</v>
      </c>
      <c r="N397" s="21" t="s">
        <v>1217</v>
      </c>
      <c r="Q397" s="21" t="s">
        <v>1203</v>
      </c>
      <c r="R397" s="36"/>
      <c r="AK397" s="1"/>
      <c r="AL397" s="1"/>
      <c r="AM397" s="1"/>
      <c r="AN397" s="1"/>
      <c r="AO397" s="1"/>
    </row>
    <row r="398" spans="1:41" x14ac:dyDescent="0.3">
      <c r="A398" s="1" t="s">
        <v>668</v>
      </c>
      <c r="B398" s="1" t="s">
        <v>19</v>
      </c>
      <c r="C398" s="15" t="s">
        <v>1205</v>
      </c>
      <c r="E398" s="24" t="s">
        <v>339</v>
      </c>
      <c r="F398" s="34">
        <v>2.2496</v>
      </c>
      <c r="H398" s="26">
        <v>46.489524526408232</v>
      </c>
      <c r="I398" s="27">
        <v>2.4436599999999995</v>
      </c>
      <c r="J398" s="26">
        <v>969.77456647398856</v>
      </c>
      <c r="K398" s="27">
        <v>-15.974348499999998</v>
      </c>
      <c r="L398" s="3">
        <v>20</v>
      </c>
      <c r="M398" s="3" t="s">
        <v>1101</v>
      </c>
      <c r="N398" s="21" t="s">
        <v>1217</v>
      </c>
      <c r="Q398" s="21" t="s">
        <v>1203</v>
      </c>
      <c r="R398" s="36"/>
      <c r="AK398" s="1"/>
      <c r="AL398" s="1"/>
      <c r="AM398" s="1"/>
      <c r="AN398" s="1"/>
      <c r="AO398" s="1"/>
    </row>
    <row r="399" spans="1:41" x14ac:dyDescent="0.3">
      <c r="A399" s="1" t="s">
        <v>669</v>
      </c>
      <c r="B399" s="1" t="s">
        <v>19</v>
      </c>
      <c r="C399" s="15" t="s">
        <v>1205</v>
      </c>
      <c r="E399" s="24" t="s">
        <v>339</v>
      </c>
      <c r="F399" s="34">
        <v>2.3102999999999998</v>
      </c>
      <c r="H399" s="26">
        <v>82.398444360807929</v>
      </c>
      <c r="I399" s="27">
        <v>2.5995584000000003</v>
      </c>
      <c r="J399" s="26">
        <v>939.7023121387283</v>
      </c>
      <c r="K399" s="27">
        <v>-19.080833199999997</v>
      </c>
      <c r="L399" s="3">
        <v>20</v>
      </c>
      <c r="M399" s="3" t="s">
        <v>1101</v>
      </c>
      <c r="N399" s="21" t="s">
        <v>1217</v>
      </c>
      <c r="Q399" s="21" t="s">
        <v>1203</v>
      </c>
      <c r="R399" s="36"/>
      <c r="AK399" s="1"/>
      <c r="AL399" s="1"/>
      <c r="AM399" s="1"/>
      <c r="AN399" s="1"/>
      <c r="AO399" s="1"/>
    </row>
    <row r="400" spans="1:41" x14ac:dyDescent="0.3">
      <c r="A400" s="1" t="s">
        <v>670</v>
      </c>
      <c r="B400" s="1" t="s">
        <v>19</v>
      </c>
      <c r="C400" s="15" t="s">
        <v>1205</v>
      </c>
      <c r="E400" s="24" t="s">
        <v>339</v>
      </c>
      <c r="F400" s="34">
        <v>2.3298000000000001</v>
      </c>
      <c r="H400" s="26">
        <v>65.763141387529799</v>
      </c>
      <c r="I400" s="27">
        <v>2.152950399999999</v>
      </c>
      <c r="J400" s="26">
        <v>960.69942196531804</v>
      </c>
      <c r="K400" s="27">
        <v>-18.498252100000002</v>
      </c>
      <c r="L400" s="3">
        <v>20</v>
      </c>
      <c r="M400" s="3" t="s">
        <v>1101</v>
      </c>
      <c r="N400" s="21" t="s">
        <v>1217</v>
      </c>
      <c r="Q400" s="21" t="s">
        <v>1203</v>
      </c>
      <c r="R400" s="36"/>
      <c r="AK400" s="1"/>
      <c r="AL400" s="1"/>
      <c r="AM400" s="1"/>
      <c r="AN400" s="1"/>
      <c r="AO400" s="1"/>
    </row>
    <row r="401" spans="1:41" x14ac:dyDescent="0.3">
      <c r="A401" s="1" t="s">
        <v>671</v>
      </c>
      <c r="B401" s="1" t="s">
        <v>19</v>
      </c>
      <c r="C401" s="15" t="s">
        <v>1205</v>
      </c>
      <c r="E401" s="24" t="s">
        <v>339</v>
      </c>
      <c r="F401" s="34">
        <v>2.3702999999999999</v>
      </c>
      <c r="H401" s="26">
        <v>82.143771170493054</v>
      </c>
      <c r="I401" s="27">
        <v>3.3613959999999996</v>
      </c>
      <c r="J401" s="26">
        <v>944.22543352601167</v>
      </c>
      <c r="K401" s="27">
        <v>-16.651370099999998</v>
      </c>
      <c r="L401" s="3">
        <v>20</v>
      </c>
      <c r="M401" s="3" t="s">
        <v>1101</v>
      </c>
      <c r="N401" s="21" t="s">
        <v>1217</v>
      </c>
      <c r="Q401" s="21" t="s">
        <v>1203</v>
      </c>
      <c r="R401" s="36"/>
      <c r="AK401" s="1"/>
      <c r="AL401" s="1"/>
      <c r="AM401" s="1"/>
      <c r="AN401" s="1"/>
      <c r="AO401" s="1"/>
    </row>
    <row r="402" spans="1:41" x14ac:dyDescent="0.3">
      <c r="A402" s="1" t="s">
        <v>672</v>
      </c>
      <c r="B402" s="1" t="s">
        <v>19</v>
      </c>
      <c r="C402" s="15" t="s">
        <v>1205</v>
      </c>
      <c r="E402" s="24" t="s">
        <v>339</v>
      </c>
      <c r="F402" s="34">
        <v>2.3039999999999998</v>
      </c>
      <c r="H402" s="26">
        <v>30.840296073265584</v>
      </c>
      <c r="I402" s="27">
        <v>2.0066807999999994</v>
      </c>
      <c r="J402" s="26">
        <v>880.43930635838149</v>
      </c>
      <c r="K402" s="27">
        <v>-16.937491900000005</v>
      </c>
      <c r="L402" s="3">
        <v>20</v>
      </c>
      <c r="M402" s="3" t="s">
        <v>1101</v>
      </c>
      <c r="N402" s="21" t="s">
        <v>1217</v>
      </c>
      <c r="Q402" s="21" t="s">
        <v>1203</v>
      </c>
      <c r="R402" s="36"/>
      <c r="AK402" s="1"/>
      <c r="AL402" s="1"/>
      <c r="AM402" s="1"/>
      <c r="AN402" s="1"/>
      <c r="AO402" s="1"/>
    </row>
    <row r="403" spans="1:41" x14ac:dyDescent="0.3">
      <c r="A403" s="1" t="s">
        <v>750</v>
      </c>
      <c r="B403" s="1" t="s">
        <v>19</v>
      </c>
      <c r="C403" s="15" t="s">
        <v>1205</v>
      </c>
      <c r="E403" s="15" t="s">
        <v>339</v>
      </c>
      <c r="F403" s="34">
        <v>2.3866999999999998</v>
      </c>
      <c r="H403" s="26">
        <v>45.559370904325036</v>
      </c>
      <c r="I403" s="27">
        <v>2.4906219999999988</v>
      </c>
      <c r="J403" s="26">
        <v>595.52698412698408</v>
      </c>
      <c r="K403" s="27">
        <v>-15.352871499999999</v>
      </c>
      <c r="L403" s="3">
        <v>10</v>
      </c>
      <c r="M403" s="3" t="s">
        <v>1101</v>
      </c>
      <c r="N403" s="21" t="s">
        <v>1217</v>
      </c>
      <c r="O403" s="29"/>
      <c r="P403" s="29"/>
      <c r="Q403" s="21" t="s">
        <v>1203</v>
      </c>
      <c r="R403" s="31"/>
      <c r="S403" s="31"/>
      <c r="T403" s="28"/>
      <c r="AK403" s="1"/>
      <c r="AL403" s="1"/>
      <c r="AM403" s="1"/>
      <c r="AN403" s="1"/>
      <c r="AO403" s="1"/>
    </row>
    <row r="404" spans="1:41" x14ac:dyDescent="0.3">
      <c r="A404" s="1" t="s">
        <v>751</v>
      </c>
      <c r="B404" s="1" t="s">
        <v>19</v>
      </c>
      <c r="C404" s="15" t="s">
        <v>1205</v>
      </c>
      <c r="E404" s="15" t="s">
        <v>339</v>
      </c>
      <c r="F404" s="34">
        <v>2.2534000000000001</v>
      </c>
      <c r="H404" s="26">
        <v>54.440104849279159</v>
      </c>
      <c r="I404" s="27">
        <v>2.6399828000000003</v>
      </c>
      <c r="J404" s="26">
        <v>600.74920634920636</v>
      </c>
      <c r="K404" s="27">
        <v>-15.398235000000003</v>
      </c>
      <c r="L404" s="3">
        <v>10</v>
      </c>
      <c r="M404" s="3" t="s">
        <v>1101</v>
      </c>
      <c r="N404" s="21" t="s">
        <v>1217</v>
      </c>
      <c r="O404" s="29"/>
      <c r="P404" s="30"/>
      <c r="Q404" s="21" t="s">
        <v>1203</v>
      </c>
      <c r="R404" s="31"/>
      <c r="S404" s="31"/>
      <c r="T404" s="28"/>
      <c r="AK404" s="1"/>
      <c r="AL404" s="1"/>
      <c r="AM404" s="1"/>
      <c r="AN404" s="1"/>
      <c r="AO404" s="1"/>
    </row>
    <row r="405" spans="1:41" x14ac:dyDescent="0.3">
      <c r="A405" s="1" t="s">
        <v>752</v>
      </c>
      <c r="B405" s="1" t="s">
        <v>19</v>
      </c>
      <c r="C405" s="15" t="s">
        <v>1205</v>
      </c>
      <c r="E405" s="15" t="s">
        <v>339</v>
      </c>
      <c r="F405" s="34">
        <v>2.2471999999999999</v>
      </c>
      <c r="H405" s="26">
        <v>48.347051114023586</v>
      </c>
      <c r="I405" s="27">
        <v>3.3376410999999995</v>
      </c>
      <c r="J405" s="26">
        <v>604.73333333333346</v>
      </c>
      <c r="K405" s="27">
        <v>-14.221141500000002</v>
      </c>
      <c r="L405" s="3">
        <v>10</v>
      </c>
      <c r="M405" s="3" t="s">
        <v>1101</v>
      </c>
      <c r="N405" s="21" t="s">
        <v>1217</v>
      </c>
      <c r="O405" s="29"/>
      <c r="P405" s="30"/>
      <c r="Q405" s="21" t="s">
        <v>1203</v>
      </c>
      <c r="R405" s="31"/>
      <c r="S405" s="31"/>
      <c r="T405" s="28"/>
      <c r="AK405" s="1"/>
      <c r="AL405" s="1"/>
      <c r="AM405" s="1"/>
      <c r="AN405" s="1"/>
      <c r="AO405" s="1"/>
    </row>
    <row r="406" spans="1:41" x14ac:dyDescent="0.3">
      <c r="A406" s="1" t="s">
        <v>753</v>
      </c>
      <c r="B406" s="1" t="s">
        <v>19</v>
      </c>
      <c r="C406" s="15" t="s">
        <v>1205</v>
      </c>
      <c r="E406" s="15" t="s">
        <v>339</v>
      </c>
      <c r="F406" s="34">
        <v>2.3386999999999998</v>
      </c>
      <c r="H406" s="26">
        <v>41.74941022280472</v>
      </c>
      <c r="I406" s="27">
        <v>3.0820288999999987</v>
      </c>
      <c r="J406" s="26">
        <v>536.60634920634925</v>
      </c>
      <c r="K406" s="27">
        <v>-12.841943500000006</v>
      </c>
      <c r="L406" s="3">
        <v>10</v>
      </c>
      <c r="M406" s="3" t="s">
        <v>1101</v>
      </c>
      <c r="N406" s="21" t="s">
        <v>1217</v>
      </c>
      <c r="O406" s="29"/>
      <c r="P406" s="30"/>
      <c r="Q406" s="21" t="s">
        <v>1203</v>
      </c>
      <c r="R406" s="31"/>
      <c r="S406" s="31"/>
      <c r="T406" s="28"/>
      <c r="AK406" s="1"/>
      <c r="AL406" s="1"/>
      <c r="AM406" s="1"/>
      <c r="AN406" s="1"/>
      <c r="AO406" s="1"/>
    </row>
    <row r="407" spans="1:41" x14ac:dyDescent="0.3">
      <c r="A407" s="1" t="s">
        <v>754</v>
      </c>
      <c r="B407" s="1" t="s">
        <v>19</v>
      </c>
      <c r="C407" s="15" t="s">
        <v>1205</v>
      </c>
      <c r="E407" s="15" t="s">
        <v>339</v>
      </c>
      <c r="F407" s="34">
        <v>2.3582000000000001</v>
      </c>
      <c r="H407" s="26">
        <v>47.110552763819101</v>
      </c>
      <c r="I407" s="27">
        <v>2.6451056000000004</v>
      </c>
      <c r="J407" s="26">
        <v>600.4048672566372</v>
      </c>
      <c r="K407" s="27">
        <v>-15.043515800000005</v>
      </c>
      <c r="L407" s="3">
        <v>10</v>
      </c>
      <c r="M407" s="3" t="s">
        <v>1101</v>
      </c>
      <c r="N407" s="21" t="s">
        <v>1217</v>
      </c>
      <c r="O407" s="29"/>
      <c r="P407" s="30"/>
      <c r="Q407" s="21" t="s">
        <v>1203</v>
      </c>
      <c r="R407" s="31"/>
      <c r="S407" s="31"/>
      <c r="T407" s="28"/>
      <c r="AK407" s="1"/>
      <c r="AL407" s="1"/>
      <c r="AM407" s="1"/>
      <c r="AN407" s="1"/>
      <c r="AO407" s="1"/>
    </row>
    <row r="408" spans="1:41" x14ac:dyDescent="0.3">
      <c r="A408" s="1" t="s">
        <v>755</v>
      </c>
      <c r="B408" s="1" t="s">
        <v>19</v>
      </c>
      <c r="C408" s="15" t="s">
        <v>1205</v>
      </c>
      <c r="E408" s="24" t="s">
        <v>339</v>
      </c>
      <c r="F408" s="34">
        <v>2.3786999999999998</v>
      </c>
      <c r="H408" s="26">
        <v>37.624661770390411</v>
      </c>
      <c r="I408" s="27">
        <v>2.567044000000001</v>
      </c>
      <c r="J408" s="26">
        <v>551.62168141592917</v>
      </c>
      <c r="K408" s="27">
        <v>-14.6919653</v>
      </c>
      <c r="L408" s="3">
        <v>20</v>
      </c>
      <c r="M408" s="3" t="s">
        <v>1101</v>
      </c>
      <c r="N408" s="21" t="s">
        <v>1217</v>
      </c>
      <c r="O408" s="29"/>
      <c r="P408" s="29"/>
      <c r="Q408" s="21" t="s">
        <v>1203</v>
      </c>
      <c r="R408" s="31"/>
      <c r="S408" s="31"/>
      <c r="T408" s="28"/>
      <c r="AK408" s="1"/>
      <c r="AL408" s="1"/>
      <c r="AM408" s="1"/>
      <c r="AN408" s="1"/>
      <c r="AO408" s="1"/>
    </row>
    <row r="409" spans="1:41" x14ac:dyDescent="0.3">
      <c r="A409" s="1" t="s">
        <v>756</v>
      </c>
      <c r="B409" s="1" t="s">
        <v>19</v>
      </c>
      <c r="C409" s="15" t="s">
        <v>1205</v>
      </c>
      <c r="E409" s="24" t="s">
        <v>339</v>
      </c>
      <c r="F409" s="34">
        <v>2.3580999999999999</v>
      </c>
      <c r="H409" s="26">
        <v>47.943563973714731</v>
      </c>
      <c r="I409" s="27">
        <v>2.0255018000000007</v>
      </c>
      <c r="J409" s="26">
        <v>547.08628318584078</v>
      </c>
      <c r="K409" s="27">
        <v>27.8113852</v>
      </c>
      <c r="L409" s="3">
        <v>20</v>
      </c>
      <c r="M409" s="3" t="s">
        <v>1101</v>
      </c>
      <c r="N409" s="21" t="s">
        <v>1217</v>
      </c>
      <c r="O409" s="29"/>
      <c r="P409" s="30"/>
      <c r="Q409" s="21" t="s">
        <v>1203</v>
      </c>
      <c r="R409" s="31"/>
      <c r="S409" s="31"/>
      <c r="T409" s="28"/>
      <c r="AK409" s="1"/>
      <c r="AL409" s="1"/>
      <c r="AM409" s="1"/>
      <c r="AN409" s="1"/>
      <c r="AO409" s="1"/>
    </row>
    <row r="410" spans="1:41" x14ac:dyDescent="0.3">
      <c r="A410" s="1" t="s">
        <v>757</v>
      </c>
      <c r="B410" s="1" t="s">
        <v>19</v>
      </c>
      <c r="C410" s="15" t="s">
        <v>1205</v>
      </c>
      <c r="E410" s="24" t="s">
        <v>339</v>
      </c>
      <c r="F410" s="34">
        <v>2.2721</v>
      </c>
      <c r="H410" s="26">
        <v>45.927715500579822</v>
      </c>
      <c r="I410" s="27">
        <v>2.6458632000000009</v>
      </c>
      <c r="J410" s="26">
        <v>553.39159292035401</v>
      </c>
      <c r="K410" s="27">
        <v>-15.7170533</v>
      </c>
      <c r="L410" s="3">
        <v>20</v>
      </c>
      <c r="M410" s="3" t="s">
        <v>1101</v>
      </c>
      <c r="N410" s="21" t="s">
        <v>1217</v>
      </c>
      <c r="O410" s="29"/>
      <c r="P410" s="30"/>
      <c r="Q410" s="21" t="s">
        <v>1203</v>
      </c>
      <c r="R410" s="31"/>
      <c r="S410" s="31"/>
      <c r="T410" s="28"/>
      <c r="AK410" s="1"/>
      <c r="AL410" s="1"/>
      <c r="AM410" s="1"/>
      <c r="AN410" s="1"/>
      <c r="AO410" s="1"/>
    </row>
    <row r="411" spans="1:41" x14ac:dyDescent="0.3">
      <c r="A411" s="1" t="s">
        <v>758</v>
      </c>
      <c r="B411" s="1" t="s">
        <v>19</v>
      </c>
      <c r="C411" s="15" t="s">
        <v>1205</v>
      </c>
      <c r="E411" s="24" t="s">
        <v>339</v>
      </c>
      <c r="F411" s="34">
        <v>2.3344999999999998</v>
      </c>
      <c r="H411" s="26">
        <v>47.394665635871668</v>
      </c>
      <c r="I411" s="27">
        <v>1.6536050000000007</v>
      </c>
      <c r="J411" s="26">
        <v>630.71460176991161</v>
      </c>
      <c r="K411" s="27">
        <v>-15.548272800000003</v>
      </c>
      <c r="L411" s="3">
        <v>20</v>
      </c>
      <c r="M411" s="3" t="s">
        <v>1101</v>
      </c>
      <c r="N411" s="21" t="s">
        <v>1217</v>
      </c>
      <c r="O411" s="29"/>
      <c r="P411" s="30"/>
      <c r="Q411" s="21" t="s">
        <v>1203</v>
      </c>
      <c r="R411" s="31"/>
      <c r="S411" s="31"/>
      <c r="T411" s="28"/>
      <c r="AK411" s="1"/>
      <c r="AL411" s="1"/>
      <c r="AM411" s="1"/>
      <c r="AN411" s="1"/>
      <c r="AO411" s="1"/>
    </row>
    <row r="412" spans="1:41" x14ac:dyDescent="0.3">
      <c r="A412" s="1" t="s">
        <v>759</v>
      </c>
      <c r="B412" s="1" t="s">
        <v>19</v>
      </c>
      <c r="C412" s="15" t="s">
        <v>1205</v>
      </c>
      <c r="E412" s="24" t="s">
        <v>339</v>
      </c>
      <c r="F412" s="34">
        <v>2.3769999999999998</v>
      </c>
      <c r="H412" s="26">
        <v>55.603015075376881</v>
      </c>
      <c r="I412" s="27">
        <v>1.9709244000000004</v>
      </c>
      <c r="J412" s="26">
        <v>631.84292035398232</v>
      </c>
      <c r="K412" s="27">
        <v>-15.246603900000004</v>
      </c>
      <c r="L412" s="3">
        <v>20</v>
      </c>
      <c r="M412" s="3" t="s">
        <v>1101</v>
      </c>
      <c r="N412" s="21" t="s">
        <v>1217</v>
      </c>
      <c r="O412" s="29"/>
      <c r="P412" s="30"/>
      <c r="Q412" s="21" t="s">
        <v>1203</v>
      </c>
      <c r="R412" s="31"/>
      <c r="S412" s="31"/>
      <c r="T412" s="28"/>
      <c r="AK412" s="1"/>
      <c r="AL412" s="1"/>
      <c r="AM412" s="1"/>
      <c r="AN412" s="1"/>
      <c r="AO412" s="1"/>
    </row>
    <row r="413" spans="1:41" x14ac:dyDescent="0.3">
      <c r="A413" s="1" t="s">
        <v>760</v>
      </c>
      <c r="B413" s="1" t="s">
        <v>19</v>
      </c>
      <c r="C413" s="15" t="s">
        <v>1205</v>
      </c>
      <c r="E413" s="24" t="s">
        <v>339</v>
      </c>
      <c r="F413" s="34">
        <v>2.2881999999999998</v>
      </c>
      <c r="H413" s="26">
        <v>46.687282566679549</v>
      </c>
      <c r="I413" s="27">
        <v>2.2228718000000014</v>
      </c>
      <c r="J413" s="26">
        <v>538.85619469026551</v>
      </c>
      <c r="K413" s="27">
        <v>-15.752905600000005</v>
      </c>
      <c r="L413" s="3">
        <v>30</v>
      </c>
      <c r="M413" s="3" t="s">
        <v>1101</v>
      </c>
      <c r="N413" s="21" t="s">
        <v>1217</v>
      </c>
      <c r="O413" s="29"/>
      <c r="P413" s="30"/>
      <c r="Q413" s="21" t="s">
        <v>1203</v>
      </c>
      <c r="R413" s="31"/>
      <c r="S413" s="31"/>
      <c r="T413" s="28"/>
      <c r="AK413" s="1"/>
      <c r="AL413" s="1"/>
      <c r="AM413" s="1"/>
      <c r="AN413" s="1"/>
      <c r="AO413" s="1"/>
    </row>
    <row r="414" spans="1:41" x14ac:dyDescent="0.3">
      <c r="A414" s="1" t="s">
        <v>761</v>
      </c>
      <c r="B414" s="1" t="s">
        <v>19</v>
      </c>
      <c r="C414" s="15" t="s">
        <v>1205</v>
      </c>
      <c r="E414" s="24" t="s">
        <v>339</v>
      </c>
      <c r="F414" s="34">
        <v>2.2482000000000002</v>
      </c>
      <c r="H414" s="26">
        <v>47.817935833011212</v>
      </c>
      <c r="I414" s="27">
        <v>1.8598387999999995</v>
      </c>
      <c r="J414" s="26">
        <v>580.4048672566372</v>
      </c>
      <c r="K414" s="27">
        <v>-15.518921400000004</v>
      </c>
      <c r="L414" s="3">
        <v>30</v>
      </c>
      <c r="M414" s="3" t="s">
        <v>1101</v>
      </c>
      <c r="N414" s="21" t="s">
        <v>1217</v>
      </c>
      <c r="O414" s="29"/>
      <c r="P414" s="30"/>
      <c r="Q414" s="21" t="s">
        <v>1203</v>
      </c>
      <c r="R414" s="31"/>
      <c r="S414" s="31"/>
      <c r="T414" s="28"/>
      <c r="AK414" s="1"/>
      <c r="AL414" s="1"/>
      <c r="AM414" s="1"/>
      <c r="AN414" s="1"/>
      <c r="AO414" s="1"/>
    </row>
    <row r="415" spans="1:41" x14ac:dyDescent="0.3">
      <c r="A415" s="1" t="s">
        <v>762</v>
      </c>
      <c r="B415" s="1" t="s">
        <v>19</v>
      </c>
      <c r="C415" s="15" t="s">
        <v>1205</v>
      </c>
      <c r="E415" s="24" t="s">
        <v>339</v>
      </c>
      <c r="F415" s="34">
        <v>2.3864999999999998</v>
      </c>
      <c r="H415" s="26">
        <v>36.596443757247776</v>
      </c>
      <c r="I415" s="27">
        <v>2.0736175999999999</v>
      </c>
      <c r="J415" s="26">
        <v>547.79424778761063</v>
      </c>
      <c r="K415" s="27">
        <v>-15.487450000000006</v>
      </c>
      <c r="L415" s="3">
        <v>30</v>
      </c>
      <c r="M415" s="3" t="s">
        <v>1101</v>
      </c>
      <c r="N415" s="21" t="s">
        <v>1217</v>
      </c>
      <c r="O415" s="29"/>
      <c r="P415" s="29"/>
      <c r="Q415" s="21" t="s">
        <v>1203</v>
      </c>
      <c r="R415" s="31"/>
      <c r="S415" s="31"/>
      <c r="T415" s="28"/>
      <c r="AK415" s="1"/>
      <c r="AL415" s="1"/>
      <c r="AM415" s="1"/>
      <c r="AN415" s="1"/>
      <c r="AO415" s="1"/>
    </row>
    <row r="416" spans="1:41" x14ac:dyDescent="0.3">
      <c r="A416" s="1" t="s">
        <v>763</v>
      </c>
      <c r="B416" s="1" t="s">
        <v>19</v>
      </c>
      <c r="C416" s="15" t="s">
        <v>1205</v>
      </c>
      <c r="E416" s="24" t="s">
        <v>339</v>
      </c>
      <c r="F416" s="34">
        <v>2.3357999999999999</v>
      </c>
      <c r="H416" s="26">
        <v>50.606880556629307</v>
      </c>
      <c r="I416" s="27">
        <v>2.0535573999999999</v>
      </c>
      <c r="J416" s="26">
        <v>609.76327433628319</v>
      </c>
      <c r="K416" s="27">
        <v>-17.528556100000003</v>
      </c>
      <c r="L416" s="3">
        <v>30</v>
      </c>
      <c r="M416" s="3" t="s">
        <v>1101</v>
      </c>
      <c r="N416" s="21" t="s">
        <v>1217</v>
      </c>
      <c r="O416" s="29"/>
      <c r="P416" s="30"/>
      <c r="Q416" s="21" t="s">
        <v>1203</v>
      </c>
      <c r="R416" s="31"/>
      <c r="S416" s="31"/>
      <c r="T416" s="28"/>
      <c r="AK416" s="1"/>
      <c r="AL416" s="1"/>
      <c r="AM416" s="1"/>
      <c r="AN416" s="1"/>
      <c r="AO416" s="1"/>
    </row>
    <row r="417" spans="1:41" s="44" customFormat="1" x14ac:dyDescent="0.3">
      <c r="A417" s="1" t="s">
        <v>764</v>
      </c>
      <c r="B417" s="1" t="s">
        <v>19</v>
      </c>
      <c r="C417" s="15" t="s">
        <v>1205</v>
      </c>
      <c r="D417" s="15"/>
      <c r="E417" s="24" t="s">
        <v>339</v>
      </c>
      <c r="F417" s="34">
        <v>2.3582000000000001</v>
      </c>
      <c r="G417" s="21"/>
      <c r="H417" s="26">
        <v>49.294549671434098</v>
      </c>
      <c r="I417" s="27">
        <v>2.4836316000000003</v>
      </c>
      <c r="J417" s="26">
        <v>612.35176991150445</v>
      </c>
      <c r="K417" s="27">
        <v>-16.445609800000007</v>
      </c>
      <c r="L417" s="3">
        <v>30</v>
      </c>
      <c r="M417" s="3" t="s">
        <v>1101</v>
      </c>
      <c r="N417" s="21" t="s">
        <v>1217</v>
      </c>
      <c r="O417" s="29"/>
      <c r="P417" s="30"/>
      <c r="Q417" s="21" t="s">
        <v>1203</v>
      </c>
      <c r="R417" s="31"/>
      <c r="S417" s="31"/>
      <c r="T417" s="28"/>
      <c r="U417" s="21"/>
      <c r="V417" s="21"/>
      <c r="W417" s="15"/>
      <c r="X417" s="15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4"/>
      <c r="AK417" s="1"/>
      <c r="AL417" s="1"/>
      <c r="AM417" s="1"/>
      <c r="AN417" s="1"/>
      <c r="AO417" s="1"/>
    </row>
    <row r="418" spans="1:41" x14ac:dyDescent="0.3">
      <c r="A418" s="1" t="s">
        <v>673</v>
      </c>
      <c r="B418" s="1" t="s">
        <v>19</v>
      </c>
      <c r="C418" s="15" t="s">
        <v>1205</v>
      </c>
      <c r="E418" s="24" t="s">
        <v>339</v>
      </c>
      <c r="F418" s="34">
        <v>2.4013</v>
      </c>
      <c r="H418" s="26">
        <v>66.118178396687981</v>
      </c>
      <c r="I418" s="27">
        <v>2.5611767999999997</v>
      </c>
      <c r="J418" s="26">
        <v>985.46820809248561</v>
      </c>
      <c r="K418" s="27">
        <v>-19.1536203</v>
      </c>
      <c r="L418" s="3">
        <v>30</v>
      </c>
      <c r="M418" s="3" t="s">
        <v>1101</v>
      </c>
      <c r="N418" s="21" t="s">
        <v>1217</v>
      </c>
      <c r="Q418" s="21" t="s">
        <v>1203</v>
      </c>
      <c r="R418" s="36"/>
      <c r="AK418" s="1"/>
      <c r="AL418" s="1"/>
      <c r="AM418" s="1"/>
      <c r="AN418" s="1"/>
      <c r="AO418" s="1"/>
    </row>
    <row r="419" spans="1:41" x14ac:dyDescent="0.3">
      <c r="A419" s="56" t="s">
        <v>674</v>
      </c>
      <c r="B419" s="56" t="s">
        <v>103</v>
      </c>
      <c r="C419" s="56" t="s">
        <v>1205</v>
      </c>
      <c r="D419" s="56"/>
      <c r="E419" s="57" t="s">
        <v>339</v>
      </c>
      <c r="F419" s="58">
        <v>2.3660000000000001</v>
      </c>
      <c r="G419" s="59"/>
      <c r="H419" s="60">
        <v>58.619484645252385</v>
      </c>
      <c r="I419" s="61">
        <v>2.3603983999999998</v>
      </c>
      <c r="J419" s="60">
        <v>619.3613847452857</v>
      </c>
      <c r="K419" s="61">
        <v>-19.157177900000001</v>
      </c>
      <c r="L419" s="59">
        <v>30</v>
      </c>
      <c r="M419" s="59" t="s">
        <v>1101</v>
      </c>
      <c r="N419" s="59" t="s">
        <v>1217</v>
      </c>
      <c r="O419" s="59"/>
      <c r="P419" s="59"/>
      <c r="Q419" s="59" t="s">
        <v>1203</v>
      </c>
      <c r="R419" s="88"/>
      <c r="S419" s="59"/>
      <c r="T419" s="59"/>
      <c r="U419" s="59"/>
      <c r="V419" s="59"/>
      <c r="W419" s="56"/>
      <c r="X419" s="56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7"/>
      <c r="AK419" s="56"/>
      <c r="AL419" s="56"/>
      <c r="AM419" s="56"/>
      <c r="AN419" s="56"/>
      <c r="AO419" s="56"/>
    </row>
    <row r="420" spans="1:41" x14ac:dyDescent="0.3">
      <c r="A420" s="1" t="s">
        <v>675</v>
      </c>
      <c r="B420" s="1" t="s">
        <v>19</v>
      </c>
      <c r="C420" s="15" t="s">
        <v>1205</v>
      </c>
      <c r="E420" s="24" t="s">
        <v>339</v>
      </c>
      <c r="F420" s="34">
        <v>2.2345000000000002</v>
      </c>
      <c r="H420" s="26">
        <v>68.393927988959973</v>
      </c>
      <c r="I420" s="27">
        <v>2.5646279999999999</v>
      </c>
      <c r="J420" s="26">
        <v>908.56069364161851</v>
      </c>
      <c r="K420" s="27">
        <v>-18.186481700000005</v>
      </c>
      <c r="L420" s="3">
        <v>30</v>
      </c>
      <c r="M420" s="3" t="s">
        <v>1101</v>
      </c>
      <c r="N420" s="21" t="s">
        <v>1217</v>
      </c>
      <c r="Q420" s="21" t="s">
        <v>1203</v>
      </c>
      <c r="R420" s="36"/>
      <c r="AK420" s="1"/>
      <c r="AL420" s="1"/>
      <c r="AM420" s="1"/>
      <c r="AN420" s="1"/>
      <c r="AO420" s="1"/>
    </row>
    <row r="421" spans="1:41" x14ac:dyDescent="0.3">
      <c r="A421" s="56" t="s">
        <v>676</v>
      </c>
      <c r="B421" s="56" t="s">
        <v>103</v>
      </c>
      <c r="C421" s="56" t="s">
        <v>1205</v>
      </c>
      <c r="D421" s="56"/>
      <c r="E421" s="57" t="s">
        <v>339</v>
      </c>
      <c r="F421" s="58">
        <v>2.2905000000000002</v>
      </c>
      <c r="G421" s="59"/>
      <c r="H421" s="60">
        <v>64.864184397163129</v>
      </c>
      <c r="I421" s="61">
        <v>2.2441479999999983</v>
      </c>
      <c r="J421" s="60">
        <v>772.0610079575597</v>
      </c>
      <c r="K421" s="61">
        <v>-18.4729104</v>
      </c>
      <c r="L421" s="59">
        <v>30</v>
      </c>
      <c r="M421" s="59" t="s">
        <v>1101</v>
      </c>
      <c r="N421" s="59" t="s">
        <v>1217</v>
      </c>
      <c r="O421" s="59"/>
      <c r="P421" s="59"/>
      <c r="Q421" s="59" t="s">
        <v>1203</v>
      </c>
      <c r="R421" s="88"/>
      <c r="S421" s="59"/>
      <c r="T421" s="59"/>
      <c r="U421" s="59"/>
      <c r="V421" s="59"/>
      <c r="W421" s="56"/>
      <c r="X421" s="56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7"/>
      <c r="AK421" s="56"/>
      <c r="AL421" s="56"/>
      <c r="AM421" s="56"/>
      <c r="AN421" s="56"/>
      <c r="AO421" s="56"/>
    </row>
    <row r="422" spans="1:41" x14ac:dyDescent="0.3">
      <c r="A422" s="1" t="s">
        <v>677</v>
      </c>
      <c r="B422" s="1" t="s">
        <v>19</v>
      </c>
      <c r="C422" s="15" t="s">
        <v>1205</v>
      </c>
      <c r="E422" s="24" t="s">
        <v>339</v>
      </c>
      <c r="F422" s="34">
        <v>2.3170000000000002</v>
      </c>
      <c r="H422" s="26">
        <v>70.489022707314007</v>
      </c>
      <c r="I422" s="27">
        <v>3.0099640000000001</v>
      </c>
      <c r="J422" s="26">
        <v>966.26300578034693</v>
      </c>
      <c r="K422" s="27">
        <v>-18.629602600000005</v>
      </c>
      <c r="L422" s="3">
        <v>30</v>
      </c>
      <c r="M422" s="3" t="s">
        <v>1101</v>
      </c>
      <c r="N422" s="21" t="s">
        <v>1217</v>
      </c>
      <c r="Q422" s="21" t="s">
        <v>1203</v>
      </c>
      <c r="R422" s="36"/>
      <c r="AK422" s="1"/>
      <c r="AL422" s="1"/>
      <c r="AM422" s="1"/>
      <c r="AN422" s="1"/>
      <c r="AO422" s="1"/>
    </row>
    <row r="423" spans="1:41" x14ac:dyDescent="0.3">
      <c r="A423" s="56" t="s">
        <v>678</v>
      </c>
      <c r="B423" s="56" t="s">
        <v>103</v>
      </c>
      <c r="C423" s="56" t="s">
        <v>1205</v>
      </c>
      <c r="D423" s="56"/>
      <c r="E423" s="57" t="s">
        <v>339</v>
      </c>
      <c r="F423" s="58">
        <v>2.2450000000000001</v>
      </c>
      <c r="G423" s="59"/>
      <c r="H423" s="60">
        <v>63.475886524822691</v>
      </c>
      <c r="I423" s="61">
        <v>2.6932575999999986</v>
      </c>
      <c r="J423" s="60">
        <v>778.33421750663138</v>
      </c>
      <c r="K423" s="61">
        <v>-18.972491800000004</v>
      </c>
      <c r="L423" s="59">
        <v>30</v>
      </c>
      <c r="M423" s="59" t="s">
        <v>1101</v>
      </c>
      <c r="N423" s="59" t="s">
        <v>1217</v>
      </c>
      <c r="O423" s="59"/>
      <c r="P423" s="59"/>
      <c r="Q423" s="59" t="s">
        <v>1203</v>
      </c>
      <c r="R423" s="88"/>
      <c r="S423" s="59"/>
      <c r="T423" s="59"/>
      <c r="U423" s="59"/>
      <c r="V423" s="59"/>
      <c r="W423" s="56"/>
      <c r="X423" s="56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7"/>
      <c r="AK423" s="56"/>
      <c r="AL423" s="56"/>
      <c r="AM423" s="56"/>
      <c r="AN423" s="56"/>
      <c r="AO423" s="56"/>
    </row>
    <row r="424" spans="1:41" x14ac:dyDescent="0.3">
      <c r="A424" s="1" t="s">
        <v>679</v>
      </c>
      <c r="B424" s="1" t="s">
        <v>19</v>
      </c>
      <c r="C424" s="15" t="s">
        <v>1205</v>
      </c>
      <c r="E424" s="24" t="s">
        <v>339</v>
      </c>
      <c r="F424" s="34">
        <v>2.2320000000000002</v>
      </c>
      <c r="H424" s="26">
        <v>66.517124576590135</v>
      </c>
      <c r="I424" s="27">
        <v>2.9144311999999992</v>
      </c>
      <c r="J424" s="26">
        <v>802.47687861271675</v>
      </c>
      <c r="K424" s="27">
        <v>-17.539528400000005</v>
      </c>
      <c r="L424" s="3">
        <v>30</v>
      </c>
      <c r="M424" s="3" t="s">
        <v>1101</v>
      </c>
      <c r="N424" s="21" t="s">
        <v>1217</v>
      </c>
      <c r="Q424" s="21" t="s">
        <v>1203</v>
      </c>
      <c r="R424" s="36"/>
      <c r="AK424" s="1"/>
      <c r="AL424" s="1"/>
      <c r="AM424" s="1"/>
      <c r="AN424" s="1"/>
      <c r="AO424" s="1"/>
    </row>
    <row r="425" spans="1:41" x14ac:dyDescent="0.3">
      <c r="A425" s="56" t="s">
        <v>680</v>
      </c>
      <c r="B425" s="56" t="s">
        <v>103</v>
      </c>
      <c r="C425" s="56" t="s">
        <v>1205</v>
      </c>
      <c r="D425" s="56"/>
      <c r="E425" s="57" t="s">
        <v>339</v>
      </c>
      <c r="F425" s="58">
        <v>2.2622</v>
      </c>
      <c r="G425" s="59"/>
      <c r="H425" s="60">
        <v>57.222340425531911</v>
      </c>
      <c r="I425" s="61">
        <v>2.5112199999999993</v>
      </c>
      <c r="J425" s="60">
        <v>553.34748010610087</v>
      </c>
      <c r="K425" s="61">
        <v>-18.174316600000001</v>
      </c>
      <c r="L425" s="59">
        <v>30</v>
      </c>
      <c r="M425" s="59" t="s">
        <v>1101</v>
      </c>
      <c r="N425" s="59" t="s">
        <v>1217</v>
      </c>
      <c r="O425" s="59"/>
      <c r="P425" s="59"/>
      <c r="Q425" s="59" t="s">
        <v>1203</v>
      </c>
      <c r="R425" s="88"/>
      <c r="S425" s="59"/>
      <c r="T425" s="59"/>
      <c r="U425" s="59"/>
      <c r="V425" s="59"/>
      <c r="W425" s="56"/>
      <c r="X425" s="56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7"/>
      <c r="AK425" s="56"/>
      <c r="AL425" s="56"/>
      <c r="AM425" s="56"/>
      <c r="AN425" s="56"/>
      <c r="AO425" s="56"/>
    </row>
    <row r="426" spans="1:41" x14ac:dyDescent="0.3">
      <c r="A426" s="1" t="s">
        <v>681</v>
      </c>
      <c r="B426" s="1" t="s">
        <v>19</v>
      </c>
      <c r="C426" s="15" t="s">
        <v>1205</v>
      </c>
      <c r="E426" s="24" t="s">
        <v>339</v>
      </c>
      <c r="F426" s="34">
        <v>2.2749999999999999</v>
      </c>
      <c r="H426" s="26">
        <v>77.125580228327678</v>
      </c>
      <c r="I426" s="27">
        <v>2.2921960000000001</v>
      </c>
      <c r="J426" s="26">
        <v>960.29479768786132</v>
      </c>
      <c r="K426" s="27">
        <v>-19.069935700000002</v>
      </c>
      <c r="L426" s="3">
        <v>30</v>
      </c>
      <c r="M426" s="3" t="s">
        <v>1101</v>
      </c>
      <c r="N426" s="21" t="s">
        <v>1217</v>
      </c>
      <c r="Q426" s="21" t="s">
        <v>1203</v>
      </c>
      <c r="R426" s="36"/>
      <c r="AK426" s="1"/>
      <c r="AL426" s="1"/>
      <c r="AM426" s="1"/>
      <c r="AN426" s="1"/>
      <c r="AO426" s="1"/>
    </row>
    <row r="427" spans="1:41" x14ac:dyDescent="0.3">
      <c r="A427" s="56" t="s">
        <v>682</v>
      </c>
      <c r="B427" s="56" t="s">
        <v>19</v>
      </c>
      <c r="C427" s="56" t="s">
        <v>1205</v>
      </c>
      <c r="D427" s="56"/>
      <c r="E427" s="57" t="s">
        <v>339</v>
      </c>
      <c r="F427" s="58">
        <v>2.2883</v>
      </c>
      <c r="G427" s="59"/>
      <c r="H427" s="60">
        <v>71.346453900709221</v>
      </c>
      <c r="I427" s="61">
        <v>1.9713208</v>
      </c>
      <c r="J427" s="60">
        <v>799.70026525198944</v>
      </c>
      <c r="K427" s="61">
        <v>-19.337501600000003</v>
      </c>
      <c r="L427" s="59">
        <v>30</v>
      </c>
      <c r="M427" s="59" t="s">
        <v>1101</v>
      </c>
      <c r="N427" s="59" t="s">
        <v>1217</v>
      </c>
      <c r="O427" s="59"/>
      <c r="P427" s="59"/>
      <c r="Q427" s="59" t="s">
        <v>1203</v>
      </c>
      <c r="R427" s="88"/>
      <c r="S427" s="59"/>
      <c r="T427" s="59"/>
      <c r="U427" s="59"/>
      <c r="V427" s="59"/>
      <c r="W427" s="56"/>
      <c r="X427" s="56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7"/>
      <c r="AK427" s="56"/>
      <c r="AL427" s="56"/>
      <c r="AM427" s="56"/>
      <c r="AN427" s="56"/>
      <c r="AO427" s="56"/>
    </row>
    <row r="428" spans="1:41" x14ac:dyDescent="0.3">
      <c r="A428" s="1" t="s">
        <v>683</v>
      </c>
      <c r="B428" s="1" t="s">
        <v>19</v>
      </c>
      <c r="C428" s="15" t="s">
        <v>1205</v>
      </c>
      <c r="E428" s="24" t="s">
        <v>339</v>
      </c>
      <c r="F428" s="34">
        <v>2.3271999999999999</v>
      </c>
      <c r="H428" s="26">
        <v>49.126583866516121</v>
      </c>
      <c r="I428" s="27">
        <v>1.2503415999999989</v>
      </c>
      <c r="J428" s="26">
        <v>918.22832369942194</v>
      </c>
      <c r="K428" s="27">
        <v>-18.120041399999998</v>
      </c>
      <c r="L428" s="3">
        <v>30</v>
      </c>
      <c r="M428" s="3" t="s">
        <v>1101</v>
      </c>
      <c r="N428" s="21" t="s">
        <v>1217</v>
      </c>
      <c r="Q428" s="21" t="s">
        <v>1203</v>
      </c>
      <c r="R428" s="36"/>
      <c r="AK428" s="1"/>
      <c r="AL428" s="1"/>
      <c r="AM428" s="1"/>
      <c r="AN428" s="1"/>
      <c r="AO428" s="1"/>
    </row>
    <row r="429" spans="1:41" x14ac:dyDescent="0.3">
      <c r="A429" s="1" t="s">
        <v>684</v>
      </c>
      <c r="B429" s="1" t="s">
        <v>19</v>
      </c>
      <c r="C429" s="15" t="s">
        <v>1205</v>
      </c>
      <c r="E429" s="24" t="s">
        <v>339</v>
      </c>
      <c r="F429" s="34">
        <v>2.2959000000000001</v>
      </c>
      <c r="H429" s="26">
        <v>41.605570191945802</v>
      </c>
      <c r="I429" s="27">
        <v>2.4045456000000001</v>
      </c>
      <c r="J429" s="26">
        <v>923.12716763005778</v>
      </c>
      <c r="K429" s="27">
        <v>-18.114872099999999</v>
      </c>
      <c r="L429" s="3">
        <v>30</v>
      </c>
      <c r="M429" s="3" t="s">
        <v>1101</v>
      </c>
      <c r="N429" s="21" t="s">
        <v>1217</v>
      </c>
      <c r="Q429" s="21" t="s">
        <v>1203</v>
      </c>
      <c r="R429" s="36"/>
      <c r="AK429" s="1"/>
      <c r="AL429" s="1"/>
      <c r="AM429" s="1"/>
      <c r="AN429" s="1"/>
      <c r="AO429" s="1"/>
    </row>
    <row r="430" spans="1:41" x14ac:dyDescent="0.3">
      <c r="A430" s="1" t="s">
        <v>685</v>
      </c>
      <c r="B430" s="1" t="s">
        <v>19</v>
      </c>
      <c r="C430" s="15" t="s">
        <v>1205</v>
      </c>
      <c r="E430" s="24" t="s">
        <v>339</v>
      </c>
      <c r="F430" s="34">
        <v>2.4005000000000001</v>
      </c>
      <c r="H430" s="26">
        <v>70.181658512106381</v>
      </c>
      <c r="I430" s="27">
        <v>2.4407679999999994</v>
      </c>
      <c r="J430" s="26">
        <v>919.22543352601156</v>
      </c>
      <c r="K430" s="27">
        <v>-17.6178211</v>
      </c>
      <c r="L430" s="3">
        <v>30</v>
      </c>
      <c r="M430" s="3" t="s">
        <v>1101</v>
      </c>
      <c r="N430" s="21" t="s">
        <v>1217</v>
      </c>
      <c r="O430" s="29"/>
      <c r="P430" s="30"/>
      <c r="Q430" s="21" t="s">
        <v>1203</v>
      </c>
      <c r="R430" s="31"/>
      <c r="S430" s="31"/>
      <c r="T430" s="28"/>
      <c r="AK430" s="1"/>
      <c r="AL430" s="1"/>
      <c r="AM430" s="1"/>
      <c r="AN430" s="1"/>
      <c r="AO430" s="1"/>
    </row>
    <row r="431" spans="1:41" x14ac:dyDescent="0.3">
      <c r="A431" s="1" t="s">
        <v>686</v>
      </c>
      <c r="B431" s="1" t="s">
        <v>19</v>
      </c>
      <c r="C431" s="15" t="s">
        <v>1205</v>
      </c>
      <c r="E431" s="24" t="s">
        <v>339</v>
      </c>
      <c r="F431" s="34">
        <v>2.3248000000000002</v>
      </c>
      <c r="H431" s="26">
        <v>68.55827374231589</v>
      </c>
      <c r="I431" s="27">
        <v>3.3507328000000007</v>
      </c>
      <c r="J431" s="26">
        <v>941.01734104046261</v>
      </c>
      <c r="K431" s="27">
        <v>-19.299861499999999</v>
      </c>
      <c r="L431" s="3">
        <v>30</v>
      </c>
      <c r="M431" s="3" t="s">
        <v>1101</v>
      </c>
      <c r="N431" s="21" t="s">
        <v>1217</v>
      </c>
      <c r="O431" s="29"/>
      <c r="P431" s="30"/>
      <c r="Q431" s="21" t="s">
        <v>1203</v>
      </c>
      <c r="R431" s="31"/>
      <c r="S431" s="31"/>
      <c r="T431" s="28"/>
      <c r="AK431" s="1"/>
      <c r="AL431" s="1"/>
      <c r="AM431" s="1"/>
      <c r="AN431" s="1"/>
      <c r="AO431" s="1"/>
    </row>
    <row r="432" spans="1:41" x14ac:dyDescent="0.3">
      <c r="A432" s="1" t="s">
        <v>687</v>
      </c>
      <c r="B432" s="1" t="s">
        <v>19</v>
      </c>
      <c r="C432" s="15" t="s">
        <v>1205</v>
      </c>
      <c r="E432" s="24" t="s">
        <v>339</v>
      </c>
      <c r="F432" s="34">
        <v>2.2646000000000002</v>
      </c>
      <c r="H432" s="26">
        <v>47.163216660393928</v>
      </c>
      <c r="I432" s="27">
        <v>2.2870895999999998</v>
      </c>
      <c r="J432" s="26">
        <v>862.1878612716763</v>
      </c>
      <c r="K432" s="27">
        <v>-17.217220000000001</v>
      </c>
      <c r="L432" s="3">
        <v>30</v>
      </c>
      <c r="M432" s="3" t="s">
        <v>1101</v>
      </c>
      <c r="N432" s="21" t="s">
        <v>1217</v>
      </c>
      <c r="O432" s="29"/>
      <c r="P432" s="30"/>
      <c r="Q432" s="21" t="s">
        <v>1203</v>
      </c>
      <c r="R432" s="31"/>
      <c r="S432" s="31"/>
      <c r="T432" s="28"/>
      <c r="AK432" s="1"/>
      <c r="AL432" s="1"/>
      <c r="AM432" s="1"/>
      <c r="AN432" s="1"/>
      <c r="AO432" s="1"/>
    </row>
    <row r="433" spans="1:41" x14ac:dyDescent="0.3">
      <c r="A433" s="1" t="s">
        <v>688</v>
      </c>
      <c r="B433" s="1" t="s">
        <v>19</v>
      </c>
      <c r="C433" s="15" t="s">
        <v>1205</v>
      </c>
      <c r="E433" s="24" t="s">
        <v>339</v>
      </c>
      <c r="F433" s="34">
        <v>2.67</v>
      </c>
      <c r="H433" s="26">
        <v>71.013423660770286</v>
      </c>
      <c r="I433" s="27">
        <v>2.9072983999999997</v>
      </c>
      <c r="J433" s="26">
        <v>941.01734104046261</v>
      </c>
      <c r="K433" s="27">
        <v>-18.383861500000002</v>
      </c>
      <c r="L433" s="3">
        <v>30</v>
      </c>
      <c r="M433" s="3" t="s">
        <v>1101</v>
      </c>
      <c r="N433" s="21" t="s">
        <v>1217</v>
      </c>
      <c r="O433" s="29"/>
      <c r="P433" s="30"/>
      <c r="Q433" s="21" t="s">
        <v>1203</v>
      </c>
      <c r="R433" s="31"/>
      <c r="S433" s="31"/>
      <c r="T433" s="28"/>
      <c r="Y433" s="28"/>
      <c r="Z433" s="28"/>
      <c r="AK433" s="1"/>
      <c r="AL433" s="1"/>
      <c r="AM433" s="1"/>
      <c r="AN433" s="1"/>
      <c r="AO433" s="1"/>
    </row>
    <row r="434" spans="1:41" x14ac:dyDescent="0.3">
      <c r="A434" s="1" t="s">
        <v>689</v>
      </c>
      <c r="B434" s="1" t="s">
        <v>19</v>
      </c>
      <c r="C434" s="15" t="s">
        <v>1205</v>
      </c>
      <c r="E434" s="24" t="s">
        <v>339</v>
      </c>
      <c r="F434" s="34">
        <v>2.0190000000000001</v>
      </c>
      <c r="H434" s="26">
        <v>70.856605193827619</v>
      </c>
      <c r="I434" s="27">
        <v>2.2851984000000001</v>
      </c>
      <c r="J434" s="26">
        <v>924.74566473988432</v>
      </c>
      <c r="K434" s="27">
        <v>-19.100137700000005</v>
      </c>
      <c r="L434" s="3">
        <v>30</v>
      </c>
      <c r="M434" s="3" t="s">
        <v>1101</v>
      </c>
      <c r="N434" s="21" t="s">
        <v>1217</v>
      </c>
      <c r="O434" s="29"/>
      <c r="P434" s="29"/>
      <c r="Q434" s="21" t="s">
        <v>1203</v>
      </c>
      <c r="R434" s="31"/>
      <c r="S434" s="31"/>
      <c r="T434" s="28"/>
      <c r="AK434" s="1"/>
      <c r="AL434" s="1"/>
      <c r="AM434" s="1"/>
      <c r="AN434" s="1"/>
      <c r="AO434" s="1"/>
    </row>
    <row r="435" spans="1:41" x14ac:dyDescent="0.3">
      <c r="A435" s="1" t="s">
        <v>593</v>
      </c>
      <c r="B435" s="1" t="s">
        <v>1087</v>
      </c>
      <c r="C435" s="44"/>
      <c r="D435" s="44"/>
      <c r="E435" s="24" t="s">
        <v>339</v>
      </c>
      <c r="F435" s="25">
        <v>0.9294</v>
      </c>
      <c r="G435" s="45"/>
      <c r="H435" s="26">
        <v>40.260642365536583</v>
      </c>
      <c r="I435" s="27">
        <v>1.2590911999999999</v>
      </c>
      <c r="J435" s="26">
        <v>304.04067321178121</v>
      </c>
      <c r="K435" s="27">
        <v>-24.633276000000006</v>
      </c>
      <c r="L435" s="25">
        <v>38</v>
      </c>
      <c r="M435" s="25" t="s">
        <v>1099</v>
      </c>
      <c r="N435" s="28" t="s">
        <v>1218</v>
      </c>
      <c r="O435" s="29"/>
      <c r="P435" s="30"/>
      <c r="Q435" s="21" t="s">
        <v>1203</v>
      </c>
      <c r="R435" s="31"/>
      <c r="S435" s="31"/>
      <c r="T435" s="28"/>
      <c r="Y435" s="28"/>
      <c r="Z435" s="28"/>
      <c r="AK435" s="1"/>
      <c r="AL435" s="1"/>
      <c r="AM435" s="1"/>
      <c r="AN435" s="1"/>
      <c r="AO435" s="1"/>
    </row>
    <row r="436" spans="1:41" x14ac:dyDescent="0.3">
      <c r="A436" s="1" t="s">
        <v>594</v>
      </c>
      <c r="B436" s="1" t="s">
        <v>1087</v>
      </c>
      <c r="C436" s="44"/>
      <c r="D436" s="44"/>
      <c r="E436" s="24" t="s">
        <v>339</v>
      </c>
      <c r="F436" s="25">
        <v>0.88729999999999998</v>
      </c>
      <c r="G436" s="45"/>
      <c r="H436" s="26">
        <v>40.317996431302575</v>
      </c>
      <c r="I436" s="27">
        <v>0.31130719999999978</v>
      </c>
      <c r="J436" s="26">
        <v>294.75596072931279</v>
      </c>
      <c r="K436" s="27">
        <v>-24.919192599999999</v>
      </c>
      <c r="L436" s="25">
        <v>38</v>
      </c>
      <c r="M436" s="25" t="s">
        <v>1099</v>
      </c>
      <c r="N436" s="28" t="s">
        <v>1218</v>
      </c>
      <c r="O436" s="29"/>
      <c r="P436" s="30"/>
      <c r="Q436" s="21" t="s">
        <v>1203</v>
      </c>
      <c r="R436" s="31"/>
      <c r="S436" s="31"/>
      <c r="T436" s="28"/>
      <c r="Y436" s="28"/>
      <c r="Z436" s="28"/>
      <c r="AK436" s="1"/>
      <c r="AL436" s="1"/>
      <c r="AM436" s="1"/>
      <c r="AN436" s="1"/>
      <c r="AO436" s="1"/>
    </row>
    <row r="437" spans="1:41" x14ac:dyDescent="0.3">
      <c r="A437" s="1" t="s">
        <v>595</v>
      </c>
      <c r="B437" s="1" t="s">
        <v>1087</v>
      </c>
      <c r="C437" s="44"/>
      <c r="D437" s="44"/>
      <c r="E437" s="24" t="s">
        <v>339</v>
      </c>
      <c r="F437" s="25">
        <v>0.95579999999999998</v>
      </c>
      <c r="G437" s="45"/>
      <c r="H437" s="26">
        <v>44.031990823349481</v>
      </c>
      <c r="I437" s="27">
        <v>2.215294399999999</v>
      </c>
      <c r="J437" s="26">
        <v>313.6900420757363</v>
      </c>
      <c r="K437" s="27">
        <v>-25.029637600000001</v>
      </c>
      <c r="L437" s="25">
        <v>38</v>
      </c>
      <c r="M437" s="25" t="s">
        <v>1099</v>
      </c>
      <c r="N437" s="28" t="s">
        <v>1218</v>
      </c>
      <c r="O437" s="29"/>
      <c r="P437" s="30"/>
      <c r="Q437" s="21" t="s">
        <v>1203</v>
      </c>
      <c r="R437" s="31"/>
      <c r="S437" s="31"/>
      <c r="T437" s="28"/>
      <c r="Y437" s="28"/>
      <c r="Z437" s="28"/>
      <c r="AK437" s="1"/>
      <c r="AL437" s="1"/>
      <c r="AM437" s="1"/>
      <c r="AN437" s="1"/>
      <c r="AO437" s="1"/>
    </row>
    <row r="438" spans="1:41" x14ac:dyDescent="0.3">
      <c r="A438" s="1" t="s">
        <v>596</v>
      </c>
      <c r="B438" s="1" t="s">
        <v>1087</v>
      </c>
      <c r="C438" s="44"/>
      <c r="D438" s="44"/>
      <c r="E438" s="24" t="s">
        <v>339</v>
      </c>
      <c r="F438" s="25">
        <v>0.9849</v>
      </c>
      <c r="G438" s="45"/>
      <c r="H438" s="26">
        <v>47.066658169768033</v>
      </c>
      <c r="I438" s="27">
        <v>1.4207231999999996</v>
      </c>
      <c r="J438" s="26">
        <v>321.13744740532962</v>
      </c>
      <c r="K438" s="27">
        <v>-24.198319300000005</v>
      </c>
      <c r="L438" s="25">
        <v>38</v>
      </c>
      <c r="M438" s="25" t="s">
        <v>1099</v>
      </c>
      <c r="N438" s="28" t="s">
        <v>1218</v>
      </c>
      <c r="O438" s="29"/>
      <c r="P438" s="30"/>
      <c r="Q438" s="21" t="s">
        <v>1203</v>
      </c>
      <c r="R438" s="31"/>
      <c r="S438" s="31"/>
      <c r="T438" s="28"/>
      <c r="Y438" s="28"/>
      <c r="Z438" s="28"/>
      <c r="AK438" s="1"/>
      <c r="AL438" s="1"/>
      <c r="AM438" s="1"/>
      <c r="AN438" s="1"/>
      <c r="AO438" s="1"/>
    </row>
    <row r="439" spans="1:41" x14ac:dyDescent="0.3">
      <c r="A439" s="1" t="s">
        <v>597</v>
      </c>
      <c r="B439" s="1" t="s">
        <v>1087</v>
      </c>
      <c r="C439" s="44"/>
      <c r="D439" s="44"/>
      <c r="E439" s="24" t="s">
        <v>339</v>
      </c>
      <c r="F439" s="25">
        <v>0.98370000000000002</v>
      </c>
      <c r="G439" s="45"/>
      <c r="H439" s="26">
        <v>39.043461636502677</v>
      </c>
      <c r="I439" s="27">
        <v>0.99450720000000037</v>
      </c>
      <c r="J439" s="26">
        <v>311.51612903225811</v>
      </c>
      <c r="K439" s="27">
        <v>-23.653979100000004</v>
      </c>
      <c r="L439" s="25">
        <v>38</v>
      </c>
      <c r="M439" s="25" t="s">
        <v>1099</v>
      </c>
      <c r="N439" s="28" t="s">
        <v>1218</v>
      </c>
      <c r="O439" s="29"/>
      <c r="P439" s="30"/>
      <c r="Q439" s="21" t="s">
        <v>1203</v>
      </c>
      <c r="R439" s="31"/>
      <c r="S439" s="31"/>
      <c r="T439" s="28"/>
      <c r="Y439" s="28"/>
      <c r="Z439" s="28"/>
      <c r="AK439" s="1"/>
      <c r="AL439" s="1"/>
      <c r="AM439" s="1"/>
      <c r="AN439" s="1"/>
      <c r="AO439" s="1"/>
    </row>
    <row r="440" spans="1:41" x14ac:dyDescent="0.3">
      <c r="A440" s="1" t="s">
        <v>598</v>
      </c>
      <c r="B440" s="1" t="s">
        <v>1087</v>
      </c>
      <c r="E440" s="24" t="s">
        <v>339</v>
      </c>
      <c r="F440" s="25">
        <v>0.88190000000000002</v>
      </c>
      <c r="H440" s="26">
        <v>42.972852408870757</v>
      </c>
      <c r="I440" s="27">
        <v>1.8743055999999987</v>
      </c>
      <c r="J440" s="26">
        <v>296.55119214586256</v>
      </c>
      <c r="K440" s="27">
        <v>-24.952562200000003</v>
      </c>
      <c r="L440" s="25">
        <v>38</v>
      </c>
      <c r="M440" s="25" t="s">
        <v>1099</v>
      </c>
      <c r="N440" s="28" t="s">
        <v>1218</v>
      </c>
      <c r="O440" s="29"/>
      <c r="P440" s="30"/>
      <c r="Q440" s="21" t="s">
        <v>1203</v>
      </c>
      <c r="R440" s="31"/>
      <c r="S440" s="31"/>
      <c r="T440" s="28"/>
      <c r="Y440" s="28"/>
      <c r="Z440" s="28"/>
      <c r="AK440" s="1"/>
      <c r="AL440" s="1"/>
      <c r="AM440" s="1"/>
      <c r="AN440" s="1"/>
      <c r="AO440" s="1"/>
    </row>
    <row r="441" spans="1:41" x14ac:dyDescent="0.3">
      <c r="A441" s="1" t="s">
        <v>599</v>
      </c>
      <c r="B441" s="1" t="s">
        <v>1087</v>
      </c>
      <c r="E441" s="24" t="s">
        <v>339</v>
      </c>
      <c r="F441" s="25">
        <v>0.93269999999999997</v>
      </c>
      <c r="H441" s="26">
        <v>37.799515676777979</v>
      </c>
      <c r="I441" s="27">
        <v>1.7178223999999989</v>
      </c>
      <c r="J441" s="26">
        <v>294.92426367461434</v>
      </c>
      <c r="K441" s="27">
        <v>-24.018321</v>
      </c>
      <c r="L441" s="25">
        <v>38</v>
      </c>
      <c r="M441" s="25" t="s">
        <v>1099</v>
      </c>
      <c r="N441" s="28" t="s">
        <v>1218</v>
      </c>
      <c r="O441" s="29"/>
      <c r="P441" s="30"/>
      <c r="Q441" s="21" t="s">
        <v>1203</v>
      </c>
      <c r="R441" s="31"/>
      <c r="S441" s="31"/>
      <c r="T441" s="28"/>
      <c r="Y441" s="28"/>
      <c r="Z441" s="28"/>
      <c r="AK441" s="1"/>
      <c r="AL441" s="1"/>
      <c r="AM441" s="1"/>
      <c r="AN441" s="1"/>
      <c r="AO441" s="1"/>
    </row>
    <row r="442" spans="1:41" x14ac:dyDescent="0.3">
      <c r="A442" s="1" t="s">
        <v>600</v>
      </c>
      <c r="B442" s="1" t="s">
        <v>19</v>
      </c>
      <c r="C442" s="15" t="s">
        <v>305</v>
      </c>
      <c r="E442" s="24" t="s">
        <v>339</v>
      </c>
      <c r="F442" s="34">
        <v>2.2917999999999998</v>
      </c>
      <c r="H442" s="26">
        <v>33.019627681100772</v>
      </c>
      <c r="I442" s="27">
        <v>1.298893400000001</v>
      </c>
      <c r="J442" s="26">
        <v>426.82135523613965</v>
      </c>
      <c r="K442" s="27">
        <v>-11.636216800000003</v>
      </c>
      <c r="L442" s="25">
        <v>38</v>
      </c>
      <c r="M442" s="25" t="s">
        <v>1099</v>
      </c>
      <c r="N442" s="28" t="s">
        <v>1218</v>
      </c>
      <c r="O442" s="29"/>
      <c r="P442" s="30"/>
      <c r="Q442" s="21" t="s">
        <v>1203</v>
      </c>
      <c r="R442" s="31"/>
      <c r="S442" s="31"/>
      <c r="T442" s="28"/>
      <c r="Y442" s="28"/>
      <c r="Z442" s="28"/>
      <c r="AK442" s="1"/>
      <c r="AL442" s="1"/>
      <c r="AM442" s="1"/>
      <c r="AN442" s="1"/>
      <c r="AO442" s="1"/>
    </row>
    <row r="443" spans="1:41" x14ac:dyDescent="0.3">
      <c r="A443" s="1" t="s">
        <v>601</v>
      </c>
      <c r="B443" s="1" t="s">
        <v>19</v>
      </c>
      <c r="C443" s="15" t="s">
        <v>305</v>
      </c>
      <c r="E443" s="24" t="s">
        <v>339</v>
      </c>
      <c r="F443" s="34">
        <v>2.2978000000000001</v>
      </c>
      <c r="H443" s="26">
        <v>34.567583974099563</v>
      </c>
      <c r="I443" s="27">
        <v>1.4552049</v>
      </c>
      <c r="J443" s="26">
        <v>431.11293634496923</v>
      </c>
      <c r="K443" s="27">
        <v>-14.739059200000002</v>
      </c>
      <c r="L443" s="25">
        <v>38</v>
      </c>
      <c r="M443" s="25" t="s">
        <v>1099</v>
      </c>
      <c r="N443" s="28" t="s">
        <v>1218</v>
      </c>
      <c r="O443" s="29"/>
      <c r="P443" s="30"/>
      <c r="Q443" s="21" t="s">
        <v>1203</v>
      </c>
      <c r="R443" s="31"/>
      <c r="S443" s="31"/>
      <c r="T443" s="28"/>
      <c r="Y443" s="28"/>
      <c r="Z443" s="28"/>
      <c r="AK443" s="1"/>
      <c r="AL443" s="1"/>
      <c r="AM443" s="1"/>
      <c r="AN443" s="1"/>
      <c r="AO443" s="1"/>
    </row>
    <row r="444" spans="1:41" x14ac:dyDescent="0.3">
      <c r="A444" s="1" t="s">
        <v>602</v>
      </c>
      <c r="B444" s="1" t="s">
        <v>19</v>
      </c>
      <c r="C444" s="15" t="s">
        <v>305</v>
      </c>
      <c r="E444" s="24" t="s">
        <v>339</v>
      </c>
      <c r="F444" s="34">
        <v>2.5217000000000001</v>
      </c>
      <c r="H444" s="26">
        <v>36.631525698097938</v>
      </c>
      <c r="I444" s="27">
        <v>3.3492869000000014</v>
      </c>
      <c r="J444" s="26">
        <v>489.10061601642713</v>
      </c>
      <c r="K444" s="27">
        <v>-13.077465600000002</v>
      </c>
      <c r="L444" s="25">
        <v>38</v>
      </c>
      <c r="M444" s="25" t="s">
        <v>1099</v>
      </c>
      <c r="N444" s="28" t="s">
        <v>1218</v>
      </c>
      <c r="O444" s="29"/>
      <c r="P444" s="30"/>
      <c r="Q444" s="21" t="s">
        <v>1203</v>
      </c>
      <c r="R444" s="31"/>
      <c r="S444" s="31"/>
      <c r="T444" s="28"/>
      <c r="Y444" s="28"/>
      <c r="Z444" s="28"/>
      <c r="AK444" s="1"/>
      <c r="AL444" s="1"/>
      <c r="AM444" s="1"/>
      <c r="AN444" s="1"/>
      <c r="AO444" s="1"/>
    </row>
    <row r="445" spans="1:41" x14ac:dyDescent="0.3">
      <c r="A445" s="1" t="s">
        <v>603</v>
      </c>
      <c r="B445" s="1" t="s">
        <v>19</v>
      </c>
      <c r="C445" s="15" t="s">
        <v>305</v>
      </c>
      <c r="E445" s="24" t="s">
        <v>339</v>
      </c>
      <c r="F445" s="34">
        <v>2.2471999999999999</v>
      </c>
      <c r="H445" s="26">
        <v>39.112302711452855</v>
      </c>
      <c r="I445" s="27">
        <v>1.5261835000000017</v>
      </c>
      <c r="J445" s="26">
        <v>487.56057494866531</v>
      </c>
      <c r="K445" s="27">
        <v>-15.5794456</v>
      </c>
      <c r="L445" s="25">
        <v>38</v>
      </c>
      <c r="M445" s="25" t="s">
        <v>1099</v>
      </c>
      <c r="N445" s="28" t="s">
        <v>1218</v>
      </c>
      <c r="O445" s="29"/>
      <c r="P445" s="30"/>
      <c r="Q445" s="21" t="s">
        <v>1203</v>
      </c>
      <c r="R445" s="31"/>
      <c r="S445" s="31"/>
      <c r="T445" s="28"/>
      <c r="Y445" s="28"/>
      <c r="Z445" s="28"/>
      <c r="AK445" s="1"/>
      <c r="AL445" s="1"/>
      <c r="AM445" s="1"/>
      <c r="AN445" s="1"/>
      <c r="AO445" s="1"/>
    </row>
    <row r="446" spans="1:41" x14ac:dyDescent="0.3">
      <c r="A446" s="1" t="s">
        <v>715</v>
      </c>
      <c r="B446" s="1" t="s">
        <v>19</v>
      </c>
      <c r="C446" s="15" t="s">
        <v>1205</v>
      </c>
      <c r="E446" s="15" t="s">
        <v>339</v>
      </c>
      <c r="F446" s="25">
        <v>2.3144999999999998</v>
      </c>
      <c r="H446" s="26">
        <v>46.783145400593469</v>
      </c>
      <c r="I446" s="27">
        <v>2.5620302000000001</v>
      </c>
      <c r="J446" s="26">
        <v>579.70875000000001</v>
      </c>
      <c r="K446" s="27">
        <v>-10.289062000000003</v>
      </c>
      <c r="L446" s="3">
        <v>11</v>
      </c>
      <c r="M446" s="3" t="s">
        <v>1110</v>
      </c>
      <c r="N446" s="21" t="s">
        <v>1217</v>
      </c>
      <c r="O446" s="29"/>
      <c r="P446" s="30"/>
      <c r="Q446" s="21" t="s">
        <v>1203</v>
      </c>
      <c r="R446" s="31"/>
      <c r="S446" s="31"/>
      <c r="T446" s="28"/>
      <c r="AK446" s="1"/>
      <c r="AL446" s="1"/>
      <c r="AM446" s="1"/>
      <c r="AN446" s="1"/>
      <c r="AO446" s="1"/>
    </row>
    <row r="447" spans="1:41" x14ac:dyDescent="0.3">
      <c r="A447" s="1" t="s">
        <v>716</v>
      </c>
      <c r="B447" s="1" t="s">
        <v>19</v>
      </c>
      <c r="C447" s="15" t="s">
        <v>1205</v>
      </c>
      <c r="E447" s="15" t="s">
        <v>339</v>
      </c>
      <c r="F447" s="25">
        <v>2.2637999999999998</v>
      </c>
      <c r="H447" s="26">
        <v>45.051394658753701</v>
      </c>
      <c r="I447" s="27">
        <v>3.8666564000000001</v>
      </c>
      <c r="J447" s="26">
        <v>578.79624999999999</v>
      </c>
      <c r="K447" s="27">
        <v>-13.821098400000004</v>
      </c>
      <c r="L447" s="3">
        <v>11</v>
      </c>
      <c r="M447" s="3" t="s">
        <v>1110</v>
      </c>
      <c r="N447" s="21" t="s">
        <v>1217</v>
      </c>
      <c r="O447" s="29"/>
      <c r="P447" s="30"/>
      <c r="Q447" s="21" t="s">
        <v>1203</v>
      </c>
      <c r="R447" s="31"/>
      <c r="S447" s="31"/>
      <c r="T447" s="28"/>
      <c r="AK447" s="1"/>
      <c r="AL447" s="1"/>
      <c r="AM447" s="1"/>
      <c r="AN447" s="1"/>
      <c r="AO447" s="1"/>
    </row>
    <row r="448" spans="1:41" x14ac:dyDescent="0.3">
      <c r="A448" s="1" t="s">
        <v>717</v>
      </c>
      <c r="B448" s="1" t="s">
        <v>19</v>
      </c>
      <c r="C448" s="15" t="s">
        <v>1205</v>
      </c>
      <c r="E448" s="15" t="s">
        <v>339</v>
      </c>
      <c r="F448" s="25">
        <v>2.3984000000000001</v>
      </c>
      <c r="H448" s="26">
        <v>69.682848664688422</v>
      </c>
      <c r="I448" s="27">
        <v>3.5793028000000002</v>
      </c>
      <c r="J448" s="26">
        <v>674.00875000000008</v>
      </c>
      <c r="K448" s="27">
        <v>-15.425642800000002</v>
      </c>
      <c r="L448" s="3">
        <v>11</v>
      </c>
      <c r="M448" s="3" t="s">
        <v>1110</v>
      </c>
      <c r="N448" s="21" t="s">
        <v>1217</v>
      </c>
      <c r="O448" s="29"/>
      <c r="P448" s="30"/>
      <c r="Q448" s="21" t="s">
        <v>1203</v>
      </c>
      <c r="R448" s="31"/>
      <c r="S448" s="31"/>
      <c r="T448" s="28"/>
      <c r="AK448" s="1"/>
      <c r="AL448" s="1"/>
      <c r="AM448" s="1"/>
      <c r="AN448" s="1"/>
      <c r="AO448" s="1"/>
    </row>
    <row r="449" spans="1:41" x14ac:dyDescent="0.3">
      <c r="A449" s="1" t="s">
        <v>718</v>
      </c>
      <c r="B449" s="1" t="s">
        <v>19</v>
      </c>
      <c r="C449" s="15" t="s">
        <v>1205</v>
      </c>
      <c r="E449" s="15" t="s">
        <v>339</v>
      </c>
      <c r="F449" s="25">
        <v>2.3403999999999998</v>
      </c>
      <c r="H449" s="26">
        <v>58.13744807121661</v>
      </c>
      <c r="I449" s="27">
        <v>3.2488113999999997</v>
      </c>
      <c r="J449" s="26">
        <v>605.92124999999999</v>
      </c>
      <c r="K449" s="27">
        <v>-15.209742400000003</v>
      </c>
      <c r="L449" s="3">
        <v>11</v>
      </c>
      <c r="M449" s="3" t="s">
        <v>1110</v>
      </c>
      <c r="N449" s="21" t="s">
        <v>1217</v>
      </c>
      <c r="O449" s="29"/>
      <c r="P449" s="30"/>
      <c r="Q449" s="21" t="s">
        <v>1203</v>
      </c>
      <c r="R449" s="31"/>
      <c r="S449" s="31"/>
      <c r="T449" s="28"/>
      <c r="AK449" s="1"/>
      <c r="AL449" s="1"/>
      <c r="AM449" s="1"/>
      <c r="AN449" s="1"/>
      <c r="AO449" s="1"/>
    </row>
    <row r="450" spans="1:41" x14ac:dyDescent="0.3">
      <c r="A450" s="1" t="s">
        <v>719</v>
      </c>
      <c r="B450" s="1" t="s">
        <v>19</v>
      </c>
      <c r="C450" s="15" t="s">
        <v>1205</v>
      </c>
      <c r="E450" s="15" t="s">
        <v>339</v>
      </c>
      <c r="F450" s="25">
        <v>2.3148</v>
      </c>
      <c r="H450" s="26">
        <v>44.302433234421358</v>
      </c>
      <c r="I450" s="27">
        <v>3.4727921999999998</v>
      </c>
      <c r="J450" s="26">
        <v>542.37125000000003</v>
      </c>
      <c r="K450" s="27">
        <v>-13.610633600000003</v>
      </c>
      <c r="L450" s="3">
        <v>11</v>
      </c>
      <c r="M450" s="3" t="s">
        <v>1110</v>
      </c>
      <c r="N450" s="21" t="s">
        <v>1217</v>
      </c>
      <c r="Q450" s="21" t="s">
        <v>1203</v>
      </c>
      <c r="R450" s="36"/>
      <c r="AK450" s="1"/>
      <c r="AL450" s="1"/>
      <c r="AM450" s="1"/>
      <c r="AN450" s="1"/>
      <c r="AO450" s="1"/>
    </row>
    <row r="451" spans="1:41" x14ac:dyDescent="0.3">
      <c r="A451" s="32" t="s">
        <v>447</v>
      </c>
      <c r="B451" s="1" t="s">
        <v>1206</v>
      </c>
      <c r="C451" s="15" t="s">
        <v>310</v>
      </c>
      <c r="E451" s="15" t="s">
        <v>339</v>
      </c>
      <c r="F451" s="34">
        <v>0.46789999999999998</v>
      </c>
      <c r="H451" s="26">
        <v>1.8237650200267022</v>
      </c>
      <c r="I451" s="35"/>
      <c r="J451" s="26">
        <v>65.419540229885058</v>
      </c>
      <c r="K451" s="27">
        <v>-5.1744601999999977</v>
      </c>
      <c r="L451" s="3">
        <v>9</v>
      </c>
      <c r="M451" s="25" t="s">
        <v>1099</v>
      </c>
      <c r="N451" s="28" t="s">
        <v>1218</v>
      </c>
      <c r="O451" s="29"/>
      <c r="P451" s="30"/>
      <c r="Q451" s="21" t="s">
        <v>1203</v>
      </c>
      <c r="R451" s="31"/>
      <c r="S451" s="31"/>
      <c r="T451" s="28"/>
      <c r="AK451" s="1"/>
      <c r="AL451" s="1"/>
      <c r="AM451" s="1"/>
      <c r="AN451" s="1"/>
      <c r="AO451" s="32"/>
    </row>
    <row r="452" spans="1:41" ht="14.5" x14ac:dyDescent="0.35">
      <c r="A452" s="2" t="s">
        <v>57</v>
      </c>
      <c r="B452" s="2" t="s">
        <v>7</v>
      </c>
      <c r="C452" s="2" t="s">
        <v>303</v>
      </c>
      <c r="E452" s="2" t="s">
        <v>339</v>
      </c>
      <c r="F452" s="16">
        <v>2.2334000000000001</v>
      </c>
      <c r="G452" s="16"/>
      <c r="H452" s="17">
        <v>27.8</v>
      </c>
      <c r="I452" s="17">
        <v>2.7</v>
      </c>
      <c r="J452" s="17">
        <v>573.6</v>
      </c>
      <c r="K452" s="17">
        <v>-17.100000000000001</v>
      </c>
      <c r="L452" s="18">
        <f>180*0.3048</f>
        <v>54.864000000000004</v>
      </c>
      <c r="M452" s="3" t="s">
        <v>349</v>
      </c>
      <c r="N452" s="3" t="s">
        <v>349</v>
      </c>
      <c r="O452" s="19">
        <v>26.080766666666666</v>
      </c>
      <c r="P452" s="20">
        <v>-174.16</v>
      </c>
      <c r="Q452" s="21" t="s">
        <v>422</v>
      </c>
      <c r="R452" s="22">
        <v>41171</v>
      </c>
      <c r="S452" s="22"/>
      <c r="T452" s="2" t="s">
        <v>370</v>
      </c>
      <c r="U452" s="1" t="s">
        <v>369</v>
      </c>
      <c r="V452" s="1" t="s">
        <v>395</v>
      </c>
      <c r="W452" s="1"/>
      <c r="X452" s="1" t="s">
        <v>397</v>
      </c>
      <c r="Y452" s="3">
        <v>1</v>
      </c>
      <c r="Z452" s="3">
        <v>1</v>
      </c>
      <c r="AA452" s="3">
        <v>1</v>
      </c>
      <c r="AB452" s="3">
        <v>0</v>
      </c>
      <c r="AC452" s="3">
        <v>1</v>
      </c>
      <c r="AD452" s="3">
        <v>1</v>
      </c>
      <c r="AE452" s="3">
        <v>1</v>
      </c>
      <c r="AF452" s="3"/>
      <c r="AG452" s="3"/>
      <c r="AH452" s="3">
        <v>1</v>
      </c>
      <c r="AI452" s="3">
        <v>0</v>
      </c>
      <c r="AJ452" s="2">
        <v>0</v>
      </c>
      <c r="AK452" s="2"/>
      <c r="AO452" s="23"/>
    </row>
    <row r="453" spans="1:41" ht="14.5" x14ac:dyDescent="0.35">
      <c r="A453" s="2" t="s">
        <v>61</v>
      </c>
      <c r="B453" s="1" t="s">
        <v>185</v>
      </c>
      <c r="C453" s="2" t="s">
        <v>311</v>
      </c>
      <c r="E453" s="2" t="s">
        <v>339</v>
      </c>
      <c r="F453" s="16">
        <v>2.8121</v>
      </c>
      <c r="G453" s="16"/>
      <c r="H453" s="17">
        <v>43.8</v>
      </c>
      <c r="I453" s="17">
        <v>1.8</v>
      </c>
      <c r="J453" s="17">
        <v>659.5</v>
      </c>
      <c r="K453" s="17">
        <v>-16.100000000000001</v>
      </c>
      <c r="L453" s="18">
        <f>190*0.3048</f>
        <v>57.912000000000006</v>
      </c>
      <c r="M453" s="3" t="s">
        <v>349</v>
      </c>
      <c r="N453" s="3" t="s">
        <v>349</v>
      </c>
      <c r="O453" s="19">
        <v>26.152716666666667</v>
      </c>
      <c r="P453" s="103">
        <v>-173.90270000000001</v>
      </c>
      <c r="Q453" s="21" t="s">
        <v>422</v>
      </c>
      <c r="R453" s="22">
        <v>41172</v>
      </c>
      <c r="S453" s="22"/>
      <c r="T453" s="2" t="s">
        <v>370</v>
      </c>
      <c r="U453" s="1" t="s">
        <v>369</v>
      </c>
      <c r="V453" s="1" t="s">
        <v>395</v>
      </c>
      <c r="W453" s="1"/>
      <c r="X453" s="1" t="s">
        <v>397</v>
      </c>
      <c r="Y453" s="3">
        <v>1</v>
      </c>
      <c r="Z453" s="3">
        <v>1</v>
      </c>
      <c r="AA453" s="3">
        <v>1</v>
      </c>
      <c r="AB453" s="3">
        <v>0</v>
      </c>
      <c r="AC453" s="3">
        <v>1</v>
      </c>
      <c r="AD453" s="3">
        <v>1</v>
      </c>
      <c r="AE453" s="3">
        <v>1</v>
      </c>
      <c r="AF453" s="3"/>
      <c r="AG453" s="3"/>
      <c r="AH453" s="3">
        <v>1</v>
      </c>
      <c r="AI453" s="3">
        <v>0</v>
      </c>
      <c r="AJ453" s="2">
        <v>0</v>
      </c>
      <c r="AK453" s="2"/>
      <c r="AL453" s="23"/>
      <c r="AO453" s="23"/>
    </row>
    <row r="454" spans="1:41" ht="14.5" x14ac:dyDescent="0.35">
      <c r="A454" s="2" t="s">
        <v>62</v>
      </c>
      <c r="B454" s="2" t="s">
        <v>11</v>
      </c>
      <c r="C454" s="2" t="s">
        <v>292</v>
      </c>
      <c r="E454" s="2" t="s">
        <v>339</v>
      </c>
      <c r="F454" s="16">
        <v>1.2090000000000001</v>
      </c>
      <c r="G454" s="16"/>
      <c r="H454" s="17">
        <v>30.9</v>
      </c>
      <c r="I454" s="17">
        <v>3.3</v>
      </c>
      <c r="J454" s="17">
        <v>478.7</v>
      </c>
      <c r="K454" s="17">
        <v>-18.399999999999999</v>
      </c>
      <c r="L454" s="18">
        <f>195*0.3048</f>
        <v>59.436</v>
      </c>
      <c r="M454" s="3" t="s">
        <v>350</v>
      </c>
      <c r="N454" s="3" t="s">
        <v>350</v>
      </c>
      <c r="O454" s="19">
        <v>24.832516666666667</v>
      </c>
      <c r="P454" s="20">
        <v>-168.15123333333332</v>
      </c>
      <c r="Q454" s="21" t="s">
        <v>422</v>
      </c>
      <c r="R454" s="22">
        <v>41174</v>
      </c>
      <c r="S454" s="22"/>
      <c r="T454" s="2" t="s">
        <v>370</v>
      </c>
      <c r="U454" s="1" t="s">
        <v>369</v>
      </c>
      <c r="V454" s="1" t="s">
        <v>395</v>
      </c>
      <c r="W454" s="1"/>
      <c r="X454" s="1" t="s">
        <v>397</v>
      </c>
      <c r="Y454" s="3">
        <v>1</v>
      </c>
      <c r="Z454" s="3">
        <v>1</v>
      </c>
      <c r="AA454" s="3">
        <v>1</v>
      </c>
      <c r="AB454" s="3">
        <v>0</v>
      </c>
      <c r="AC454" s="3">
        <v>1</v>
      </c>
      <c r="AD454" s="3">
        <v>1</v>
      </c>
      <c r="AE454" s="3">
        <v>1</v>
      </c>
      <c r="AF454" s="3"/>
      <c r="AG454" s="3"/>
      <c r="AH454" s="3">
        <v>1</v>
      </c>
      <c r="AI454" s="3">
        <v>0</v>
      </c>
      <c r="AJ454" s="2">
        <v>0</v>
      </c>
      <c r="AK454" s="2"/>
      <c r="AL454" s="23"/>
      <c r="AM454" s="23"/>
      <c r="AO454" s="23"/>
    </row>
    <row r="455" spans="1:41" ht="14.5" x14ac:dyDescent="0.35">
      <c r="A455" s="2" t="s">
        <v>63</v>
      </c>
      <c r="B455" s="2" t="s">
        <v>13</v>
      </c>
      <c r="C455" s="2" t="s">
        <v>294</v>
      </c>
      <c r="E455" s="2" t="s">
        <v>337</v>
      </c>
      <c r="F455" s="16">
        <v>0.93640000000000001</v>
      </c>
      <c r="G455" s="16"/>
      <c r="H455" s="17">
        <v>12.2</v>
      </c>
      <c r="I455" s="104"/>
      <c r="J455" s="17">
        <v>289.60000000000002</v>
      </c>
      <c r="K455" s="17">
        <v>-20.3</v>
      </c>
      <c r="L455" s="18">
        <f>195*0.3048</f>
        <v>59.436</v>
      </c>
      <c r="M455" s="3" t="s">
        <v>350</v>
      </c>
      <c r="N455" s="3" t="s">
        <v>350</v>
      </c>
      <c r="O455" s="19">
        <v>24.832516666666667</v>
      </c>
      <c r="P455" s="20">
        <v>-168.15123333333332</v>
      </c>
      <c r="Q455" s="21" t="s">
        <v>422</v>
      </c>
      <c r="R455" s="22">
        <v>41174</v>
      </c>
      <c r="S455" s="22"/>
      <c r="T455" s="2" t="s">
        <v>370</v>
      </c>
      <c r="U455" s="1" t="s">
        <v>369</v>
      </c>
      <c r="V455" s="1" t="s">
        <v>395</v>
      </c>
      <c r="W455" s="1" t="s">
        <v>396</v>
      </c>
      <c r="X455" s="1" t="s">
        <v>397</v>
      </c>
      <c r="Y455" s="3">
        <v>1</v>
      </c>
      <c r="Z455" s="3">
        <v>1</v>
      </c>
      <c r="AA455" s="3">
        <v>1</v>
      </c>
      <c r="AB455" s="3">
        <v>0</v>
      </c>
      <c r="AC455" s="3">
        <v>1</v>
      </c>
      <c r="AD455" s="3">
        <v>1</v>
      </c>
      <c r="AE455" s="3">
        <v>1</v>
      </c>
      <c r="AF455" s="3"/>
      <c r="AG455" s="3"/>
      <c r="AH455" s="3">
        <v>1</v>
      </c>
      <c r="AI455" s="3">
        <v>0</v>
      </c>
      <c r="AJ455" s="2">
        <v>0</v>
      </c>
      <c r="AK455" s="2"/>
      <c r="AL455" s="23"/>
      <c r="AM455" s="23"/>
      <c r="AO455" s="23"/>
    </row>
    <row r="456" spans="1:41" ht="14.5" x14ac:dyDescent="0.3">
      <c r="A456" s="105" t="s">
        <v>64</v>
      </c>
      <c r="B456" s="55" t="s">
        <v>13</v>
      </c>
      <c r="C456" s="1" t="s">
        <v>294</v>
      </c>
      <c r="E456" s="2" t="s">
        <v>337</v>
      </c>
      <c r="F456" s="106">
        <v>2.6301999999999999</v>
      </c>
      <c r="H456" s="107">
        <v>34.5</v>
      </c>
      <c r="I456" s="108">
        <v>1.9</v>
      </c>
      <c r="J456" s="107">
        <v>829.8</v>
      </c>
      <c r="K456" s="107">
        <v>-19.600000000000001</v>
      </c>
      <c r="L456" s="109">
        <v>44</v>
      </c>
      <c r="M456" s="110" t="s">
        <v>346</v>
      </c>
      <c r="N456" s="110" t="s">
        <v>346</v>
      </c>
      <c r="O456" s="111">
        <v>23.054200000000002</v>
      </c>
      <c r="P456" s="112">
        <v>-161.87674000000001</v>
      </c>
      <c r="Q456" s="21" t="s">
        <v>422</v>
      </c>
      <c r="R456" s="113">
        <v>41410</v>
      </c>
      <c r="S456" s="113"/>
      <c r="T456" s="105" t="s">
        <v>368</v>
      </c>
      <c r="U456" s="1" t="s">
        <v>372</v>
      </c>
      <c r="V456" s="1" t="s">
        <v>395</v>
      </c>
      <c r="W456" s="1" t="s">
        <v>396</v>
      </c>
      <c r="X456" s="1" t="s">
        <v>397</v>
      </c>
      <c r="Y456" s="110">
        <v>4</v>
      </c>
      <c r="Z456" s="110">
        <v>3</v>
      </c>
      <c r="AA456" s="3">
        <v>1</v>
      </c>
      <c r="AB456" s="3">
        <v>0</v>
      </c>
      <c r="AC456" s="3">
        <v>1</v>
      </c>
      <c r="AD456" s="3">
        <v>1</v>
      </c>
      <c r="AE456" s="3">
        <v>1</v>
      </c>
      <c r="AF456" s="3"/>
      <c r="AG456" s="3"/>
      <c r="AH456" s="3">
        <v>1</v>
      </c>
      <c r="AI456" s="3">
        <v>0</v>
      </c>
      <c r="AJ456" s="2">
        <v>1</v>
      </c>
      <c r="AK456" s="105"/>
      <c r="AO456" s="23"/>
    </row>
    <row r="457" spans="1:41" ht="14.5" x14ac:dyDescent="0.3">
      <c r="A457" s="105" t="s">
        <v>65</v>
      </c>
      <c r="B457" s="105" t="s">
        <v>20</v>
      </c>
      <c r="C457" s="1"/>
      <c r="E457" s="2" t="s">
        <v>338</v>
      </c>
      <c r="F457" s="106">
        <v>2.6133999999999999</v>
      </c>
      <c r="H457" s="107">
        <v>33.6</v>
      </c>
      <c r="I457" s="108">
        <v>0.5</v>
      </c>
      <c r="J457" s="107">
        <v>460.8</v>
      </c>
      <c r="K457" s="107">
        <v>-6.6</v>
      </c>
      <c r="L457" s="109">
        <v>44</v>
      </c>
      <c r="M457" s="110" t="s">
        <v>346</v>
      </c>
      <c r="N457" s="110" t="s">
        <v>346</v>
      </c>
      <c r="O457" s="111">
        <v>23.054200000000002</v>
      </c>
      <c r="P457" s="112">
        <v>-161.87674000000001</v>
      </c>
      <c r="Q457" s="21" t="s">
        <v>422</v>
      </c>
      <c r="R457" s="113">
        <v>41410</v>
      </c>
      <c r="S457" s="113"/>
      <c r="T457" s="105" t="s">
        <v>368</v>
      </c>
      <c r="U457" s="1" t="s">
        <v>372</v>
      </c>
      <c r="V457" s="1" t="s">
        <v>395</v>
      </c>
      <c r="W457" s="1"/>
      <c r="X457" s="1" t="s">
        <v>397</v>
      </c>
      <c r="Y457" s="110">
        <v>2</v>
      </c>
      <c r="Z457" s="110">
        <v>4</v>
      </c>
      <c r="AA457" s="3">
        <v>1</v>
      </c>
      <c r="AB457" s="3">
        <v>0</v>
      </c>
      <c r="AC457" s="3">
        <v>0</v>
      </c>
      <c r="AD457" s="3">
        <v>1</v>
      </c>
      <c r="AE457" s="3">
        <v>1</v>
      </c>
      <c r="AF457" s="3"/>
      <c r="AG457" s="3"/>
      <c r="AH457" s="3">
        <v>1</v>
      </c>
      <c r="AI457" s="3">
        <v>0</v>
      </c>
      <c r="AJ457" s="2">
        <v>0</v>
      </c>
      <c r="AK457" s="105"/>
    </row>
    <row r="458" spans="1:41" ht="14.5" x14ac:dyDescent="0.3">
      <c r="A458" s="105" t="s">
        <v>66</v>
      </c>
      <c r="B458" s="105" t="s">
        <v>67</v>
      </c>
      <c r="C458" s="1"/>
      <c r="E458" s="2" t="s">
        <v>339</v>
      </c>
      <c r="F458" s="106">
        <v>2.6011000000000002</v>
      </c>
      <c r="H458" s="107">
        <v>71.3</v>
      </c>
      <c r="I458" s="108">
        <v>3.3</v>
      </c>
      <c r="J458" s="107">
        <v>755.7</v>
      </c>
      <c r="K458" s="107">
        <v>-21.9</v>
      </c>
      <c r="L458" s="109">
        <v>64</v>
      </c>
      <c r="M458" s="110" t="s">
        <v>346</v>
      </c>
      <c r="N458" s="110" t="s">
        <v>346</v>
      </c>
      <c r="O458" s="111">
        <v>23.956209999999999</v>
      </c>
      <c r="P458" s="112">
        <v>-162.15671</v>
      </c>
      <c r="Q458" s="21" t="s">
        <v>422</v>
      </c>
      <c r="R458" s="113">
        <v>41411</v>
      </c>
      <c r="S458" s="113"/>
      <c r="T458" s="105" t="s">
        <v>368</v>
      </c>
      <c r="U458" s="1" t="s">
        <v>372</v>
      </c>
      <c r="V458" s="1" t="s">
        <v>395</v>
      </c>
      <c r="W458" s="1"/>
      <c r="X458" s="1" t="s">
        <v>397</v>
      </c>
      <c r="Y458" s="110">
        <v>6</v>
      </c>
      <c r="Z458" s="110">
        <v>2</v>
      </c>
      <c r="AA458" s="3">
        <v>1</v>
      </c>
      <c r="AB458" s="3">
        <v>0</v>
      </c>
      <c r="AC458" s="3">
        <v>1</v>
      </c>
      <c r="AD458" s="3">
        <v>1</v>
      </c>
      <c r="AE458" s="3">
        <v>1</v>
      </c>
      <c r="AF458" s="3"/>
      <c r="AG458" s="3"/>
      <c r="AH458" s="3">
        <v>1</v>
      </c>
      <c r="AI458" s="3">
        <v>0</v>
      </c>
      <c r="AJ458" s="2">
        <v>1</v>
      </c>
      <c r="AK458" s="105"/>
    </row>
    <row r="459" spans="1:41" ht="14.5" x14ac:dyDescent="0.3">
      <c r="A459" s="105" t="s">
        <v>68</v>
      </c>
      <c r="B459" s="105" t="s">
        <v>67</v>
      </c>
      <c r="C459" s="1"/>
      <c r="E459" s="2" t="s">
        <v>339</v>
      </c>
      <c r="F459" s="106">
        <v>2.4493</v>
      </c>
      <c r="H459" s="107">
        <v>18.600000000000001</v>
      </c>
      <c r="I459" s="108">
        <v>2.9</v>
      </c>
      <c r="J459" s="107">
        <v>627.1</v>
      </c>
      <c r="K459" s="107">
        <v>-19.3</v>
      </c>
      <c r="L459" s="109">
        <v>63</v>
      </c>
      <c r="M459" s="110" t="s">
        <v>346</v>
      </c>
      <c r="N459" s="110" t="s">
        <v>346</v>
      </c>
      <c r="O459" s="111">
        <v>22.955950000000001</v>
      </c>
      <c r="P459" s="112">
        <v>-162.155779</v>
      </c>
      <c r="Q459" s="21" t="s">
        <v>422</v>
      </c>
      <c r="R459" s="113">
        <v>41411</v>
      </c>
      <c r="S459" s="113"/>
      <c r="T459" s="105" t="s">
        <v>373</v>
      </c>
      <c r="U459" s="1" t="s">
        <v>372</v>
      </c>
      <c r="V459" s="1" t="s">
        <v>395</v>
      </c>
      <c r="W459" s="1"/>
      <c r="X459" s="1" t="s">
        <v>397</v>
      </c>
      <c r="Y459" s="110">
        <v>1</v>
      </c>
      <c r="Z459" s="110">
        <v>2</v>
      </c>
      <c r="AA459" s="3">
        <v>1</v>
      </c>
      <c r="AB459" s="3">
        <v>0</v>
      </c>
      <c r="AC459" s="3">
        <v>1</v>
      </c>
      <c r="AD459" s="3">
        <v>1</v>
      </c>
      <c r="AE459" s="3">
        <v>1</v>
      </c>
      <c r="AF459" s="3"/>
      <c r="AG459" s="3"/>
      <c r="AH459" s="3">
        <v>1</v>
      </c>
      <c r="AI459" s="3">
        <v>0</v>
      </c>
      <c r="AJ459" s="2">
        <v>1</v>
      </c>
      <c r="AK459" s="105"/>
    </row>
    <row r="460" spans="1:41" ht="14.5" x14ac:dyDescent="0.3">
      <c r="A460" s="105" t="s">
        <v>69</v>
      </c>
      <c r="B460" s="105" t="s">
        <v>70</v>
      </c>
      <c r="C460" s="1"/>
      <c r="E460" s="2" t="s">
        <v>339</v>
      </c>
      <c r="F460" s="106">
        <v>2.3538999999999999</v>
      </c>
      <c r="H460" s="107">
        <v>26</v>
      </c>
      <c r="I460" s="108">
        <v>4.2</v>
      </c>
      <c r="J460" s="107">
        <v>302.10000000000002</v>
      </c>
      <c r="K460" s="107">
        <v>-21.7</v>
      </c>
      <c r="L460" s="109">
        <v>64</v>
      </c>
      <c r="M460" s="110" t="s">
        <v>346</v>
      </c>
      <c r="N460" s="110" t="s">
        <v>346</v>
      </c>
      <c r="O460" s="111">
        <v>23.049589999999998</v>
      </c>
      <c r="P460" s="112">
        <v>-162.26033000000001</v>
      </c>
      <c r="Q460" s="21" t="s">
        <v>422</v>
      </c>
      <c r="R460" s="113">
        <v>41412</v>
      </c>
      <c r="S460" s="113"/>
      <c r="T460" s="105" t="s">
        <v>368</v>
      </c>
      <c r="U460" s="1" t="s">
        <v>372</v>
      </c>
      <c r="V460" s="1" t="s">
        <v>395</v>
      </c>
      <c r="W460" s="1"/>
      <c r="X460" s="1" t="s">
        <v>397</v>
      </c>
      <c r="Y460" s="110">
        <v>2</v>
      </c>
      <c r="Z460" s="110">
        <v>2</v>
      </c>
      <c r="AA460" s="3">
        <v>1</v>
      </c>
      <c r="AB460" s="3">
        <v>0</v>
      </c>
      <c r="AC460" s="3">
        <v>1</v>
      </c>
      <c r="AD460" s="3">
        <v>1</v>
      </c>
      <c r="AE460" s="3">
        <v>1</v>
      </c>
      <c r="AF460" s="3"/>
      <c r="AG460" s="3"/>
      <c r="AH460" s="3">
        <v>1</v>
      </c>
      <c r="AI460" s="3">
        <v>0</v>
      </c>
      <c r="AJ460" s="2">
        <v>1</v>
      </c>
      <c r="AK460" s="105"/>
    </row>
    <row r="461" spans="1:41" ht="14.5" x14ac:dyDescent="0.3">
      <c r="A461" s="105" t="s">
        <v>72</v>
      </c>
      <c r="B461" s="105" t="s">
        <v>73</v>
      </c>
      <c r="C461" s="1"/>
      <c r="E461" s="2" t="s">
        <v>338</v>
      </c>
      <c r="F461" s="106">
        <v>2.4918</v>
      </c>
      <c r="H461" s="107">
        <v>78.7</v>
      </c>
      <c r="I461" s="108">
        <v>3.1</v>
      </c>
      <c r="J461" s="107">
        <v>731.5</v>
      </c>
      <c r="K461" s="107">
        <v>-34.1</v>
      </c>
      <c r="L461" s="109">
        <v>64</v>
      </c>
      <c r="M461" s="110" t="s">
        <v>346</v>
      </c>
      <c r="N461" s="110" t="s">
        <v>346</v>
      </c>
      <c r="O461" s="111">
        <v>23.049589999999998</v>
      </c>
      <c r="P461" s="112">
        <v>-162.26033000000001</v>
      </c>
      <c r="Q461" s="21" t="s">
        <v>422</v>
      </c>
      <c r="R461" s="113">
        <v>41412</v>
      </c>
      <c r="S461" s="113"/>
      <c r="T461" s="105" t="s">
        <v>368</v>
      </c>
      <c r="U461" s="1" t="s">
        <v>372</v>
      </c>
      <c r="V461" s="1" t="s">
        <v>395</v>
      </c>
      <c r="W461" s="1"/>
      <c r="X461" s="1" t="s">
        <v>397</v>
      </c>
      <c r="Y461" s="110">
        <v>0</v>
      </c>
      <c r="Z461" s="110">
        <v>2</v>
      </c>
      <c r="AA461" s="3">
        <v>1</v>
      </c>
      <c r="AB461" s="3">
        <v>0</v>
      </c>
      <c r="AC461" s="3">
        <v>1</v>
      </c>
      <c r="AD461" s="3">
        <v>1</v>
      </c>
      <c r="AE461" s="3">
        <v>1</v>
      </c>
      <c r="AF461" s="3"/>
      <c r="AG461" s="3"/>
      <c r="AH461" s="3">
        <v>1</v>
      </c>
      <c r="AI461" s="3">
        <v>0</v>
      </c>
      <c r="AJ461" s="2">
        <v>0</v>
      </c>
      <c r="AK461" s="105"/>
    </row>
    <row r="462" spans="1:41" ht="14.5" x14ac:dyDescent="0.3">
      <c r="A462" s="105" t="s">
        <v>74</v>
      </c>
      <c r="B462" s="55" t="s">
        <v>1495</v>
      </c>
      <c r="C462" s="1"/>
      <c r="E462" s="2" t="s">
        <v>338</v>
      </c>
      <c r="F462" s="106">
        <v>2.5489000000000002</v>
      </c>
      <c r="H462" s="107">
        <v>17.100000000000001</v>
      </c>
      <c r="I462" s="108">
        <v>4.9000000000000004</v>
      </c>
      <c r="J462" s="107">
        <v>200.6</v>
      </c>
      <c r="K462" s="107">
        <v>-25.2</v>
      </c>
      <c r="L462" s="109">
        <v>64</v>
      </c>
      <c r="M462" s="110" t="s">
        <v>346</v>
      </c>
      <c r="N462" s="110" t="s">
        <v>346</v>
      </c>
      <c r="O462" s="111">
        <v>23.049589999999998</v>
      </c>
      <c r="P462" s="112">
        <v>-162.26033000000001</v>
      </c>
      <c r="Q462" s="21" t="s">
        <v>422</v>
      </c>
      <c r="R462" s="113">
        <v>41412</v>
      </c>
      <c r="S462" s="113"/>
      <c r="T462" s="105" t="s">
        <v>368</v>
      </c>
      <c r="U462" s="1" t="s">
        <v>372</v>
      </c>
      <c r="V462" s="1" t="s">
        <v>395</v>
      </c>
      <c r="W462" s="1"/>
      <c r="X462" s="1" t="s">
        <v>397</v>
      </c>
      <c r="Y462" s="110">
        <v>2</v>
      </c>
      <c r="Z462" s="110">
        <v>2</v>
      </c>
      <c r="AA462" s="3">
        <v>1</v>
      </c>
      <c r="AB462" s="3">
        <v>0</v>
      </c>
      <c r="AC462" s="3">
        <v>1</v>
      </c>
      <c r="AD462" s="3">
        <v>1</v>
      </c>
      <c r="AE462" s="3">
        <v>1</v>
      </c>
      <c r="AF462" s="3"/>
      <c r="AG462" s="3"/>
      <c r="AH462" s="3">
        <v>1</v>
      </c>
      <c r="AI462" s="3">
        <v>0</v>
      </c>
      <c r="AJ462" s="2">
        <v>0</v>
      </c>
      <c r="AK462" s="105"/>
    </row>
    <row r="463" spans="1:41" ht="14.5" x14ac:dyDescent="0.3">
      <c r="A463" s="105" t="s">
        <v>75</v>
      </c>
      <c r="B463" s="105" t="s">
        <v>76</v>
      </c>
      <c r="C463" s="1"/>
      <c r="E463" s="2" t="s">
        <v>338</v>
      </c>
      <c r="F463" s="106">
        <v>2.4253</v>
      </c>
      <c r="H463" s="107">
        <v>35.9</v>
      </c>
      <c r="I463" s="108">
        <v>3</v>
      </c>
      <c r="J463" s="107">
        <v>522</v>
      </c>
      <c r="K463" s="107">
        <v>-23.5</v>
      </c>
      <c r="L463" s="109">
        <v>64</v>
      </c>
      <c r="M463" s="110" t="s">
        <v>346</v>
      </c>
      <c r="N463" s="110" t="s">
        <v>346</v>
      </c>
      <c r="O463" s="111">
        <v>23.049589999999998</v>
      </c>
      <c r="P463" s="112">
        <v>-162.26033000000001</v>
      </c>
      <c r="Q463" s="21" t="s">
        <v>422</v>
      </c>
      <c r="R463" s="113">
        <v>41412</v>
      </c>
      <c r="S463" s="113"/>
      <c r="T463" s="105" t="s">
        <v>368</v>
      </c>
      <c r="U463" s="1" t="s">
        <v>372</v>
      </c>
      <c r="V463" s="1" t="s">
        <v>395</v>
      </c>
      <c r="W463" s="1"/>
      <c r="X463" s="1" t="s">
        <v>397</v>
      </c>
      <c r="Y463" s="110">
        <v>0</v>
      </c>
      <c r="Z463" s="110">
        <v>2</v>
      </c>
      <c r="AA463" s="3">
        <v>1</v>
      </c>
      <c r="AB463" s="3">
        <v>0</v>
      </c>
      <c r="AC463" s="3">
        <v>1</v>
      </c>
      <c r="AD463" s="3">
        <v>1</v>
      </c>
      <c r="AE463" s="3">
        <v>1</v>
      </c>
      <c r="AF463" s="3"/>
      <c r="AG463" s="3"/>
      <c r="AH463" s="3">
        <v>1</v>
      </c>
      <c r="AI463" s="3">
        <v>0</v>
      </c>
      <c r="AJ463" s="2">
        <v>1</v>
      </c>
      <c r="AK463" s="105"/>
    </row>
    <row r="464" spans="1:41" ht="14.5" x14ac:dyDescent="0.3">
      <c r="A464" s="105" t="s">
        <v>77</v>
      </c>
      <c r="B464" s="105" t="s">
        <v>20</v>
      </c>
      <c r="C464" s="1"/>
      <c r="E464" s="2" t="s">
        <v>338</v>
      </c>
      <c r="F464" s="106">
        <v>13.045999999999999</v>
      </c>
      <c r="H464" s="107">
        <v>23.1</v>
      </c>
      <c r="I464" s="108">
        <v>2.2999999999999998</v>
      </c>
      <c r="J464" s="107">
        <v>402.8</v>
      </c>
      <c r="K464" s="107">
        <v>-33.200000000000003</v>
      </c>
      <c r="L464" s="109">
        <v>64</v>
      </c>
      <c r="M464" s="110" t="s">
        <v>346</v>
      </c>
      <c r="N464" s="110" t="s">
        <v>346</v>
      </c>
      <c r="O464" s="111">
        <v>23.049589999999998</v>
      </c>
      <c r="P464" s="112">
        <v>-162.26033000000001</v>
      </c>
      <c r="Q464" s="21" t="s">
        <v>422</v>
      </c>
      <c r="R464" s="113">
        <v>41412</v>
      </c>
      <c r="S464" s="113"/>
      <c r="T464" s="105" t="s">
        <v>368</v>
      </c>
      <c r="U464" s="1" t="s">
        <v>372</v>
      </c>
      <c r="V464" s="1" t="s">
        <v>395</v>
      </c>
      <c r="W464" s="1"/>
      <c r="X464" s="1" t="s">
        <v>397</v>
      </c>
      <c r="Y464" s="110">
        <v>1</v>
      </c>
      <c r="Z464" s="110">
        <v>3</v>
      </c>
      <c r="AA464" s="3">
        <v>1</v>
      </c>
      <c r="AB464" s="3">
        <v>0</v>
      </c>
      <c r="AC464" s="3">
        <v>1</v>
      </c>
      <c r="AD464" s="3">
        <v>1</v>
      </c>
      <c r="AE464" s="3">
        <v>1</v>
      </c>
      <c r="AF464" s="3"/>
      <c r="AG464" s="3"/>
      <c r="AH464" s="3">
        <v>1</v>
      </c>
      <c r="AI464" s="3">
        <v>0</v>
      </c>
      <c r="AJ464" s="2">
        <v>1</v>
      </c>
      <c r="AK464" s="105"/>
    </row>
    <row r="465" spans="1:41" ht="14.5" x14ac:dyDescent="0.3">
      <c r="A465" s="105" t="s">
        <v>78</v>
      </c>
      <c r="B465" s="105" t="s">
        <v>79</v>
      </c>
      <c r="C465" s="1"/>
      <c r="E465" s="2" t="s">
        <v>338</v>
      </c>
      <c r="F465" s="106">
        <v>2.4182000000000001</v>
      </c>
      <c r="H465" s="107">
        <v>21.4</v>
      </c>
      <c r="I465" s="108">
        <v>3.2</v>
      </c>
      <c r="J465" s="107">
        <v>357.8</v>
      </c>
      <c r="K465" s="107">
        <v>-34.1</v>
      </c>
      <c r="L465" s="109">
        <v>64</v>
      </c>
      <c r="M465" s="110" t="s">
        <v>346</v>
      </c>
      <c r="N465" s="110" t="s">
        <v>346</v>
      </c>
      <c r="O465" s="111">
        <v>23.049589999999998</v>
      </c>
      <c r="P465" s="112">
        <v>-162.26033000000001</v>
      </c>
      <c r="Q465" s="21" t="s">
        <v>422</v>
      </c>
      <c r="R465" s="113">
        <v>41412</v>
      </c>
      <c r="S465" s="113"/>
      <c r="T465" s="105" t="s">
        <v>368</v>
      </c>
      <c r="U465" s="1" t="s">
        <v>372</v>
      </c>
      <c r="V465" s="1" t="s">
        <v>395</v>
      </c>
      <c r="W465" s="1"/>
      <c r="X465" s="1" t="s">
        <v>397</v>
      </c>
      <c r="Y465" s="110">
        <v>0</v>
      </c>
      <c r="Z465" s="110">
        <v>2</v>
      </c>
      <c r="AA465" s="3">
        <v>1</v>
      </c>
      <c r="AB465" s="3">
        <v>0</v>
      </c>
      <c r="AC465" s="3">
        <v>1</v>
      </c>
      <c r="AD465" s="3">
        <v>1</v>
      </c>
      <c r="AE465" s="3">
        <v>1</v>
      </c>
      <c r="AF465" s="3"/>
      <c r="AG465" s="3"/>
      <c r="AH465" s="3">
        <v>1</v>
      </c>
      <c r="AI465" s="3">
        <v>0</v>
      </c>
      <c r="AJ465" s="2">
        <v>0</v>
      </c>
      <c r="AK465" s="105" t="s">
        <v>398</v>
      </c>
    </row>
    <row r="466" spans="1:41" ht="14.5" x14ac:dyDescent="0.3">
      <c r="A466" s="105" t="s">
        <v>80</v>
      </c>
      <c r="B466" s="55" t="s">
        <v>59</v>
      </c>
      <c r="C466" s="1" t="s">
        <v>310</v>
      </c>
      <c r="E466" s="2" t="s">
        <v>337</v>
      </c>
      <c r="F466" s="106">
        <v>4.9981999999999998</v>
      </c>
      <c r="H466" s="107">
        <v>23.1</v>
      </c>
      <c r="I466" s="108">
        <v>3.2</v>
      </c>
      <c r="J466" s="107">
        <v>513.70000000000005</v>
      </c>
      <c r="K466" s="107">
        <v>-21.7</v>
      </c>
      <c r="L466" s="109">
        <v>65</v>
      </c>
      <c r="M466" s="110" t="s">
        <v>346</v>
      </c>
      <c r="N466" s="110" t="s">
        <v>346</v>
      </c>
      <c r="O466" s="111">
        <v>23.04917</v>
      </c>
      <c r="P466" s="112">
        <v>-162.26320999999999</v>
      </c>
      <c r="Q466" s="21" t="s">
        <v>422</v>
      </c>
      <c r="R466" s="113">
        <v>41412</v>
      </c>
      <c r="S466" s="113"/>
      <c r="T466" s="105" t="s">
        <v>374</v>
      </c>
      <c r="U466" s="1" t="s">
        <v>372</v>
      </c>
      <c r="V466" s="1" t="s">
        <v>395</v>
      </c>
      <c r="W466" s="1"/>
      <c r="X466" s="1" t="s">
        <v>397</v>
      </c>
      <c r="Y466" s="110">
        <v>0</v>
      </c>
      <c r="Z466" s="110">
        <v>3</v>
      </c>
      <c r="AA466" s="3">
        <v>1</v>
      </c>
      <c r="AB466" s="3">
        <v>0</v>
      </c>
      <c r="AC466" s="3">
        <v>1</v>
      </c>
      <c r="AD466" s="3">
        <v>1</v>
      </c>
      <c r="AE466" s="3">
        <v>1</v>
      </c>
      <c r="AF466" s="3"/>
      <c r="AG466" s="3"/>
      <c r="AH466" s="3">
        <v>1</v>
      </c>
      <c r="AI466" s="3">
        <v>0</v>
      </c>
      <c r="AJ466" s="2">
        <v>1</v>
      </c>
      <c r="AK466" s="105"/>
    </row>
    <row r="467" spans="1:41" ht="14.5" x14ac:dyDescent="0.3">
      <c r="A467" s="105" t="s">
        <v>82</v>
      </c>
      <c r="B467" s="105" t="s">
        <v>83</v>
      </c>
      <c r="C467" s="1"/>
      <c r="E467" s="2" t="s">
        <v>340</v>
      </c>
      <c r="F467" s="106">
        <v>2.5226999999999999</v>
      </c>
      <c r="H467" s="107">
        <v>75.8</v>
      </c>
      <c r="I467" s="108">
        <v>2.5</v>
      </c>
      <c r="J467" s="107">
        <v>566.20000000000005</v>
      </c>
      <c r="K467" s="107">
        <v>-22.1</v>
      </c>
      <c r="L467" s="109">
        <v>63</v>
      </c>
      <c r="M467" s="110" t="s">
        <v>347</v>
      </c>
      <c r="N467" s="110" t="s">
        <v>347</v>
      </c>
      <c r="O467" s="111">
        <v>23.629100000000001</v>
      </c>
      <c r="P467" s="112">
        <v>-166.19397000000001</v>
      </c>
      <c r="Q467" s="21" t="s">
        <v>422</v>
      </c>
      <c r="R467" s="113">
        <v>41414</v>
      </c>
      <c r="S467" s="113"/>
      <c r="T467" s="105" t="s">
        <v>368</v>
      </c>
      <c r="U467" s="1" t="s">
        <v>372</v>
      </c>
      <c r="V467" s="1" t="s">
        <v>395</v>
      </c>
      <c r="W467" s="1"/>
      <c r="X467" s="1" t="s">
        <v>397</v>
      </c>
      <c r="Y467" s="110">
        <v>2</v>
      </c>
      <c r="Z467" s="110">
        <v>2</v>
      </c>
      <c r="AA467" s="3">
        <v>1</v>
      </c>
      <c r="AB467" s="3">
        <v>0</v>
      </c>
      <c r="AC467" s="3">
        <v>1</v>
      </c>
      <c r="AD467" s="3">
        <v>1</v>
      </c>
      <c r="AE467" s="3">
        <v>1</v>
      </c>
      <c r="AF467" s="3"/>
      <c r="AG467" s="3"/>
      <c r="AH467" s="3">
        <v>1</v>
      </c>
      <c r="AI467" s="3">
        <v>0</v>
      </c>
      <c r="AJ467" s="2">
        <v>1</v>
      </c>
      <c r="AK467" s="105"/>
    </row>
    <row r="468" spans="1:41" ht="14.5" x14ac:dyDescent="0.3">
      <c r="A468" s="105" t="s">
        <v>84</v>
      </c>
      <c r="B468" s="114" t="s">
        <v>184</v>
      </c>
      <c r="C468" s="15" t="s">
        <v>292</v>
      </c>
      <c r="E468" s="2" t="s">
        <v>339</v>
      </c>
      <c r="F468" s="106">
        <v>2.5754999999999999</v>
      </c>
      <c r="H468" s="107">
        <v>45.7</v>
      </c>
      <c r="I468" s="108">
        <v>4.3</v>
      </c>
      <c r="J468" s="107">
        <v>740.9</v>
      </c>
      <c r="K468" s="107">
        <v>-17</v>
      </c>
      <c r="L468" s="109">
        <v>63</v>
      </c>
      <c r="M468" s="110" t="s">
        <v>347</v>
      </c>
      <c r="N468" s="110" t="s">
        <v>347</v>
      </c>
      <c r="O468" s="111">
        <v>23.629100000000001</v>
      </c>
      <c r="P468" s="112">
        <v>-166.19397000000001</v>
      </c>
      <c r="Q468" s="21" t="s">
        <v>422</v>
      </c>
      <c r="R468" s="113">
        <v>41414</v>
      </c>
      <c r="S468" s="113"/>
      <c r="T468" s="105" t="s">
        <v>368</v>
      </c>
      <c r="U468" s="1" t="s">
        <v>372</v>
      </c>
      <c r="V468" s="1" t="s">
        <v>395</v>
      </c>
      <c r="W468" s="1"/>
      <c r="X468" s="1" t="s">
        <v>397</v>
      </c>
      <c r="Y468" s="110">
        <v>2</v>
      </c>
      <c r="Z468" s="110">
        <v>2</v>
      </c>
      <c r="AA468" s="3">
        <v>1</v>
      </c>
      <c r="AB468" s="3">
        <v>0</v>
      </c>
      <c r="AC468" s="3">
        <v>1</v>
      </c>
      <c r="AD468" s="3">
        <v>1</v>
      </c>
      <c r="AE468" s="3">
        <v>1</v>
      </c>
      <c r="AF468" s="3"/>
      <c r="AG468" s="3"/>
      <c r="AH468" s="3">
        <v>1</v>
      </c>
      <c r="AI468" s="3">
        <v>0</v>
      </c>
      <c r="AJ468" s="2">
        <v>1</v>
      </c>
      <c r="AK468" s="105"/>
    </row>
    <row r="469" spans="1:41" ht="14.5" x14ac:dyDescent="0.3">
      <c r="A469" s="105" t="s">
        <v>85</v>
      </c>
      <c r="B469" s="105" t="s">
        <v>86</v>
      </c>
      <c r="C469" s="1"/>
      <c r="E469" s="2" t="s">
        <v>338</v>
      </c>
      <c r="F469" s="106">
        <v>2.6049000000000002</v>
      </c>
      <c r="H469" s="107">
        <v>12.6</v>
      </c>
      <c r="I469" s="108">
        <v>3.7</v>
      </c>
      <c r="J469" s="107">
        <v>181.3</v>
      </c>
      <c r="K469" s="107">
        <v>-30</v>
      </c>
      <c r="L469" s="109">
        <v>63</v>
      </c>
      <c r="M469" s="110" t="s">
        <v>347</v>
      </c>
      <c r="N469" s="110" t="s">
        <v>347</v>
      </c>
      <c r="O469" s="111">
        <v>23.629100000000001</v>
      </c>
      <c r="P469" s="112">
        <v>-166.19397000000001</v>
      </c>
      <c r="Q469" s="21" t="s">
        <v>422</v>
      </c>
      <c r="R469" s="113">
        <v>41414</v>
      </c>
      <c r="S469" s="113"/>
      <c r="T469" s="105" t="s">
        <v>368</v>
      </c>
      <c r="U469" s="1" t="s">
        <v>372</v>
      </c>
      <c r="V469" s="1" t="s">
        <v>395</v>
      </c>
      <c r="W469" s="1"/>
      <c r="X469" s="1" t="s">
        <v>397</v>
      </c>
      <c r="Y469" s="110">
        <v>0</v>
      </c>
      <c r="Z469" s="110">
        <v>2</v>
      </c>
      <c r="AA469" s="3">
        <v>1</v>
      </c>
      <c r="AB469" s="3">
        <v>0</v>
      </c>
      <c r="AC469" s="3">
        <v>1</v>
      </c>
      <c r="AD469" s="3">
        <v>1</v>
      </c>
      <c r="AE469" s="3">
        <v>1</v>
      </c>
      <c r="AF469" s="3"/>
      <c r="AG469" s="3"/>
      <c r="AH469" s="3">
        <v>1</v>
      </c>
      <c r="AI469" s="3">
        <v>0</v>
      </c>
      <c r="AJ469" s="2">
        <v>0</v>
      </c>
      <c r="AK469" s="105"/>
    </row>
    <row r="470" spans="1:41" ht="14.5" x14ac:dyDescent="0.3">
      <c r="A470" s="105" t="s">
        <v>87</v>
      </c>
      <c r="B470" s="105" t="s">
        <v>86</v>
      </c>
      <c r="C470" s="1"/>
      <c r="E470" s="2" t="s">
        <v>338</v>
      </c>
      <c r="F470" s="106">
        <v>2.4994000000000001</v>
      </c>
      <c r="H470" s="107">
        <v>14.8</v>
      </c>
      <c r="I470" s="108">
        <v>2</v>
      </c>
      <c r="J470" s="107">
        <v>225.5</v>
      </c>
      <c r="K470" s="107">
        <v>-27.8</v>
      </c>
      <c r="L470" s="109">
        <v>63</v>
      </c>
      <c r="M470" s="110" t="s">
        <v>347</v>
      </c>
      <c r="N470" s="110" t="s">
        <v>347</v>
      </c>
      <c r="O470" s="111">
        <v>23.629100000000001</v>
      </c>
      <c r="P470" s="112">
        <v>-166.19397000000001</v>
      </c>
      <c r="Q470" s="21" t="s">
        <v>422</v>
      </c>
      <c r="R470" s="113">
        <v>41414</v>
      </c>
      <c r="S470" s="113"/>
      <c r="T470" s="105" t="s">
        <v>375</v>
      </c>
      <c r="U470" s="1" t="s">
        <v>372</v>
      </c>
      <c r="V470" s="1" t="s">
        <v>395</v>
      </c>
      <c r="W470" s="1"/>
      <c r="X470" s="1" t="s">
        <v>397</v>
      </c>
      <c r="Y470" s="110">
        <v>2</v>
      </c>
      <c r="Z470" s="110">
        <v>2</v>
      </c>
      <c r="AA470" s="3">
        <v>1</v>
      </c>
      <c r="AB470" s="3">
        <v>0</v>
      </c>
      <c r="AC470" s="3">
        <v>1</v>
      </c>
      <c r="AD470" s="3">
        <v>1</v>
      </c>
      <c r="AE470" s="3">
        <v>1</v>
      </c>
      <c r="AF470" s="3"/>
      <c r="AG470" s="3"/>
      <c r="AH470" s="3">
        <v>1</v>
      </c>
      <c r="AI470" s="3">
        <v>0</v>
      </c>
      <c r="AJ470" s="2">
        <v>0</v>
      </c>
      <c r="AK470" s="105" t="s">
        <v>399</v>
      </c>
      <c r="AO470" s="23"/>
    </row>
    <row r="471" spans="1:41" ht="14.5" x14ac:dyDescent="0.3">
      <c r="A471" s="105" t="s">
        <v>88</v>
      </c>
      <c r="B471" s="105" t="s">
        <v>73</v>
      </c>
      <c r="C471" s="1"/>
      <c r="E471" s="2" t="s">
        <v>338</v>
      </c>
      <c r="F471" s="106">
        <v>3.94</v>
      </c>
      <c r="H471" s="107">
        <v>21.3</v>
      </c>
      <c r="I471" s="108">
        <v>2.7</v>
      </c>
      <c r="J471" s="107">
        <v>198.3</v>
      </c>
      <c r="K471" s="107">
        <v>-32.1</v>
      </c>
      <c r="L471" s="109">
        <v>63</v>
      </c>
      <c r="M471" s="110" t="s">
        <v>347</v>
      </c>
      <c r="N471" s="110" t="s">
        <v>347</v>
      </c>
      <c r="O471" s="111">
        <v>23.629100000000001</v>
      </c>
      <c r="P471" s="112">
        <v>-166.19397000000001</v>
      </c>
      <c r="Q471" s="21" t="s">
        <v>422</v>
      </c>
      <c r="R471" s="113">
        <v>41414</v>
      </c>
      <c r="S471" s="113"/>
      <c r="T471" s="105" t="s">
        <v>375</v>
      </c>
      <c r="U471" s="1" t="s">
        <v>372</v>
      </c>
      <c r="V471" s="1" t="s">
        <v>395</v>
      </c>
      <c r="W471" s="1"/>
      <c r="X471" s="1" t="s">
        <v>397</v>
      </c>
      <c r="Y471" s="110">
        <v>0</v>
      </c>
      <c r="Z471" s="110">
        <v>2</v>
      </c>
      <c r="AA471" s="3">
        <v>1</v>
      </c>
      <c r="AB471" s="3">
        <v>0</v>
      </c>
      <c r="AC471" s="3">
        <v>1</v>
      </c>
      <c r="AD471" s="3">
        <v>1</v>
      </c>
      <c r="AE471" s="3">
        <v>1</v>
      </c>
      <c r="AF471" s="3"/>
      <c r="AG471" s="3"/>
      <c r="AH471" s="3">
        <v>1</v>
      </c>
      <c r="AI471" s="3">
        <v>0</v>
      </c>
      <c r="AJ471" s="2">
        <v>0</v>
      </c>
      <c r="AK471" s="105"/>
      <c r="AO471" s="23"/>
    </row>
    <row r="472" spans="1:41" ht="14.5" x14ac:dyDescent="0.3">
      <c r="A472" s="105" t="s">
        <v>89</v>
      </c>
      <c r="B472" s="105" t="s">
        <v>73</v>
      </c>
      <c r="C472" s="1"/>
      <c r="E472" s="2" t="s">
        <v>338</v>
      </c>
      <c r="F472" s="106">
        <v>2.5215000000000001</v>
      </c>
      <c r="H472" s="107">
        <v>25.4</v>
      </c>
      <c r="I472" s="108">
        <v>1.6</v>
      </c>
      <c r="J472" s="107">
        <v>463.8</v>
      </c>
      <c r="K472" s="107">
        <v>-23.4</v>
      </c>
      <c r="L472" s="109">
        <v>64</v>
      </c>
      <c r="M472" s="110" t="s">
        <v>347</v>
      </c>
      <c r="N472" s="110" t="s">
        <v>347</v>
      </c>
      <c r="O472" s="111">
        <v>23.628720000000001</v>
      </c>
      <c r="P472" s="112">
        <v>-166.19597999999999</v>
      </c>
      <c r="Q472" s="21" t="s">
        <v>422</v>
      </c>
      <c r="R472" s="113">
        <v>41414</v>
      </c>
      <c r="S472" s="113"/>
      <c r="T472" s="105" t="s">
        <v>374</v>
      </c>
      <c r="U472" s="1" t="s">
        <v>372</v>
      </c>
      <c r="V472" s="1" t="s">
        <v>395</v>
      </c>
      <c r="W472" s="1"/>
      <c r="X472" s="1" t="s">
        <v>397</v>
      </c>
      <c r="Y472" s="110">
        <v>0</v>
      </c>
      <c r="Z472" s="110">
        <v>3</v>
      </c>
      <c r="AA472" s="3">
        <v>1</v>
      </c>
      <c r="AB472" s="3">
        <v>0</v>
      </c>
      <c r="AC472" s="3">
        <v>1</v>
      </c>
      <c r="AD472" s="3">
        <v>1</v>
      </c>
      <c r="AE472" s="3">
        <v>1</v>
      </c>
      <c r="AF472" s="3"/>
      <c r="AG472" s="3"/>
      <c r="AH472" s="3">
        <v>1</v>
      </c>
      <c r="AI472" s="3">
        <v>0</v>
      </c>
      <c r="AJ472" s="2">
        <v>1</v>
      </c>
      <c r="AK472" s="105" t="s">
        <v>400</v>
      </c>
      <c r="AO472" s="23"/>
    </row>
    <row r="473" spans="1:41" ht="14.5" x14ac:dyDescent="0.3">
      <c r="A473" s="105" t="s">
        <v>90</v>
      </c>
      <c r="B473" s="105" t="s">
        <v>73</v>
      </c>
      <c r="C473" s="1"/>
      <c r="E473" s="2" t="s">
        <v>338</v>
      </c>
      <c r="F473" s="106">
        <v>2.4975000000000001</v>
      </c>
      <c r="H473" s="107">
        <v>57.1</v>
      </c>
      <c r="I473" s="108">
        <v>2.6</v>
      </c>
      <c r="J473" s="107">
        <v>569.29999999999995</v>
      </c>
      <c r="K473" s="107">
        <v>-33.299999999999997</v>
      </c>
      <c r="L473" s="109">
        <v>64</v>
      </c>
      <c r="M473" s="110" t="s">
        <v>347</v>
      </c>
      <c r="N473" s="110" t="s">
        <v>347</v>
      </c>
      <c r="O473" s="111">
        <v>23.628720000000001</v>
      </c>
      <c r="P473" s="112">
        <v>-166.19597999999999</v>
      </c>
      <c r="Q473" s="21" t="s">
        <v>422</v>
      </c>
      <c r="R473" s="113">
        <v>41414</v>
      </c>
      <c r="S473" s="113"/>
      <c r="T473" s="105" t="s">
        <v>374</v>
      </c>
      <c r="U473" s="1" t="s">
        <v>372</v>
      </c>
      <c r="V473" s="1" t="s">
        <v>395</v>
      </c>
      <c r="W473" s="1"/>
      <c r="X473" s="1" t="s">
        <v>397</v>
      </c>
      <c r="Y473" s="110">
        <v>0</v>
      </c>
      <c r="Z473" s="110">
        <v>3</v>
      </c>
      <c r="AA473" s="3">
        <v>1</v>
      </c>
      <c r="AB473" s="3">
        <v>0</v>
      </c>
      <c r="AC473" s="3">
        <v>1</v>
      </c>
      <c r="AD473" s="3">
        <v>1</v>
      </c>
      <c r="AE473" s="3">
        <v>1</v>
      </c>
      <c r="AF473" s="3"/>
      <c r="AG473" s="3"/>
      <c r="AH473" s="3">
        <v>1</v>
      </c>
      <c r="AI473" s="3">
        <v>0</v>
      </c>
      <c r="AJ473" s="2">
        <v>0</v>
      </c>
      <c r="AK473" s="105"/>
      <c r="AO473" s="23"/>
    </row>
    <row r="474" spans="1:41" ht="14.5" x14ac:dyDescent="0.3">
      <c r="A474" s="105" t="s">
        <v>91</v>
      </c>
      <c r="B474" s="105" t="s">
        <v>1086</v>
      </c>
      <c r="C474" s="1" t="s">
        <v>310</v>
      </c>
      <c r="E474" s="2" t="s">
        <v>339</v>
      </c>
      <c r="F474" s="106">
        <v>6.5094000000000003</v>
      </c>
      <c r="H474" s="107">
        <v>22</v>
      </c>
      <c r="I474" s="108">
        <v>3.5</v>
      </c>
      <c r="J474" s="107">
        <v>1034.2</v>
      </c>
      <c r="K474" s="107">
        <v>-22.8</v>
      </c>
      <c r="L474" s="109">
        <v>64</v>
      </c>
      <c r="M474" s="110" t="s">
        <v>347</v>
      </c>
      <c r="N474" s="110" t="s">
        <v>347</v>
      </c>
      <c r="O474" s="111">
        <v>23.628720000000001</v>
      </c>
      <c r="P474" s="112">
        <v>-166.19597999999999</v>
      </c>
      <c r="Q474" s="21" t="s">
        <v>422</v>
      </c>
      <c r="R474" s="113">
        <v>41414</v>
      </c>
      <c r="S474" s="113"/>
      <c r="T474" s="105" t="s">
        <v>374</v>
      </c>
      <c r="U474" s="1" t="s">
        <v>372</v>
      </c>
      <c r="V474" s="1" t="s">
        <v>395</v>
      </c>
      <c r="W474" s="1"/>
      <c r="X474" s="1" t="s">
        <v>397</v>
      </c>
      <c r="Y474" s="110">
        <v>0</v>
      </c>
      <c r="Z474" s="110">
        <v>2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/>
      <c r="AG474" s="3"/>
      <c r="AH474" s="3">
        <v>1</v>
      </c>
      <c r="AI474" s="3">
        <v>0</v>
      </c>
      <c r="AJ474" s="2">
        <v>1</v>
      </c>
      <c r="AK474" s="105"/>
      <c r="AO474" s="23"/>
    </row>
    <row r="475" spans="1:41" ht="14.5" x14ac:dyDescent="0.3">
      <c r="A475" s="105" t="s">
        <v>92</v>
      </c>
      <c r="B475" s="55" t="s">
        <v>13</v>
      </c>
      <c r="C475" s="1" t="s">
        <v>294</v>
      </c>
      <c r="E475" s="2" t="s">
        <v>337</v>
      </c>
      <c r="F475" s="106">
        <v>2.4740000000000002</v>
      </c>
      <c r="H475" s="107">
        <v>20.100000000000001</v>
      </c>
      <c r="I475" s="108">
        <v>3.4</v>
      </c>
      <c r="J475" s="107">
        <v>600</v>
      </c>
      <c r="K475" s="107">
        <v>-18.5</v>
      </c>
      <c r="L475" s="109">
        <v>55</v>
      </c>
      <c r="M475" s="110" t="s">
        <v>347</v>
      </c>
      <c r="N475" s="110" t="s">
        <v>347</v>
      </c>
      <c r="O475" s="111">
        <v>23.857780000000002</v>
      </c>
      <c r="P475" s="112">
        <v>-166.36510000000001</v>
      </c>
      <c r="Q475" s="21" t="s">
        <v>422</v>
      </c>
      <c r="R475" s="113">
        <v>41415</v>
      </c>
      <c r="S475" s="113"/>
      <c r="T475" s="105" t="s">
        <v>368</v>
      </c>
      <c r="U475" s="1" t="s">
        <v>372</v>
      </c>
      <c r="V475" s="1" t="s">
        <v>395</v>
      </c>
      <c r="W475" s="1" t="s">
        <v>396</v>
      </c>
      <c r="X475" s="1" t="s">
        <v>397</v>
      </c>
      <c r="Y475" s="110">
        <v>2</v>
      </c>
      <c r="Z475" s="110">
        <v>2</v>
      </c>
      <c r="AA475" s="3">
        <v>1</v>
      </c>
      <c r="AB475" s="3">
        <v>0</v>
      </c>
      <c r="AC475" s="3">
        <v>1</v>
      </c>
      <c r="AD475" s="3">
        <v>1</v>
      </c>
      <c r="AE475" s="3">
        <v>1</v>
      </c>
      <c r="AF475" s="3"/>
      <c r="AG475" s="3"/>
      <c r="AH475" s="3">
        <v>1</v>
      </c>
      <c r="AI475" s="3">
        <v>0</v>
      </c>
      <c r="AJ475" s="2">
        <v>1</v>
      </c>
      <c r="AK475" s="105"/>
      <c r="AO475" s="23"/>
    </row>
    <row r="476" spans="1:41" ht="13.5" customHeight="1" x14ac:dyDescent="0.3">
      <c r="A476" s="105" t="s">
        <v>93</v>
      </c>
      <c r="B476" s="55" t="s">
        <v>19</v>
      </c>
      <c r="C476" s="15" t="s">
        <v>310</v>
      </c>
      <c r="E476" s="2" t="s">
        <v>339</v>
      </c>
      <c r="F476" s="106">
        <v>9.9835999999999991</v>
      </c>
      <c r="H476" s="107">
        <v>143.1</v>
      </c>
      <c r="I476" s="108">
        <v>2.8</v>
      </c>
      <c r="J476" s="107">
        <v>1390.7</v>
      </c>
      <c r="K476" s="107">
        <v>-19.600000000000001</v>
      </c>
      <c r="L476" s="109">
        <v>55</v>
      </c>
      <c r="M476" s="110" t="s">
        <v>347</v>
      </c>
      <c r="N476" s="110" t="s">
        <v>347</v>
      </c>
      <c r="O476" s="111">
        <v>23.857780000000002</v>
      </c>
      <c r="P476" s="112">
        <v>-166.36510000000001</v>
      </c>
      <c r="Q476" s="21" t="s">
        <v>422</v>
      </c>
      <c r="R476" s="113">
        <v>41415</v>
      </c>
      <c r="S476" s="113"/>
      <c r="T476" s="105" t="s">
        <v>368</v>
      </c>
      <c r="U476" s="1" t="s">
        <v>372</v>
      </c>
      <c r="V476" s="1" t="s">
        <v>395</v>
      </c>
      <c r="W476" s="1"/>
      <c r="X476" s="1" t="s">
        <v>397</v>
      </c>
      <c r="Y476" s="110">
        <v>4</v>
      </c>
      <c r="Z476" s="110">
        <v>2</v>
      </c>
      <c r="AA476" s="3">
        <v>1</v>
      </c>
      <c r="AB476" s="3">
        <v>0</v>
      </c>
      <c r="AC476" s="3">
        <v>1</v>
      </c>
      <c r="AD476" s="3">
        <v>1</v>
      </c>
      <c r="AE476" s="3">
        <v>1</v>
      </c>
      <c r="AF476" s="3"/>
      <c r="AG476" s="3"/>
      <c r="AH476" s="3">
        <v>1</v>
      </c>
      <c r="AI476" s="3">
        <v>0</v>
      </c>
      <c r="AJ476" s="2">
        <v>1</v>
      </c>
      <c r="AK476" s="105"/>
      <c r="AL476" s="23"/>
      <c r="AM476" s="23"/>
      <c r="AO476" s="23"/>
    </row>
    <row r="477" spans="1:41" ht="14.5" x14ac:dyDescent="0.3">
      <c r="A477" s="105" t="s">
        <v>94</v>
      </c>
      <c r="B477" s="105" t="s">
        <v>73</v>
      </c>
      <c r="C477" s="1"/>
      <c r="E477" s="2" t="s">
        <v>338</v>
      </c>
      <c r="F477" s="106">
        <v>7.5650000000000004</v>
      </c>
      <c r="H477" s="107">
        <v>23.8</v>
      </c>
      <c r="I477" s="108">
        <v>1.9</v>
      </c>
      <c r="J477" s="107">
        <v>465</v>
      </c>
      <c r="K477" s="107">
        <v>-32</v>
      </c>
      <c r="L477" s="109">
        <v>55</v>
      </c>
      <c r="M477" s="110" t="s">
        <v>347</v>
      </c>
      <c r="N477" s="110" t="s">
        <v>347</v>
      </c>
      <c r="O477" s="111">
        <v>23.857780000000002</v>
      </c>
      <c r="P477" s="112">
        <v>-166.36510000000001</v>
      </c>
      <c r="Q477" s="21" t="s">
        <v>422</v>
      </c>
      <c r="R477" s="113">
        <v>41415</v>
      </c>
      <c r="S477" s="113"/>
      <c r="T477" s="105" t="s">
        <v>368</v>
      </c>
      <c r="U477" s="1" t="s">
        <v>372</v>
      </c>
      <c r="V477" s="1" t="s">
        <v>395</v>
      </c>
      <c r="W477" s="1"/>
      <c r="X477" s="1" t="s">
        <v>397</v>
      </c>
      <c r="Y477" s="110">
        <v>3</v>
      </c>
      <c r="Z477" s="110">
        <v>2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/>
      <c r="AG477" s="3"/>
      <c r="AH477" s="3">
        <v>1</v>
      </c>
      <c r="AI477" s="3">
        <v>0</v>
      </c>
      <c r="AJ477" s="2">
        <v>0</v>
      </c>
      <c r="AK477" s="105"/>
    </row>
    <row r="478" spans="1:41" ht="14.5" x14ac:dyDescent="0.3">
      <c r="A478" s="105" t="s">
        <v>95</v>
      </c>
      <c r="B478" s="105" t="s">
        <v>1223</v>
      </c>
      <c r="C478" s="1" t="s">
        <v>310</v>
      </c>
      <c r="E478" s="2" t="s">
        <v>338</v>
      </c>
      <c r="F478" s="106">
        <v>2.0097</v>
      </c>
      <c r="H478" s="107">
        <v>47.2</v>
      </c>
      <c r="I478" s="108">
        <v>2.2000000000000002</v>
      </c>
      <c r="J478" s="107">
        <v>418</v>
      </c>
      <c r="K478" s="107">
        <v>-22.5</v>
      </c>
      <c r="L478" s="109">
        <v>55</v>
      </c>
      <c r="M478" s="110" t="s">
        <v>347</v>
      </c>
      <c r="N478" s="110" t="s">
        <v>347</v>
      </c>
      <c r="O478" s="111">
        <v>23.857780000000002</v>
      </c>
      <c r="P478" s="112">
        <v>-166.36510000000001</v>
      </c>
      <c r="Q478" s="21" t="s">
        <v>422</v>
      </c>
      <c r="R478" s="113">
        <v>41415</v>
      </c>
      <c r="S478" s="113"/>
      <c r="T478" s="105" t="s">
        <v>368</v>
      </c>
      <c r="U478" s="1" t="s">
        <v>372</v>
      </c>
      <c r="V478" s="1" t="s">
        <v>395</v>
      </c>
      <c r="W478" s="1"/>
      <c r="X478" s="1" t="s">
        <v>397</v>
      </c>
      <c r="Y478" s="110">
        <v>1</v>
      </c>
      <c r="Z478" s="110">
        <v>2</v>
      </c>
      <c r="AA478" s="3">
        <v>1</v>
      </c>
      <c r="AB478" s="3">
        <v>0</v>
      </c>
      <c r="AC478" s="3">
        <v>1</v>
      </c>
      <c r="AD478" s="3">
        <v>1</v>
      </c>
      <c r="AE478" s="3">
        <v>1</v>
      </c>
      <c r="AF478" s="3"/>
      <c r="AG478" s="3"/>
      <c r="AH478" s="3">
        <v>1</v>
      </c>
      <c r="AI478" s="3">
        <v>0</v>
      </c>
      <c r="AJ478" s="2">
        <v>1</v>
      </c>
      <c r="AK478" s="105"/>
      <c r="AO478" s="23"/>
    </row>
    <row r="479" spans="1:41" ht="14.5" x14ac:dyDescent="0.3">
      <c r="A479" s="105" t="s">
        <v>96</v>
      </c>
      <c r="B479" s="105" t="s">
        <v>97</v>
      </c>
      <c r="C479" s="1"/>
      <c r="E479" s="2" t="s">
        <v>338</v>
      </c>
      <c r="F479" s="106">
        <v>20.0502</v>
      </c>
      <c r="H479" s="107">
        <v>28.8</v>
      </c>
      <c r="I479" s="108">
        <v>16.8</v>
      </c>
      <c r="J479" s="107">
        <v>327.2</v>
      </c>
      <c r="K479" s="107">
        <v>-32.5</v>
      </c>
      <c r="L479" s="109">
        <v>55</v>
      </c>
      <c r="M479" s="110" t="s">
        <v>347</v>
      </c>
      <c r="N479" s="110" t="s">
        <v>347</v>
      </c>
      <c r="O479" s="111">
        <v>23.857780000000002</v>
      </c>
      <c r="P479" s="112">
        <v>-166.36510000000001</v>
      </c>
      <c r="Q479" s="21" t="s">
        <v>422</v>
      </c>
      <c r="R479" s="113">
        <v>41415</v>
      </c>
      <c r="S479" s="113"/>
      <c r="T479" s="105" t="s">
        <v>375</v>
      </c>
      <c r="U479" s="1" t="s">
        <v>372</v>
      </c>
      <c r="V479" s="1" t="s">
        <v>395</v>
      </c>
      <c r="W479" s="1"/>
      <c r="X479" s="1" t="s">
        <v>397</v>
      </c>
      <c r="Y479" s="110">
        <v>0</v>
      </c>
      <c r="Z479" s="110">
        <v>2</v>
      </c>
      <c r="AA479" s="3">
        <v>1</v>
      </c>
      <c r="AB479" s="3">
        <v>0</v>
      </c>
      <c r="AC479" s="3">
        <v>1</v>
      </c>
      <c r="AD479" s="3">
        <v>1</v>
      </c>
      <c r="AE479" s="3">
        <v>1</v>
      </c>
      <c r="AF479" s="3"/>
      <c r="AG479" s="3"/>
      <c r="AH479" s="3">
        <v>1</v>
      </c>
      <c r="AI479" s="3">
        <v>0</v>
      </c>
      <c r="AJ479" s="2">
        <v>0</v>
      </c>
      <c r="AK479" s="105" t="s">
        <v>401</v>
      </c>
      <c r="AL479" s="23"/>
      <c r="AM479" s="23"/>
      <c r="AO479" s="23"/>
    </row>
    <row r="480" spans="1:41" ht="14.5" x14ac:dyDescent="0.3">
      <c r="A480" s="105" t="s">
        <v>98</v>
      </c>
      <c r="B480" s="105" t="s">
        <v>20</v>
      </c>
      <c r="C480" s="1"/>
      <c r="E480" s="2" t="s">
        <v>338</v>
      </c>
      <c r="F480" s="106">
        <v>2.5407000000000002</v>
      </c>
      <c r="H480" s="107">
        <v>7.4</v>
      </c>
      <c r="I480" s="108">
        <v>5.2</v>
      </c>
      <c r="J480" s="107">
        <v>239.8</v>
      </c>
      <c r="K480" s="107">
        <v>-20.100000000000001</v>
      </c>
      <c r="L480" s="109">
        <v>55</v>
      </c>
      <c r="M480" s="110" t="s">
        <v>347</v>
      </c>
      <c r="N480" s="110" t="s">
        <v>347</v>
      </c>
      <c r="O480" s="111">
        <v>23.857780000000002</v>
      </c>
      <c r="P480" s="112">
        <v>-166.36510000000001</v>
      </c>
      <c r="Q480" s="21" t="s">
        <v>422</v>
      </c>
      <c r="R480" s="113">
        <v>41415</v>
      </c>
      <c r="S480" s="113"/>
      <c r="T480" s="105" t="s">
        <v>375</v>
      </c>
      <c r="U480" s="1" t="s">
        <v>372</v>
      </c>
      <c r="V480" s="1" t="s">
        <v>395</v>
      </c>
      <c r="W480" s="1"/>
      <c r="X480" s="1" t="s">
        <v>397</v>
      </c>
      <c r="Y480" s="110">
        <v>0</v>
      </c>
      <c r="Z480" s="110">
        <v>2</v>
      </c>
      <c r="AA480" s="3">
        <v>1</v>
      </c>
      <c r="AB480" s="3">
        <v>0</v>
      </c>
      <c r="AC480" s="3">
        <v>1</v>
      </c>
      <c r="AD480" s="3">
        <v>1</v>
      </c>
      <c r="AE480" s="3">
        <v>1</v>
      </c>
      <c r="AF480" s="3"/>
      <c r="AG480" s="3"/>
      <c r="AH480" s="3">
        <v>1</v>
      </c>
      <c r="AI480" s="3">
        <v>0</v>
      </c>
      <c r="AJ480" s="2">
        <v>1</v>
      </c>
      <c r="AK480" s="105"/>
    </row>
    <row r="481" spans="1:41" ht="14.5" x14ac:dyDescent="0.3">
      <c r="A481" s="105" t="s">
        <v>99</v>
      </c>
      <c r="B481" s="105" t="s">
        <v>20</v>
      </c>
      <c r="C481" s="1"/>
      <c r="E481" s="2" t="s">
        <v>338</v>
      </c>
      <c r="F481" s="106">
        <v>2.4925000000000002</v>
      </c>
      <c r="H481" s="107">
        <v>70.099999999999994</v>
      </c>
      <c r="I481" s="108">
        <v>1.4</v>
      </c>
      <c r="J481" s="107">
        <v>742.3</v>
      </c>
      <c r="K481" s="107">
        <v>-33.4</v>
      </c>
      <c r="L481" s="109">
        <v>55</v>
      </c>
      <c r="M481" s="110" t="s">
        <v>347</v>
      </c>
      <c r="N481" s="110" t="s">
        <v>347</v>
      </c>
      <c r="O481" s="111">
        <v>23.857780000000002</v>
      </c>
      <c r="P481" s="112">
        <v>-166.36510000000001</v>
      </c>
      <c r="Q481" s="21" t="s">
        <v>422</v>
      </c>
      <c r="R481" s="113">
        <v>41415</v>
      </c>
      <c r="S481" s="113"/>
      <c r="T481" s="105" t="s">
        <v>375</v>
      </c>
      <c r="U481" s="1" t="s">
        <v>372</v>
      </c>
      <c r="V481" s="1" t="s">
        <v>395</v>
      </c>
      <c r="W481" s="1"/>
      <c r="X481" s="1" t="s">
        <v>397</v>
      </c>
      <c r="Y481" s="110">
        <v>0</v>
      </c>
      <c r="Z481" s="110">
        <v>2</v>
      </c>
      <c r="AA481" s="3">
        <v>1</v>
      </c>
      <c r="AB481" s="3">
        <v>0</v>
      </c>
      <c r="AC481" s="3">
        <v>1</v>
      </c>
      <c r="AD481" s="3">
        <v>1</v>
      </c>
      <c r="AE481" s="3">
        <v>1</v>
      </c>
      <c r="AF481" s="3"/>
      <c r="AG481" s="3"/>
      <c r="AH481" s="3">
        <v>1</v>
      </c>
      <c r="AI481" s="3">
        <v>0</v>
      </c>
      <c r="AJ481" s="2">
        <v>1</v>
      </c>
      <c r="AK481" s="105"/>
    </row>
    <row r="482" spans="1:41" ht="14.5" x14ac:dyDescent="0.3">
      <c r="A482" s="105" t="s">
        <v>100</v>
      </c>
      <c r="B482" s="105" t="s">
        <v>20</v>
      </c>
      <c r="C482" s="1"/>
      <c r="E482" s="2" t="s">
        <v>338</v>
      </c>
      <c r="F482" s="106">
        <v>7.6238000000000001</v>
      </c>
      <c r="H482" s="107">
        <v>28.7</v>
      </c>
      <c r="I482" s="108">
        <v>10.199999999999999</v>
      </c>
      <c r="J482" s="107">
        <v>503.3</v>
      </c>
      <c r="K482" s="107">
        <v>-31.7</v>
      </c>
      <c r="L482" s="109">
        <v>55</v>
      </c>
      <c r="M482" s="110" t="s">
        <v>347</v>
      </c>
      <c r="N482" s="110" t="s">
        <v>347</v>
      </c>
      <c r="O482" s="111">
        <v>23.857780000000002</v>
      </c>
      <c r="P482" s="112">
        <v>-166.36510000000001</v>
      </c>
      <c r="Q482" s="21" t="s">
        <v>422</v>
      </c>
      <c r="R482" s="113">
        <v>41415</v>
      </c>
      <c r="S482" s="113"/>
      <c r="T482" s="105" t="s">
        <v>375</v>
      </c>
      <c r="U482" s="1" t="s">
        <v>372</v>
      </c>
      <c r="V482" s="1" t="s">
        <v>395</v>
      </c>
      <c r="W482" s="1"/>
      <c r="X482" s="1" t="s">
        <v>397</v>
      </c>
      <c r="Y482" s="110">
        <v>0</v>
      </c>
      <c r="Z482" s="110">
        <v>2</v>
      </c>
      <c r="AA482" s="3">
        <v>1</v>
      </c>
      <c r="AB482" s="3">
        <v>0</v>
      </c>
      <c r="AC482" s="3">
        <v>1</v>
      </c>
      <c r="AD482" s="3">
        <v>1</v>
      </c>
      <c r="AE482" s="3">
        <v>1</v>
      </c>
      <c r="AF482" s="3"/>
      <c r="AG482" s="3"/>
      <c r="AH482" s="3">
        <v>1</v>
      </c>
      <c r="AI482" s="3">
        <v>0</v>
      </c>
      <c r="AJ482" s="2">
        <v>0</v>
      </c>
      <c r="AK482" s="105"/>
    </row>
    <row r="483" spans="1:41" ht="14.5" x14ac:dyDescent="0.3">
      <c r="A483" s="105" t="s">
        <v>101</v>
      </c>
      <c r="B483" s="105" t="s">
        <v>97</v>
      </c>
      <c r="C483" s="1"/>
      <c r="E483" s="2" t="s">
        <v>338</v>
      </c>
      <c r="F483" s="106">
        <v>2.4628999999999999</v>
      </c>
      <c r="H483" s="107">
        <v>7</v>
      </c>
      <c r="I483" s="108">
        <v>2.5</v>
      </c>
      <c r="J483" s="107">
        <v>211.5</v>
      </c>
      <c r="K483" s="107">
        <v>-31.6</v>
      </c>
      <c r="L483" s="109">
        <v>55</v>
      </c>
      <c r="M483" s="110" t="s">
        <v>347</v>
      </c>
      <c r="N483" s="110" t="s">
        <v>347</v>
      </c>
      <c r="O483" s="111">
        <v>23.853919999999999</v>
      </c>
      <c r="P483" s="112">
        <v>-166.36690999999999</v>
      </c>
      <c r="Q483" s="21" t="s">
        <v>422</v>
      </c>
      <c r="R483" s="113">
        <v>41415</v>
      </c>
      <c r="S483" s="113"/>
      <c r="T483" s="105" t="s">
        <v>373</v>
      </c>
      <c r="U483" s="1" t="s">
        <v>372</v>
      </c>
      <c r="V483" s="1" t="s">
        <v>395</v>
      </c>
      <c r="W483" s="1"/>
      <c r="X483" s="1" t="s">
        <v>397</v>
      </c>
      <c r="Y483" s="110">
        <v>1</v>
      </c>
      <c r="Z483" s="110">
        <v>2</v>
      </c>
      <c r="AA483" s="3">
        <v>1</v>
      </c>
      <c r="AB483" s="3">
        <v>0</v>
      </c>
      <c r="AC483" s="3">
        <v>1</v>
      </c>
      <c r="AD483" s="3">
        <v>1</v>
      </c>
      <c r="AE483" s="3">
        <v>1</v>
      </c>
      <c r="AF483" s="3"/>
      <c r="AG483" s="3"/>
      <c r="AH483" s="3">
        <v>1</v>
      </c>
      <c r="AI483" s="3">
        <v>0</v>
      </c>
      <c r="AJ483" s="2">
        <v>0</v>
      </c>
      <c r="AK483" s="105"/>
      <c r="AO483" s="23"/>
    </row>
    <row r="484" spans="1:41" ht="14.5" x14ac:dyDescent="0.3">
      <c r="A484" s="105" t="s">
        <v>102</v>
      </c>
      <c r="B484" s="105" t="s">
        <v>103</v>
      </c>
      <c r="C484" s="1"/>
      <c r="E484" s="2" t="s">
        <v>339</v>
      </c>
      <c r="F484" s="106">
        <v>10.0022</v>
      </c>
      <c r="H484" s="107">
        <v>65.2</v>
      </c>
      <c r="I484" s="108">
        <v>2.5</v>
      </c>
      <c r="J484" s="107">
        <v>641</v>
      </c>
      <c r="K484" s="107">
        <v>-19.7</v>
      </c>
      <c r="L484" s="109">
        <v>55</v>
      </c>
      <c r="M484" s="110" t="s">
        <v>347</v>
      </c>
      <c r="N484" s="110" t="s">
        <v>347</v>
      </c>
      <c r="O484" s="111">
        <v>23.853919999999999</v>
      </c>
      <c r="P484" s="112">
        <v>-166.36690999999999</v>
      </c>
      <c r="Q484" s="21" t="s">
        <v>422</v>
      </c>
      <c r="R484" s="113">
        <v>41415</v>
      </c>
      <c r="S484" s="113"/>
      <c r="T484" s="105" t="s">
        <v>373</v>
      </c>
      <c r="U484" s="1" t="s">
        <v>372</v>
      </c>
      <c r="V484" s="1" t="s">
        <v>395</v>
      </c>
      <c r="W484" s="1"/>
      <c r="X484" s="1" t="s">
        <v>397</v>
      </c>
      <c r="Y484" s="110">
        <v>1</v>
      </c>
      <c r="Z484" s="110">
        <v>3</v>
      </c>
      <c r="AA484" s="3">
        <v>1</v>
      </c>
      <c r="AB484" s="3">
        <v>0</v>
      </c>
      <c r="AC484" s="3">
        <v>1</v>
      </c>
      <c r="AD484" s="3">
        <v>1</v>
      </c>
      <c r="AE484" s="3">
        <v>1</v>
      </c>
      <c r="AF484" s="3"/>
      <c r="AG484" s="3"/>
      <c r="AH484" s="3">
        <v>1</v>
      </c>
      <c r="AI484" s="3">
        <v>0</v>
      </c>
      <c r="AJ484" s="2">
        <v>1</v>
      </c>
      <c r="AK484" s="105"/>
      <c r="AO484" s="23"/>
    </row>
    <row r="485" spans="1:41" ht="14.5" x14ac:dyDescent="0.3">
      <c r="A485" s="105" t="s">
        <v>104</v>
      </c>
      <c r="B485" s="105" t="s">
        <v>13</v>
      </c>
      <c r="C485" s="1" t="s">
        <v>294</v>
      </c>
      <c r="E485" s="2" t="s">
        <v>337</v>
      </c>
      <c r="F485" s="106">
        <v>2.4956999999999998</v>
      </c>
      <c r="H485" s="107">
        <v>17.2</v>
      </c>
      <c r="I485" s="108">
        <v>3.5</v>
      </c>
      <c r="J485" s="107">
        <v>496.4</v>
      </c>
      <c r="K485" s="107">
        <v>-16.3</v>
      </c>
      <c r="L485" s="109">
        <v>58</v>
      </c>
      <c r="M485" s="110" t="s">
        <v>351</v>
      </c>
      <c r="N485" s="110" t="s">
        <v>351</v>
      </c>
      <c r="O485" s="111">
        <v>25.708731</v>
      </c>
      <c r="P485" s="112">
        <v>-171.80663000000001</v>
      </c>
      <c r="Q485" s="21" t="s">
        <v>422</v>
      </c>
      <c r="R485" s="113">
        <v>41417</v>
      </c>
      <c r="S485" s="113"/>
      <c r="T485" s="105" t="s">
        <v>376</v>
      </c>
      <c r="U485" s="1" t="s">
        <v>372</v>
      </c>
      <c r="V485" s="1" t="s">
        <v>395</v>
      </c>
      <c r="W485" s="1" t="s">
        <v>396</v>
      </c>
      <c r="X485" s="1" t="s">
        <v>397</v>
      </c>
      <c r="Y485" s="110">
        <v>2</v>
      </c>
      <c r="Z485" s="110">
        <v>3</v>
      </c>
      <c r="AA485" s="3">
        <v>1</v>
      </c>
      <c r="AB485" s="3">
        <v>0</v>
      </c>
      <c r="AC485" s="3">
        <v>1</v>
      </c>
      <c r="AD485" s="3">
        <v>1</v>
      </c>
      <c r="AE485" s="3">
        <v>1</v>
      </c>
      <c r="AF485" s="3"/>
      <c r="AG485" s="3"/>
      <c r="AH485" s="3">
        <v>1</v>
      </c>
      <c r="AI485" s="3">
        <v>0</v>
      </c>
      <c r="AJ485" s="2">
        <v>1</v>
      </c>
      <c r="AK485" s="105"/>
      <c r="AO485" s="23"/>
    </row>
    <row r="486" spans="1:41" ht="14.5" x14ac:dyDescent="0.3">
      <c r="A486" s="105" t="s">
        <v>105</v>
      </c>
      <c r="B486" s="114" t="s">
        <v>184</v>
      </c>
      <c r="C486" s="1" t="s">
        <v>296</v>
      </c>
      <c r="E486" s="2" t="s">
        <v>339</v>
      </c>
      <c r="F486" s="106">
        <v>1.5018</v>
      </c>
      <c r="H486" s="107">
        <v>26.5</v>
      </c>
      <c r="I486" s="108">
        <v>3.3</v>
      </c>
      <c r="J486" s="107">
        <v>468.2</v>
      </c>
      <c r="K486" s="107">
        <v>-17.5</v>
      </c>
      <c r="L486" s="109">
        <v>58</v>
      </c>
      <c r="M486" s="110" t="s">
        <v>351</v>
      </c>
      <c r="N486" s="110" t="s">
        <v>351</v>
      </c>
      <c r="O486" s="111">
        <v>25.708731</v>
      </c>
      <c r="P486" s="112">
        <v>-171.80663000000001</v>
      </c>
      <c r="Q486" s="21" t="s">
        <v>422</v>
      </c>
      <c r="R486" s="113">
        <v>41417</v>
      </c>
      <c r="S486" s="113"/>
      <c r="T486" s="105" t="s">
        <v>376</v>
      </c>
      <c r="U486" s="1" t="s">
        <v>372</v>
      </c>
      <c r="V486" s="1" t="s">
        <v>395</v>
      </c>
      <c r="W486" s="1"/>
      <c r="X486" s="1" t="s">
        <v>397</v>
      </c>
      <c r="Y486" s="110">
        <v>3</v>
      </c>
      <c r="Z486" s="110">
        <v>2</v>
      </c>
      <c r="AA486" s="3">
        <v>1</v>
      </c>
      <c r="AB486" s="3">
        <v>0</v>
      </c>
      <c r="AC486" s="3">
        <v>1</v>
      </c>
      <c r="AD486" s="3">
        <v>1</v>
      </c>
      <c r="AE486" s="3">
        <v>1</v>
      </c>
      <c r="AF486" s="3"/>
      <c r="AG486" s="3"/>
      <c r="AH486" s="3">
        <v>1</v>
      </c>
      <c r="AI486" s="3">
        <v>0</v>
      </c>
      <c r="AJ486" s="2">
        <v>1</v>
      </c>
      <c r="AK486" s="105"/>
      <c r="AO486" s="23"/>
    </row>
    <row r="487" spans="1:41" ht="14.5" x14ac:dyDescent="0.3">
      <c r="A487" s="105" t="s">
        <v>106</v>
      </c>
      <c r="B487" s="105" t="s">
        <v>13</v>
      </c>
      <c r="C487" s="1" t="s">
        <v>294</v>
      </c>
      <c r="E487" s="2" t="s">
        <v>337</v>
      </c>
      <c r="F487" s="106">
        <v>2.4885999999999999</v>
      </c>
      <c r="H487" s="107">
        <v>21.8</v>
      </c>
      <c r="I487" s="108">
        <v>3.5</v>
      </c>
      <c r="J487" s="107">
        <v>545.79999999999995</v>
      </c>
      <c r="K487" s="107">
        <v>-18.7</v>
      </c>
      <c r="L487" s="109">
        <v>58</v>
      </c>
      <c r="M487" s="110" t="s">
        <v>351</v>
      </c>
      <c r="N487" s="110" t="s">
        <v>351</v>
      </c>
      <c r="O487" s="111">
        <v>25.708731</v>
      </c>
      <c r="P487" s="112">
        <v>-171.80663000000001</v>
      </c>
      <c r="Q487" s="21" t="s">
        <v>422</v>
      </c>
      <c r="R487" s="113">
        <v>41417</v>
      </c>
      <c r="S487" s="113"/>
      <c r="T487" s="105" t="s">
        <v>376</v>
      </c>
      <c r="U487" s="1" t="s">
        <v>372</v>
      </c>
      <c r="V487" s="1" t="s">
        <v>395</v>
      </c>
      <c r="W487" s="1" t="s">
        <v>396</v>
      </c>
      <c r="X487" s="1" t="s">
        <v>397</v>
      </c>
      <c r="Y487" s="110">
        <v>0</v>
      </c>
      <c r="Z487" s="110">
        <v>2</v>
      </c>
      <c r="AA487" s="3">
        <v>1</v>
      </c>
      <c r="AB487" s="3">
        <v>0</v>
      </c>
      <c r="AC487" s="3">
        <v>1</v>
      </c>
      <c r="AD487" s="3">
        <v>1</v>
      </c>
      <c r="AE487" s="3">
        <v>1</v>
      </c>
      <c r="AF487" s="3"/>
      <c r="AG487" s="3"/>
      <c r="AH487" s="3">
        <v>1</v>
      </c>
      <c r="AI487" s="3">
        <v>0</v>
      </c>
      <c r="AJ487" s="2">
        <v>1</v>
      </c>
      <c r="AK487" s="105"/>
      <c r="AO487" s="23"/>
    </row>
    <row r="488" spans="1:41" ht="14.5" x14ac:dyDescent="0.3">
      <c r="A488" s="105" t="s">
        <v>107</v>
      </c>
      <c r="B488" s="114" t="s">
        <v>199</v>
      </c>
      <c r="C488" s="1" t="s">
        <v>303</v>
      </c>
      <c r="E488" s="2" t="s">
        <v>339</v>
      </c>
      <c r="F488" s="106">
        <v>2.0190999999999999</v>
      </c>
      <c r="H488" s="107">
        <v>15.3</v>
      </c>
      <c r="I488" s="108">
        <v>1.5</v>
      </c>
      <c r="J488" s="107">
        <v>365</v>
      </c>
      <c r="K488" s="107">
        <v>-16.100000000000001</v>
      </c>
      <c r="L488" s="109">
        <v>58</v>
      </c>
      <c r="M488" s="110" t="s">
        <v>351</v>
      </c>
      <c r="N488" s="110" t="s">
        <v>351</v>
      </c>
      <c r="O488" s="111">
        <v>25.708731</v>
      </c>
      <c r="P488" s="112">
        <v>-171.80663000000001</v>
      </c>
      <c r="Q488" s="21" t="s">
        <v>422</v>
      </c>
      <c r="R488" s="113">
        <v>41417</v>
      </c>
      <c r="S488" s="113"/>
      <c r="T488" s="105" t="s">
        <v>376</v>
      </c>
      <c r="U488" s="1" t="s">
        <v>372</v>
      </c>
      <c r="V488" s="1" t="s">
        <v>395</v>
      </c>
      <c r="W488" s="1"/>
      <c r="X488" s="1" t="s">
        <v>397</v>
      </c>
      <c r="Y488" s="110">
        <v>0</v>
      </c>
      <c r="Z488" s="110">
        <v>2</v>
      </c>
      <c r="AA488" s="3">
        <v>1</v>
      </c>
      <c r="AB488" s="3">
        <v>0</v>
      </c>
      <c r="AC488" s="3">
        <v>1</v>
      </c>
      <c r="AD488" s="3">
        <v>1</v>
      </c>
      <c r="AE488" s="3">
        <v>1</v>
      </c>
      <c r="AF488" s="3"/>
      <c r="AG488" s="3"/>
      <c r="AH488" s="3">
        <v>1</v>
      </c>
      <c r="AI488" s="3">
        <v>0</v>
      </c>
      <c r="AJ488" s="2">
        <v>1</v>
      </c>
      <c r="AK488" s="105"/>
    </row>
    <row r="489" spans="1:41" ht="14.5" x14ac:dyDescent="0.3">
      <c r="A489" s="105" t="s">
        <v>108</v>
      </c>
      <c r="B489" s="105" t="s">
        <v>13</v>
      </c>
      <c r="C489" s="1" t="s">
        <v>294</v>
      </c>
      <c r="E489" s="2" t="s">
        <v>337</v>
      </c>
      <c r="F489" s="106">
        <v>2.5493000000000001</v>
      </c>
      <c r="H489" s="107">
        <v>15.5</v>
      </c>
      <c r="I489" s="108">
        <v>4.0999999999999996</v>
      </c>
      <c r="J489" s="107">
        <v>505</v>
      </c>
      <c r="K489" s="107">
        <v>-16</v>
      </c>
      <c r="L489" s="109">
        <v>61</v>
      </c>
      <c r="M489" s="110" t="s">
        <v>351</v>
      </c>
      <c r="N489" s="110" t="s">
        <v>351</v>
      </c>
      <c r="O489" s="111">
        <v>25.710609999999999</v>
      </c>
      <c r="P489" s="112">
        <v>-171.81145000000001</v>
      </c>
      <c r="Q489" s="21" t="s">
        <v>422</v>
      </c>
      <c r="R489" s="113">
        <v>41418</v>
      </c>
      <c r="S489" s="113"/>
      <c r="T489" s="105" t="s">
        <v>368</v>
      </c>
      <c r="U489" s="1" t="s">
        <v>372</v>
      </c>
      <c r="V489" s="1" t="s">
        <v>395</v>
      </c>
      <c r="W489" s="1" t="s">
        <v>396</v>
      </c>
      <c r="X489" s="1" t="s">
        <v>397</v>
      </c>
      <c r="Y489" s="110">
        <v>1</v>
      </c>
      <c r="Z489" s="110">
        <v>3</v>
      </c>
      <c r="AA489" s="3">
        <v>1</v>
      </c>
      <c r="AB489" s="3">
        <v>0</v>
      </c>
      <c r="AC489" s="3">
        <v>1</v>
      </c>
      <c r="AD489" s="3">
        <v>1</v>
      </c>
      <c r="AE489" s="3">
        <v>1</v>
      </c>
      <c r="AF489" s="3"/>
      <c r="AG489" s="3"/>
      <c r="AH489" s="3">
        <v>1</v>
      </c>
      <c r="AI489" s="3">
        <v>0</v>
      </c>
      <c r="AJ489" s="2">
        <v>1</v>
      </c>
      <c r="AK489" s="105"/>
    </row>
    <row r="490" spans="1:41" s="23" customFormat="1" ht="14.5" x14ac:dyDescent="0.3">
      <c r="A490" s="115" t="s">
        <v>109</v>
      </c>
      <c r="B490" s="32" t="s">
        <v>59</v>
      </c>
      <c r="C490" s="32" t="s">
        <v>310</v>
      </c>
      <c r="E490" s="115" t="s">
        <v>338</v>
      </c>
      <c r="F490" s="106">
        <v>4.9736000000000002</v>
      </c>
      <c r="G490" s="40"/>
      <c r="H490" s="107">
        <v>23.2</v>
      </c>
      <c r="I490" s="108">
        <v>3.8</v>
      </c>
      <c r="J490" s="107">
        <v>373.1</v>
      </c>
      <c r="K490" s="107">
        <v>-19.899999999999999</v>
      </c>
      <c r="L490" s="116">
        <v>61</v>
      </c>
      <c r="M490" s="25" t="s">
        <v>351</v>
      </c>
      <c r="N490" s="25" t="s">
        <v>351</v>
      </c>
      <c r="O490" s="112">
        <v>25.710609999999999</v>
      </c>
      <c r="P490" s="112">
        <v>-171.81145000000001</v>
      </c>
      <c r="Q490" s="40" t="s">
        <v>422</v>
      </c>
      <c r="R490" s="117">
        <v>41418</v>
      </c>
      <c r="S490" s="117"/>
      <c r="T490" s="115" t="s">
        <v>368</v>
      </c>
      <c r="U490" s="32" t="s">
        <v>372</v>
      </c>
      <c r="V490" s="32" t="s">
        <v>395</v>
      </c>
      <c r="W490" s="32"/>
      <c r="X490" s="32" t="s">
        <v>397</v>
      </c>
      <c r="Y490" s="25">
        <v>2</v>
      </c>
      <c r="Z490" s="25">
        <v>2</v>
      </c>
      <c r="AA490" s="25">
        <v>1</v>
      </c>
      <c r="AB490" s="25">
        <v>0</v>
      </c>
      <c r="AC490" s="25">
        <v>1</v>
      </c>
      <c r="AD490" s="25">
        <v>1</v>
      </c>
      <c r="AE490" s="25">
        <v>1</v>
      </c>
      <c r="AF490" s="25"/>
      <c r="AG490" s="25"/>
      <c r="AH490" s="25">
        <v>1</v>
      </c>
      <c r="AI490" s="25">
        <v>0</v>
      </c>
      <c r="AJ490" s="115">
        <v>1</v>
      </c>
      <c r="AK490" s="115"/>
    </row>
    <row r="491" spans="1:41" s="23" customFormat="1" ht="14.5" x14ac:dyDescent="0.3">
      <c r="A491" s="105" t="s">
        <v>110</v>
      </c>
      <c r="B491" s="55" t="s">
        <v>19</v>
      </c>
      <c r="C491" s="15" t="s">
        <v>310</v>
      </c>
      <c r="D491" s="15"/>
      <c r="E491" s="2" t="s">
        <v>339</v>
      </c>
      <c r="F491" s="106">
        <v>10.272</v>
      </c>
      <c r="G491" s="21"/>
      <c r="H491" s="107">
        <v>119.6</v>
      </c>
      <c r="I491" s="108">
        <v>2.6</v>
      </c>
      <c r="J491" s="107">
        <v>1119.9000000000001</v>
      </c>
      <c r="K491" s="107">
        <v>-19.2</v>
      </c>
      <c r="L491" s="109">
        <v>61</v>
      </c>
      <c r="M491" s="110" t="s">
        <v>351</v>
      </c>
      <c r="N491" s="110" t="s">
        <v>351</v>
      </c>
      <c r="O491" s="111">
        <v>25.710609999999999</v>
      </c>
      <c r="P491" s="112">
        <v>-171.81145000000001</v>
      </c>
      <c r="Q491" s="21" t="s">
        <v>422</v>
      </c>
      <c r="R491" s="113">
        <v>41418</v>
      </c>
      <c r="S491" s="113"/>
      <c r="T491" s="105" t="s">
        <v>368</v>
      </c>
      <c r="U491" s="1" t="s">
        <v>372</v>
      </c>
      <c r="V491" s="1" t="s">
        <v>395</v>
      </c>
      <c r="W491" s="1"/>
      <c r="X491" s="1" t="s">
        <v>397</v>
      </c>
      <c r="Y491" s="110">
        <v>1</v>
      </c>
      <c r="Z491" s="110">
        <v>2</v>
      </c>
      <c r="AA491" s="3">
        <v>1</v>
      </c>
      <c r="AB491" s="3">
        <v>0</v>
      </c>
      <c r="AC491" s="3">
        <v>1</v>
      </c>
      <c r="AD491" s="3">
        <v>1</v>
      </c>
      <c r="AE491" s="3">
        <v>1</v>
      </c>
      <c r="AF491" s="3"/>
      <c r="AG491" s="3"/>
      <c r="AH491" s="3">
        <v>1</v>
      </c>
      <c r="AI491" s="3">
        <v>0</v>
      </c>
      <c r="AJ491" s="2">
        <v>1</v>
      </c>
      <c r="AK491" s="105"/>
      <c r="AL491" s="15"/>
      <c r="AM491" s="15"/>
      <c r="AN491" s="15"/>
      <c r="AO491" s="15"/>
    </row>
    <row r="492" spans="1:41" s="23" customFormat="1" ht="14.5" x14ac:dyDescent="0.3">
      <c r="A492" s="105" t="s">
        <v>111</v>
      </c>
      <c r="B492" s="55" t="s">
        <v>6</v>
      </c>
      <c r="C492" s="1" t="s">
        <v>288</v>
      </c>
      <c r="D492" s="15"/>
      <c r="E492" s="2" t="s">
        <v>339</v>
      </c>
      <c r="F492" s="106">
        <v>2.4803000000000002</v>
      </c>
      <c r="G492" s="21"/>
      <c r="H492" s="107">
        <v>14.3</v>
      </c>
      <c r="I492" s="108">
        <v>1.3</v>
      </c>
      <c r="J492" s="107">
        <v>307.60000000000002</v>
      </c>
      <c r="K492" s="107">
        <v>-14.9</v>
      </c>
      <c r="L492" s="109">
        <v>61</v>
      </c>
      <c r="M492" s="110" t="s">
        <v>351</v>
      </c>
      <c r="N492" s="110" t="s">
        <v>351</v>
      </c>
      <c r="O492" s="111">
        <v>25.710609999999999</v>
      </c>
      <c r="P492" s="112">
        <v>-171.81145000000001</v>
      </c>
      <c r="Q492" s="21" t="s">
        <v>422</v>
      </c>
      <c r="R492" s="113">
        <v>41418</v>
      </c>
      <c r="S492" s="113"/>
      <c r="T492" s="105" t="s">
        <v>377</v>
      </c>
      <c r="U492" s="1" t="s">
        <v>372</v>
      </c>
      <c r="V492" s="1" t="s">
        <v>395</v>
      </c>
      <c r="W492" s="1"/>
      <c r="X492" s="1" t="s">
        <v>397</v>
      </c>
      <c r="Y492" s="110">
        <v>2</v>
      </c>
      <c r="Z492" s="110">
        <v>3</v>
      </c>
      <c r="AA492" s="3">
        <v>1</v>
      </c>
      <c r="AB492" s="3">
        <v>0</v>
      </c>
      <c r="AC492" s="3">
        <v>1</v>
      </c>
      <c r="AD492" s="3">
        <v>1</v>
      </c>
      <c r="AE492" s="3">
        <v>1</v>
      </c>
      <c r="AF492" s="3"/>
      <c r="AG492" s="3"/>
      <c r="AH492" s="3">
        <v>1</v>
      </c>
      <c r="AI492" s="3">
        <v>0</v>
      </c>
      <c r="AJ492" s="2">
        <v>1</v>
      </c>
      <c r="AK492" s="105"/>
      <c r="AL492" s="15"/>
      <c r="AM492" s="15"/>
      <c r="AN492" s="15"/>
      <c r="AO492" s="15"/>
    </row>
    <row r="493" spans="1:41" s="44" customFormat="1" ht="14.5" x14ac:dyDescent="0.3">
      <c r="A493" s="105" t="s">
        <v>112</v>
      </c>
      <c r="B493" s="105" t="s">
        <v>67</v>
      </c>
      <c r="C493" s="1"/>
      <c r="D493" s="15"/>
      <c r="E493" s="2" t="s">
        <v>339</v>
      </c>
      <c r="F493" s="106">
        <v>2.4971000000000001</v>
      </c>
      <c r="G493" s="21"/>
      <c r="H493" s="107">
        <v>31</v>
      </c>
      <c r="I493" s="108">
        <v>3</v>
      </c>
      <c r="J493" s="107">
        <v>542</v>
      </c>
      <c r="K493" s="107">
        <v>-30</v>
      </c>
      <c r="L493" s="109">
        <v>61</v>
      </c>
      <c r="M493" s="110" t="s">
        <v>351</v>
      </c>
      <c r="N493" s="110" t="s">
        <v>351</v>
      </c>
      <c r="O493" s="111">
        <v>25.710609999999999</v>
      </c>
      <c r="P493" s="112">
        <v>-171.81145000000001</v>
      </c>
      <c r="Q493" s="21" t="s">
        <v>422</v>
      </c>
      <c r="R493" s="113">
        <v>41418</v>
      </c>
      <c r="S493" s="113"/>
      <c r="T493" s="105" t="s">
        <v>377</v>
      </c>
      <c r="U493" s="1" t="s">
        <v>372</v>
      </c>
      <c r="V493" s="1" t="s">
        <v>395</v>
      </c>
      <c r="W493" s="1"/>
      <c r="X493" s="1" t="s">
        <v>397</v>
      </c>
      <c r="Y493" s="110">
        <v>2</v>
      </c>
      <c r="Z493" s="110">
        <v>2</v>
      </c>
      <c r="AA493" s="3">
        <v>1</v>
      </c>
      <c r="AB493" s="3">
        <v>0</v>
      </c>
      <c r="AC493" s="3">
        <v>1</v>
      </c>
      <c r="AD493" s="3">
        <v>1</v>
      </c>
      <c r="AE493" s="3">
        <v>1</v>
      </c>
      <c r="AF493" s="3"/>
      <c r="AG493" s="3"/>
      <c r="AH493" s="3">
        <v>1</v>
      </c>
      <c r="AI493" s="3">
        <v>0</v>
      </c>
      <c r="AJ493" s="2">
        <v>0</v>
      </c>
      <c r="AK493" s="105"/>
      <c r="AL493" s="15"/>
      <c r="AM493" s="15"/>
      <c r="AN493" s="15"/>
      <c r="AO493" s="15"/>
    </row>
    <row r="494" spans="1:41" s="44" customFormat="1" ht="14.5" x14ac:dyDescent="0.3">
      <c r="A494" s="105" t="s">
        <v>113</v>
      </c>
      <c r="B494" s="105" t="s">
        <v>32</v>
      </c>
      <c r="C494" s="1" t="s">
        <v>310</v>
      </c>
      <c r="D494" s="15"/>
      <c r="E494" s="2" t="s">
        <v>337</v>
      </c>
      <c r="F494" s="106">
        <v>5.5358999999999998</v>
      </c>
      <c r="G494" s="21"/>
      <c r="H494" s="107">
        <v>24.7</v>
      </c>
      <c r="I494" s="108">
        <v>3.9</v>
      </c>
      <c r="J494" s="107">
        <v>573.20000000000005</v>
      </c>
      <c r="K494" s="107">
        <v>-22.1</v>
      </c>
      <c r="L494" s="109">
        <v>61</v>
      </c>
      <c r="M494" s="110" t="s">
        <v>351</v>
      </c>
      <c r="N494" s="110" t="s">
        <v>351</v>
      </c>
      <c r="O494" s="111">
        <v>25.710609999999999</v>
      </c>
      <c r="P494" s="112">
        <v>-171.81145000000001</v>
      </c>
      <c r="Q494" s="21" t="s">
        <v>422</v>
      </c>
      <c r="R494" s="113">
        <v>41418</v>
      </c>
      <c r="S494" s="113"/>
      <c r="T494" s="105" t="s">
        <v>375</v>
      </c>
      <c r="U494" s="1" t="s">
        <v>372</v>
      </c>
      <c r="V494" s="1" t="s">
        <v>395</v>
      </c>
      <c r="W494" s="1"/>
      <c r="X494" s="1" t="s">
        <v>397</v>
      </c>
      <c r="Y494" s="110">
        <v>1</v>
      </c>
      <c r="Z494" s="110">
        <v>2</v>
      </c>
      <c r="AA494" s="3">
        <v>1</v>
      </c>
      <c r="AB494" s="3">
        <v>0</v>
      </c>
      <c r="AC494" s="3">
        <v>1</v>
      </c>
      <c r="AD494" s="3">
        <v>1</v>
      </c>
      <c r="AE494" s="3">
        <v>1</v>
      </c>
      <c r="AF494" s="3"/>
      <c r="AG494" s="3"/>
      <c r="AH494" s="3">
        <v>1</v>
      </c>
      <c r="AI494" s="3">
        <v>0</v>
      </c>
      <c r="AJ494" s="2">
        <v>1</v>
      </c>
      <c r="AK494" s="105"/>
      <c r="AL494" s="15"/>
      <c r="AM494" s="15"/>
      <c r="AN494" s="15"/>
      <c r="AO494" s="15"/>
    </row>
    <row r="495" spans="1:41" ht="14.5" x14ac:dyDescent="0.3">
      <c r="A495" s="105" t="s">
        <v>114</v>
      </c>
      <c r="B495" s="55" t="s">
        <v>19</v>
      </c>
      <c r="C495" s="15" t="s">
        <v>310</v>
      </c>
      <c r="E495" s="2" t="s">
        <v>339</v>
      </c>
      <c r="F495" s="106">
        <v>9.9578000000000007</v>
      </c>
      <c r="H495" s="107">
        <v>110.1</v>
      </c>
      <c r="I495" s="108">
        <v>3.4</v>
      </c>
      <c r="J495" s="107">
        <v>1012.4</v>
      </c>
      <c r="K495" s="107">
        <v>-20.3</v>
      </c>
      <c r="L495" s="109">
        <v>61</v>
      </c>
      <c r="M495" s="110" t="s">
        <v>351</v>
      </c>
      <c r="N495" s="110" t="s">
        <v>351</v>
      </c>
      <c r="O495" s="111">
        <v>25.71443</v>
      </c>
      <c r="P495" s="112">
        <v>-171.81477000000001</v>
      </c>
      <c r="Q495" s="21" t="s">
        <v>422</v>
      </c>
      <c r="R495" s="113">
        <v>41419</v>
      </c>
      <c r="S495" s="113"/>
      <c r="T495" s="105" t="s">
        <v>375</v>
      </c>
      <c r="U495" s="1" t="s">
        <v>372</v>
      </c>
      <c r="V495" s="1" t="s">
        <v>395</v>
      </c>
      <c r="W495" s="1"/>
      <c r="X495" s="1" t="s">
        <v>397</v>
      </c>
      <c r="Y495" s="110">
        <v>1</v>
      </c>
      <c r="Z495" s="110">
        <v>2</v>
      </c>
      <c r="AA495" s="3">
        <v>1</v>
      </c>
      <c r="AB495" s="3">
        <v>0</v>
      </c>
      <c r="AC495" s="3">
        <v>1</v>
      </c>
      <c r="AD495" s="3">
        <v>1</v>
      </c>
      <c r="AE495" s="3">
        <v>1</v>
      </c>
      <c r="AF495" s="3"/>
      <c r="AG495" s="3"/>
      <c r="AH495" s="3">
        <v>1</v>
      </c>
      <c r="AI495" s="3">
        <v>0</v>
      </c>
      <c r="AJ495" s="2">
        <v>1</v>
      </c>
      <c r="AK495" s="105"/>
    </row>
    <row r="496" spans="1:41" ht="14.5" x14ac:dyDescent="0.3">
      <c r="A496" s="105" t="s">
        <v>115</v>
      </c>
      <c r="B496" s="105" t="s">
        <v>13</v>
      </c>
      <c r="C496" s="1" t="s">
        <v>294</v>
      </c>
      <c r="E496" s="2" t="s">
        <v>337</v>
      </c>
      <c r="F496" s="106">
        <v>2.5001000000000002</v>
      </c>
      <c r="H496" s="107">
        <v>46.4</v>
      </c>
      <c r="I496" s="108">
        <v>0.4</v>
      </c>
      <c r="J496" s="107">
        <v>673.3</v>
      </c>
      <c r="K496" s="107">
        <v>-18.8</v>
      </c>
      <c r="L496" s="109">
        <v>61</v>
      </c>
      <c r="M496" s="110" t="s">
        <v>351</v>
      </c>
      <c r="N496" s="110" t="s">
        <v>351</v>
      </c>
      <c r="O496" s="111">
        <v>25.71443</v>
      </c>
      <c r="P496" s="112">
        <v>-171.81477000000001</v>
      </c>
      <c r="Q496" s="21" t="s">
        <v>422</v>
      </c>
      <c r="R496" s="113">
        <v>41419</v>
      </c>
      <c r="S496" s="113"/>
      <c r="T496" s="105" t="s">
        <v>375</v>
      </c>
      <c r="U496" s="1" t="s">
        <v>372</v>
      </c>
      <c r="V496" s="1" t="s">
        <v>395</v>
      </c>
      <c r="W496" s="1" t="s">
        <v>396</v>
      </c>
      <c r="X496" s="1" t="s">
        <v>397</v>
      </c>
      <c r="Y496" s="110">
        <v>2</v>
      </c>
      <c r="Z496" s="110">
        <v>2</v>
      </c>
      <c r="AA496" s="3">
        <v>1</v>
      </c>
      <c r="AB496" s="3">
        <v>0</v>
      </c>
      <c r="AC496" s="3">
        <v>1</v>
      </c>
      <c r="AD496" s="3">
        <v>1</v>
      </c>
      <c r="AE496" s="3">
        <v>1</v>
      </c>
      <c r="AF496" s="3"/>
      <c r="AG496" s="3"/>
      <c r="AH496" s="3">
        <v>1</v>
      </c>
      <c r="AI496" s="3">
        <v>0</v>
      </c>
      <c r="AJ496" s="2">
        <v>1</v>
      </c>
      <c r="AK496" s="105"/>
    </row>
    <row r="497" spans="1:41" s="23" customFormat="1" ht="14.5" x14ac:dyDescent="0.3">
      <c r="A497" s="115" t="s">
        <v>116</v>
      </c>
      <c r="B497" s="115" t="s">
        <v>117</v>
      </c>
      <c r="C497" s="32"/>
      <c r="E497" s="115" t="s">
        <v>338</v>
      </c>
      <c r="F497" s="106">
        <v>9.9762000000000004</v>
      </c>
      <c r="G497" s="40"/>
      <c r="H497" s="107">
        <v>42.7</v>
      </c>
      <c r="I497" s="108">
        <v>6.7</v>
      </c>
      <c r="J497" s="107">
        <v>566.20000000000005</v>
      </c>
      <c r="K497" s="107">
        <v>-33.799999999999997</v>
      </c>
      <c r="L497" s="116">
        <v>61</v>
      </c>
      <c r="M497" s="25" t="s">
        <v>351</v>
      </c>
      <c r="N497" s="25" t="s">
        <v>351</v>
      </c>
      <c r="O497" s="112">
        <v>25.71443</v>
      </c>
      <c r="P497" s="112">
        <v>-171.81477000000001</v>
      </c>
      <c r="Q497" s="40" t="s">
        <v>422</v>
      </c>
      <c r="R497" s="117">
        <v>41419</v>
      </c>
      <c r="S497" s="117"/>
      <c r="T497" s="115" t="s">
        <v>375</v>
      </c>
      <c r="U497" s="32" t="s">
        <v>372</v>
      </c>
      <c r="V497" s="32" t="s">
        <v>395</v>
      </c>
      <c r="W497" s="32"/>
      <c r="X497" s="32" t="s">
        <v>397</v>
      </c>
      <c r="Y497" s="25">
        <v>0</v>
      </c>
      <c r="Z497" s="25">
        <v>2</v>
      </c>
      <c r="AA497" s="25">
        <v>1</v>
      </c>
      <c r="AB497" s="25">
        <v>0</v>
      </c>
      <c r="AC497" s="25">
        <v>1</v>
      </c>
      <c r="AD497" s="25">
        <v>1</v>
      </c>
      <c r="AE497" s="25">
        <v>1</v>
      </c>
      <c r="AF497" s="25"/>
      <c r="AG497" s="25"/>
      <c r="AH497" s="25">
        <v>1</v>
      </c>
      <c r="AI497" s="25">
        <v>0</v>
      </c>
      <c r="AJ497" s="115">
        <v>0</v>
      </c>
      <c r="AK497" s="115" t="s">
        <v>402</v>
      </c>
    </row>
    <row r="498" spans="1:41" ht="14.5" x14ac:dyDescent="0.3">
      <c r="A498" s="105" t="s">
        <v>118</v>
      </c>
      <c r="B498" s="55" t="s">
        <v>19</v>
      </c>
      <c r="C498" s="15" t="s">
        <v>310</v>
      </c>
      <c r="E498" s="2" t="s">
        <v>339</v>
      </c>
      <c r="F498" s="106">
        <v>10.0038</v>
      </c>
      <c r="H498" s="107">
        <v>33.1</v>
      </c>
      <c r="I498" s="108">
        <v>1.1000000000000001</v>
      </c>
      <c r="J498" s="107">
        <v>213.6</v>
      </c>
      <c r="K498" s="107">
        <v>-25.2</v>
      </c>
      <c r="L498" s="109">
        <v>61</v>
      </c>
      <c r="M498" s="110" t="s">
        <v>351</v>
      </c>
      <c r="N498" s="110" t="s">
        <v>351</v>
      </c>
      <c r="O498" s="111">
        <v>25.71443</v>
      </c>
      <c r="P498" s="112">
        <v>-171.81477000000001</v>
      </c>
      <c r="Q498" s="21" t="s">
        <v>422</v>
      </c>
      <c r="R498" s="113">
        <v>41419</v>
      </c>
      <c r="S498" s="113"/>
      <c r="T498" s="105" t="s">
        <v>368</v>
      </c>
      <c r="U498" s="1" t="s">
        <v>372</v>
      </c>
      <c r="V498" s="1" t="s">
        <v>395</v>
      </c>
      <c r="W498" s="1"/>
      <c r="X498" s="1" t="s">
        <v>397</v>
      </c>
      <c r="Y498" s="110">
        <v>0</v>
      </c>
      <c r="Z498" s="110">
        <v>2</v>
      </c>
      <c r="AA498" s="3">
        <v>1</v>
      </c>
      <c r="AB498" s="3">
        <v>0</v>
      </c>
      <c r="AC498" s="3">
        <v>1</v>
      </c>
      <c r="AD498" s="3">
        <v>1</v>
      </c>
      <c r="AE498" s="3">
        <v>1</v>
      </c>
      <c r="AF498" s="3"/>
      <c r="AG498" s="3"/>
      <c r="AH498" s="3">
        <v>1</v>
      </c>
      <c r="AI498" s="3">
        <v>0</v>
      </c>
      <c r="AJ498" s="2">
        <v>1</v>
      </c>
      <c r="AK498" s="105"/>
    </row>
    <row r="499" spans="1:41" ht="14.5" x14ac:dyDescent="0.3">
      <c r="A499" s="105" t="s">
        <v>119</v>
      </c>
      <c r="B499" s="105" t="s">
        <v>20</v>
      </c>
      <c r="C499" s="1"/>
      <c r="E499" s="2" t="s">
        <v>338</v>
      </c>
      <c r="F499" s="106">
        <v>4.4976000000000003</v>
      </c>
      <c r="H499" s="107">
        <v>26.8</v>
      </c>
      <c r="I499" s="108">
        <v>4.2</v>
      </c>
      <c r="J499" s="107">
        <v>270.7</v>
      </c>
      <c r="K499" s="107">
        <v>-33.700000000000003</v>
      </c>
      <c r="L499" s="109">
        <v>61</v>
      </c>
      <c r="M499" s="110" t="s">
        <v>351</v>
      </c>
      <c r="N499" s="110" t="s">
        <v>351</v>
      </c>
      <c r="O499" s="111">
        <v>25.71443</v>
      </c>
      <c r="P499" s="112">
        <v>-171.81477000000001</v>
      </c>
      <c r="Q499" s="21" t="s">
        <v>422</v>
      </c>
      <c r="R499" s="113">
        <v>41419</v>
      </c>
      <c r="S499" s="113"/>
      <c r="T499" s="105" t="s">
        <v>368</v>
      </c>
      <c r="U499" s="1" t="s">
        <v>372</v>
      </c>
      <c r="V499" s="1" t="s">
        <v>395</v>
      </c>
      <c r="W499" s="1"/>
      <c r="X499" s="1" t="s">
        <v>397</v>
      </c>
      <c r="Y499" s="110">
        <v>0</v>
      </c>
      <c r="Z499" s="110">
        <v>2</v>
      </c>
      <c r="AA499" s="3">
        <v>1</v>
      </c>
      <c r="AB499" s="3">
        <v>0</v>
      </c>
      <c r="AC499" s="3">
        <v>1</v>
      </c>
      <c r="AD499" s="3">
        <v>1</v>
      </c>
      <c r="AE499" s="3">
        <v>1</v>
      </c>
      <c r="AF499" s="3"/>
      <c r="AG499" s="3"/>
      <c r="AH499" s="3">
        <v>1</v>
      </c>
      <c r="AI499" s="3">
        <v>0</v>
      </c>
      <c r="AJ499" s="2">
        <v>0</v>
      </c>
      <c r="AK499" s="105"/>
    </row>
    <row r="500" spans="1:41" ht="14.5" x14ac:dyDescent="0.3">
      <c r="A500" s="105" t="s">
        <v>120</v>
      </c>
      <c r="B500" s="55" t="s">
        <v>19</v>
      </c>
      <c r="C500" s="15" t="s">
        <v>310</v>
      </c>
      <c r="E500" s="2" t="s">
        <v>339</v>
      </c>
      <c r="F500" s="106">
        <v>9.9817999999999998</v>
      </c>
      <c r="H500" s="107">
        <v>103.1</v>
      </c>
      <c r="I500" s="108">
        <v>3.6</v>
      </c>
      <c r="J500" s="107">
        <v>1033.5999999999999</v>
      </c>
      <c r="K500" s="107">
        <v>-20.7</v>
      </c>
      <c r="L500" s="25">
        <v>67</v>
      </c>
      <c r="M500" s="25" t="s">
        <v>347</v>
      </c>
      <c r="N500" s="25" t="s">
        <v>347</v>
      </c>
      <c r="O500" s="112">
        <v>23.6633</v>
      </c>
      <c r="P500" s="112">
        <v>-166.25529</v>
      </c>
      <c r="Q500" s="21" t="s">
        <v>422</v>
      </c>
      <c r="R500" s="117">
        <v>41421</v>
      </c>
      <c r="S500" s="117"/>
      <c r="T500" s="115" t="s">
        <v>374</v>
      </c>
      <c r="U500" s="1" t="s">
        <v>372</v>
      </c>
      <c r="V500" s="1" t="s">
        <v>395</v>
      </c>
      <c r="W500" s="1"/>
      <c r="X500" s="1" t="s">
        <v>397</v>
      </c>
      <c r="Y500" s="25">
        <v>0</v>
      </c>
      <c r="Z500" s="25">
        <v>2</v>
      </c>
      <c r="AA500" s="3">
        <v>1</v>
      </c>
      <c r="AB500" s="3">
        <v>0</v>
      </c>
      <c r="AC500" s="3">
        <v>1</v>
      </c>
      <c r="AD500" s="3">
        <v>0</v>
      </c>
      <c r="AE500" s="3">
        <v>1</v>
      </c>
      <c r="AF500" s="3"/>
      <c r="AG500" s="3"/>
      <c r="AH500" s="3">
        <v>1</v>
      </c>
      <c r="AI500" s="3">
        <v>0</v>
      </c>
      <c r="AJ500" s="2">
        <v>0</v>
      </c>
      <c r="AK500" s="115"/>
    </row>
    <row r="501" spans="1:41" ht="14.5" x14ac:dyDescent="0.3">
      <c r="A501" s="105" t="s">
        <v>121</v>
      </c>
      <c r="B501" s="115" t="s">
        <v>70</v>
      </c>
      <c r="C501" s="1"/>
      <c r="E501" s="2" t="s">
        <v>339</v>
      </c>
      <c r="F501" s="106">
        <v>2.4872000000000001</v>
      </c>
      <c r="H501" s="107">
        <v>21.4</v>
      </c>
      <c r="I501" s="108">
        <v>3.5</v>
      </c>
      <c r="J501" s="107">
        <v>352.9</v>
      </c>
      <c r="K501" s="107">
        <v>-20.9</v>
      </c>
      <c r="L501" s="25">
        <v>67</v>
      </c>
      <c r="M501" s="25" t="s">
        <v>347</v>
      </c>
      <c r="N501" s="25" t="s">
        <v>347</v>
      </c>
      <c r="O501" s="112">
        <v>23.6633</v>
      </c>
      <c r="P501" s="112">
        <v>-166.25529</v>
      </c>
      <c r="Q501" s="21" t="s">
        <v>422</v>
      </c>
      <c r="R501" s="117">
        <v>41421</v>
      </c>
      <c r="S501" s="117"/>
      <c r="T501" s="115" t="s">
        <v>374</v>
      </c>
      <c r="U501" s="1" t="s">
        <v>372</v>
      </c>
      <c r="V501" s="1" t="s">
        <v>395</v>
      </c>
      <c r="W501" s="1"/>
      <c r="X501" s="1" t="s">
        <v>397</v>
      </c>
      <c r="Y501" s="25">
        <v>0</v>
      </c>
      <c r="Z501" s="25">
        <v>2</v>
      </c>
      <c r="AA501" s="3">
        <v>1</v>
      </c>
      <c r="AB501" s="3">
        <v>0</v>
      </c>
      <c r="AC501" s="3">
        <v>1</v>
      </c>
      <c r="AD501" s="3">
        <v>0</v>
      </c>
      <c r="AE501" s="3">
        <v>1</v>
      </c>
      <c r="AF501" s="3"/>
      <c r="AG501" s="3"/>
      <c r="AH501" s="3">
        <v>1</v>
      </c>
      <c r="AI501" s="3">
        <v>0</v>
      </c>
      <c r="AJ501" s="2">
        <v>0</v>
      </c>
      <c r="AK501" s="115"/>
    </row>
    <row r="502" spans="1:41" ht="14.5" x14ac:dyDescent="0.3">
      <c r="A502" s="105" t="s">
        <v>122</v>
      </c>
      <c r="B502" s="115" t="s">
        <v>73</v>
      </c>
      <c r="C502" s="1"/>
      <c r="E502" s="2" t="s">
        <v>338</v>
      </c>
      <c r="F502" s="106">
        <v>2.4971000000000001</v>
      </c>
      <c r="H502" s="107">
        <v>42.3</v>
      </c>
      <c r="I502" s="108">
        <v>2.5</v>
      </c>
      <c r="J502" s="107">
        <v>475.3</v>
      </c>
      <c r="K502" s="107">
        <v>-33.1</v>
      </c>
      <c r="L502" s="25">
        <v>56</v>
      </c>
      <c r="M502" s="25" t="s">
        <v>347</v>
      </c>
      <c r="N502" s="25" t="s">
        <v>347</v>
      </c>
      <c r="O502" s="112">
        <v>23.663350000000001</v>
      </c>
      <c r="P502" s="112">
        <v>-166.29532</v>
      </c>
      <c r="Q502" s="21" t="s">
        <v>422</v>
      </c>
      <c r="R502" s="117">
        <v>41421</v>
      </c>
      <c r="S502" s="117"/>
      <c r="T502" s="115" t="s">
        <v>375</v>
      </c>
      <c r="U502" s="1" t="s">
        <v>372</v>
      </c>
      <c r="V502" s="1" t="s">
        <v>395</v>
      </c>
      <c r="W502" s="1"/>
      <c r="X502" s="1" t="s">
        <v>397</v>
      </c>
      <c r="Y502" s="25">
        <v>0</v>
      </c>
      <c r="Z502" s="25">
        <v>3</v>
      </c>
      <c r="AA502" s="3">
        <v>1</v>
      </c>
      <c r="AB502" s="3">
        <v>0</v>
      </c>
      <c r="AC502" s="3">
        <v>1</v>
      </c>
      <c r="AD502" s="3">
        <v>0</v>
      </c>
      <c r="AE502" s="3">
        <v>1</v>
      </c>
      <c r="AF502" s="3"/>
      <c r="AG502" s="3"/>
      <c r="AH502" s="3">
        <v>1</v>
      </c>
      <c r="AI502" s="3">
        <v>0</v>
      </c>
      <c r="AJ502" s="2">
        <v>0</v>
      </c>
      <c r="AK502" s="115"/>
    </row>
    <row r="503" spans="1:41" ht="14.5" x14ac:dyDescent="0.3">
      <c r="A503" s="105" t="s">
        <v>123</v>
      </c>
      <c r="B503" s="55" t="s">
        <v>19</v>
      </c>
      <c r="C503" s="1" t="s">
        <v>305</v>
      </c>
      <c r="E503" s="2" t="s">
        <v>339</v>
      </c>
      <c r="F503" s="106">
        <v>10.1671</v>
      </c>
      <c r="H503" s="107">
        <v>60.5</v>
      </c>
      <c r="I503" s="108">
        <v>4.3</v>
      </c>
      <c r="J503" s="107">
        <v>738.4</v>
      </c>
      <c r="K503" s="107">
        <v>-19.899999999999999</v>
      </c>
      <c r="L503" s="109">
        <v>64</v>
      </c>
      <c r="M503" s="110" t="s">
        <v>352</v>
      </c>
      <c r="N503" s="110" t="s">
        <v>352</v>
      </c>
      <c r="O503" s="111">
        <v>16.78923</v>
      </c>
      <c r="P503" s="112">
        <v>-169.47554</v>
      </c>
      <c r="Q503" s="21" t="s">
        <v>422</v>
      </c>
      <c r="R503" s="113">
        <v>41424</v>
      </c>
      <c r="S503" s="113"/>
      <c r="T503" s="105" t="s">
        <v>368</v>
      </c>
      <c r="U503" s="1" t="s">
        <v>372</v>
      </c>
      <c r="V503" s="1" t="s">
        <v>395</v>
      </c>
      <c r="W503" s="1"/>
      <c r="X503" s="1" t="s">
        <v>397</v>
      </c>
      <c r="Y503" s="110">
        <v>3</v>
      </c>
      <c r="Z503" s="110">
        <v>2</v>
      </c>
      <c r="AA503" s="3">
        <v>1</v>
      </c>
      <c r="AB503" s="3">
        <v>0</v>
      </c>
      <c r="AC503" s="3">
        <v>1</v>
      </c>
      <c r="AD503" s="3">
        <v>1</v>
      </c>
      <c r="AE503" s="3">
        <v>1</v>
      </c>
      <c r="AF503" s="3"/>
      <c r="AG503" s="3"/>
      <c r="AH503" s="3">
        <v>1</v>
      </c>
      <c r="AI503" s="3">
        <v>0</v>
      </c>
      <c r="AJ503" s="2">
        <v>1</v>
      </c>
      <c r="AK503" s="105"/>
    </row>
    <row r="504" spans="1:41" ht="14.5" x14ac:dyDescent="0.3">
      <c r="A504" s="105" t="s">
        <v>124</v>
      </c>
      <c r="B504" s="55" t="s">
        <v>11</v>
      </c>
      <c r="C504" s="1" t="s">
        <v>310</v>
      </c>
      <c r="E504" s="2" t="s">
        <v>339</v>
      </c>
      <c r="F504" s="106">
        <v>0.98199999999999998</v>
      </c>
      <c r="H504" s="107">
        <v>12.9</v>
      </c>
      <c r="I504" s="108">
        <v>5.8</v>
      </c>
      <c r="J504" s="107">
        <v>231.4</v>
      </c>
      <c r="K504" s="107">
        <v>-16.7</v>
      </c>
      <c r="L504" s="109">
        <v>45</v>
      </c>
      <c r="M504" s="110" t="s">
        <v>352</v>
      </c>
      <c r="N504" s="110" t="s">
        <v>352</v>
      </c>
      <c r="O504" s="111">
        <v>16.78848</v>
      </c>
      <c r="P504" s="112">
        <v>-169.46706</v>
      </c>
      <c r="Q504" s="21" t="s">
        <v>422</v>
      </c>
      <c r="R504" s="113">
        <v>41424</v>
      </c>
      <c r="S504" s="113"/>
      <c r="T504" s="105" t="s">
        <v>373</v>
      </c>
      <c r="U504" s="1" t="s">
        <v>372</v>
      </c>
      <c r="V504" s="1" t="s">
        <v>395</v>
      </c>
      <c r="W504" s="1"/>
      <c r="X504" s="1" t="s">
        <v>397</v>
      </c>
      <c r="Y504" s="110">
        <v>1</v>
      </c>
      <c r="Z504" s="110">
        <v>2</v>
      </c>
      <c r="AA504" s="3">
        <v>1</v>
      </c>
      <c r="AB504" s="3">
        <v>0</v>
      </c>
      <c r="AC504" s="3">
        <v>1</v>
      </c>
      <c r="AD504" s="3">
        <v>1</v>
      </c>
      <c r="AE504" s="3">
        <v>1</v>
      </c>
      <c r="AF504" s="3"/>
      <c r="AG504" s="3"/>
      <c r="AH504" s="3">
        <v>1</v>
      </c>
      <c r="AI504" s="3">
        <v>0</v>
      </c>
      <c r="AJ504" s="2">
        <v>1</v>
      </c>
      <c r="AK504" s="105"/>
    </row>
    <row r="505" spans="1:41" ht="14.5" x14ac:dyDescent="0.3">
      <c r="A505" s="105" t="s">
        <v>125</v>
      </c>
      <c r="B505" s="55" t="s">
        <v>184</v>
      </c>
      <c r="C505" s="1" t="s">
        <v>1194</v>
      </c>
      <c r="E505" s="15" t="s">
        <v>339</v>
      </c>
      <c r="F505" s="106">
        <v>1.2605999999999999</v>
      </c>
      <c r="H505" s="107">
        <v>14.2</v>
      </c>
      <c r="I505" s="108">
        <v>5.9</v>
      </c>
      <c r="J505" s="107">
        <v>208.4</v>
      </c>
      <c r="K505" s="107">
        <v>-19</v>
      </c>
      <c r="L505" s="109">
        <v>12</v>
      </c>
      <c r="M505" s="110" t="s">
        <v>352</v>
      </c>
      <c r="N505" s="110" t="s">
        <v>352</v>
      </c>
      <c r="O505" s="111">
        <v>16.78923</v>
      </c>
      <c r="P505" s="112">
        <v>-169.47554</v>
      </c>
      <c r="Q505" s="21" t="s">
        <v>422</v>
      </c>
      <c r="R505" s="113">
        <v>41424</v>
      </c>
      <c r="S505" s="113"/>
      <c r="T505" s="105" t="s">
        <v>375</v>
      </c>
      <c r="U505" s="1" t="s">
        <v>372</v>
      </c>
      <c r="V505" s="1" t="s">
        <v>395</v>
      </c>
      <c r="W505" s="1"/>
      <c r="X505" s="1" t="s">
        <v>397</v>
      </c>
      <c r="Y505" s="110">
        <v>1</v>
      </c>
      <c r="Z505" s="110">
        <v>2</v>
      </c>
      <c r="AA505" s="3">
        <v>1</v>
      </c>
      <c r="AB505" s="3">
        <v>0</v>
      </c>
      <c r="AC505" s="3">
        <v>1</v>
      </c>
      <c r="AD505" s="3">
        <v>1</v>
      </c>
      <c r="AE505" s="3">
        <v>1</v>
      </c>
      <c r="AF505" s="3"/>
      <c r="AG505" s="3"/>
      <c r="AH505" s="3">
        <v>1</v>
      </c>
      <c r="AI505" s="3">
        <v>0</v>
      </c>
      <c r="AJ505" s="2">
        <v>1</v>
      </c>
      <c r="AK505" s="105"/>
    </row>
    <row r="506" spans="1:41" ht="14.5" x14ac:dyDescent="0.3">
      <c r="A506" s="105" t="s">
        <v>126</v>
      </c>
      <c r="B506" s="55" t="s">
        <v>11</v>
      </c>
      <c r="C506" s="1" t="s">
        <v>310</v>
      </c>
      <c r="E506" s="2" t="s">
        <v>339</v>
      </c>
      <c r="F506" s="106">
        <v>1.0105</v>
      </c>
      <c r="H506" s="107">
        <v>10.9</v>
      </c>
      <c r="I506" s="108">
        <v>4.5</v>
      </c>
      <c r="J506" s="107">
        <v>192</v>
      </c>
      <c r="K506" s="107">
        <v>-15</v>
      </c>
      <c r="L506" s="109">
        <v>46</v>
      </c>
      <c r="M506" s="110" t="s">
        <v>352</v>
      </c>
      <c r="N506" s="110" t="s">
        <v>352</v>
      </c>
      <c r="O506" s="111">
        <v>16.770209999999999</v>
      </c>
      <c r="P506" s="112">
        <v>-169.52222</v>
      </c>
      <c r="Q506" s="21" t="s">
        <v>422</v>
      </c>
      <c r="R506" s="113">
        <v>41425</v>
      </c>
      <c r="S506" s="113"/>
      <c r="T506" s="105" t="s">
        <v>368</v>
      </c>
      <c r="U506" s="1" t="s">
        <v>372</v>
      </c>
      <c r="V506" s="1" t="s">
        <v>395</v>
      </c>
      <c r="W506" s="1"/>
      <c r="X506" s="1" t="s">
        <v>397</v>
      </c>
      <c r="Y506" s="110">
        <v>4</v>
      </c>
      <c r="Z506" s="110">
        <v>2</v>
      </c>
      <c r="AA506" s="3">
        <v>1</v>
      </c>
      <c r="AB506" s="3">
        <v>0</v>
      </c>
      <c r="AC506" s="3">
        <v>1</v>
      </c>
      <c r="AD506" s="3">
        <v>1</v>
      </c>
      <c r="AE506" s="3">
        <v>1</v>
      </c>
      <c r="AF506" s="3"/>
      <c r="AG506" s="3"/>
      <c r="AH506" s="3">
        <v>1</v>
      </c>
      <c r="AI506" s="3">
        <v>0</v>
      </c>
      <c r="AJ506" s="2">
        <v>1</v>
      </c>
      <c r="AK506" s="105"/>
    </row>
    <row r="507" spans="1:41" ht="14.5" x14ac:dyDescent="0.3">
      <c r="A507" s="105" t="s">
        <v>127</v>
      </c>
      <c r="B507" s="114" t="s">
        <v>184</v>
      </c>
      <c r="C507" s="15" t="s">
        <v>297</v>
      </c>
      <c r="E507" s="2" t="s">
        <v>339</v>
      </c>
      <c r="F507" s="106">
        <v>1.0859000000000001</v>
      </c>
      <c r="H507" s="107">
        <v>20.2</v>
      </c>
      <c r="I507" s="108">
        <v>5.7</v>
      </c>
      <c r="J507" s="107">
        <v>317.89999999999998</v>
      </c>
      <c r="K507" s="107">
        <v>-17.3</v>
      </c>
      <c r="L507" s="109">
        <v>46</v>
      </c>
      <c r="M507" s="110" t="s">
        <v>352</v>
      </c>
      <c r="N507" s="110" t="s">
        <v>352</v>
      </c>
      <c r="O507" s="111">
        <v>16.770209999999999</v>
      </c>
      <c r="P507" s="112">
        <v>-169.52222</v>
      </c>
      <c r="Q507" s="21" t="s">
        <v>422</v>
      </c>
      <c r="R507" s="113">
        <v>41425</v>
      </c>
      <c r="S507" s="113"/>
      <c r="T507" s="105" t="s">
        <v>368</v>
      </c>
      <c r="U507" s="1" t="s">
        <v>372</v>
      </c>
      <c r="V507" s="1" t="s">
        <v>395</v>
      </c>
      <c r="W507" s="1"/>
      <c r="X507" s="1" t="s">
        <v>397</v>
      </c>
      <c r="Y507" s="110">
        <v>2</v>
      </c>
      <c r="Z507" s="110">
        <v>2</v>
      </c>
      <c r="AA507" s="3">
        <v>1</v>
      </c>
      <c r="AB507" s="3">
        <v>0</v>
      </c>
      <c r="AC507" s="3">
        <v>1</v>
      </c>
      <c r="AD507" s="3">
        <v>1</v>
      </c>
      <c r="AE507" s="3">
        <v>1</v>
      </c>
      <c r="AF507" s="3"/>
      <c r="AG507" s="3"/>
      <c r="AH507" s="3">
        <v>1</v>
      </c>
      <c r="AI507" s="3">
        <v>0</v>
      </c>
      <c r="AJ507" s="2">
        <v>1</v>
      </c>
      <c r="AK507" s="105"/>
    </row>
    <row r="508" spans="1:41" ht="14.5" x14ac:dyDescent="0.3">
      <c r="A508" s="105" t="s">
        <v>128</v>
      </c>
      <c r="B508" s="55" t="s">
        <v>19</v>
      </c>
      <c r="C508" s="1" t="s">
        <v>305</v>
      </c>
      <c r="E508" s="2" t="s">
        <v>339</v>
      </c>
      <c r="F508" s="106">
        <v>10.175000000000001</v>
      </c>
      <c r="H508" s="107">
        <v>76.400000000000006</v>
      </c>
      <c r="I508" s="108">
        <v>3.6</v>
      </c>
      <c r="J508" s="107">
        <v>858.8</v>
      </c>
      <c r="K508" s="107">
        <v>-20.6</v>
      </c>
      <c r="L508" s="109">
        <v>46</v>
      </c>
      <c r="M508" s="110" t="s">
        <v>352</v>
      </c>
      <c r="N508" s="110" t="s">
        <v>352</v>
      </c>
      <c r="O508" s="111">
        <v>16.764769999999999</v>
      </c>
      <c r="P508" s="112">
        <v>-169.52786</v>
      </c>
      <c r="Q508" s="21" t="s">
        <v>422</v>
      </c>
      <c r="R508" s="113">
        <v>41425</v>
      </c>
      <c r="S508" s="113"/>
      <c r="T508" s="105" t="s">
        <v>374</v>
      </c>
      <c r="U508" s="1" t="s">
        <v>372</v>
      </c>
      <c r="V508" s="1" t="s">
        <v>395</v>
      </c>
      <c r="W508" s="1"/>
      <c r="X508" s="1" t="s">
        <v>397</v>
      </c>
      <c r="Y508" s="110">
        <v>0</v>
      </c>
      <c r="Z508" s="110">
        <v>2</v>
      </c>
      <c r="AA508" s="3">
        <v>1</v>
      </c>
      <c r="AB508" s="3">
        <v>0</v>
      </c>
      <c r="AC508" s="3">
        <v>1</v>
      </c>
      <c r="AD508" s="3">
        <v>1</v>
      </c>
      <c r="AE508" s="3">
        <v>1</v>
      </c>
      <c r="AF508" s="3"/>
      <c r="AG508" s="3"/>
      <c r="AH508" s="3">
        <v>1</v>
      </c>
      <c r="AI508" s="3">
        <v>0</v>
      </c>
      <c r="AJ508" s="2">
        <v>1</v>
      </c>
      <c r="AK508" s="105"/>
    </row>
    <row r="509" spans="1:41" ht="14.5" x14ac:dyDescent="0.3">
      <c r="A509" s="105" t="s">
        <v>129</v>
      </c>
      <c r="B509" s="55" t="s">
        <v>19</v>
      </c>
      <c r="C509" s="1" t="s">
        <v>305</v>
      </c>
      <c r="E509" s="2" t="s">
        <v>339</v>
      </c>
      <c r="F509" s="106">
        <v>10.069000000000001</v>
      </c>
      <c r="H509" s="107">
        <v>71.3</v>
      </c>
      <c r="I509" s="108">
        <v>3.8</v>
      </c>
      <c r="J509" s="107">
        <v>803.9</v>
      </c>
      <c r="K509" s="107">
        <v>-21.5</v>
      </c>
      <c r="L509" s="109">
        <v>67</v>
      </c>
      <c r="M509" s="110" t="s">
        <v>352</v>
      </c>
      <c r="N509" s="110" t="s">
        <v>352</v>
      </c>
      <c r="O509" s="111">
        <v>16.764769999999999</v>
      </c>
      <c r="P509" s="112">
        <v>-169.52786</v>
      </c>
      <c r="Q509" s="21" t="s">
        <v>422</v>
      </c>
      <c r="R509" s="113">
        <v>41425</v>
      </c>
      <c r="S509" s="113"/>
      <c r="T509" s="105" t="s">
        <v>374</v>
      </c>
      <c r="U509" s="1" t="s">
        <v>372</v>
      </c>
      <c r="V509" s="1" t="s">
        <v>395</v>
      </c>
      <c r="W509" s="1"/>
      <c r="X509" s="1" t="s">
        <v>397</v>
      </c>
      <c r="Y509" s="110">
        <v>0</v>
      </c>
      <c r="Z509" s="110">
        <v>4</v>
      </c>
      <c r="AA509" s="3">
        <v>1</v>
      </c>
      <c r="AB509" s="3">
        <v>0</v>
      </c>
      <c r="AC509" s="3">
        <v>1</v>
      </c>
      <c r="AD509" s="3">
        <v>1</v>
      </c>
      <c r="AE509" s="3">
        <v>1</v>
      </c>
      <c r="AF509" s="3"/>
      <c r="AG509" s="3"/>
      <c r="AH509" s="3">
        <v>1</v>
      </c>
      <c r="AI509" s="3">
        <v>0</v>
      </c>
      <c r="AJ509" s="2">
        <v>1</v>
      </c>
      <c r="AK509" s="105"/>
    </row>
    <row r="510" spans="1:41" ht="14.5" x14ac:dyDescent="0.3">
      <c r="A510" s="105" t="s">
        <v>130</v>
      </c>
      <c r="B510" s="55" t="s">
        <v>8</v>
      </c>
      <c r="C510" s="1" t="s">
        <v>291</v>
      </c>
      <c r="E510" s="2" t="s">
        <v>337</v>
      </c>
      <c r="F510" s="106">
        <v>4.0372000000000003</v>
      </c>
      <c r="H510" s="107">
        <v>53.2</v>
      </c>
      <c r="I510" s="108">
        <v>4.9000000000000004</v>
      </c>
      <c r="J510" s="107">
        <v>931.2</v>
      </c>
      <c r="K510" s="107">
        <v>-17.899999999999999</v>
      </c>
      <c r="L510" s="109">
        <v>61</v>
      </c>
      <c r="M510" s="110" t="s">
        <v>352</v>
      </c>
      <c r="N510" s="110" t="s">
        <v>352</v>
      </c>
      <c r="O510" s="111">
        <v>16.661549999999998</v>
      </c>
      <c r="P510" s="112">
        <v>-169.57065</v>
      </c>
      <c r="Q510" s="21" t="s">
        <v>422</v>
      </c>
      <c r="R510" s="113">
        <v>41426</v>
      </c>
      <c r="S510" s="113"/>
      <c r="T510" s="105" t="s">
        <v>368</v>
      </c>
      <c r="U510" s="1" t="s">
        <v>372</v>
      </c>
      <c r="V510" s="1" t="s">
        <v>395</v>
      </c>
      <c r="W510" s="1" t="s">
        <v>396</v>
      </c>
      <c r="X510" s="1" t="s">
        <v>397</v>
      </c>
      <c r="Y510" s="110">
        <v>1</v>
      </c>
      <c r="Z510" s="110">
        <v>2</v>
      </c>
      <c r="AA510" s="3">
        <v>1</v>
      </c>
      <c r="AB510" s="3">
        <v>0</v>
      </c>
      <c r="AC510" s="3">
        <v>1</v>
      </c>
      <c r="AD510" s="3">
        <v>1</v>
      </c>
      <c r="AE510" s="3">
        <v>1</v>
      </c>
      <c r="AF510" s="3"/>
      <c r="AG510" s="3"/>
      <c r="AH510" s="3">
        <v>1</v>
      </c>
      <c r="AI510" s="3">
        <v>0</v>
      </c>
      <c r="AJ510" s="2">
        <v>1</v>
      </c>
      <c r="AK510" s="105"/>
      <c r="AO510" s="23"/>
    </row>
    <row r="511" spans="1:41" ht="14.5" x14ac:dyDescent="0.3">
      <c r="A511" s="105" t="s">
        <v>131</v>
      </c>
      <c r="B511" s="114" t="s">
        <v>184</v>
      </c>
      <c r="C511" s="15" t="s">
        <v>1194</v>
      </c>
      <c r="E511" s="2" t="s">
        <v>339</v>
      </c>
      <c r="F511" s="106">
        <v>1.4311</v>
      </c>
      <c r="H511" s="107">
        <v>12.6</v>
      </c>
      <c r="I511" s="108">
        <v>5.2</v>
      </c>
      <c r="J511" s="107">
        <v>227.7</v>
      </c>
      <c r="K511" s="107">
        <v>-20.2</v>
      </c>
      <c r="L511" s="109">
        <v>61</v>
      </c>
      <c r="M511" s="110" t="s">
        <v>352</v>
      </c>
      <c r="N511" s="110" t="s">
        <v>352</v>
      </c>
      <c r="O511" s="111">
        <v>16.661549999999998</v>
      </c>
      <c r="P511" s="112">
        <v>-169.57065</v>
      </c>
      <c r="Q511" s="21" t="s">
        <v>422</v>
      </c>
      <c r="R511" s="113">
        <v>41426</v>
      </c>
      <c r="S511" s="113"/>
      <c r="T511" s="105" t="s">
        <v>368</v>
      </c>
      <c r="U511" s="1" t="s">
        <v>372</v>
      </c>
      <c r="V511" s="1" t="s">
        <v>395</v>
      </c>
      <c r="W511" s="1"/>
      <c r="X511" s="1" t="s">
        <v>397</v>
      </c>
      <c r="Y511" s="110">
        <v>2</v>
      </c>
      <c r="Z511" s="110">
        <v>3</v>
      </c>
      <c r="AA511" s="3">
        <v>1</v>
      </c>
      <c r="AB511" s="3">
        <v>0</v>
      </c>
      <c r="AC511" s="3">
        <v>1</v>
      </c>
      <c r="AD511" s="3">
        <v>1</v>
      </c>
      <c r="AE511" s="3">
        <v>1</v>
      </c>
      <c r="AF511" s="3"/>
      <c r="AG511" s="3"/>
      <c r="AH511" s="3">
        <v>1</v>
      </c>
      <c r="AI511" s="3">
        <v>0</v>
      </c>
      <c r="AJ511" s="2">
        <v>1</v>
      </c>
      <c r="AK511" s="105"/>
      <c r="AO511" s="23"/>
    </row>
    <row r="512" spans="1:41" ht="14.5" x14ac:dyDescent="0.3">
      <c r="A512" s="105" t="s">
        <v>132</v>
      </c>
      <c r="B512" s="55" t="s">
        <v>19</v>
      </c>
      <c r="C512" s="15" t="s">
        <v>310</v>
      </c>
      <c r="E512" s="2" t="s">
        <v>339</v>
      </c>
      <c r="F512" s="106">
        <v>9.9657</v>
      </c>
      <c r="H512" s="107">
        <v>81.099999999999994</v>
      </c>
      <c r="I512" s="108">
        <v>3.7</v>
      </c>
      <c r="J512" s="107">
        <v>897.1</v>
      </c>
      <c r="K512" s="107">
        <v>-18.600000000000001</v>
      </c>
      <c r="L512" s="109">
        <v>55</v>
      </c>
      <c r="M512" s="110" t="s">
        <v>352</v>
      </c>
      <c r="N512" s="110" t="s">
        <v>352</v>
      </c>
      <c r="O512" s="111">
        <v>16.746980000000001</v>
      </c>
      <c r="P512" s="112">
        <v>-169.54315</v>
      </c>
      <c r="Q512" s="21" t="s">
        <v>422</v>
      </c>
      <c r="R512" s="113">
        <v>41427</v>
      </c>
      <c r="S512" s="113"/>
      <c r="T512" s="105" t="s">
        <v>368</v>
      </c>
      <c r="U512" s="1" t="s">
        <v>372</v>
      </c>
      <c r="V512" s="1" t="s">
        <v>395</v>
      </c>
      <c r="W512" s="1"/>
      <c r="X512" s="1" t="s">
        <v>397</v>
      </c>
      <c r="Y512" s="110">
        <v>2</v>
      </c>
      <c r="Z512" s="110">
        <v>3</v>
      </c>
      <c r="AA512" s="3">
        <v>1</v>
      </c>
      <c r="AB512" s="3">
        <v>0</v>
      </c>
      <c r="AC512" s="3">
        <v>1</v>
      </c>
      <c r="AD512" s="3">
        <v>1</v>
      </c>
      <c r="AE512" s="3">
        <v>1</v>
      </c>
      <c r="AF512" s="3"/>
      <c r="AG512" s="3"/>
      <c r="AH512" s="3">
        <v>1</v>
      </c>
      <c r="AI512" s="3">
        <v>0</v>
      </c>
      <c r="AJ512" s="2">
        <v>1</v>
      </c>
      <c r="AK512" s="105"/>
      <c r="AO512" s="23"/>
    </row>
    <row r="513" spans="1:41" ht="14.5" x14ac:dyDescent="0.3">
      <c r="A513" s="105" t="s">
        <v>133</v>
      </c>
      <c r="B513" s="105" t="s">
        <v>71</v>
      </c>
      <c r="C513" s="1" t="s">
        <v>312</v>
      </c>
      <c r="E513" s="2" t="s">
        <v>338</v>
      </c>
      <c r="F513" s="106">
        <v>2.5179</v>
      </c>
      <c r="H513" s="107">
        <v>61.2</v>
      </c>
      <c r="I513" s="108">
        <v>4.5</v>
      </c>
      <c r="J513" s="107">
        <v>634.79999999999995</v>
      </c>
      <c r="K513" s="107">
        <v>-27.2</v>
      </c>
      <c r="L513" s="109">
        <v>55</v>
      </c>
      <c r="M513" s="110" t="s">
        <v>352</v>
      </c>
      <c r="N513" s="110" t="s">
        <v>352</v>
      </c>
      <c r="O513" s="111">
        <v>16.746980000000001</v>
      </c>
      <c r="P513" s="112">
        <v>-169.54315</v>
      </c>
      <c r="Q513" s="21" t="s">
        <v>422</v>
      </c>
      <c r="R513" s="113">
        <v>41427</v>
      </c>
      <c r="S513" s="113"/>
      <c r="T513" s="105" t="s">
        <v>368</v>
      </c>
      <c r="U513" s="1" t="s">
        <v>372</v>
      </c>
      <c r="V513" s="1" t="s">
        <v>395</v>
      </c>
      <c r="W513" s="1"/>
      <c r="X513" s="1" t="s">
        <v>397</v>
      </c>
      <c r="Y513" s="110">
        <v>2</v>
      </c>
      <c r="Z513" s="110">
        <v>2</v>
      </c>
      <c r="AA513" s="3">
        <v>1</v>
      </c>
      <c r="AB513" s="3">
        <v>0</v>
      </c>
      <c r="AC513" s="3">
        <v>1</v>
      </c>
      <c r="AD513" s="3">
        <v>1</v>
      </c>
      <c r="AE513" s="3">
        <v>1</v>
      </c>
      <c r="AF513" s="3"/>
      <c r="AG513" s="3"/>
      <c r="AH513" s="3">
        <v>1</v>
      </c>
      <c r="AI513" s="3">
        <v>0</v>
      </c>
      <c r="AJ513" s="2">
        <v>1</v>
      </c>
      <c r="AK513" s="105"/>
    </row>
    <row r="514" spans="1:41" ht="14.5" x14ac:dyDescent="0.3">
      <c r="A514" s="105" t="s">
        <v>134</v>
      </c>
      <c r="B514" s="55" t="s">
        <v>19</v>
      </c>
      <c r="C514" s="15" t="s">
        <v>310</v>
      </c>
      <c r="E514" s="2" t="s">
        <v>339</v>
      </c>
      <c r="F514" s="106">
        <v>1.0522</v>
      </c>
      <c r="H514" s="107">
        <v>14.9</v>
      </c>
      <c r="I514" s="108">
        <v>4.5999999999999996</v>
      </c>
      <c r="J514" s="107">
        <v>162.69999999999999</v>
      </c>
      <c r="K514" s="107">
        <v>-18</v>
      </c>
      <c r="L514" s="109">
        <v>15</v>
      </c>
      <c r="M514" s="110" t="s">
        <v>352</v>
      </c>
      <c r="N514" s="110" t="s">
        <v>352</v>
      </c>
      <c r="O514" s="111">
        <v>16.746980000000001</v>
      </c>
      <c r="P514" s="112">
        <v>-169.54315</v>
      </c>
      <c r="Q514" s="21" t="s">
        <v>422</v>
      </c>
      <c r="R514" s="113">
        <v>41427</v>
      </c>
      <c r="S514" s="113"/>
      <c r="T514" s="105" t="s">
        <v>368</v>
      </c>
      <c r="U514" s="1" t="s">
        <v>372</v>
      </c>
      <c r="V514" s="1" t="s">
        <v>395</v>
      </c>
      <c r="W514" s="1"/>
      <c r="X514" s="1" t="s">
        <v>397</v>
      </c>
      <c r="Y514" s="110">
        <v>3</v>
      </c>
      <c r="Z514" s="110">
        <v>2</v>
      </c>
      <c r="AA514" s="3">
        <v>1</v>
      </c>
      <c r="AB514" s="3">
        <v>0</v>
      </c>
      <c r="AC514" s="3">
        <v>1</v>
      </c>
      <c r="AD514" s="3">
        <v>1</v>
      </c>
      <c r="AE514" s="3">
        <v>1</v>
      </c>
      <c r="AF514" s="3"/>
      <c r="AG514" s="3"/>
      <c r="AH514" s="3">
        <v>1</v>
      </c>
      <c r="AI514" s="3">
        <v>0</v>
      </c>
      <c r="AJ514" s="2">
        <v>1</v>
      </c>
      <c r="AK514" s="105"/>
    </row>
    <row r="515" spans="1:41" ht="14.5" x14ac:dyDescent="0.3">
      <c r="A515" s="105" t="s">
        <v>135</v>
      </c>
      <c r="B515" s="55" t="s">
        <v>6</v>
      </c>
      <c r="C515" s="1" t="s">
        <v>313</v>
      </c>
      <c r="E515" s="2" t="s">
        <v>339</v>
      </c>
      <c r="F515" s="106">
        <v>5.2907999999999999</v>
      </c>
      <c r="H515" s="107">
        <v>99.3</v>
      </c>
      <c r="I515" s="108">
        <v>3.4</v>
      </c>
      <c r="J515" s="107">
        <v>1575.9</v>
      </c>
      <c r="K515" s="107">
        <v>-20.3</v>
      </c>
      <c r="L515" s="109">
        <v>88</v>
      </c>
      <c r="M515" s="110" t="s">
        <v>347</v>
      </c>
      <c r="N515" s="110" t="s">
        <v>347</v>
      </c>
      <c r="O515" s="111">
        <f>23+37.882/60</f>
        <v>23.631366666666665</v>
      </c>
      <c r="P515" s="112">
        <f>-166-11.1/60</f>
        <v>-166.185</v>
      </c>
      <c r="Q515" s="21" t="s">
        <v>422</v>
      </c>
      <c r="R515" s="113">
        <v>41893</v>
      </c>
      <c r="S515" s="113"/>
      <c r="T515" s="105" t="s">
        <v>378</v>
      </c>
      <c r="U515" s="1" t="s">
        <v>379</v>
      </c>
      <c r="V515" s="1" t="s">
        <v>395</v>
      </c>
      <c r="W515" s="1"/>
      <c r="X515" s="1" t="s">
        <v>397</v>
      </c>
      <c r="Y515" s="110">
        <v>1</v>
      </c>
      <c r="Z515" s="110">
        <v>2</v>
      </c>
      <c r="AA515" s="3">
        <v>1</v>
      </c>
      <c r="AB515" s="3">
        <v>0</v>
      </c>
      <c r="AC515" s="3">
        <v>1</v>
      </c>
      <c r="AD515" s="3">
        <v>1</v>
      </c>
      <c r="AE515" s="3">
        <v>1</v>
      </c>
      <c r="AF515" s="3"/>
      <c r="AG515" s="3"/>
      <c r="AH515" s="3">
        <v>1</v>
      </c>
      <c r="AI515" s="3">
        <v>0</v>
      </c>
      <c r="AJ515" s="2">
        <v>0</v>
      </c>
      <c r="AK515" s="2"/>
    </row>
    <row r="516" spans="1:41" ht="14.5" x14ac:dyDescent="0.3">
      <c r="A516" s="105" t="s">
        <v>138</v>
      </c>
      <c r="B516" s="55" t="s">
        <v>32</v>
      </c>
      <c r="C516" s="1" t="s">
        <v>315</v>
      </c>
      <c r="E516" s="2" t="s">
        <v>337</v>
      </c>
      <c r="F516" s="106">
        <v>5.4702000000000002</v>
      </c>
      <c r="H516" s="107">
        <v>60</v>
      </c>
      <c r="I516" s="108">
        <v>2.2999999999999998</v>
      </c>
      <c r="J516" s="107">
        <v>1355.2</v>
      </c>
      <c r="K516" s="107">
        <v>-18.7</v>
      </c>
      <c r="L516" s="109">
        <v>81</v>
      </c>
      <c r="M516" s="110" t="s">
        <v>347</v>
      </c>
      <c r="N516" s="110" t="s">
        <v>347</v>
      </c>
      <c r="O516" s="111">
        <f>23+46.607/60</f>
        <v>23.776783333333334</v>
      </c>
      <c r="P516" s="112">
        <f>-166-23.207/60</f>
        <v>-166.38678333333334</v>
      </c>
      <c r="Q516" s="21" t="s">
        <v>422</v>
      </c>
      <c r="R516" s="113">
        <v>41894</v>
      </c>
      <c r="S516" s="113"/>
      <c r="T516" s="105" t="s">
        <v>378</v>
      </c>
      <c r="U516" s="1" t="s">
        <v>379</v>
      </c>
      <c r="V516" s="1" t="s">
        <v>395</v>
      </c>
      <c r="W516" s="1"/>
      <c r="X516" s="1" t="s">
        <v>397</v>
      </c>
      <c r="Y516" s="110">
        <v>1</v>
      </c>
      <c r="Z516" s="110">
        <v>2</v>
      </c>
      <c r="AA516" s="3">
        <v>1</v>
      </c>
      <c r="AB516" s="3">
        <v>0</v>
      </c>
      <c r="AC516" s="3">
        <v>1</v>
      </c>
      <c r="AD516" s="3">
        <v>1</v>
      </c>
      <c r="AE516" s="3">
        <v>1</v>
      </c>
      <c r="AF516" s="3"/>
      <c r="AG516" s="3"/>
      <c r="AH516" s="3">
        <v>1</v>
      </c>
      <c r="AI516" s="3">
        <v>0</v>
      </c>
      <c r="AJ516" s="2">
        <v>0</v>
      </c>
      <c r="AK516" s="2"/>
    </row>
    <row r="517" spans="1:41" ht="14.5" x14ac:dyDescent="0.3">
      <c r="A517" s="118" t="s">
        <v>140</v>
      </c>
      <c r="B517" s="119" t="s">
        <v>7</v>
      </c>
      <c r="C517" s="119" t="s">
        <v>303</v>
      </c>
      <c r="D517" s="44"/>
      <c r="E517" s="118" t="s">
        <v>339</v>
      </c>
      <c r="F517" s="120">
        <v>2.0179999999999998</v>
      </c>
      <c r="G517" s="45"/>
      <c r="H517" s="121">
        <v>27.2</v>
      </c>
      <c r="I517" s="122">
        <v>5.4</v>
      </c>
      <c r="J517" s="121">
        <v>466.7</v>
      </c>
      <c r="K517" s="121">
        <v>-33.200000000000003</v>
      </c>
      <c r="L517" s="123">
        <v>59</v>
      </c>
      <c r="M517" s="124" t="s">
        <v>349</v>
      </c>
      <c r="N517" s="124" t="s">
        <v>349</v>
      </c>
      <c r="O517" s="125">
        <f>26+2.22/60</f>
        <v>26.036999999999999</v>
      </c>
      <c r="P517" s="125">
        <f>-173-47.531/60</f>
        <v>-173.79218333333333</v>
      </c>
      <c r="Q517" s="21" t="s">
        <v>422</v>
      </c>
      <c r="R517" s="126">
        <v>41896</v>
      </c>
      <c r="S517" s="126"/>
      <c r="T517" s="118" t="s">
        <v>381</v>
      </c>
      <c r="U517" s="119" t="s">
        <v>379</v>
      </c>
      <c r="V517" s="119" t="s">
        <v>395</v>
      </c>
      <c r="W517" s="119"/>
      <c r="X517" s="119" t="s">
        <v>397</v>
      </c>
      <c r="Y517" s="124">
        <v>0</v>
      </c>
      <c r="Z517" s="124">
        <v>2</v>
      </c>
      <c r="AA517" s="124">
        <v>1</v>
      </c>
      <c r="AB517" s="124">
        <v>0</v>
      </c>
      <c r="AC517" s="124">
        <v>1</v>
      </c>
      <c r="AD517" s="124">
        <v>1</v>
      </c>
      <c r="AE517" s="124">
        <v>1</v>
      </c>
      <c r="AF517" s="124"/>
      <c r="AG517" s="124"/>
      <c r="AH517" s="124">
        <v>1</v>
      </c>
      <c r="AI517" s="124">
        <v>0</v>
      </c>
      <c r="AJ517" s="118">
        <v>0</v>
      </c>
      <c r="AK517" s="118"/>
      <c r="AL517" s="44"/>
      <c r="AM517" s="44"/>
      <c r="AN517" s="44"/>
      <c r="AO517" s="44"/>
    </row>
    <row r="518" spans="1:41" ht="14.5" x14ac:dyDescent="0.3">
      <c r="A518" s="118" t="s">
        <v>141</v>
      </c>
      <c r="B518" s="119" t="s">
        <v>19</v>
      </c>
      <c r="C518" s="119" t="s">
        <v>314</v>
      </c>
      <c r="D518" s="44"/>
      <c r="E518" s="118" t="s">
        <v>339</v>
      </c>
      <c r="F518" s="120">
        <v>2.0442999999999998</v>
      </c>
      <c r="G518" s="45"/>
      <c r="H518" s="121">
        <v>24.1</v>
      </c>
      <c r="I518" s="122">
        <v>2.9</v>
      </c>
      <c r="J518" s="121">
        <v>403.2</v>
      </c>
      <c r="K518" s="121">
        <v>-17.100000000000001</v>
      </c>
      <c r="L518" s="123">
        <v>59</v>
      </c>
      <c r="M518" s="124" t="s">
        <v>349</v>
      </c>
      <c r="N518" s="124" t="s">
        <v>349</v>
      </c>
      <c r="O518" s="125">
        <f>26+2.22/60</f>
        <v>26.036999999999999</v>
      </c>
      <c r="P518" s="125">
        <f>-173-47.531/60</f>
        <v>-173.79218333333333</v>
      </c>
      <c r="Q518" s="21" t="s">
        <v>422</v>
      </c>
      <c r="R518" s="126">
        <v>41896</v>
      </c>
      <c r="S518" s="126"/>
      <c r="T518" s="118" t="s">
        <v>381</v>
      </c>
      <c r="U518" s="119" t="s">
        <v>379</v>
      </c>
      <c r="V518" s="119" t="s">
        <v>395</v>
      </c>
      <c r="W518" s="119"/>
      <c r="X518" s="119" t="s">
        <v>397</v>
      </c>
      <c r="Y518" s="124">
        <v>0</v>
      </c>
      <c r="Z518" s="124">
        <v>2</v>
      </c>
      <c r="AA518" s="124">
        <v>1</v>
      </c>
      <c r="AB518" s="124">
        <v>0</v>
      </c>
      <c r="AC518" s="124">
        <v>1</v>
      </c>
      <c r="AD518" s="124">
        <v>1</v>
      </c>
      <c r="AE518" s="124">
        <v>1</v>
      </c>
      <c r="AF518" s="124"/>
      <c r="AG518" s="124"/>
      <c r="AH518" s="124">
        <v>1</v>
      </c>
      <c r="AI518" s="124">
        <v>0</v>
      </c>
      <c r="AJ518" s="118">
        <v>0</v>
      </c>
      <c r="AK518" s="118"/>
      <c r="AL518" s="44"/>
      <c r="AM518" s="44"/>
      <c r="AN518" s="44"/>
      <c r="AO518" s="44"/>
    </row>
    <row r="519" spans="1:41" ht="14.5" x14ac:dyDescent="0.3">
      <c r="A519" s="105" t="s">
        <v>142</v>
      </c>
      <c r="B519" s="55" t="s">
        <v>19</v>
      </c>
      <c r="C519" s="1" t="s">
        <v>305</v>
      </c>
      <c r="E519" s="2" t="s">
        <v>339</v>
      </c>
      <c r="F519" s="106">
        <v>10.3466</v>
      </c>
      <c r="H519" s="107">
        <v>142.6</v>
      </c>
      <c r="I519" s="108">
        <v>2.5</v>
      </c>
      <c r="J519" s="107">
        <v>1727.7</v>
      </c>
      <c r="K519" s="107">
        <v>-15.8</v>
      </c>
      <c r="L519" s="109">
        <v>59</v>
      </c>
      <c r="M519" s="110" t="s">
        <v>349</v>
      </c>
      <c r="N519" s="110" t="s">
        <v>349</v>
      </c>
      <c r="O519" s="111">
        <f>26+2.22/60</f>
        <v>26.036999999999999</v>
      </c>
      <c r="P519" s="112">
        <f>-173-47.531/60</f>
        <v>-173.79218333333333</v>
      </c>
      <c r="Q519" s="21" t="s">
        <v>422</v>
      </c>
      <c r="R519" s="113">
        <v>41896</v>
      </c>
      <c r="S519" s="113"/>
      <c r="T519" s="105" t="s">
        <v>381</v>
      </c>
      <c r="U519" s="1" t="s">
        <v>379</v>
      </c>
      <c r="V519" s="1" t="s">
        <v>395</v>
      </c>
      <c r="W519" s="1"/>
      <c r="X519" s="1" t="s">
        <v>397</v>
      </c>
      <c r="Y519" s="110">
        <v>0</v>
      </c>
      <c r="Z519" s="110">
        <v>2</v>
      </c>
      <c r="AA519" s="3">
        <v>1</v>
      </c>
      <c r="AB519" s="3">
        <v>0</v>
      </c>
      <c r="AC519" s="3">
        <v>1</v>
      </c>
      <c r="AD519" s="3">
        <v>1</v>
      </c>
      <c r="AE519" s="3">
        <v>1</v>
      </c>
      <c r="AF519" s="3"/>
      <c r="AG519" s="3"/>
      <c r="AH519" s="3">
        <v>1</v>
      </c>
      <c r="AI519" s="3">
        <v>0</v>
      </c>
      <c r="AJ519" s="2">
        <v>0</v>
      </c>
      <c r="AK519" s="2"/>
      <c r="AO519" s="23"/>
    </row>
    <row r="520" spans="1:41" ht="14.5" x14ac:dyDescent="0.3">
      <c r="A520" s="105" t="s">
        <v>144</v>
      </c>
      <c r="B520" s="55" t="s">
        <v>6</v>
      </c>
      <c r="C520" s="1" t="s">
        <v>288</v>
      </c>
      <c r="E520" s="2" t="s">
        <v>339</v>
      </c>
      <c r="F520" s="106">
        <v>3.1745000000000001</v>
      </c>
      <c r="H520" s="107">
        <v>31</v>
      </c>
      <c r="I520" s="108">
        <v>2.9</v>
      </c>
      <c r="J520" s="107">
        <v>473.5</v>
      </c>
      <c r="K520" s="107">
        <v>-15.7</v>
      </c>
      <c r="L520" s="109">
        <v>59</v>
      </c>
      <c r="M520" s="110" t="s">
        <v>349</v>
      </c>
      <c r="N520" s="110" t="s">
        <v>349</v>
      </c>
      <c r="O520" s="111">
        <f>26+2.22/60</f>
        <v>26.036999999999999</v>
      </c>
      <c r="P520" s="112">
        <f>-173-47.531/60</f>
        <v>-173.79218333333333</v>
      </c>
      <c r="Q520" s="21" t="s">
        <v>422</v>
      </c>
      <c r="R520" s="113">
        <v>41896</v>
      </c>
      <c r="S520" s="113"/>
      <c r="T520" s="105" t="s">
        <v>381</v>
      </c>
      <c r="U520" s="1" t="s">
        <v>379</v>
      </c>
      <c r="V520" s="1" t="s">
        <v>395</v>
      </c>
      <c r="W520" s="1"/>
      <c r="X520" s="1" t="s">
        <v>397</v>
      </c>
      <c r="Y520" s="110">
        <v>0</v>
      </c>
      <c r="Z520" s="110">
        <v>2</v>
      </c>
      <c r="AA520" s="3">
        <v>1</v>
      </c>
      <c r="AB520" s="3">
        <v>0</v>
      </c>
      <c r="AC520" s="3">
        <v>1</v>
      </c>
      <c r="AD520" s="3">
        <v>1</v>
      </c>
      <c r="AE520" s="3">
        <v>1</v>
      </c>
      <c r="AF520" s="3"/>
      <c r="AG520" s="3"/>
      <c r="AH520" s="3">
        <v>1</v>
      </c>
      <c r="AI520" s="3">
        <v>0</v>
      </c>
      <c r="AJ520" s="2">
        <v>0</v>
      </c>
      <c r="AK520" s="2"/>
      <c r="AO520" s="23"/>
    </row>
    <row r="521" spans="1:41" ht="14.5" x14ac:dyDescent="0.3">
      <c r="A521" s="105" t="s">
        <v>145</v>
      </c>
      <c r="B521" s="55" t="s">
        <v>59</v>
      </c>
      <c r="C521" s="1" t="s">
        <v>310</v>
      </c>
      <c r="E521" s="2" t="s">
        <v>338</v>
      </c>
      <c r="F521" s="106">
        <v>4.9782999999999999</v>
      </c>
      <c r="H521" s="107">
        <v>37.9</v>
      </c>
      <c r="I521" s="108">
        <v>3.3</v>
      </c>
      <c r="J521" s="107">
        <v>458.2</v>
      </c>
      <c r="K521" s="107">
        <v>-20.8</v>
      </c>
      <c r="L521" s="109">
        <v>56</v>
      </c>
      <c r="M521" s="110" t="s">
        <v>349</v>
      </c>
      <c r="N521" s="110" t="s">
        <v>349</v>
      </c>
      <c r="O521" s="111">
        <f>26+6.857/60</f>
        <v>26.114283333333333</v>
      </c>
      <c r="P521" s="112">
        <f>-173-51.224/60</f>
        <v>-173.85373333333334</v>
      </c>
      <c r="Q521" s="21" t="s">
        <v>422</v>
      </c>
      <c r="R521" s="113">
        <v>41896</v>
      </c>
      <c r="S521" s="113"/>
      <c r="T521" s="105" t="s">
        <v>378</v>
      </c>
      <c r="U521" s="1" t="s">
        <v>379</v>
      </c>
      <c r="V521" s="1" t="s">
        <v>395</v>
      </c>
      <c r="W521" s="1"/>
      <c r="X521" s="1" t="s">
        <v>397</v>
      </c>
      <c r="Y521" s="110">
        <v>1</v>
      </c>
      <c r="Z521" s="110">
        <v>2</v>
      </c>
      <c r="AA521" s="3">
        <v>1</v>
      </c>
      <c r="AB521" s="3">
        <v>0</v>
      </c>
      <c r="AC521" s="3">
        <v>1</v>
      </c>
      <c r="AD521" s="3">
        <v>1</v>
      </c>
      <c r="AE521" s="3">
        <v>1</v>
      </c>
      <c r="AF521" s="3"/>
      <c r="AG521" s="3"/>
      <c r="AH521" s="3">
        <v>1</v>
      </c>
      <c r="AI521" s="3">
        <v>0</v>
      </c>
      <c r="AJ521" s="2">
        <v>0</v>
      </c>
      <c r="AK521" s="2"/>
      <c r="AO521" s="23"/>
    </row>
    <row r="522" spans="1:41" ht="14.5" x14ac:dyDescent="0.3">
      <c r="A522" s="105" t="s">
        <v>146</v>
      </c>
      <c r="B522" s="55" t="s">
        <v>6</v>
      </c>
      <c r="C522" s="1" t="s">
        <v>288</v>
      </c>
      <c r="E522" s="2" t="s">
        <v>339</v>
      </c>
      <c r="F522" s="106">
        <v>3.2101000000000002</v>
      </c>
      <c r="H522" s="107">
        <v>24.3</v>
      </c>
      <c r="I522" s="108">
        <v>2.7</v>
      </c>
      <c r="J522" s="107">
        <v>465.7</v>
      </c>
      <c r="K522" s="107">
        <v>-15.5</v>
      </c>
      <c r="L522" s="109">
        <v>56</v>
      </c>
      <c r="M522" s="110" t="s">
        <v>349</v>
      </c>
      <c r="N522" s="110" t="s">
        <v>349</v>
      </c>
      <c r="O522" s="111">
        <f>26+6.857/60</f>
        <v>26.114283333333333</v>
      </c>
      <c r="P522" s="112">
        <f>-173-51.224/60</f>
        <v>-173.85373333333334</v>
      </c>
      <c r="Q522" s="21" t="s">
        <v>422</v>
      </c>
      <c r="R522" s="113">
        <v>41896</v>
      </c>
      <c r="S522" s="113"/>
      <c r="T522" s="105" t="s">
        <v>378</v>
      </c>
      <c r="U522" s="1" t="s">
        <v>379</v>
      </c>
      <c r="V522" s="1" t="s">
        <v>395</v>
      </c>
      <c r="W522" s="1"/>
      <c r="X522" s="1" t="s">
        <v>397</v>
      </c>
      <c r="Y522" s="110">
        <v>1</v>
      </c>
      <c r="Z522" s="110">
        <v>2</v>
      </c>
      <c r="AA522" s="3">
        <v>1</v>
      </c>
      <c r="AB522" s="3">
        <v>0</v>
      </c>
      <c r="AC522" s="3">
        <v>1</v>
      </c>
      <c r="AD522" s="3">
        <v>1</v>
      </c>
      <c r="AE522" s="3">
        <v>1</v>
      </c>
      <c r="AF522" s="3"/>
      <c r="AG522" s="3"/>
      <c r="AH522" s="3">
        <v>1</v>
      </c>
      <c r="AI522" s="3">
        <v>0</v>
      </c>
      <c r="AJ522" s="2">
        <v>0</v>
      </c>
      <c r="AK522" s="2"/>
      <c r="AO522" s="23"/>
    </row>
    <row r="523" spans="1:41" ht="14.5" x14ac:dyDescent="0.3">
      <c r="A523" s="105" t="s">
        <v>147</v>
      </c>
      <c r="B523" s="55" t="s">
        <v>6</v>
      </c>
      <c r="C523" s="1" t="s">
        <v>322</v>
      </c>
      <c r="E523" s="2" t="s">
        <v>339</v>
      </c>
      <c r="F523" s="106">
        <v>3.0669</v>
      </c>
      <c r="H523" s="107">
        <v>27.9</v>
      </c>
      <c r="I523" s="108">
        <v>4</v>
      </c>
      <c r="J523" s="107">
        <v>360.2</v>
      </c>
      <c r="K523" s="107">
        <v>-18.399999999999999</v>
      </c>
      <c r="L523" s="109">
        <v>56</v>
      </c>
      <c r="M523" s="110" t="s">
        <v>349</v>
      </c>
      <c r="N523" s="110" t="s">
        <v>349</v>
      </c>
      <c r="O523" s="111">
        <f>26+6.857/60</f>
        <v>26.114283333333333</v>
      </c>
      <c r="P523" s="112">
        <f>-173-51.224/60</f>
        <v>-173.85373333333334</v>
      </c>
      <c r="Q523" s="21" t="s">
        <v>422</v>
      </c>
      <c r="R523" s="113">
        <v>41896</v>
      </c>
      <c r="S523" s="113"/>
      <c r="T523" s="105" t="s">
        <v>378</v>
      </c>
      <c r="U523" s="1" t="s">
        <v>379</v>
      </c>
      <c r="V523" s="1" t="s">
        <v>395</v>
      </c>
      <c r="W523" s="1"/>
      <c r="X523" s="1" t="s">
        <v>397</v>
      </c>
      <c r="Y523" s="110">
        <v>1</v>
      </c>
      <c r="Z523" s="110">
        <v>2</v>
      </c>
      <c r="AA523" s="3">
        <v>1</v>
      </c>
      <c r="AB523" s="3">
        <v>0</v>
      </c>
      <c r="AC523" s="3">
        <v>1</v>
      </c>
      <c r="AD523" s="3">
        <v>1</v>
      </c>
      <c r="AE523" s="3">
        <v>1</v>
      </c>
      <c r="AF523" s="3"/>
      <c r="AG523" s="3"/>
      <c r="AH523" s="3">
        <v>1</v>
      </c>
      <c r="AI523" s="3">
        <v>0</v>
      </c>
      <c r="AJ523" s="2">
        <v>0</v>
      </c>
      <c r="AK523" s="2"/>
      <c r="AO523" s="23"/>
    </row>
    <row r="524" spans="1:41" ht="14.5" x14ac:dyDescent="0.3">
      <c r="A524" s="115" t="s">
        <v>148</v>
      </c>
      <c r="B524" s="32" t="s">
        <v>149</v>
      </c>
      <c r="C524" s="32" t="s">
        <v>314</v>
      </c>
      <c r="D524" s="23"/>
      <c r="E524" s="115" t="s">
        <v>338</v>
      </c>
      <c r="F524" s="106">
        <v>3.0669</v>
      </c>
      <c r="G524" s="40"/>
      <c r="H524" s="107">
        <v>27.9</v>
      </c>
      <c r="I524" s="108">
        <v>4</v>
      </c>
      <c r="J524" s="107">
        <v>360.2</v>
      </c>
      <c r="K524" s="107">
        <v>-18.399999999999999</v>
      </c>
      <c r="L524" s="116">
        <v>84</v>
      </c>
      <c r="M524" s="25" t="s">
        <v>349</v>
      </c>
      <c r="N524" s="25" t="s">
        <v>349</v>
      </c>
      <c r="O524" s="112">
        <f>25+55.619/60</f>
        <v>25.926983333333332</v>
      </c>
      <c r="P524" s="112">
        <f>-173-3.294/60</f>
        <v>-173.0549</v>
      </c>
      <c r="Q524" s="21" t="s">
        <v>422</v>
      </c>
      <c r="R524" s="117">
        <v>41897</v>
      </c>
      <c r="S524" s="117"/>
      <c r="T524" s="115" t="s">
        <v>382</v>
      </c>
      <c r="U524" s="32" t="s">
        <v>379</v>
      </c>
      <c r="V524" s="32" t="s">
        <v>395</v>
      </c>
      <c r="W524" s="32"/>
      <c r="X524" s="32" t="s">
        <v>397</v>
      </c>
      <c r="Y524" s="25">
        <v>2</v>
      </c>
      <c r="Z524" s="25">
        <v>5</v>
      </c>
      <c r="AA524" s="25">
        <v>1</v>
      </c>
      <c r="AB524" s="25">
        <v>0</v>
      </c>
      <c r="AC524" s="25">
        <v>1</v>
      </c>
      <c r="AD524" s="25">
        <v>1</v>
      </c>
      <c r="AE524" s="25">
        <v>1</v>
      </c>
      <c r="AF524" s="25"/>
      <c r="AG524" s="25"/>
      <c r="AH524" s="25">
        <v>1</v>
      </c>
      <c r="AI524" s="25">
        <v>0</v>
      </c>
      <c r="AJ524" s="115">
        <v>1</v>
      </c>
      <c r="AK524" s="115" t="s">
        <v>403</v>
      </c>
      <c r="AL524" s="23"/>
      <c r="AM524" s="23"/>
      <c r="AN524" s="23"/>
      <c r="AO524" s="23"/>
    </row>
    <row r="525" spans="1:41" ht="14.5" x14ac:dyDescent="0.3">
      <c r="A525" s="105" t="s">
        <v>152</v>
      </c>
      <c r="B525" s="1" t="s">
        <v>150</v>
      </c>
      <c r="C525" s="1" t="s">
        <v>323</v>
      </c>
      <c r="E525" s="2" t="s">
        <v>339</v>
      </c>
      <c r="F525" s="106">
        <v>10.0161</v>
      </c>
      <c r="H525" s="107">
        <v>170</v>
      </c>
      <c r="I525" s="108">
        <v>4</v>
      </c>
      <c r="J525" s="107">
        <v>2053.6</v>
      </c>
      <c r="K525" s="107">
        <v>-19.100000000000001</v>
      </c>
      <c r="L525" s="109">
        <v>84</v>
      </c>
      <c r="M525" s="110" t="s">
        <v>349</v>
      </c>
      <c r="N525" s="110" t="s">
        <v>349</v>
      </c>
      <c r="O525" s="111">
        <f>25+55.619/60</f>
        <v>25.926983333333332</v>
      </c>
      <c r="P525" s="112">
        <f>-173-3.294/60</f>
        <v>-173.0549</v>
      </c>
      <c r="Q525" s="21" t="s">
        <v>422</v>
      </c>
      <c r="R525" s="113">
        <v>41897</v>
      </c>
      <c r="S525" s="113"/>
      <c r="T525" s="105" t="s">
        <v>382</v>
      </c>
      <c r="U525" s="1" t="s">
        <v>379</v>
      </c>
      <c r="V525" s="1" t="s">
        <v>395</v>
      </c>
      <c r="W525" s="1"/>
      <c r="X525" s="1" t="s">
        <v>397</v>
      </c>
      <c r="Y525" s="110">
        <v>1</v>
      </c>
      <c r="Z525" s="110">
        <v>2</v>
      </c>
      <c r="AA525" s="3">
        <v>1</v>
      </c>
      <c r="AB525" s="3">
        <v>0</v>
      </c>
      <c r="AC525" s="3">
        <v>1</v>
      </c>
      <c r="AD525" s="3">
        <v>1</v>
      </c>
      <c r="AE525" s="3">
        <v>1</v>
      </c>
      <c r="AF525" s="3"/>
      <c r="AG525" s="3"/>
      <c r="AH525" s="3">
        <v>1</v>
      </c>
      <c r="AI525" s="3">
        <v>0</v>
      </c>
      <c r="AJ525" s="2">
        <v>1</v>
      </c>
      <c r="AK525" s="2" t="s">
        <v>404</v>
      </c>
    </row>
    <row r="526" spans="1:41" ht="14.5" x14ac:dyDescent="0.3">
      <c r="A526" s="105" t="s">
        <v>156</v>
      </c>
      <c r="B526" s="1" t="s">
        <v>149</v>
      </c>
      <c r="C526" s="1" t="s">
        <v>316</v>
      </c>
      <c r="E526" s="2" t="s">
        <v>338</v>
      </c>
      <c r="F526" s="106">
        <v>2.5032999999999999</v>
      </c>
      <c r="H526" s="107">
        <v>50.9</v>
      </c>
      <c r="I526" s="108">
        <v>4.7</v>
      </c>
      <c r="J526" s="107">
        <v>678.4</v>
      </c>
      <c r="K526" s="107">
        <v>-35</v>
      </c>
      <c r="L526" s="109">
        <v>84</v>
      </c>
      <c r="M526" s="110" t="s">
        <v>349</v>
      </c>
      <c r="N526" s="110" t="s">
        <v>349</v>
      </c>
      <c r="O526" s="111">
        <f>25+55.619/60</f>
        <v>25.926983333333332</v>
      </c>
      <c r="P526" s="112">
        <f>-173-3.294/60</f>
        <v>-173.0549</v>
      </c>
      <c r="Q526" s="21" t="s">
        <v>422</v>
      </c>
      <c r="R526" s="113">
        <v>41897</v>
      </c>
      <c r="S526" s="113"/>
      <c r="T526" s="105" t="s">
        <v>382</v>
      </c>
      <c r="U526" s="1" t="s">
        <v>379</v>
      </c>
      <c r="V526" s="1" t="s">
        <v>395</v>
      </c>
      <c r="W526" s="1"/>
      <c r="X526" s="1" t="s">
        <v>397</v>
      </c>
      <c r="Y526" s="110">
        <v>0</v>
      </c>
      <c r="Z526" s="110">
        <v>3</v>
      </c>
      <c r="AA526" s="3">
        <v>1</v>
      </c>
      <c r="AB526" s="3">
        <v>0</v>
      </c>
      <c r="AC526" s="3">
        <v>1</v>
      </c>
      <c r="AD526" s="3">
        <v>1</v>
      </c>
      <c r="AE526" s="3">
        <v>1</v>
      </c>
      <c r="AF526" s="3"/>
      <c r="AG526" s="3"/>
      <c r="AH526" s="3">
        <v>1</v>
      </c>
      <c r="AI526" s="3">
        <v>0</v>
      </c>
      <c r="AJ526" s="2">
        <v>1</v>
      </c>
      <c r="AK526" s="2"/>
    </row>
    <row r="527" spans="1:41" ht="14.5" x14ac:dyDescent="0.3">
      <c r="A527" s="105" t="s">
        <v>157</v>
      </c>
      <c r="B527" s="1" t="s">
        <v>5</v>
      </c>
      <c r="C527" s="1" t="s">
        <v>316</v>
      </c>
      <c r="E527" s="2" t="s">
        <v>338</v>
      </c>
      <c r="F527" s="106">
        <v>1.9919</v>
      </c>
      <c r="H527" s="107">
        <v>22.6</v>
      </c>
      <c r="I527" s="108">
        <v>3.6</v>
      </c>
      <c r="J527" s="107">
        <v>282.2</v>
      </c>
      <c r="K527" s="107">
        <v>-17.100000000000001</v>
      </c>
      <c r="L527" s="109">
        <v>84</v>
      </c>
      <c r="M527" s="110" t="s">
        <v>349</v>
      </c>
      <c r="N527" s="110" t="s">
        <v>349</v>
      </c>
      <c r="O527" s="111">
        <f>25+52.942/60</f>
        <v>25.882366666666666</v>
      </c>
      <c r="P527" s="112">
        <f>-173-57.727/60</f>
        <v>-173.96211666666667</v>
      </c>
      <c r="Q527" s="21" t="s">
        <v>422</v>
      </c>
      <c r="R527" s="113">
        <v>41897</v>
      </c>
      <c r="S527" s="113"/>
      <c r="T527" s="105" t="s">
        <v>383</v>
      </c>
      <c r="U527" s="1" t="s">
        <v>379</v>
      </c>
      <c r="V527" s="1" t="s">
        <v>395</v>
      </c>
      <c r="W527" s="1"/>
      <c r="X527" s="1" t="s">
        <v>397</v>
      </c>
      <c r="Y527" s="110">
        <v>1</v>
      </c>
      <c r="Z527" s="110">
        <v>4</v>
      </c>
      <c r="AA527" s="3">
        <v>1</v>
      </c>
      <c r="AB527" s="3">
        <v>0</v>
      </c>
      <c r="AC527" s="3">
        <v>1</v>
      </c>
      <c r="AD527" s="3">
        <v>1</v>
      </c>
      <c r="AE527" s="3">
        <v>1</v>
      </c>
      <c r="AF527" s="3"/>
      <c r="AG527" s="3"/>
      <c r="AH527" s="3">
        <v>1</v>
      </c>
      <c r="AI527" s="3">
        <v>0</v>
      </c>
      <c r="AJ527" s="2">
        <v>0</v>
      </c>
      <c r="AK527" s="2" t="s">
        <v>405</v>
      </c>
    </row>
    <row r="528" spans="1:41" ht="14.5" x14ac:dyDescent="0.3">
      <c r="A528" s="105" t="s">
        <v>158</v>
      </c>
      <c r="B528" s="1" t="s">
        <v>159</v>
      </c>
      <c r="C528" s="1" t="s">
        <v>310</v>
      </c>
      <c r="E528" s="2" t="s">
        <v>338</v>
      </c>
      <c r="F528" s="106">
        <v>4.8061999999999996</v>
      </c>
      <c r="H528" s="107">
        <v>50.1</v>
      </c>
      <c r="I528" s="108">
        <v>3.3</v>
      </c>
      <c r="J528" s="107">
        <v>800.2</v>
      </c>
      <c r="K528" s="107">
        <v>-11.6</v>
      </c>
      <c r="L528" s="109">
        <f>240*0.3048</f>
        <v>73.152000000000001</v>
      </c>
      <c r="M528" s="110" t="s">
        <v>349</v>
      </c>
      <c r="N528" s="110" t="s">
        <v>349</v>
      </c>
      <c r="O528" s="111">
        <f>25+55.247/60</f>
        <v>25.920783333333333</v>
      </c>
      <c r="P528" s="112">
        <f>-174-2.05/60</f>
        <v>-174.03416666666666</v>
      </c>
      <c r="Q528" s="40" t="s">
        <v>422</v>
      </c>
      <c r="R528" s="113">
        <v>41898</v>
      </c>
      <c r="S528" s="113"/>
      <c r="T528" s="105" t="s">
        <v>378</v>
      </c>
      <c r="U528" s="1" t="s">
        <v>379</v>
      </c>
      <c r="V528" s="1" t="s">
        <v>395</v>
      </c>
      <c r="W528" s="1"/>
      <c r="X528" s="1" t="s">
        <v>397</v>
      </c>
      <c r="Y528" s="110">
        <v>1</v>
      </c>
      <c r="Z528" s="110">
        <v>2</v>
      </c>
      <c r="AA528" s="3">
        <v>1</v>
      </c>
      <c r="AB528" s="3">
        <v>0</v>
      </c>
      <c r="AC528" s="3">
        <v>1</v>
      </c>
      <c r="AD528" s="3">
        <v>1</v>
      </c>
      <c r="AE528" s="3">
        <v>1</v>
      </c>
      <c r="AF528" s="3"/>
      <c r="AG528" s="3"/>
      <c r="AH528" s="3">
        <v>1</v>
      </c>
      <c r="AI528" s="3">
        <v>0</v>
      </c>
      <c r="AJ528" s="2">
        <v>0</v>
      </c>
      <c r="AK528" s="2"/>
    </row>
    <row r="529" spans="1:41" ht="14.5" x14ac:dyDescent="0.3">
      <c r="A529" s="105" t="s">
        <v>161</v>
      </c>
      <c r="B529" s="1" t="s">
        <v>6</v>
      </c>
      <c r="C529" s="1" t="s">
        <v>311</v>
      </c>
      <c r="E529" s="2" t="s">
        <v>339</v>
      </c>
      <c r="F529" s="106">
        <v>3.0941999999999998</v>
      </c>
      <c r="H529" s="107">
        <v>31.4</v>
      </c>
      <c r="I529" s="108">
        <v>2.4</v>
      </c>
      <c r="J529" s="107">
        <v>343.8</v>
      </c>
      <c r="K529" s="107">
        <v>-18.399999999999999</v>
      </c>
      <c r="L529" s="109">
        <v>64</v>
      </c>
      <c r="M529" s="110" t="s">
        <v>349</v>
      </c>
      <c r="N529" s="110" t="s">
        <v>349</v>
      </c>
      <c r="O529" s="111">
        <f>26+1.902/60</f>
        <v>26.031700000000001</v>
      </c>
      <c r="P529" s="112">
        <f>-174-9.494/60</f>
        <v>-174.15823333333333</v>
      </c>
      <c r="Q529" s="21" t="s">
        <v>422</v>
      </c>
      <c r="R529" s="113">
        <v>41898</v>
      </c>
      <c r="S529" s="113"/>
      <c r="T529" s="105" t="s">
        <v>380</v>
      </c>
      <c r="U529" s="1" t="s">
        <v>379</v>
      </c>
      <c r="V529" s="1" t="s">
        <v>395</v>
      </c>
      <c r="W529" s="1"/>
      <c r="X529" s="1" t="s">
        <v>397</v>
      </c>
      <c r="Y529" s="110">
        <v>1</v>
      </c>
      <c r="Z529" s="110">
        <v>4</v>
      </c>
      <c r="AA529" s="3">
        <v>1</v>
      </c>
      <c r="AB529" s="3">
        <v>0</v>
      </c>
      <c r="AC529" s="3">
        <v>1</v>
      </c>
      <c r="AD529" s="3">
        <v>1</v>
      </c>
      <c r="AE529" s="3">
        <v>1</v>
      </c>
      <c r="AF529" s="3"/>
      <c r="AG529" s="3"/>
      <c r="AH529" s="3">
        <v>1</v>
      </c>
      <c r="AI529" s="3">
        <v>0</v>
      </c>
      <c r="AJ529" s="2">
        <v>0</v>
      </c>
      <c r="AK529" s="2"/>
    </row>
    <row r="530" spans="1:41" ht="14.5" x14ac:dyDescent="0.3">
      <c r="A530" s="105" t="s">
        <v>162</v>
      </c>
      <c r="B530" s="1" t="s">
        <v>160</v>
      </c>
      <c r="C530" s="1" t="s">
        <v>314</v>
      </c>
      <c r="E530" s="2" t="s">
        <v>339</v>
      </c>
      <c r="F530" s="106">
        <v>2.4539</v>
      </c>
      <c r="H530" s="107">
        <v>27.2</v>
      </c>
      <c r="I530" s="108">
        <v>4.2</v>
      </c>
      <c r="J530" s="107">
        <v>674.6</v>
      </c>
      <c r="K530" s="107">
        <v>-18.5</v>
      </c>
      <c r="L530" s="109">
        <v>64</v>
      </c>
      <c r="M530" s="110" t="s">
        <v>349</v>
      </c>
      <c r="N530" s="110" t="s">
        <v>349</v>
      </c>
      <c r="O530" s="111">
        <f>26+1.902/60</f>
        <v>26.031700000000001</v>
      </c>
      <c r="P530" s="112">
        <f>-174-9.494/60</f>
        <v>-174.15823333333333</v>
      </c>
      <c r="Q530" s="21" t="s">
        <v>422</v>
      </c>
      <c r="R530" s="113">
        <v>41898</v>
      </c>
      <c r="S530" s="113"/>
      <c r="T530" s="105" t="s">
        <v>380</v>
      </c>
      <c r="U530" s="1" t="s">
        <v>379</v>
      </c>
      <c r="V530" s="1" t="s">
        <v>395</v>
      </c>
      <c r="W530" s="1"/>
      <c r="X530" s="1" t="s">
        <v>397</v>
      </c>
      <c r="Y530" s="110">
        <v>1</v>
      </c>
      <c r="Z530" s="110">
        <v>3</v>
      </c>
      <c r="AA530" s="3">
        <v>1</v>
      </c>
      <c r="AB530" s="3">
        <v>0</v>
      </c>
      <c r="AC530" s="3">
        <v>1</v>
      </c>
      <c r="AD530" s="3">
        <v>1</v>
      </c>
      <c r="AE530" s="3">
        <v>1</v>
      </c>
      <c r="AF530" s="3"/>
      <c r="AG530" s="3"/>
      <c r="AH530" s="3">
        <v>1</v>
      </c>
      <c r="AI530" s="3">
        <v>0</v>
      </c>
      <c r="AJ530" s="2">
        <v>0</v>
      </c>
      <c r="AK530" s="2"/>
    </row>
    <row r="531" spans="1:41" ht="14.5" x14ac:dyDescent="0.3">
      <c r="A531" s="105" t="s">
        <v>163</v>
      </c>
      <c r="B531" s="1" t="s">
        <v>7</v>
      </c>
      <c r="C531" s="1" t="s">
        <v>303</v>
      </c>
      <c r="E531" s="2" t="s">
        <v>339</v>
      </c>
      <c r="F531" s="106">
        <v>2.0889000000000002</v>
      </c>
      <c r="H531" s="107">
        <v>15.5</v>
      </c>
      <c r="I531" s="108">
        <v>1.5</v>
      </c>
      <c r="J531" s="107">
        <v>423.9</v>
      </c>
      <c r="K531" s="107">
        <v>-15</v>
      </c>
      <c r="L531" s="109">
        <v>64</v>
      </c>
      <c r="M531" s="110" t="s">
        <v>349</v>
      </c>
      <c r="N531" s="110" t="s">
        <v>349</v>
      </c>
      <c r="O531" s="111">
        <f>26+1.902/60</f>
        <v>26.031700000000001</v>
      </c>
      <c r="P531" s="112">
        <f>-174-9.494/60</f>
        <v>-174.15823333333333</v>
      </c>
      <c r="Q531" s="21" t="s">
        <v>422</v>
      </c>
      <c r="R531" s="113">
        <v>41898</v>
      </c>
      <c r="S531" s="113"/>
      <c r="T531" s="105" t="s">
        <v>380</v>
      </c>
      <c r="U531" s="1" t="s">
        <v>379</v>
      </c>
      <c r="V531" s="1" t="s">
        <v>395</v>
      </c>
      <c r="W531" s="1"/>
      <c r="X531" s="1" t="s">
        <v>397</v>
      </c>
      <c r="Y531" s="110">
        <v>1</v>
      </c>
      <c r="Z531" s="110">
        <v>3</v>
      </c>
      <c r="AA531" s="3">
        <v>1</v>
      </c>
      <c r="AB531" s="3">
        <v>0</v>
      </c>
      <c r="AC531" s="3">
        <v>1</v>
      </c>
      <c r="AD531" s="3">
        <v>1</v>
      </c>
      <c r="AE531" s="3">
        <v>1</v>
      </c>
      <c r="AF531" s="3"/>
      <c r="AG531" s="3"/>
      <c r="AH531" s="3">
        <v>1</v>
      </c>
      <c r="AI531" s="3">
        <v>0</v>
      </c>
      <c r="AJ531" s="2">
        <v>0</v>
      </c>
      <c r="AK531" s="2"/>
    </row>
    <row r="532" spans="1:41" ht="14.5" x14ac:dyDescent="0.3">
      <c r="A532" s="105" t="s">
        <v>164</v>
      </c>
      <c r="B532" s="1" t="s">
        <v>5</v>
      </c>
      <c r="C532" s="1" t="s">
        <v>314</v>
      </c>
      <c r="E532" s="2" t="s">
        <v>338</v>
      </c>
      <c r="F532" s="106">
        <v>2.0914999999999999</v>
      </c>
      <c r="H532" s="107">
        <v>23.8</v>
      </c>
      <c r="I532" s="108">
        <v>6.3</v>
      </c>
      <c r="J532" s="107">
        <v>485.4</v>
      </c>
      <c r="K532" s="107">
        <v>-31.4</v>
      </c>
      <c r="L532" s="116">
        <f t="shared" ref="L532:L538" si="0">182*0.3048</f>
        <v>55.473600000000005</v>
      </c>
      <c r="M532" s="110" t="s">
        <v>1212</v>
      </c>
      <c r="N532" s="110" t="s">
        <v>1212</v>
      </c>
      <c r="O532" s="111">
        <f t="shared" ref="O532:O538" si="1">27+47.21/60</f>
        <v>27.786833333333334</v>
      </c>
      <c r="P532" s="112">
        <f t="shared" ref="P532:P538" si="2">-175-51.205/60</f>
        <v>-175.85341666666667</v>
      </c>
      <c r="Q532" s="21" t="s">
        <v>422</v>
      </c>
      <c r="R532" s="113">
        <v>41899</v>
      </c>
      <c r="S532" s="113"/>
      <c r="T532" s="105" t="s">
        <v>382</v>
      </c>
      <c r="U532" s="1" t="s">
        <v>379</v>
      </c>
      <c r="V532" s="1" t="s">
        <v>395</v>
      </c>
      <c r="W532" s="1"/>
      <c r="X532" s="1" t="s">
        <v>397</v>
      </c>
      <c r="Y532" s="110">
        <v>0</v>
      </c>
      <c r="Z532" s="110">
        <v>2</v>
      </c>
      <c r="AA532" s="3">
        <v>1</v>
      </c>
      <c r="AB532" s="3">
        <v>0</v>
      </c>
      <c r="AC532" s="3">
        <v>1</v>
      </c>
      <c r="AD532" s="3">
        <v>1</v>
      </c>
      <c r="AE532" s="3">
        <v>1</v>
      </c>
      <c r="AF532" s="3"/>
      <c r="AG532" s="3"/>
      <c r="AH532" s="3">
        <v>1</v>
      </c>
      <c r="AI532" s="3">
        <v>0</v>
      </c>
      <c r="AJ532" s="2">
        <v>0</v>
      </c>
      <c r="AK532" s="2"/>
    </row>
    <row r="533" spans="1:41" ht="14.5" x14ac:dyDescent="0.3">
      <c r="A533" s="105" t="s">
        <v>165</v>
      </c>
      <c r="B533" s="1" t="s">
        <v>12</v>
      </c>
      <c r="C533" s="1" t="s">
        <v>293</v>
      </c>
      <c r="E533" s="2" t="s">
        <v>337</v>
      </c>
      <c r="F533" s="106">
        <v>2.4649000000000001</v>
      </c>
      <c r="H533" s="107">
        <v>37.1</v>
      </c>
      <c r="I533" s="108">
        <v>3.5</v>
      </c>
      <c r="J533" s="107">
        <v>738.6</v>
      </c>
      <c r="K533" s="107">
        <v>-30.9</v>
      </c>
      <c r="L533" s="116">
        <f t="shared" si="0"/>
        <v>55.473600000000005</v>
      </c>
      <c r="M533" s="110" t="s">
        <v>1212</v>
      </c>
      <c r="N533" s="110" t="s">
        <v>1212</v>
      </c>
      <c r="O533" s="111">
        <f t="shared" si="1"/>
        <v>27.786833333333334</v>
      </c>
      <c r="P533" s="112">
        <f t="shared" si="2"/>
        <v>-175.85341666666667</v>
      </c>
      <c r="Q533" s="21" t="s">
        <v>422</v>
      </c>
      <c r="R533" s="113">
        <v>41899</v>
      </c>
      <c r="S533" s="113"/>
      <c r="T533" s="105" t="s">
        <v>382</v>
      </c>
      <c r="U533" s="1" t="s">
        <v>379</v>
      </c>
      <c r="V533" s="1" t="s">
        <v>395</v>
      </c>
      <c r="W533" s="1"/>
      <c r="X533" s="1" t="s">
        <v>397</v>
      </c>
      <c r="Y533" s="25">
        <v>0</v>
      </c>
      <c r="Z533" s="25">
        <v>3</v>
      </c>
      <c r="AA533" s="3">
        <v>1</v>
      </c>
      <c r="AB533" s="3">
        <v>0</v>
      </c>
      <c r="AC533" s="3">
        <v>1</v>
      </c>
      <c r="AD533" s="3">
        <v>1</v>
      </c>
      <c r="AE533" s="3">
        <v>1</v>
      </c>
      <c r="AF533" s="3"/>
      <c r="AG533" s="3"/>
      <c r="AH533" s="3">
        <v>1</v>
      </c>
      <c r="AI533" s="3">
        <v>0</v>
      </c>
      <c r="AJ533" s="2">
        <v>0</v>
      </c>
      <c r="AK533" s="2"/>
    </row>
    <row r="534" spans="1:41" ht="14.5" x14ac:dyDescent="0.3">
      <c r="A534" s="105" t="s">
        <v>166</v>
      </c>
      <c r="B534" s="1" t="s">
        <v>59</v>
      </c>
      <c r="C534" s="1" t="s">
        <v>310</v>
      </c>
      <c r="E534" s="2" t="s">
        <v>338</v>
      </c>
      <c r="F534" s="106">
        <v>4.9157999999999999</v>
      </c>
      <c r="H534" s="107">
        <v>29.3</v>
      </c>
      <c r="I534" s="108">
        <v>4.5999999999999996</v>
      </c>
      <c r="J534" s="107">
        <v>940.7</v>
      </c>
      <c r="K534" s="107">
        <v>-12.2</v>
      </c>
      <c r="L534" s="116">
        <f t="shared" si="0"/>
        <v>55.473600000000005</v>
      </c>
      <c r="M534" s="110" t="s">
        <v>1212</v>
      </c>
      <c r="N534" s="110" t="s">
        <v>1212</v>
      </c>
      <c r="O534" s="111">
        <f t="shared" si="1"/>
        <v>27.786833333333334</v>
      </c>
      <c r="P534" s="112">
        <f t="shared" si="2"/>
        <v>-175.85341666666667</v>
      </c>
      <c r="Q534" s="21" t="s">
        <v>422</v>
      </c>
      <c r="R534" s="113">
        <v>41899</v>
      </c>
      <c r="S534" s="113"/>
      <c r="T534" s="105" t="s">
        <v>382</v>
      </c>
      <c r="U534" s="1" t="s">
        <v>379</v>
      </c>
      <c r="V534" s="1" t="s">
        <v>395</v>
      </c>
      <c r="W534" s="1"/>
      <c r="X534" s="1" t="s">
        <v>397</v>
      </c>
      <c r="Y534" s="25">
        <v>1</v>
      </c>
      <c r="Z534" s="25">
        <v>2</v>
      </c>
      <c r="AA534" s="3">
        <v>1</v>
      </c>
      <c r="AB534" s="3">
        <v>0</v>
      </c>
      <c r="AC534" s="3">
        <v>1</v>
      </c>
      <c r="AD534" s="3">
        <v>1</v>
      </c>
      <c r="AE534" s="3">
        <v>1</v>
      </c>
      <c r="AF534" s="3"/>
      <c r="AG534" s="3"/>
      <c r="AH534" s="3">
        <v>1</v>
      </c>
      <c r="AI534" s="3">
        <v>0</v>
      </c>
      <c r="AJ534" s="2">
        <v>0</v>
      </c>
      <c r="AK534" s="2"/>
      <c r="AL534" s="44"/>
      <c r="AM534" s="44"/>
      <c r="AN534" s="44"/>
      <c r="AO534" s="44"/>
    </row>
    <row r="535" spans="1:41" ht="14.5" x14ac:dyDescent="0.3">
      <c r="A535" s="105" t="s">
        <v>167</v>
      </c>
      <c r="B535" s="1" t="s">
        <v>6</v>
      </c>
      <c r="C535" s="1" t="s">
        <v>290</v>
      </c>
      <c r="E535" s="2" t="s">
        <v>339</v>
      </c>
      <c r="F535" s="106">
        <v>3.5461</v>
      </c>
      <c r="H535" s="107">
        <v>43.4</v>
      </c>
      <c r="I535" s="108">
        <v>4.7</v>
      </c>
      <c r="J535" s="107">
        <v>577.6</v>
      </c>
      <c r="K535" s="107">
        <v>-19.100000000000001</v>
      </c>
      <c r="L535" s="116">
        <f t="shared" si="0"/>
        <v>55.473600000000005</v>
      </c>
      <c r="M535" s="110" t="s">
        <v>1212</v>
      </c>
      <c r="N535" s="110" t="s">
        <v>1212</v>
      </c>
      <c r="O535" s="111">
        <f t="shared" si="1"/>
        <v>27.786833333333334</v>
      </c>
      <c r="P535" s="112">
        <f t="shared" si="2"/>
        <v>-175.85341666666667</v>
      </c>
      <c r="Q535" s="21" t="s">
        <v>422</v>
      </c>
      <c r="R535" s="113">
        <v>41899</v>
      </c>
      <c r="S535" s="113"/>
      <c r="T535" s="105" t="s">
        <v>382</v>
      </c>
      <c r="U535" s="1" t="s">
        <v>379</v>
      </c>
      <c r="V535" s="1" t="s">
        <v>395</v>
      </c>
      <c r="W535" s="1"/>
      <c r="X535" s="1" t="s">
        <v>397</v>
      </c>
      <c r="Y535" s="25">
        <v>0</v>
      </c>
      <c r="Z535" s="25">
        <v>2</v>
      </c>
      <c r="AA535" s="3">
        <v>1</v>
      </c>
      <c r="AB535" s="3">
        <v>0</v>
      </c>
      <c r="AC535" s="3">
        <v>1</v>
      </c>
      <c r="AD535" s="3">
        <v>1</v>
      </c>
      <c r="AE535" s="3">
        <v>1</v>
      </c>
      <c r="AF535" s="3"/>
      <c r="AG535" s="3"/>
      <c r="AH535" s="3">
        <v>1</v>
      </c>
      <c r="AI535" s="3">
        <v>0</v>
      </c>
      <c r="AJ535" s="2">
        <v>0</v>
      </c>
      <c r="AK535" s="2"/>
    </row>
    <row r="536" spans="1:41" ht="14.5" x14ac:dyDescent="0.3">
      <c r="A536" s="105" t="s">
        <v>168</v>
      </c>
      <c r="B536" s="1" t="s">
        <v>32</v>
      </c>
      <c r="C536" s="1" t="s">
        <v>315</v>
      </c>
      <c r="E536" s="2" t="s">
        <v>337</v>
      </c>
      <c r="F536" s="106">
        <v>5.4762000000000004</v>
      </c>
      <c r="H536" s="107">
        <v>32</v>
      </c>
      <c r="I536" s="108">
        <v>3.4</v>
      </c>
      <c r="J536" s="107">
        <v>768.1</v>
      </c>
      <c r="K536" s="107">
        <v>-17.2</v>
      </c>
      <c r="L536" s="116">
        <f t="shared" si="0"/>
        <v>55.473600000000005</v>
      </c>
      <c r="M536" s="110" t="s">
        <v>1212</v>
      </c>
      <c r="N536" s="110" t="s">
        <v>1212</v>
      </c>
      <c r="O536" s="111">
        <f t="shared" si="1"/>
        <v>27.786833333333334</v>
      </c>
      <c r="P536" s="112">
        <f t="shared" si="2"/>
        <v>-175.85341666666667</v>
      </c>
      <c r="Q536" s="21" t="s">
        <v>422</v>
      </c>
      <c r="R536" s="113">
        <v>41899</v>
      </c>
      <c r="S536" s="113"/>
      <c r="T536" s="105" t="s">
        <v>382</v>
      </c>
      <c r="U536" s="1" t="s">
        <v>379</v>
      </c>
      <c r="V536" s="1" t="s">
        <v>395</v>
      </c>
      <c r="W536" s="1"/>
      <c r="X536" s="1" t="s">
        <v>397</v>
      </c>
      <c r="Y536" s="25">
        <v>0</v>
      </c>
      <c r="Z536" s="25">
        <v>2</v>
      </c>
      <c r="AA536" s="3">
        <v>1</v>
      </c>
      <c r="AB536" s="3">
        <v>0</v>
      </c>
      <c r="AC536" s="3">
        <v>1</v>
      </c>
      <c r="AD536" s="3">
        <v>1</v>
      </c>
      <c r="AE536" s="3">
        <v>1</v>
      </c>
      <c r="AF536" s="3"/>
      <c r="AG536" s="3"/>
      <c r="AH536" s="3">
        <v>1</v>
      </c>
      <c r="AI536" s="3">
        <v>0</v>
      </c>
      <c r="AJ536" s="2">
        <v>0</v>
      </c>
      <c r="AK536" s="2"/>
    </row>
    <row r="537" spans="1:41" ht="14.5" x14ac:dyDescent="0.3">
      <c r="A537" s="105" t="s">
        <v>169</v>
      </c>
      <c r="B537" s="1" t="s">
        <v>170</v>
      </c>
      <c r="C537" s="1" t="s">
        <v>326</v>
      </c>
      <c r="E537" s="2" t="s">
        <v>338</v>
      </c>
      <c r="F537" s="106">
        <v>10.076499999999999</v>
      </c>
      <c r="H537" s="107">
        <v>51.1</v>
      </c>
      <c r="I537" s="108">
        <v>4.7</v>
      </c>
      <c r="J537" s="107">
        <v>1113.7</v>
      </c>
      <c r="K537" s="107">
        <v>-20.6</v>
      </c>
      <c r="L537" s="116">
        <f t="shared" si="0"/>
        <v>55.473600000000005</v>
      </c>
      <c r="M537" s="110" t="s">
        <v>1212</v>
      </c>
      <c r="N537" s="110" t="s">
        <v>1212</v>
      </c>
      <c r="O537" s="111">
        <f t="shared" si="1"/>
        <v>27.786833333333334</v>
      </c>
      <c r="P537" s="112">
        <f t="shared" si="2"/>
        <v>-175.85341666666667</v>
      </c>
      <c r="Q537" s="21" t="s">
        <v>422</v>
      </c>
      <c r="R537" s="113">
        <v>41899</v>
      </c>
      <c r="S537" s="113"/>
      <c r="T537" s="105" t="s">
        <v>382</v>
      </c>
      <c r="U537" s="1" t="s">
        <v>379</v>
      </c>
      <c r="V537" s="1" t="s">
        <v>395</v>
      </c>
      <c r="W537" s="1"/>
      <c r="X537" s="1" t="s">
        <v>397</v>
      </c>
      <c r="Y537" s="25">
        <v>0</v>
      </c>
      <c r="Z537" s="25">
        <v>2</v>
      </c>
      <c r="AA537" s="3">
        <v>1</v>
      </c>
      <c r="AB537" s="3">
        <v>0</v>
      </c>
      <c r="AC537" s="3">
        <v>1</v>
      </c>
      <c r="AD537" s="3">
        <v>1</v>
      </c>
      <c r="AE537" s="3">
        <v>1</v>
      </c>
      <c r="AF537" s="3"/>
      <c r="AG537" s="3"/>
      <c r="AH537" s="3">
        <v>1</v>
      </c>
      <c r="AI537" s="3">
        <v>0</v>
      </c>
      <c r="AJ537" s="2">
        <v>0</v>
      </c>
      <c r="AK537" s="2"/>
    </row>
    <row r="538" spans="1:41" ht="14.5" x14ac:dyDescent="0.3">
      <c r="A538" s="105" t="s">
        <v>171</v>
      </c>
      <c r="B538" s="1" t="s">
        <v>137</v>
      </c>
      <c r="C538" s="1" t="s">
        <v>310</v>
      </c>
      <c r="E538" s="2" t="s">
        <v>338</v>
      </c>
      <c r="F538" s="106">
        <v>10.481999999999999</v>
      </c>
      <c r="H538" s="107">
        <v>81.2</v>
      </c>
      <c r="I538" s="108">
        <v>3.5</v>
      </c>
      <c r="J538" s="107">
        <v>1017.8</v>
      </c>
      <c r="K538" s="107">
        <v>-20.7</v>
      </c>
      <c r="L538" s="116">
        <f t="shared" si="0"/>
        <v>55.473600000000005</v>
      </c>
      <c r="M538" s="110" t="s">
        <v>1212</v>
      </c>
      <c r="N538" s="110" t="s">
        <v>1212</v>
      </c>
      <c r="O538" s="111">
        <f t="shared" si="1"/>
        <v>27.786833333333334</v>
      </c>
      <c r="P538" s="112">
        <f t="shared" si="2"/>
        <v>-175.85341666666667</v>
      </c>
      <c r="Q538" s="21" t="s">
        <v>422</v>
      </c>
      <c r="R538" s="113">
        <v>41899</v>
      </c>
      <c r="S538" s="113"/>
      <c r="T538" s="105" t="s">
        <v>382</v>
      </c>
      <c r="U538" s="1" t="s">
        <v>379</v>
      </c>
      <c r="V538" s="1" t="s">
        <v>395</v>
      </c>
      <c r="W538" s="1"/>
      <c r="X538" s="1" t="s">
        <v>397</v>
      </c>
      <c r="Y538" s="110">
        <v>1</v>
      </c>
      <c r="Z538" s="110">
        <v>3</v>
      </c>
      <c r="AA538" s="3">
        <v>1</v>
      </c>
      <c r="AB538" s="3">
        <v>0</v>
      </c>
      <c r="AC538" s="3">
        <v>1</v>
      </c>
      <c r="AD538" s="3">
        <v>1</v>
      </c>
      <c r="AE538" s="3">
        <v>1</v>
      </c>
      <c r="AF538" s="3"/>
      <c r="AG538" s="3"/>
      <c r="AH538" s="3">
        <v>1</v>
      </c>
      <c r="AI538" s="3">
        <v>0</v>
      </c>
      <c r="AJ538" s="2">
        <v>0</v>
      </c>
      <c r="AK538" s="2"/>
    </row>
    <row r="539" spans="1:41" ht="14.5" x14ac:dyDescent="0.3">
      <c r="A539" s="105" t="s">
        <v>172</v>
      </c>
      <c r="B539" s="1" t="s">
        <v>32</v>
      </c>
      <c r="C539" s="1" t="s">
        <v>315</v>
      </c>
      <c r="E539" s="2" t="s">
        <v>337</v>
      </c>
      <c r="F539" s="106">
        <v>5.5197000000000003</v>
      </c>
      <c r="H539" s="107">
        <v>38.200000000000003</v>
      </c>
      <c r="I539" s="108">
        <v>4.4000000000000004</v>
      </c>
      <c r="J539" s="107">
        <v>831.8</v>
      </c>
      <c r="K539" s="107">
        <v>-21.4</v>
      </c>
      <c r="L539" s="116">
        <f>195*0.3048</f>
        <v>59.436</v>
      </c>
      <c r="M539" s="110" t="s">
        <v>1212</v>
      </c>
      <c r="N539" s="110" t="s">
        <v>1212</v>
      </c>
      <c r="O539" s="111">
        <f>27+47.145/60</f>
        <v>27.78575</v>
      </c>
      <c r="P539" s="112">
        <f>-175-45.307/60</f>
        <v>-175.75511666666668</v>
      </c>
      <c r="Q539" s="21" t="s">
        <v>422</v>
      </c>
      <c r="R539" s="113">
        <v>41899</v>
      </c>
      <c r="S539" s="113"/>
      <c r="T539" s="105" t="s">
        <v>380</v>
      </c>
      <c r="U539" s="1" t="s">
        <v>379</v>
      </c>
      <c r="V539" s="1" t="s">
        <v>395</v>
      </c>
      <c r="W539" s="1"/>
      <c r="X539" s="1" t="s">
        <v>397</v>
      </c>
      <c r="Y539" s="110">
        <v>1</v>
      </c>
      <c r="Z539" s="110">
        <v>3</v>
      </c>
      <c r="AA539" s="3">
        <v>1</v>
      </c>
      <c r="AB539" s="3">
        <v>0</v>
      </c>
      <c r="AC539" s="3">
        <v>1</v>
      </c>
      <c r="AD539" s="3">
        <v>1</v>
      </c>
      <c r="AE539" s="3">
        <v>1</v>
      </c>
      <c r="AF539" s="3"/>
      <c r="AG539" s="3"/>
      <c r="AH539" s="3">
        <v>1</v>
      </c>
      <c r="AI539" s="3">
        <v>0</v>
      </c>
      <c r="AJ539" s="2">
        <v>0</v>
      </c>
      <c r="AK539" s="2"/>
    </row>
    <row r="540" spans="1:41" ht="14.5" x14ac:dyDescent="0.3">
      <c r="A540" s="105" t="s">
        <v>173</v>
      </c>
      <c r="B540" s="1" t="s">
        <v>149</v>
      </c>
      <c r="C540" s="1" t="s">
        <v>314</v>
      </c>
      <c r="E540" s="2" t="s">
        <v>338</v>
      </c>
      <c r="F540" s="106">
        <v>2.5112000000000001</v>
      </c>
      <c r="H540" s="107">
        <v>57.8</v>
      </c>
      <c r="I540" s="108">
        <v>3.4</v>
      </c>
      <c r="J540" s="107">
        <v>708.1</v>
      </c>
      <c r="K540" s="107">
        <v>-36.700000000000003</v>
      </c>
      <c r="L540" s="109">
        <v>85</v>
      </c>
      <c r="M540" s="110" t="s">
        <v>1212</v>
      </c>
      <c r="N540" s="110" t="s">
        <v>1212</v>
      </c>
      <c r="O540" s="111">
        <f>27+44.386/60</f>
        <v>27.739766666666668</v>
      </c>
      <c r="P540" s="111">
        <f>-175-57.692/60</f>
        <v>-175.96153333333334</v>
      </c>
      <c r="Q540" s="21" t="s">
        <v>422</v>
      </c>
      <c r="R540" s="113">
        <v>41900</v>
      </c>
      <c r="S540" s="113"/>
      <c r="T540" s="105" t="s">
        <v>382</v>
      </c>
      <c r="U540" s="1" t="s">
        <v>379</v>
      </c>
      <c r="V540" s="1" t="s">
        <v>395</v>
      </c>
      <c r="W540" s="1"/>
      <c r="X540" s="1" t="s">
        <v>397</v>
      </c>
      <c r="Y540" s="110">
        <v>1</v>
      </c>
      <c r="Z540" s="110">
        <v>3</v>
      </c>
      <c r="AA540" s="3">
        <v>1</v>
      </c>
      <c r="AB540" s="3">
        <v>0</v>
      </c>
      <c r="AC540" s="3">
        <v>1</v>
      </c>
      <c r="AD540" s="3">
        <v>1</v>
      </c>
      <c r="AE540" s="3">
        <v>1</v>
      </c>
      <c r="AF540" s="3"/>
      <c r="AG540" s="3"/>
      <c r="AH540" s="3">
        <v>1</v>
      </c>
      <c r="AI540" s="3">
        <v>0</v>
      </c>
      <c r="AJ540" s="2">
        <v>0</v>
      </c>
      <c r="AK540" s="2"/>
    </row>
    <row r="541" spans="1:41" s="44" customFormat="1" ht="14.5" x14ac:dyDescent="0.3">
      <c r="A541" s="105" t="s">
        <v>174</v>
      </c>
      <c r="B541" s="1" t="s">
        <v>6</v>
      </c>
      <c r="C541" s="1" t="s">
        <v>295</v>
      </c>
      <c r="D541" s="15"/>
      <c r="E541" s="2" t="s">
        <v>339</v>
      </c>
      <c r="F541" s="106">
        <v>2.4977999999999998</v>
      </c>
      <c r="G541" s="21"/>
      <c r="H541" s="107">
        <v>21</v>
      </c>
      <c r="I541" s="108">
        <v>4.7</v>
      </c>
      <c r="J541" s="107">
        <v>445.2</v>
      </c>
      <c r="K541" s="107">
        <v>-18.3</v>
      </c>
      <c r="L541" s="110">
        <v>65</v>
      </c>
      <c r="M541" s="110" t="s">
        <v>345</v>
      </c>
      <c r="N541" s="110" t="s">
        <v>345</v>
      </c>
      <c r="O541" s="111">
        <f>28+14.131/60</f>
        <v>28.235516666666665</v>
      </c>
      <c r="P541" s="112">
        <f>-177-27.004/60</f>
        <v>-177.45006666666666</v>
      </c>
      <c r="Q541" s="21" t="s">
        <v>422</v>
      </c>
      <c r="R541" s="113">
        <v>41902</v>
      </c>
      <c r="S541" s="113"/>
      <c r="T541" s="105" t="s">
        <v>382</v>
      </c>
      <c r="U541" s="1" t="s">
        <v>379</v>
      </c>
      <c r="V541" s="1" t="s">
        <v>395</v>
      </c>
      <c r="W541" s="1"/>
      <c r="X541" s="1" t="s">
        <v>397</v>
      </c>
      <c r="Y541" s="110">
        <v>0</v>
      </c>
      <c r="Z541" s="110">
        <v>2</v>
      </c>
      <c r="AA541" s="3">
        <v>1</v>
      </c>
      <c r="AB541" s="3">
        <v>0</v>
      </c>
      <c r="AC541" s="3">
        <v>1</v>
      </c>
      <c r="AD541" s="3">
        <v>1</v>
      </c>
      <c r="AE541" s="3">
        <v>1</v>
      </c>
      <c r="AF541" s="3"/>
      <c r="AG541" s="3"/>
      <c r="AH541" s="3">
        <v>1</v>
      </c>
      <c r="AI541" s="3">
        <v>0</v>
      </c>
      <c r="AJ541" s="2">
        <v>0</v>
      </c>
      <c r="AK541" s="2"/>
      <c r="AL541" s="15"/>
      <c r="AM541" s="15"/>
      <c r="AN541" s="15"/>
      <c r="AO541" s="15"/>
    </row>
    <row r="542" spans="1:41" s="44" customFormat="1" ht="14.5" x14ac:dyDescent="0.3">
      <c r="A542" s="105" t="s">
        <v>177</v>
      </c>
      <c r="B542" s="1" t="s">
        <v>6</v>
      </c>
      <c r="C542" s="1" t="s">
        <v>295</v>
      </c>
      <c r="D542" s="15"/>
      <c r="E542" s="2" t="s">
        <v>339</v>
      </c>
      <c r="F542" s="106">
        <v>2.5655999999999999</v>
      </c>
      <c r="G542" s="21"/>
      <c r="H542" s="107">
        <v>17.3</v>
      </c>
      <c r="I542" s="108">
        <v>4.3</v>
      </c>
      <c r="J542" s="107">
        <v>487.8</v>
      </c>
      <c r="K542" s="107">
        <v>-18.399999999999999</v>
      </c>
      <c r="L542" s="110">
        <v>55</v>
      </c>
      <c r="M542" s="110" t="s">
        <v>345</v>
      </c>
      <c r="N542" s="110" t="s">
        <v>345</v>
      </c>
      <c r="O542" s="111">
        <f>28+16.589/60</f>
        <v>28.276483333333335</v>
      </c>
      <c r="P542" s="112">
        <f>-177-25.912/60</f>
        <v>-177.43186666666668</v>
      </c>
      <c r="Q542" s="21" t="s">
        <v>422</v>
      </c>
      <c r="R542" s="113">
        <v>41902</v>
      </c>
      <c r="S542" s="113"/>
      <c r="T542" s="105" t="s">
        <v>380</v>
      </c>
      <c r="U542" s="1" t="s">
        <v>379</v>
      </c>
      <c r="V542" s="1" t="s">
        <v>395</v>
      </c>
      <c r="W542" s="1"/>
      <c r="X542" s="1" t="s">
        <v>397</v>
      </c>
      <c r="Y542" s="110">
        <v>1</v>
      </c>
      <c r="Z542" s="110">
        <v>2</v>
      </c>
      <c r="AA542" s="3">
        <v>1</v>
      </c>
      <c r="AB542" s="3">
        <v>0</v>
      </c>
      <c r="AC542" s="3">
        <v>1</v>
      </c>
      <c r="AD542" s="3">
        <v>1</v>
      </c>
      <c r="AE542" s="3">
        <v>1</v>
      </c>
      <c r="AF542" s="3"/>
      <c r="AG542" s="3"/>
      <c r="AH542" s="3">
        <v>1</v>
      </c>
      <c r="AI542" s="3">
        <v>0</v>
      </c>
      <c r="AJ542" s="2">
        <v>0</v>
      </c>
      <c r="AK542" s="2"/>
      <c r="AL542" s="15"/>
      <c r="AM542" s="15"/>
      <c r="AN542" s="15"/>
      <c r="AO542" s="15"/>
    </row>
    <row r="543" spans="1:41" ht="14.5" x14ac:dyDescent="0.3">
      <c r="A543" s="105" t="s">
        <v>178</v>
      </c>
      <c r="B543" s="1" t="s">
        <v>6</v>
      </c>
      <c r="C543" s="1" t="s">
        <v>311</v>
      </c>
      <c r="E543" s="2" t="s">
        <v>339</v>
      </c>
      <c r="F543" s="106">
        <v>3.5430000000000001</v>
      </c>
      <c r="H543" s="107">
        <v>38.200000000000003</v>
      </c>
      <c r="I543" s="108">
        <v>1.8</v>
      </c>
      <c r="J543" s="107">
        <v>428.5</v>
      </c>
      <c r="K543" s="107">
        <v>-17.7</v>
      </c>
      <c r="L543" s="110">
        <v>69</v>
      </c>
      <c r="M543" s="110" t="s">
        <v>1212</v>
      </c>
      <c r="N543" s="110" t="s">
        <v>1212</v>
      </c>
      <c r="O543" s="111">
        <f>27+56.4/60</f>
        <v>27.94</v>
      </c>
      <c r="P543" s="112">
        <f>-175-52.745/60</f>
        <v>-175.87908333333334</v>
      </c>
      <c r="Q543" s="21" t="s">
        <v>422</v>
      </c>
      <c r="R543" s="113">
        <v>41905</v>
      </c>
      <c r="S543" s="113"/>
      <c r="T543" s="105" t="s">
        <v>380</v>
      </c>
      <c r="U543" s="1" t="s">
        <v>379</v>
      </c>
      <c r="V543" s="1" t="s">
        <v>395</v>
      </c>
      <c r="W543" s="1"/>
      <c r="X543" s="1" t="s">
        <v>397</v>
      </c>
      <c r="Y543" s="110">
        <v>1</v>
      </c>
      <c r="Z543" s="110">
        <v>2</v>
      </c>
      <c r="AA543" s="3">
        <v>1</v>
      </c>
      <c r="AB543" s="3">
        <v>0</v>
      </c>
      <c r="AC543" s="3">
        <v>1</v>
      </c>
      <c r="AD543" s="3">
        <v>1</v>
      </c>
      <c r="AE543" s="3">
        <v>1</v>
      </c>
      <c r="AF543" s="3"/>
      <c r="AG543" s="3"/>
      <c r="AH543" s="3">
        <v>1</v>
      </c>
      <c r="AI543" s="3">
        <v>0</v>
      </c>
      <c r="AJ543" s="2">
        <v>0</v>
      </c>
      <c r="AK543" s="2"/>
    </row>
    <row r="544" spans="1:41" ht="14.5" x14ac:dyDescent="0.3">
      <c r="A544" s="105" t="s">
        <v>180</v>
      </c>
      <c r="B544" s="1" t="s">
        <v>7</v>
      </c>
      <c r="C544" s="1" t="s">
        <v>303</v>
      </c>
      <c r="E544" s="1" t="s">
        <v>339</v>
      </c>
      <c r="F544" s="106">
        <v>2.04</v>
      </c>
      <c r="H544" s="107">
        <v>18.899999999999999</v>
      </c>
      <c r="I544" s="108">
        <v>-0.6</v>
      </c>
      <c r="J544" s="107">
        <v>332</v>
      </c>
      <c r="K544" s="107">
        <v>-17.3</v>
      </c>
      <c r="L544" s="110">
        <v>61</v>
      </c>
      <c r="M544" s="110" t="s">
        <v>347</v>
      </c>
      <c r="N544" s="110" t="s">
        <v>347</v>
      </c>
      <c r="O544" s="105">
        <f>23+38.028/60</f>
        <v>23.633800000000001</v>
      </c>
      <c r="P544" s="105">
        <f>-166-10.376/60</f>
        <v>-166.17293333333333</v>
      </c>
      <c r="Q544" s="21" t="s">
        <v>422</v>
      </c>
      <c r="R544" s="113">
        <v>41909</v>
      </c>
      <c r="S544" s="113"/>
      <c r="T544" s="105" t="s">
        <v>382</v>
      </c>
      <c r="U544" s="1" t="s">
        <v>379</v>
      </c>
      <c r="V544" s="1" t="s">
        <v>395</v>
      </c>
      <c r="W544" s="1"/>
      <c r="X544" s="1" t="s">
        <v>397</v>
      </c>
      <c r="Y544" s="110">
        <v>0</v>
      </c>
      <c r="Z544" s="110">
        <v>2</v>
      </c>
      <c r="AA544" s="3">
        <v>1</v>
      </c>
      <c r="AB544" s="3">
        <v>0</v>
      </c>
      <c r="AC544" s="3">
        <v>1</v>
      </c>
      <c r="AD544" s="3">
        <v>1</v>
      </c>
      <c r="AE544" s="3">
        <v>1</v>
      </c>
      <c r="AF544" s="3"/>
      <c r="AG544" s="3"/>
      <c r="AH544" s="3">
        <v>1</v>
      </c>
      <c r="AI544" s="3">
        <v>0</v>
      </c>
      <c r="AJ544" s="2">
        <v>0</v>
      </c>
      <c r="AK544" s="1"/>
    </row>
    <row r="545" spans="1:37" ht="14.5" x14ac:dyDescent="0.3">
      <c r="A545" s="105" t="s">
        <v>181</v>
      </c>
      <c r="B545" s="114" t="s">
        <v>150</v>
      </c>
      <c r="C545" s="1" t="s">
        <v>327</v>
      </c>
      <c r="E545" s="1" t="s">
        <v>339</v>
      </c>
      <c r="F545" s="106">
        <v>10.0412</v>
      </c>
      <c r="H545" s="107">
        <v>164.5</v>
      </c>
      <c r="I545" s="108">
        <v>2.4</v>
      </c>
      <c r="J545" s="107">
        <v>1881.9</v>
      </c>
      <c r="K545" s="107">
        <v>-18.600000000000001</v>
      </c>
      <c r="L545" s="109">
        <f>271*0.3048</f>
        <v>82.600800000000007</v>
      </c>
      <c r="M545" s="110" t="s">
        <v>347</v>
      </c>
      <c r="N545" s="110" t="s">
        <v>347</v>
      </c>
      <c r="O545" s="127">
        <v>23.616949999999999</v>
      </c>
      <c r="P545" s="128">
        <v>-166.10082</v>
      </c>
      <c r="Q545" s="21" t="s">
        <v>422</v>
      </c>
      <c r="R545" s="129">
        <v>42253</v>
      </c>
      <c r="S545" s="129"/>
      <c r="T545" s="105" t="s">
        <v>380</v>
      </c>
      <c r="U545" s="1" t="s">
        <v>384</v>
      </c>
      <c r="V545" s="1"/>
      <c r="W545" s="1"/>
      <c r="X545" s="1"/>
      <c r="Y545" s="3"/>
      <c r="Z545" s="3"/>
      <c r="AA545" s="3"/>
      <c r="AB545" s="3"/>
      <c r="AC545" s="3">
        <v>1</v>
      </c>
      <c r="AD545" s="3"/>
      <c r="AE545" s="3"/>
      <c r="AF545" s="3"/>
      <c r="AG545" s="3"/>
      <c r="AH545" s="3"/>
      <c r="AI545" s="3">
        <v>0</v>
      </c>
      <c r="AJ545" s="2"/>
      <c r="AK545" s="1"/>
    </row>
    <row r="546" spans="1:37" ht="14.5" x14ac:dyDescent="0.3">
      <c r="A546" s="105" t="s">
        <v>182</v>
      </c>
      <c r="B546" s="114" t="s">
        <v>149</v>
      </c>
      <c r="C546" s="1" t="s">
        <v>316</v>
      </c>
      <c r="E546" s="1" t="s">
        <v>338</v>
      </c>
      <c r="F546" s="106">
        <v>2.4891000000000001</v>
      </c>
      <c r="H546" s="107">
        <v>29.2</v>
      </c>
      <c r="I546" s="108">
        <v>4.0999999999999996</v>
      </c>
      <c r="J546" s="107">
        <v>351.7</v>
      </c>
      <c r="K546" s="107">
        <v>-35.200000000000003</v>
      </c>
      <c r="L546" s="109">
        <f>271*0.3048</f>
        <v>82.600800000000007</v>
      </c>
      <c r="M546" s="110" t="s">
        <v>347</v>
      </c>
      <c r="N546" s="110" t="s">
        <v>347</v>
      </c>
      <c r="O546" s="127">
        <v>23.616949999999999</v>
      </c>
      <c r="P546" s="128">
        <v>-166.10082</v>
      </c>
      <c r="Q546" s="21" t="s">
        <v>422</v>
      </c>
      <c r="R546" s="129">
        <v>42253</v>
      </c>
      <c r="S546" s="129"/>
      <c r="T546" s="105" t="s">
        <v>380</v>
      </c>
      <c r="U546" s="1" t="s">
        <v>384</v>
      </c>
      <c r="V546" s="1"/>
      <c r="W546" s="1"/>
      <c r="X546" s="1"/>
      <c r="Y546" s="3"/>
      <c r="Z546" s="3"/>
      <c r="AA546" s="3"/>
      <c r="AB546" s="3"/>
      <c r="AC546" s="3">
        <v>1</v>
      </c>
      <c r="AD546" s="3"/>
      <c r="AE546" s="3"/>
      <c r="AF546" s="3"/>
      <c r="AG546" s="3"/>
      <c r="AH546" s="3"/>
      <c r="AI546" s="3">
        <v>0</v>
      </c>
      <c r="AJ546" s="2"/>
      <c r="AK546" s="1"/>
    </row>
    <row r="547" spans="1:37" ht="14.5" x14ac:dyDescent="0.3">
      <c r="A547" s="105" t="s">
        <v>183</v>
      </c>
      <c r="B547" s="130" t="s">
        <v>184</v>
      </c>
      <c r="C547" s="1" t="s">
        <v>296</v>
      </c>
      <c r="E547" s="1" t="s">
        <v>339</v>
      </c>
      <c r="F547" s="106">
        <v>1.1273</v>
      </c>
      <c r="H547" s="107">
        <v>32.9</v>
      </c>
      <c r="I547" s="108">
        <v>4</v>
      </c>
      <c r="J547" s="107">
        <v>441.3</v>
      </c>
      <c r="K547" s="107">
        <v>-21.7</v>
      </c>
      <c r="L547" s="110">
        <v>69</v>
      </c>
      <c r="M547" s="110" t="s">
        <v>347</v>
      </c>
      <c r="N547" s="110" t="s">
        <v>347</v>
      </c>
      <c r="O547" s="110">
        <f>23+39.2857/60</f>
        <v>23.654761666666666</v>
      </c>
      <c r="P547" s="110">
        <f>-166-17.8585/60</f>
        <v>-166.29764166666666</v>
      </c>
      <c r="Q547" s="21" t="s">
        <v>422</v>
      </c>
      <c r="R547" s="129">
        <v>42254</v>
      </c>
      <c r="S547" s="129"/>
      <c r="T547" s="105" t="s">
        <v>380</v>
      </c>
      <c r="U547" s="1" t="s">
        <v>384</v>
      </c>
      <c r="V547" s="1"/>
      <c r="W547" s="1"/>
      <c r="X547" s="1"/>
      <c r="Y547" s="3"/>
      <c r="Z547" s="3"/>
      <c r="AA547" s="3"/>
      <c r="AB547" s="3"/>
      <c r="AC547" s="3">
        <v>1</v>
      </c>
      <c r="AD547" s="3"/>
      <c r="AE547" s="3"/>
      <c r="AF547" s="3"/>
      <c r="AG547" s="3"/>
      <c r="AH547" s="3"/>
      <c r="AI547" s="3">
        <v>0</v>
      </c>
      <c r="AJ547" s="2"/>
      <c r="AK547" s="2"/>
    </row>
    <row r="548" spans="1:37" ht="14.5" x14ac:dyDescent="0.3">
      <c r="A548" s="105" t="s">
        <v>186</v>
      </c>
      <c r="B548" s="114" t="s">
        <v>150</v>
      </c>
      <c r="C548" s="1" t="s">
        <v>327</v>
      </c>
      <c r="E548" s="1" t="s">
        <v>339</v>
      </c>
      <c r="F548" s="106">
        <v>9.8843999999999994</v>
      </c>
      <c r="H548" s="107">
        <v>172.9</v>
      </c>
      <c r="I548" s="108">
        <v>3.7</v>
      </c>
      <c r="J548" s="107">
        <v>1807.3</v>
      </c>
      <c r="K548" s="107">
        <v>-17.8</v>
      </c>
      <c r="L548" s="109">
        <v>91</v>
      </c>
      <c r="M548" s="110" t="s">
        <v>347</v>
      </c>
      <c r="N548" s="110" t="s">
        <v>347</v>
      </c>
      <c r="O548" s="127">
        <f>23+44.307/60</f>
        <v>23.73845</v>
      </c>
      <c r="P548" s="128">
        <f>-166-22.869/60</f>
        <v>-166.38114999999999</v>
      </c>
      <c r="Q548" s="21" t="s">
        <v>422</v>
      </c>
      <c r="R548" s="129">
        <v>42254</v>
      </c>
      <c r="S548" s="129"/>
      <c r="T548" s="105" t="s">
        <v>385</v>
      </c>
      <c r="U548" s="1" t="s">
        <v>384</v>
      </c>
      <c r="V548" s="1"/>
      <c r="W548" s="1"/>
      <c r="X548" s="1"/>
      <c r="Y548" s="3"/>
      <c r="Z548" s="3"/>
      <c r="AA548" s="3"/>
      <c r="AB548" s="3"/>
      <c r="AC548" s="3">
        <v>1</v>
      </c>
      <c r="AD548" s="3"/>
      <c r="AE548" s="3"/>
      <c r="AF548" s="3"/>
      <c r="AG548" s="3"/>
      <c r="AH548" s="3"/>
      <c r="AI548" s="3">
        <v>0</v>
      </c>
      <c r="AJ548" s="2"/>
      <c r="AK548" s="2"/>
    </row>
    <row r="549" spans="1:37" ht="14.5" x14ac:dyDescent="0.3">
      <c r="A549" s="105" t="s">
        <v>187</v>
      </c>
      <c r="B549" s="114" t="s">
        <v>1209</v>
      </c>
      <c r="C549" s="1" t="s">
        <v>310</v>
      </c>
      <c r="E549" s="1" t="s">
        <v>337</v>
      </c>
      <c r="F549" s="106">
        <v>2.5043000000000002</v>
      </c>
      <c r="H549" s="107">
        <v>33.5</v>
      </c>
      <c r="I549" s="108">
        <v>3.1</v>
      </c>
      <c r="J549" s="107">
        <v>607</v>
      </c>
      <c r="K549" s="107">
        <v>-21.8</v>
      </c>
      <c r="L549" s="109">
        <v>91</v>
      </c>
      <c r="M549" s="110" t="s">
        <v>347</v>
      </c>
      <c r="N549" s="110" t="s">
        <v>347</v>
      </c>
      <c r="O549" s="127">
        <f>23+44.307/60</f>
        <v>23.73845</v>
      </c>
      <c r="P549" s="128">
        <f>-166-22.869/60</f>
        <v>-166.38114999999999</v>
      </c>
      <c r="Q549" s="21" t="s">
        <v>422</v>
      </c>
      <c r="R549" s="129">
        <v>42254</v>
      </c>
      <c r="S549" s="129"/>
      <c r="T549" s="105" t="s">
        <v>385</v>
      </c>
      <c r="U549" s="1" t="s">
        <v>384</v>
      </c>
      <c r="V549" s="1"/>
      <c r="W549" s="1"/>
      <c r="X549" s="1"/>
      <c r="Y549" s="3"/>
      <c r="Z549" s="3"/>
      <c r="AA549" s="3"/>
      <c r="AB549" s="3"/>
      <c r="AC549" s="3">
        <v>1</v>
      </c>
      <c r="AD549" s="3"/>
      <c r="AE549" s="3"/>
      <c r="AF549" s="3"/>
      <c r="AG549" s="3"/>
      <c r="AH549" s="3"/>
      <c r="AI549" s="3">
        <v>0</v>
      </c>
      <c r="AJ549" s="2" t="s">
        <v>406</v>
      </c>
      <c r="AK549" s="2"/>
    </row>
    <row r="550" spans="1:37" ht="14.5" x14ac:dyDescent="0.3">
      <c r="A550" s="105" t="s">
        <v>194</v>
      </c>
      <c r="B550" s="114" t="s">
        <v>160</v>
      </c>
      <c r="C550" s="1" t="s">
        <v>317</v>
      </c>
      <c r="D550" s="24"/>
      <c r="E550" s="1" t="s">
        <v>339</v>
      </c>
      <c r="F550" s="106">
        <v>2.4937999999999998</v>
      </c>
      <c r="H550" s="107">
        <v>41.9</v>
      </c>
      <c r="I550" s="108">
        <v>2.8</v>
      </c>
      <c r="J550" s="107">
        <v>668.9</v>
      </c>
      <c r="K550" s="107">
        <v>-18</v>
      </c>
      <c r="L550" s="109">
        <v>82</v>
      </c>
      <c r="M550" s="110" t="s">
        <v>347</v>
      </c>
      <c r="N550" s="110" t="s">
        <v>347</v>
      </c>
      <c r="O550" s="127">
        <f>23+43.602/60</f>
        <v>23.726700000000001</v>
      </c>
      <c r="P550" s="128">
        <f>-166-21.289/60</f>
        <v>-166.35481666666666</v>
      </c>
      <c r="Q550" s="21" t="s">
        <v>422</v>
      </c>
      <c r="R550" s="129">
        <v>42255</v>
      </c>
      <c r="S550" s="129"/>
      <c r="T550" s="105" t="s">
        <v>380</v>
      </c>
      <c r="U550" s="1" t="s">
        <v>384</v>
      </c>
      <c r="V550" s="1"/>
      <c r="W550" s="1"/>
      <c r="X550" s="1"/>
      <c r="Y550" s="3"/>
      <c r="Z550" s="3"/>
      <c r="AA550" s="3"/>
      <c r="AB550" s="3"/>
      <c r="AC550" s="3">
        <v>1</v>
      </c>
      <c r="AD550" s="3"/>
      <c r="AE550" s="3"/>
      <c r="AF550" s="3"/>
      <c r="AG550" s="3"/>
      <c r="AH550" s="3"/>
      <c r="AI550" s="3">
        <v>0</v>
      </c>
      <c r="AJ550" s="2"/>
      <c r="AK550" s="2"/>
    </row>
    <row r="551" spans="1:37" ht="14.5" x14ac:dyDescent="0.3">
      <c r="A551" s="105" t="s">
        <v>195</v>
      </c>
      <c r="B551" s="114" t="s">
        <v>1210</v>
      </c>
      <c r="C551" s="1" t="s">
        <v>303</v>
      </c>
      <c r="D551" s="24"/>
      <c r="E551" s="1" t="s">
        <v>339</v>
      </c>
      <c r="F551" s="106">
        <v>2.0348999999999999</v>
      </c>
      <c r="H551" s="107">
        <v>16.5</v>
      </c>
      <c r="I551" s="108">
        <v>0.6</v>
      </c>
      <c r="J551" s="107">
        <v>433</v>
      </c>
      <c r="K551" s="107">
        <v>-16.8</v>
      </c>
      <c r="L551" s="109">
        <v>82</v>
      </c>
      <c r="M551" s="110" t="s">
        <v>347</v>
      </c>
      <c r="N551" s="110" t="s">
        <v>347</v>
      </c>
      <c r="O551" s="127">
        <f>23+43.602/60</f>
        <v>23.726700000000001</v>
      </c>
      <c r="P551" s="128">
        <f>-166-21.289/60</f>
        <v>-166.35481666666666</v>
      </c>
      <c r="Q551" s="21" t="s">
        <v>422</v>
      </c>
      <c r="R551" s="129">
        <v>42255</v>
      </c>
      <c r="S551" s="129"/>
      <c r="T551" s="105" t="s">
        <v>380</v>
      </c>
      <c r="U551" s="1" t="s">
        <v>384</v>
      </c>
      <c r="V551" s="1"/>
      <c r="W551" s="1"/>
      <c r="X551" s="1"/>
      <c r="Y551" s="3"/>
      <c r="Z551" s="3"/>
      <c r="AA551" s="3"/>
      <c r="AB551" s="3"/>
      <c r="AC551" s="3">
        <v>1</v>
      </c>
      <c r="AD551" s="3"/>
      <c r="AE551" s="3"/>
      <c r="AF551" s="3"/>
      <c r="AG551" s="3"/>
      <c r="AH551" s="3"/>
      <c r="AI551" s="3">
        <v>0</v>
      </c>
      <c r="AJ551" s="2"/>
      <c r="AK551" s="2"/>
    </row>
    <row r="552" spans="1:37" ht="14.5" x14ac:dyDescent="0.3">
      <c r="A552" s="105" t="s">
        <v>196</v>
      </c>
      <c r="B552" s="114" t="s">
        <v>160</v>
      </c>
      <c r="C552" s="1" t="s">
        <v>317</v>
      </c>
      <c r="D552" s="24"/>
      <c r="E552" s="1" t="s">
        <v>339</v>
      </c>
      <c r="F552" s="106">
        <v>2.5184000000000002</v>
      </c>
      <c r="H552" s="107">
        <v>43</v>
      </c>
      <c r="I552" s="108">
        <v>3.2</v>
      </c>
      <c r="J552" s="107">
        <v>654.6</v>
      </c>
      <c r="K552" s="107">
        <v>-17.100000000000001</v>
      </c>
      <c r="L552" s="109">
        <v>82</v>
      </c>
      <c r="M552" s="110" t="s">
        <v>347</v>
      </c>
      <c r="N552" s="110" t="s">
        <v>347</v>
      </c>
      <c r="O552" s="127">
        <f>23+43.602/60</f>
        <v>23.726700000000001</v>
      </c>
      <c r="P552" s="128">
        <f>-166-21.289/60</f>
        <v>-166.35481666666666</v>
      </c>
      <c r="Q552" s="21" t="s">
        <v>422</v>
      </c>
      <c r="R552" s="129">
        <v>42255</v>
      </c>
      <c r="S552" s="129"/>
      <c r="T552" s="105" t="s">
        <v>380</v>
      </c>
      <c r="U552" s="1" t="s">
        <v>384</v>
      </c>
      <c r="V552" s="1"/>
      <c r="W552" s="1"/>
      <c r="X552" s="1"/>
      <c r="Y552" s="3"/>
      <c r="Z552" s="3"/>
      <c r="AA552" s="3"/>
      <c r="AB552" s="3"/>
      <c r="AC552" s="3">
        <v>1</v>
      </c>
      <c r="AD552" s="3"/>
      <c r="AE552" s="3"/>
      <c r="AF552" s="3"/>
      <c r="AG552" s="3"/>
      <c r="AH552" s="3"/>
      <c r="AI552" s="3">
        <v>0</v>
      </c>
      <c r="AJ552" s="2"/>
      <c r="AK552" s="2"/>
    </row>
    <row r="553" spans="1:37" ht="14.5" x14ac:dyDescent="0.3">
      <c r="A553" s="105" t="s">
        <v>197</v>
      </c>
      <c r="B553" s="114" t="s">
        <v>188</v>
      </c>
      <c r="C553" s="1" t="s">
        <v>308</v>
      </c>
      <c r="D553" s="24"/>
      <c r="E553" s="1" t="s">
        <v>338</v>
      </c>
      <c r="F553" s="106">
        <v>1.8876999999999999</v>
      </c>
      <c r="H553" s="107">
        <v>45</v>
      </c>
      <c r="I553" s="108">
        <v>2.8</v>
      </c>
      <c r="J553" s="107">
        <v>569.4</v>
      </c>
      <c r="K553" s="107">
        <v>-25.7</v>
      </c>
      <c r="L553" s="109">
        <v>82</v>
      </c>
      <c r="M553" s="110" t="s">
        <v>347</v>
      </c>
      <c r="N553" s="110" t="s">
        <v>347</v>
      </c>
      <c r="O553" s="127">
        <f>23+43.602/60</f>
        <v>23.726700000000001</v>
      </c>
      <c r="P553" s="128">
        <f>-166-21.289/60</f>
        <v>-166.35481666666666</v>
      </c>
      <c r="Q553" s="21" t="s">
        <v>422</v>
      </c>
      <c r="R553" s="129">
        <v>42255</v>
      </c>
      <c r="S553" s="129"/>
      <c r="T553" s="105" t="s">
        <v>380</v>
      </c>
      <c r="U553" s="1" t="s">
        <v>384</v>
      </c>
      <c r="V553" s="1"/>
      <c r="W553" s="1"/>
      <c r="X553" s="1"/>
      <c r="Y553" s="3"/>
      <c r="Z553" s="3"/>
      <c r="AA553" s="3"/>
      <c r="AB553" s="3"/>
      <c r="AC553" s="3">
        <v>1</v>
      </c>
      <c r="AD553" s="3"/>
      <c r="AE553" s="3"/>
      <c r="AF553" s="3"/>
      <c r="AG553" s="3"/>
      <c r="AH553" s="3"/>
      <c r="AI553" s="3">
        <v>0</v>
      </c>
      <c r="AJ553" s="2"/>
      <c r="AK553" s="2"/>
    </row>
    <row r="554" spans="1:37" ht="14.5" x14ac:dyDescent="0.3">
      <c r="A554" s="105" t="s">
        <v>189</v>
      </c>
      <c r="B554" s="114" t="s">
        <v>185</v>
      </c>
      <c r="C554" s="1" t="s">
        <v>314</v>
      </c>
      <c r="E554" s="1" t="s">
        <v>339</v>
      </c>
      <c r="F554" s="106">
        <v>5.3301999999999996</v>
      </c>
      <c r="H554" s="107">
        <v>83.1</v>
      </c>
      <c r="I554" s="108">
        <v>1.1000000000000001</v>
      </c>
      <c r="J554" s="107">
        <v>747.1</v>
      </c>
      <c r="K554" s="107">
        <v>-25.4</v>
      </c>
      <c r="L554" s="109">
        <v>91</v>
      </c>
      <c r="M554" s="110" t="s">
        <v>347</v>
      </c>
      <c r="N554" s="110" t="s">
        <v>347</v>
      </c>
      <c r="O554" s="127">
        <v>23.83972</v>
      </c>
      <c r="P554" s="128">
        <v>-166.38172</v>
      </c>
      <c r="Q554" s="21" t="s">
        <v>422</v>
      </c>
      <c r="R554" s="129">
        <v>42255</v>
      </c>
      <c r="S554" s="129"/>
      <c r="T554" s="105" t="s">
        <v>386</v>
      </c>
      <c r="U554" s="1" t="s">
        <v>384</v>
      </c>
      <c r="V554" s="1"/>
      <c r="W554" s="1"/>
      <c r="X554" s="1"/>
      <c r="Y554" s="3"/>
      <c r="Z554" s="3"/>
      <c r="AA554" s="3"/>
      <c r="AB554" s="3"/>
      <c r="AC554" s="3">
        <v>1</v>
      </c>
      <c r="AD554" s="3"/>
      <c r="AE554" s="3"/>
      <c r="AF554" s="3"/>
      <c r="AG554" s="3"/>
      <c r="AH554" s="3"/>
      <c r="AI554" s="3">
        <v>0</v>
      </c>
      <c r="AJ554" s="2"/>
      <c r="AK554" s="2"/>
    </row>
    <row r="555" spans="1:37" s="23" customFormat="1" ht="14.5" x14ac:dyDescent="0.3">
      <c r="A555" s="115" t="s">
        <v>191</v>
      </c>
      <c r="B555" s="32" t="s">
        <v>192</v>
      </c>
      <c r="C555" s="32" t="s">
        <v>315</v>
      </c>
      <c r="E555" s="32" t="s">
        <v>337</v>
      </c>
      <c r="F555" s="106">
        <v>5.5022000000000002</v>
      </c>
      <c r="G555" s="40"/>
      <c r="H555" s="107">
        <v>29.7</v>
      </c>
      <c r="I555" s="108">
        <v>2.7</v>
      </c>
      <c r="J555" s="107">
        <v>681.1</v>
      </c>
      <c r="K555" s="107">
        <v>-21</v>
      </c>
      <c r="L555" s="116">
        <v>91</v>
      </c>
      <c r="M555" s="25" t="s">
        <v>347</v>
      </c>
      <c r="N555" s="25" t="s">
        <v>347</v>
      </c>
      <c r="O555" s="128">
        <v>23.83972</v>
      </c>
      <c r="P555" s="128">
        <v>-166.38172</v>
      </c>
      <c r="Q555" s="40" t="s">
        <v>422</v>
      </c>
      <c r="R555" s="131">
        <v>42255</v>
      </c>
      <c r="S555" s="131"/>
      <c r="T555" s="115" t="s">
        <v>386</v>
      </c>
      <c r="U555" s="32" t="s">
        <v>384</v>
      </c>
      <c r="V555" s="32"/>
      <c r="W555" s="32"/>
      <c r="X555" s="32"/>
      <c r="Y555" s="25"/>
      <c r="Z555" s="25"/>
      <c r="AA555" s="25"/>
      <c r="AB555" s="25"/>
      <c r="AC555" s="25">
        <v>1</v>
      </c>
      <c r="AD555" s="25"/>
      <c r="AE555" s="25"/>
      <c r="AF555" s="25"/>
      <c r="AG555" s="25"/>
      <c r="AH555" s="25"/>
      <c r="AI555" s="25">
        <v>0</v>
      </c>
      <c r="AJ555" s="115"/>
      <c r="AK555" s="115"/>
    </row>
    <row r="556" spans="1:37" ht="14.5" x14ac:dyDescent="0.3">
      <c r="A556" s="105" t="s">
        <v>193</v>
      </c>
      <c r="B556" s="114" t="s">
        <v>1209</v>
      </c>
      <c r="C556" s="1" t="s">
        <v>310</v>
      </c>
      <c r="E556" s="1" t="s">
        <v>337</v>
      </c>
      <c r="F556" s="106">
        <v>2.4731999999999998</v>
      </c>
      <c r="H556" s="107">
        <v>25</v>
      </c>
      <c r="I556" s="108">
        <v>3.8</v>
      </c>
      <c r="J556" s="107">
        <v>667.4</v>
      </c>
      <c r="K556" s="107">
        <v>-21.5</v>
      </c>
      <c r="L556" s="109">
        <v>91</v>
      </c>
      <c r="M556" s="110" t="s">
        <v>347</v>
      </c>
      <c r="N556" s="110" t="s">
        <v>347</v>
      </c>
      <c r="O556" s="127">
        <v>23.83972</v>
      </c>
      <c r="P556" s="128">
        <v>-166.38172</v>
      </c>
      <c r="Q556" s="21" t="s">
        <v>422</v>
      </c>
      <c r="R556" s="129">
        <v>42255</v>
      </c>
      <c r="S556" s="129"/>
      <c r="T556" s="105" t="s">
        <v>386</v>
      </c>
      <c r="U556" s="1" t="s">
        <v>384</v>
      </c>
      <c r="V556" s="1"/>
      <c r="W556" s="1"/>
      <c r="X556" s="1"/>
      <c r="Y556" s="3"/>
      <c r="Z556" s="3"/>
      <c r="AA556" s="3"/>
      <c r="AB556" s="3"/>
      <c r="AC556" s="3">
        <v>1</v>
      </c>
      <c r="AD556" s="3"/>
      <c r="AE556" s="3"/>
      <c r="AF556" s="3"/>
      <c r="AG556" s="3"/>
      <c r="AH556" s="3"/>
      <c r="AI556" s="3">
        <v>0</v>
      </c>
      <c r="AJ556" s="2"/>
      <c r="AK556" s="2"/>
    </row>
    <row r="557" spans="1:37" ht="14.5" x14ac:dyDescent="0.3">
      <c r="A557" s="105" t="s">
        <v>198</v>
      </c>
      <c r="B557" s="114" t="s">
        <v>199</v>
      </c>
      <c r="C557" s="1" t="s">
        <v>303</v>
      </c>
      <c r="E557" s="1" t="s">
        <v>339</v>
      </c>
      <c r="F557" s="106">
        <v>2.0880000000000001</v>
      </c>
      <c r="H557" s="107">
        <v>17.899999999999999</v>
      </c>
      <c r="I557" s="108">
        <v>0.8</v>
      </c>
      <c r="J557" s="107">
        <v>434.6</v>
      </c>
      <c r="K557" s="107">
        <v>-17.5</v>
      </c>
      <c r="L557" s="109">
        <v>84</v>
      </c>
      <c r="M557" s="110" t="s">
        <v>353</v>
      </c>
      <c r="N557" s="110" t="s">
        <v>353</v>
      </c>
      <c r="O557" s="127">
        <v>25.89528</v>
      </c>
      <c r="P557" s="128">
        <v>-173.49687</v>
      </c>
      <c r="Q557" s="21" t="s">
        <v>422</v>
      </c>
      <c r="R557" s="129">
        <v>42258</v>
      </c>
      <c r="S557" s="129"/>
      <c r="T557" s="105" t="s">
        <v>380</v>
      </c>
      <c r="U557" s="1" t="s">
        <v>384</v>
      </c>
      <c r="V557" s="1"/>
      <c r="W557" s="1"/>
      <c r="X557" s="1"/>
      <c r="Y557" s="3"/>
      <c r="Z557" s="3"/>
      <c r="AA557" s="3"/>
      <c r="AB557" s="3"/>
      <c r="AC557" s="3">
        <v>1</v>
      </c>
      <c r="AD557" s="3"/>
      <c r="AE557" s="3"/>
      <c r="AF557" s="3"/>
      <c r="AG557" s="3"/>
      <c r="AH557" s="3"/>
      <c r="AI557" s="3">
        <v>0</v>
      </c>
      <c r="AJ557" s="2"/>
      <c r="AK557" s="2"/>
    </row>
    <row r="558" spans="1:37" ht="14.5" x14ac:dyDescent="0.3">
      <c r="A558" s="105" t="s">
        <v>200</v>
      </c>
      <c r="B558" s="114" t="s">
        <v>160</v>
      </c>
      <c r="C558" s="1" t="s">
        <v>324</v>
      </c>
      <c r="E558" s="1" t="s">
        <v>339</v>
      </c>
      <c r="F558" s="106">
        <v>2.5390999999999999</v>
      </c>
      <c r="H558" s="107">
        <v>77.7</v>
      </c>
      <c r="I558" s="108">
        <v>3.2</v>
      </c>
      <c r="J558" s="107">
        <v>800.3</v>
      </c>
      <c r="K558" s="107">
        <v>-32.799999999999997</v>
      </c>
      <c r="L558" s="109">
        <v>84</v>
      </c>
      <c r="M558" s="110" t="s">
        <v>353</v>
      </c>
      <c r="N558" s="110" t="s">
        <v>353</v>
      </c>
      <c r="O558" s="127">
        <v>25.89528</v>
      </c>
      <c r="P558" s="128">
        <v>-173.49687</v>
      </c>
      <c r="Q558" s="21" t="s">
        <v>422</v>
      </c>
      <c r="R558" s="129">
        <v>42258</v>
      </c>
      <c r="S558" s="129"/>
      <c r="T558" s="105" t="s">
        <v>380</v>
      </c>
      <c r="U558" s="1" t="s">
        <v>384</v>
      </c>
      <c r="V558" s="1"/>
      <c r="W558" s="1"/>
      <c r="X558" s="1"/>
      <c r="Y558" s="3"/>
      <c r="Z558" s="3"/>
      <c r="AA558" s="3"/>
      <c r="AB558" s="3"/>
      <c r="AC558" s="3">
        <v>1</v>
      </c>
      <c r="AD558" s="3"/>
      <c r="AE558" s="3"/>
      <c r="AF558" s="3"/>
      <c r="AG558" s="3"/>
      <c r="AH558" s="3"/>
      <c r="AI558" s="3">
        <v>0</v>
      </c>
      <c r="AJ558" s="2" t="s">
        <v>407</v>
      </c>
      <c r="AK558" s="2"/>
    </row>
    <row r="559" spans="1:37" ht="14.5" x14ac:dyDescent="0.3">
      <c r="A559" s="105" t="s">
        <v>201</v>
      </c>
      <c r="B559" s="114" t="s">
        <v>12</v>
      </c>
      <c r="C559" s="1" t="s">
        <v>330</v>
      </c>
      <c r="E559" s="1" t="s">
        <v>337</v>
      </c>
      <c r="F559" s="106">
        <v>2.4956</v>
      </c>
      <c r="H559" s="107">
        <v>42.2</v>
      </c>
      <c r="I559" s="108">
        <v>3.1</v>
      </c>
      <c r="J559" s="107">
        <v>717.3</v>
      </c>
      <c r="K559" s="107">
        <v>-35.1</v>
      </c>
      <c r="L559" s="109">
        <v>88</v>
      </c>
      <c r="M559" s="110" t="s">
        <v>353</v>
      </c>
      <c r="N559" s="110" t="s">
        <v>353</v>
      </c>
      <c r="O559" s="127">
        <v>25.89913</v>
      </c>
      <c r="P559" s="128">
        <v>-173.49757</v>
      </c>
      <c r="Q559" s="21" t="s">
        <v>422</v>
      </c>
      <c r="R559" s="129">
        <v>42258</v>
      </c>
      <c r="S559" s="129"/>
      <c r="T559" s="105" t="s">
        <v>386</v>
      </c>
      <c r="U559" s="1" t="s">
        <v>384</v>
      </c>
      <c r="V559" s="1"/>
      <c r="W559" s="1"/>
      <c r="X559" s="1"/>
      <c r="Y559" s="3"/>
      <c r="Z559" s="3"/>
      <c r="AA559" s="3"/>
      <c r="AB559" s="3"/>
      <c r="AC559" s="3">
        <v>1</v>
      </c>
      <c r="AD559" s="3"/>
      <c r="AE559" s="3"/>
      <c r="AF559" s="3"/>
      <c r="AG559" s="3"/>
      <c r="AH559" s="3"/>
      <c r="AI559" s="3">
        <v>0</v>
      </c>
      <c r="AJ559" s="2"/>
      <c r="AK559" s="2"/>
    </row>
    <row r="560" spans="1:37" ht="14.5" x14ac:dyDescent="0.3">
      <c r="A560" s="105" t="s">
        <v>202</v>
      </c>
      <c r="B560" s="114" t="s">
        <v>160</v>
      </c>
      <c r="C560" s="1" t="s">
        <v>324</v>
      </c>
      <c r="E560" s="1" t="s">
        <v>339</v>
      </c>
      <c r="F560" s="106">
        <v>2.5057999999999998</v>
      </c>
      <c r="H560" s="107">
        <v>18.899999999999999</v>
      </c>
      <c r="I560" s="108">
        <v>-0.3</v>
      </c>
      <c r="J560" s="107">
        <v>518.1</v>
      </c>
      <c r="K560" s="107">
        <v>-16.2</v>
      </c>
      <c r="L560" s="109">
        <v>88</v>
      </c>
      <c r="M560" s="110" t="s">
        <v>353</v>
      </c>
      <c r="N560" s="110" t="s">
        <v>353</v>
      </c>
      <c r="O560" s="127">
        <v>25.89913</v>
      </c>
      <c r="P560" s="128">
        <v>-173.49757</v>
      </c>
      <c r="Q560" s="21" t="s">
        <v>422</v>
      </c>
      <c r="R560" s="129">
        <v>42258</v>
      </c>
      <c r="S560" s="129"/>
      <c r="T560" s="105" t="s">
        <v>386</v>
      </c>
      <c r="U560" s="1" t="s">
        <v>384</v>
      </c>
      <c r="V560" s="1"/>
      <c r="W560" s="1"/>
      <c r="X560" s="1"/>
      <c r="Y560" s="3"/>
      <c r="Z560" s="3"/>
      <c r="AA560" s="3"/>
      <c r="AB560" s="3"/>
      <c r="AC560" s="3">
        <v>1</v>
      </c>
      <c r="AD560" s="3"/>
      <c r="AE560" s="3"/>
      <c r="AF560" s="3"/>
      <c r="AG560" s="3"/>
      <c r="AH560" s="3"/>
      <c r="AI560" s="3">
        <v>0</v>
      </c>
      <c r="AJ560" s="2" t="s">
        <v>408</v>
      </c>
      <c r="AK560" s="2"/>
    </row>
    <row r="561" spans="1:37" ht="14.5" x14ac:dyDescent="0.3">
      <c r="A561" s="105" t="s">
        <v>203</v>
      </c>
      <c r="B561" s="114" t="s">
        <v>199</v>
      </c>
      <c r="C561" s="1" t="s">
        <v>303</v>
      </c>
      <c r="E561" s="1" t="s">
        <v>338</v>
      </c>
      <c r="F561" s="106">
        <v>2.0663999999999998</v>
      </c>
      <c r="H561" s="107">
        <v>16.899999999999999</v>
      </c>
      <c r="I561" s="108">
        <v>2.4</v>
      </c>
      <c r="J561" s="107">
        <v>340.3</v>
      </c>
      <c r="K561" s="107">
        <v>-18.8</v>
      </c>
      <c r="L561" s="109">
        <v>88</v>
      </c>
      <c r="M561" s="110" t="s">
        <v>353</v>
      </c>
      <c r="N561" s="110" t="s">
        <v>353</v>
      </c>
      <c r="O561" s="127">
        <v>25.89913</v>
      </c>
      <c r="P561" s="128">
        <v>-173.49757</v>
      </c>
      <c r="Q561" s="21" t="s">
        <v>422</v>
      </c>
      <c r="R561" s="129">
        <v>42258</v>
      </c>
      <c r="S561" s="129"/>
      <c r="T561" s="105" t="s">
        <v>386</v>
      </c>
      <c r="U561" s="1" t="s">
        <v>384</v>
      </c>
      <c r="V561" s="1"/>
      <c r="W561" s="1"/>
      <c r="X561" s="1"/>
      <c r="Y561" s="3"/>
      <c r="Z561" s="3"/>
      <c r="AA561" s="3"/>
      <c r="AB561" s="3"/>
      <c r="AC561" s="3">
        <v>1</v>
      </c>
      <c r="AD561" s="3"/>
      <c r="AE561" s="3"/>
      <c r="AF561" s="3"/>
      <c r="AG561" s="3"/>
      <c r="AH561" s="3"/>
      <c r="AI561" s="3">
        <v>0</v>
      </c>
      <c r="AJ561" s="2"/>
      <c r="AK561" s="2"/>
    </row>
    <row r="562" spans="1:37" ht="14.5" x14ac:dyDescent="0.3">
      <c r="A562" s="105" t="s">
        <v>204</v>
      </c>
      <c r="B562" s="114" t="s">
        <v>160</v>
      </c>
      <c r="C562" s="1" t="s">
        <v>324</v>
      </c>
      <c r="E562" s="1" t="s">
        <v>339</v>
      </c>
      <c r="F562" s="106">
        <v>2.5005999999999999</v>
      </c>
      <c r="H562" s="107">
        <v>49.4</v>
      </c>
      <c r="I562" s="108">
        <v>2.5</v>
      </c>
      <c r="J562" s="107">
        <v>562.20000000000005</v>
      </c>
      <c r="K562" s="107">
        <v>-25.5</v>
      </c>
      <c r="L562" s="109">
        <v>79</v>
      </c>
      <c r="M562" s="110" t="s">
        <v>353</v>
      </c>
      <c r="N562" s="110" t="s">
        <v>353</v>
      </c>
      <c r="O562" s="127">
        <v>25.929279999999999</v>
      </c>
      <c r="P562" s="128">
        <v>-173.40385000000001</v>
      </c>
      <c r="Q562" s="21" t="s">
        <v>422</v>
      </c>
      <c r="R562" s="129">
        <v>42259</v>
      </c>
      <c r="S562" s="129"/>
      <c r="T562" s="105" t="s">
        <v>386</v>
      </c>
      <c r="U562" s="1" t="s">
        <v>384</v>
      </c>
      <c r="V562" s="1"/>
      <c r="W562" s="1"/>
      <c r="X562" s="1"/>
      <c r="Y562" s="3"/>
      <c r="Z562" s="3"/>
      <c r="AA562" s="3"/>
      <c r="AB562" s="3"/>
      <c r="AC562" s="3">
        <v>1</v>
      </c>
      <c r="AD562" s="3"/>
      <c r="AE562" s="3"/>
      <c r="AF562" s="3"/>
      <c r="AG562" s="3"/>
      <c r="AH562" s="3"/>
      <c r="AI562" s="3">
        <v>0</v>
      </c>
      <c r="AJ562" s="2" t="s">
        <v>409</v>
      </c>
      <c r="AK562" s="2"/>
    </row>
    <row r="563" spans="1:37" ht="14.5" x14ac:dyDescent="0.3">
      <c r="A563" s="105" t="s">
        <v>205</v>
      </c>
      <c r="B563" s="114" t="s">
        <v>150</v>
      </c>
      <c r="C563" s="1" t="s">
        <v>327</v>
      </c>
      <c r="E563" s="1" t="s">
        <v>339</v>
      </c>
      <c r="F563" s="106">
        <v>9.9824000000000002</v>
      </c>
      <c r="H563" s="107">
        <v>87.7</v>
      </c>
      <c r="I563" s="108">
        <v>5.8</v>
      </c>
      <c r="J563" s="107">
        <v>1216.7</v>
      </c>
      <c r="K563" s="107">
        <v>-19.600000000000001</v>
      </c>
      <c r="L563" s="109">
        <v>79</v>
      </c>
      <c r="M563" s="110" t="s">
        <v>353</v>
      </c>
      <c r="N563" s="110" t="s">
        <v>353</v>
      </c>
      <c r="O563" s="127">
        <v>25.929279999999999</v>
      </c>
      <c r="P563" s="128">
        <v>-173.40385000000001</v>
      </c>
      <c r="Q563" s="21" t="s">
        <v>422</v>
      </c>
      <c r="R563" s="129">
        <v>42259</v>
      </c>
      <c r="S563" s="129"/>
      <c r="T563" s="105" t="s">
        <v>386</v>
      </c>
      <c r="U563" s="1" t="s">
        <v>384</v>
      </c>
      <c r="V563" s="1"/>
      <c r="W563" s="1"/>
      <c r="X563" s="1"/>
      <c r="Y563" s="3"/>
      <c r="Z563" s="3"/>
      <c r="AA563" s="3"/>
      <c r="AB563" s="3"/>
      <c r="AC563" s="3">
        <v>1</v>
      </c>
      <c r="AD563" s="3"/>
      <c r="AE563" s="3"/>
      <c r="AF563" s="3"/>
      <c r="AG563" s="3"/>
      <c r="AH563" s="3"/>
      <c r="AI563" s="3">
        <v>0</v>
      </c>
      <c r="AJ563" s="2"/>
      <c r="AK563" s="2"/>
    </row>
    <row r="564" spans="1:37" ht="14.5" x14ac:dyDescent="0.35">
      <c r="A564" s="105" t="s">
        <v>206</v>
      </c>
      <c r="B564" s="114" t="s">
        <v>5</v>
      </c>
      <c r="C564" s="1" t="s">
        <v>331</v>
      </c>
      <c r="D564" s="24"/>
      <c r="E564" s="1" t="s">
        <v>338</v>
      </c>
      <c r="F564" s="106">
        <v>1.9440999999999999</v>
      </c>
      <c r="G564" s="71"/>
      <c r="H564" s="107">
        <v>46.2</v>
      </c>
      <c r="I564" s="108">
        <v>4.8</v>
      </c>
      <c r="J564" s="107">
        <v>433.6</v>
      </c>
      <c r="K564" s="107">
        <v>-26.5</v>
      </c>
      <c r="L564" s="109">
        <v>79</v>
      </c>
      <c r="M564" s="110" t="s">
        <v>353</v>
      </c>
      <c r="N564" s="110" t="s">
        <v>353</v>
      </c>
      <c r="O564" s="127">
        <v>25.929279999999999</v>
      </c>
      <c r="P564" s="128">
        <v>-173.40385000000001</v>
      </c>
      <c r="Q564" s="21" t="s">
        <v>422</v>
      </c>
      <c r="R564" s="129">
        <v>42259</v>
      </c>
      <c r="S564" s="129"/>
      <c r="T564" s="105" t="s">
        <v>386</v>
      </c>
      <c r="U564" s="1" t="s">
        <v>384</v>
      </c>
      <c r="V564" s="1"/>
      <c r="W564" s="1"/>
      <c r="X564" s="1"/>
      <c r="Y564" s="3"/>
      <c r="Z564" s="3"/>
      <c r="AA564" s="3"/>
      <c r="AB564" s="3"/>
      <c r="AC564" s="3">
        <v>1</v>
      </c>
      <c r="AD564" s="3"/>
      <c r="AE564" s="3"/>
      <c r="AF564" s="3"/>
      <c r="AG564" s="3"/>
      <c r="AH564" s="3"/>
      <c r="AI564" s="3">
        <v>0</v>
      </c>
      <c r="AJ564" s="2"/>
      <c r="AK564" s="2"/>
    </row>
    <row r="565" spans="1:37" ht="14.5" x14ac:dyDescent="0.35">
      <c r="A565" s="105" t="s">
        <v>207</v>
      </c>
      <c r="B565" s="114" t="s">
        <v>153</v>
      </c>
      <c r="C565" s="1" t="s">
        <v>317</v>
      </c>
      <c r="D565" s="24"/>
      <c r="E565" s="1" t="s">
        <v>338</v>
      </c>
      <c r="F565" s="106">
        <v>2.4950999999999999</v>
      </c>
      <c r="G565" s="71"/>
      <c r="H565" s="107">
        <v>51.4</v>
      </c>
      <c r="I565" s="108">
        <v>5.9</v>
      </c>
      <c r="J565" s="107">
        <v>460.9</v>
      </c>
      <c r="K565" s="107">
        <v>-26.9</v>
      </c>
      <c r="L565" s="109">
        <v>79</v>
      </c>
      <c r="M565" s="110" t="s">
        <v>353</v>
      </c>
      <c r="N565" s="110" t="s">
        <v>353</v>
      </c>
      <c r="O565" s="127">
        <v>25.929279999999999</v>
      </c>
      <c r="P565" s="128">
        <v>-173.40385000000001</v>
      </c>
      <c r="Q565" s="21" t="s">
        <v>422</v>
      </c>
      <c r="R565" s="129">
        <v>42259</v>
      </c>
      <c r="S565" s="129"/>
      <c r="T565" s="105" t="s">
        <v>386</v>
      </c>
      <c r="U565" s="1" t="s">
        <v>384</v>
      </c>
      <c r="V565" s="1"/>
      <c r="W565" s="1"/>
      <c r="X565" s="1"/>
      <c r="Y565" s="3"/>
      <c r="Z565" s="3"/>
      <c r="AA565" s="3"/>
      <c r="AB565" s="3"/>
      <c r="AC565" s="3">
        <v>1</v>
      </c>
      <c r="AD565" s="3"/>
      <c r="AE565" s="3"/>
      <c r="AF565" s="3"/>
      <c r="AG565" s="3"/>
      <c r="AH565" s="3"/>
      <c r="AI565" s="3">
        <v>0</v>
      </c>
      <c r="AJ565" s="2"/>
      <c r="AK565" s="2"/>
    </row>
    <row r="566" spans="1:37" ht="14.5" x14ac:dyDescent="0.35">
      <c r="A566" s="105" t="s">
        <v>208</v>
      </c>
      <c r="B566" s="114" t="s">
        <v>150</v>
      </c>
      <c r="C566" s="1" t="s">
        <v>327</v>
      </c>
      <c r="D566" s="24"/>
      <c r="E566" s="1" t="s">
        <v>339</v>
      </c>
      <c r="F566" s="106">
        <v>9.9860000000000007</v>
      </c>
      <c r="G566" s="71"/>
      <c r="H566" s="107">
        <v>113.4</v>
      </c>
      <c r="I566" s="108">
        <v>5.8</v>
      </c>
      <c r="J566" s="107">
        <v>1159.4000000000001</v>
      </c>
      <c r="K566" s="107">
        <v>-18.5</v>
      </c>
      <c r="L566" s="109">
        <v>79</v>
      </c>
      <c r="M566" s="110" t="s">
        <v>353</v>
      </c>
      <c r="N566" s="110" t="s">
        <v>353</v>
      </c>
      <c r="O566" s="127">
        <v>25.929279999999999</v>
      </c>
      <c r="P566" s="128">
        <v>-173.40385000000001</v>
      </c>
      <c r="Q566" s="21" t="s">
        <v>422</v>
      </c>
      <c r="R566" s="129">
        <v>42259</v>
      </c>
      <c r="S566" s="129"/>
      <c r="T566" s="105" t="s">
        <v>386</v>
      </c>
      <c r="U566" s="1" t="s">
        <v>384</v>
      </c>
      <c r="V566" s="1"/>
      <c r="W566" s="1"/>
      <c r="X566" s="1"/>
      <c r="Y566" s="3"/>
      <c r="Z566" s="3"/>
      <c r="AA566" s="3"/>
      <c r="AB566" s="3"/>
      <c r="AC566" s="3">
        <v>1</v>
      </c>
      <c r="AD566" s="3"/>
      <c r="AE566" s="3"/>
      <c r="AF566" s="3"/>
      <c r="AG566" s="3"/>
      <c r="AH566" s="3"/>
      <c r="AI566" s="3">
        <v>0</v>
      </c>
      <c r="AJ566" s="2"/>
      <c r="AK566" s="2"/>
    </row>
    <row r="567" spans="1:37" ht="14.5" x14ac:dyDescent="0.3">
      <c r="A567" s="105" t="s">
        <v>209</v>
      </c>
      <c r="B567" s="114" t="s">
        <v>136</v>
      </c>
      <c r="C567" s="1" t="s">
        <v>332</v>
      </c>
      <c r="E567" s="1" t="s">
        <v>338</v>
      </c>
      <c r="F567" s="106">
        <v>2.4468999999999999</v>
      </c>
      <c r="H567" s="107">
        <v>28.3</v>
      </c>
      <c r="I567" s="108">
        <v>5.5</v>
      </c>
      <c r="J567" s="107">
        <v>391.1</v>
      </c>
      <c r="K567" s="107">
        <v>-27.2</v>
      </c>
      <c r="L567" s="109">
        <v>79</v>
      </c>
      <c r="M567" s="110" t="s">
        <v>353</v>
      </c>
      <c r="N567" s="110" t="s">
        <v>353</v>
      </c>
      <c r="O567" s="127">
        <v>25.929279999999999</v>
      </c>
      <c r="P567" s="128">
        <v>-173.40385000000001</v>
      </c>
      <c r="Q567" s="21" t="s">
        <v>422</v>
      </c>
      <c r="R567" s="129">
        <v>42259</v>
      </c>
      <c r="S567" s="129"/>
      <c r="T567" s="105" t="s">
        <v>386</v>
      </c>
      <c r="U567" s="1" t="s">
        <v>384</v>
      </c>
      <c r="V567" s="1"/>
      <c r="W567" s="1"/>
      <c r="X567" s="1"/>
      <c r="Y567" s="3"/>
      <c r="Z567" s="3"/>
      <c r="AA567" s="3"/>
      <c r="AB567" s="3"/>
      <c r="AC567" s="3">
        <v>1</v>
      </c>
      <c r="AD567" s="3"/>
      <c r="AE567" s="3"/>
      <c r="AF567" s="3"/>
      <c r="AG567" s="3"/>
      <c r="AH567" s="3"/>
      <c r="AI567" s="3">
        <v>0</v>
      </c>
      <c r="AJ567" s="2"/>
      <c r="AK567" s="2"/>
    </row>
    <row r="568" spans="1:37" ht="14.5" x14ac:dyDescent="0.3">
      <c r="A568" s="105" t="s">
        <v>210</v>
      </c>
      <c r="B568" s="114" t="s">
        <v>190</v>
      </c>
      <c r="C568" s="1" t="s">
        <v>330</v>
      </c>
      <c r="E568" s="1" t="s">
        <v>337</v>
      </c>
      <c r="F568" s="106">
        <v>2.5007000000000001</v>
      </c>
      <c r="H568" s="107">
        <v>41.8</v>
      </c>
      <c r="I568" s="108">
        <v>4.7</v>
      </c>
      <c r="J568" s="107">
        <v>702.4</v>
      </c>
      <c r="K568" s="107">
        <v>-33.1</v>
      </c>
      <c r="L568" s="109">
        <v>79</v>
      </c>
      <c r="M568" s="110" t="s">
        <v>353</v>
      </c>
      <c r="N568" s="110" t="s">
        <v>353</v>
      </c>
      <c r="O568" s="127">
        <v>25.929279999999999</v>
      </c>
      <c r="P568" s="128">
        <v>-173.40385000000001</v>
      </c>
      <c r="Q568" s="21" t="s">
        <v>422</v>
      </c>
      <c r="R568" s="129">
        <v>42259</v>
      </c>
      <c r="S568" s="129"/>
      <c r="T568" s="105" t="s">
        <v>386</v>
      </c>
      <c r="U568" s="1" t="s">
        <v>384</v>
      </c>
      <c r="V568" s="1"/>
      <c r="W568" s="1"/>
      <c r="X568" s="1"/>
      <c r="Y568" s="3"/>
      <c r="Z568" s="3"/>
      <c r="AA568" s="3"/>
      <c r="AB568" s="3"/>
      <c r="AC568" s="3">
        <v>1</v>
      </c>
      <c r="AD568" s="3"/>
      <c r="AE568" s="3"/>
      <c r="AF568" s="3"/>
      <c r="AG568" s="3"/>
      <c r="AH568" s="3"/>
      <c r="AI568" s="3">
        <v>0</v>
      </c>
      <c r="AJ568" s="2"/>
      <c r="AK568" s="2"/>
    </row>
    <row r="569" spans="1:37" ht="14.5" x14ac:dyDescent="0.3">
      <c r="A569" s="105" t="s">
        <v>211</v>
      </c>
      <c r="B569" s="114" t="s">
        <v>81</v>
      </c>
      <c r="C569" s="1" t="s">
        <v>317</v>
      </c>
      <c r="E569" s="1" t="s">
        <v>337</v>
      </c>
      <c r="F569" s="106">
        <v>3.8052999999999999</v>
      </c>
      <c r="H569" s="107">
        <v>39.9</v>
      </c>
      <c r="I569" s="108">
        <v>4.2</v>
      </c>
      <c r="J569" s="107">
        <v>749</v>
      </c>
      <c r="K569" s="107">
        <v>-24.6</v>
      </c>
      <c r="L569" s="109">
        <v>79</v>
      </c>
      <c r="M569" s="110" t="s">
        <v>353</v>
      </c>
      <c r="N569" s="110" t="s">
        <v>353</v>
      </c>
      <c r="O569" s="127">
        <v>25.929279999999999</v>
      </c>
      <c r="P569" s="128">
        <v>-173.40385000000001</v>
      </c>
      <c r="Q569" s="21" t="s">
        <v>422</v>
      </c>
      <c r="R569" s="129">
        <v>42259</v>
      </c>
      <c r="S569" s="129"/>
      <c r="T569" s="105" t="s">
        <v>386</v>
      </c>
      <c r="U569" s="1" t="s">
        <v>384</v>
      </c>
      <c r="V569" s="1"/>
      <c r="W569" s="1"/>
      <c r="X569" s="1"/>
      <c r="Y569" s="3"/>
      <c r="Z569" s="3"/>
      <c r="AA569" s="3"/>
      <c r="AB569" s="3"/>
      <c r="AC569" s="3">
        <v>1</v>
      </c>
      <c r="AD569" s="3"/>
      <c r="AE569" s="3"/>
      <c r="AF569" s="3"/>
      <c r="AG569" s="3"/>
      <c r="AH569" s="3"/>
      <c r="AI569" s="3">
        <v>0</v>
      </c>
      <c r="AJ569" s="2"/>
      <c r="AK569" s="2"/>
    </row>
    <row r="570" spans="1:37" ht="14.5" x14ac:dyDescent="0.3">
      <c r="A570" s="105" t="s">
        <v>212</v>
      </c>
      <c r="B570" s="32" t="s">
        <v>150</v>
      </c>
      <c r="C570" s="1" t="s">
        <v>327</v>
      </c>
      <c r="E570" s="1" t="s">
        <v>339</v>
      </c>
      <c r="F570" s="106">
        <v>9.9887999999999995</v>
      </c>
      <c r="H570" s="107">
        <v>196.6</v>
      </c>
      <c r="I570" s="108">
        <v>5.3</v>
      </c>
      <c r="J570" s="107">
        <v>2379.3000000000002</v>
      </c>
      <c r="K570" s="107">
        <v>-17.600000000000001</v>
      </c>
      <c r="L570" s="116">
        <v>63</v>
      </c>
      <c r="M570" s="110" t="s">
        <v>1212</v>
      </c>
      <c r="N570" s="110" t="s">
        <v>1212</v>
      </c>
      <c r="O570" s="127">
        <f>27+45.67/60</f>
        <v>27.761166666666668</v>
      </c>
      <c r="P570" s="128">
        <f>-175-58.944/60</f>
        <v>-175.98240000000001</v>
      </c>
      <c r="Q570" s="21" t="s">
        <v>422</v>
      </c>
      <c r="R570" s="129">
        <v>42260</v>
      </c>
      <c r="S570" s="129"/>
      <c r="T570" s="105" t="s">
        <v>380</v>
      </c>
      <c r="U570" s="1" t="s">
        <v>384</v>
      </c>
      <c r="V570" s="1"/>
      <c r="W570" s="1"/>
      <c r="X570" s="1"/>
      <c r="Y570" s="3"/>
      <c r="Z570" s="3"/>
      <c r="AA570" s="3"/>
      <c r="AB570" s="3"/>
      <c r="AC570" s="3">
        <v>1</v>
      </c>
      <c r="AD570" s="3"/>
      <c r="AE570" s="3"/>
      <c r="AF570" s="3"/>
      <c r="AG570" s="3"/>
      <c r="AH570" s="3"/>
      <c r="AI570" s="3">
        <v>0</v>
      </c>
      <c r="AJ570" s="2"/>
      <c r="AK570" s="2"/>
    </row>
    <row r="571" spans="1:37" ht="14.5" x14ac:dyDescent="0.3">
      <c r="A571" s="105" t="s">
        <v>213</v>
      </c>
      <c r="B571" s="114" t="s">
        <v>199</v>
      </c>
      <c r="C571" s="1" t="s">
        <v>303</v>
      </c>
      <c r="E571" s="1" t="s">
        <v>339</v>
      </c>
      <c r="F571" s="106">
        <v>1.9341999999999999</v>
      </c>
      <c r="H571" s="107">
        <v>22.1</v>
      </c>
      <c r="I571" s="108">
        <v>2.6</v>
      </c>
      <c r="J571" s="107">
        <v>354.9</v>
      </c>
      <c r="K571" s="107">
        <v>-17.3</v>
      </c>
      <c r="L571" s="116">
        <v>63</v>
      </c>
      <c r="M571" s="110" t="s">
        <v>1212</v>
      </c>
      <c r="N571" s="110" t="s">
        <v>1212</v>
      </c>
      <c r="O571" s="127">
        <f>27+45.67/60</f>
        <v>27.761166666666668</v>
      </c>
      <c r="P571" s="128">
        <f>-175-58.944/60</f>
        <v>-175.98240000000001</v>
      </c>
      <c r="Q571" s="21" t="s">
        <v>422</v>
      </c>
      <c r="R571" s="129">
        <v>42260</v>
      </c>
      <c r="S571" s="129"/>
      <c r="T571" s="105" t="s">
        <v>380</v>
      </c>
      <c r="U571" s="1" t="s">
        <v>384</v>
      </c>
      <c r="V571" s="1"/>
      <c r="W571" s="1"/>
      <c r="X571" s="1"/>
      <c r="Y571" s="3"/>
      <c r="Z571" s="3"/>
      <c r="AA571" s="3"/>
      <c r="AB571" s="3"/>
      <c r="AC571" s="3">
        <v>1</v>
      </c>
      <c r="AD571" s="3"/>
      <c r="AE571" s="3"/>
      <c r="AF571" s="3"/>
      <c r="AG571" s="3"/>
      <c r="AH571" s="3"/>
      <c r="AI571" s="3">
        <v>0</v>
      </c>
      <c r="AJ571" s="2"/>
      <c r="AK571" s="2"/>
    </row>
    <row r="572" spans="1:37" ht="14.5" x14ac:dyDescent="0.3">
      <c r="A572" s="105" t="s">
        <v>214</v>
      </c>
      <c r="B572" s="55" t="s">
        <v>215</v>
      </c>
      <c r="C572" s="1"/>
      <c r="E572" s="1" t="s">
        <v>341</v>
      </c>
      <c r="F572" s="106">
        <v>2.4902000000000002</v>
      </c>
      <c r="H572" s="107">
        <v>16</v>
      </c>
      <c r="I572" s="108">
        <v>4.7</v>
      </c>
      <c r="J572" s="107">
        <v>348.5</v>
      </c>
      <c r="K572" s="107">
        <v>-12.4</v>
      </c>
      <c r="L572" s="116">
        <f t="shared" ref="L572:L578" si="3">231*0.3048</f>
        <v>70.408799999999999</v>
      </c>
      <c r="M572" s="110" t="s">
        <v>1212</v>
      </c>
      <c r="N572" s="110" t="s">
        <v>1212</v>
      </c>
      <c r="O572" s="127">
        <f t="shared" ref="O572:O578" si="4">27+45.844/60</f>
        <v>27.764066666666668</v>
      </c>
      <c r="P572" s="128">
        <f t="shared" ref="P572:P578" si="5">-175-59.155/60</f>
        <v>-175.98591666666667</v>
      </c>
      <c r="Q572" s="21" t="s">
        <v>422</v>
      </c>
      <c r="R572" s="129">
        <v>42260</v>
      </c>
      <c r="S572" s="129"/>
      <c r="T572" s="105" t="s">
        <v>386</v>
      </c>
      <c r="U572" s="1" t="s">
        <v>384</v>
      </c>
      <c r="V572" s="1"/>
      <c r="W572" s="1"/>
      <c r="X572" s="1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2"/>
      <c r="AK572" s="2"/>
    </row>
    <row r="573" spans="1:37" ht="14.5" x14ac:dyDescent="0.3">
      <c r="A573" s="105" t="s">
        <v>216</v>
      </c>
      <c r="B573" s="55" t="s">
        <v>19</v>
      </c>
      <c r="C573" s="1" t="s">
        <v>333</v>
      </c>
      <c r="E573" s="1" t="s">
        <v>339</v>
      </c>
      <c r="F573" s="106">
        <v>9.9582999999999995</v>
      </c>
      <c r="H573" s="107">
        <v>142.6</v>
      </c>
      <c r="I573" s="108">
        <v>5.3</v>
      </c>
      <c r="J573" s="107">
        <v>1361</v>
      </c>
      <c r="K573" s="107">
        <v>-21.4</v>
      </c>
      <c r="L573" s="116">
        <f t="shared" si="3"/>
        <v>70.408799999999999</v>
      </c>
      <c r="M573" s="110" t="s">
        <v>1212</v>
      </c>
      <c r="N573" s="110" t="s">
        <v>1212</v>
      </c>
      <c r="O573" s="127">
        <f t="shared" si="4"/>
        <v>27.764066666666668</v>
      </c>
      <c r="P573" s="128">
        <f t="shared" si="5"/>
        <v>-175.98591666666667</v>
      </c>
      <c r="Q573" s="21" t="s">
        <v>422</v>
      </c>
      <c r="R573" s="129">
        <v>42260</v>
      </c>
      <c r="S573" s="129"/>
      <c r="T573" s="105" t="s">
        <v>386</v>
      </c>
      <c r="U573" s="1" t="s">
        <v>384</v>
      </c>
      <c r="V573" s="1"/>
      <c r="W573" s="1"/>
      <c r="X573" s="1"/>
      <c r="Y573" s="3"/>
      <c r="Z573" s="3"/>
      <c r="AA573" s="3"/>
      <c r="AB573" s="3"/>
      <c r="AC573" s="3">
        <v>1</v>
      </c>
      <c r="AD573" s="3"/>
      <c r="AE573" s="3"/>
      <c r="AF573" s="3"/>
      <c r="AG573" s="3"/>
      <c r="AH573" s="3"/>
      <c r="AI573" s="3">
        <v>0</v>
      </c>
      <c r="AJ573" s="2"/>
      <c r="AK573" s="2"/>
    </row>
    <row r="574" spans="1:37" ht="14.5" x14ac:dyDescent="0.3">
      <c r="A574" s="105" t="s">
        <v>217</v>
      </c>
      <c r="B574" s="114" t="s">
        <v>184</v>
      </c>
      <c r="C574" s="1" t="s">
        <v>296</v>
      </c>
      <c r="E574" s="1" t="s">
        <v>339</v>
      </c>
      <c r="F574" s="106">
        <v>1.0907</v>
      </c>
      <c r="H574" s="107">
        <v>24.1</v>
      </c>
      <c r="I574" s="108">
        <v>4.8</v>
      </c>
      <c r="J574" s="107">
        <v>346.6</v>
      </c>
      <c r="K574" s="107">
        <v>-18.899999999999999</v>
      </c>
      <c r="L574" s="116">
        <f t="shared" si="3"/>
        <v>70.408799999999999</v>
      </c>
      <c r="M574" s="110" t="s">
        <v>1212</v>
      </c>
      <c r="N574" s="110" t="s">
        <v>1212</v>
      </c>
      <c r="O574" s="127">
        <f t="shared" si="4"/>
        <v>27.764066666666668</v>
      </c>
      <c r="P574" s="128">
        <f t="shared" si="5"/>
        <v>-175.98591666666667</v>
      </c>
      <c r="Q574" s="21" t="s">
        <v>422</v>
      </c>
      <c r="R574" s="129">
        <v>42260</v>
      </c>
      <c r="S574" s="129"/>
      <c r="T574" s="105" t="s">
        <v>386</v>
      </c>
      <c r="U574" s="1" t="s">
        <v>384</v>
      </c>
      <c r="V574" s="1"/>
      <c r="W574" s="1"/>
      <c r="X574" s="1"/>
      <c r="Y574" s="3"/>
      <c r="Z574" s="3"/>
      <c r="AA574" s="3"/>
      <c r="AB574" s="3"/>
      <c r="AC574" s="3">
        <v>1</v>
      </c>
      <c r="AD574" s="3"/>
      <c r="AE574" s="3"/>
      <c r="AF574" s="3"/>
      <c r="AG574" s="3"/>
      <c r="AH574" s="3"/>
      <c r="AI574" s="3">
        <v>0</v>
      </c>
      <c r="AJ574" s="2"/>
      <c r="AK574" s="2"/>
    </row>
    <row r="575" spans="1:37" ht="14.5" x14ac:dyDescent="0.3">
      <c r="A575" s="105" t="s">
        <v>218</v>
      </c>
      <c r="B575" s="114" t="s">
        <v>6</v>
      </c>
      <c r="C575" s="1" t="s">
        <v>288</v>
      </c>
      <c r="E575" s="1" t="s">
        <v>339</v>
      </c>
      <c r="F575" s="106">
        <v>3.4994999999999998</v>
      </c>
      <c r="H575" s="107">
        <v>22.7</v>
      </c>
      <c r="I575" s="108">
        <v>4.2</v>
      </c>
      <c r="J575" s="107">
        <v>435.7</v>
      </c>
      <c r="K575" s="107">
        <v>-16.8</v>
      </c>
      <c r="L575" s="116">
        <f t="shared" si="3"/>
        <v>70.408799999999999</v>
      </c>
      <c r="M575" s="110" t="s">
        <v>1212</v>
      </c>
      <c r="N575" s="110" t="s">
        <v>1212</v>
      </c>
      <c r="O575" s="127">
        <f t="shared" si="4"/>
        <v>27.764066666666668</v>
      </c>
      <c r="P575" s="128">
        <f t="shared" si="5"/>
        <v>-175.98591666666667</v>
      </c>
      <c r="Q575" s="21" t="s">
        <v>422</v>
      </c>
      <c r="R575" s="129">
        <v>42260</v>
      </c>
      <c r="S575" s="129"/>
      <c r="T575" s="105" t="s">
        <v>386</v>
      </c>
      <c r="U575" s="1" t="s">
        <v>384</v>
      </c>
      <c r="V575" s="1"/>
      <c r="W575" s="1"/>
      <c r="X575" s="1"/>
      <c r="Y575" s="3"/>
      <c r="Z575" s="3"/>
      <c r="AA575" s="3"/>
      <c r="AB575" s="3"/>
      <c r="AC575" s="3">
        <v>1</v>
      </c>
      <c r="AD575" s="3"/>
      <c r="AE575" s="3"/>
      <c r="AF575" s="3"/>
      <c r="AG575" s="3"/>
      <c r="AH575" s="3"/>
      <c r="AI575" s="3">
        <v>0</v>
      </c>
      <c r="AJ575" s="2"/>
      <c r="AK575" s="2"/>
    </row>
    <row r="576" spans="1:37" ht="14.5" x14ac:dyDescent="0.3">
      <c r="A576" s="105" t="s">
        <v>219</v>
      </c>
      <c r="B576" s="114" t="s">
        <v>5</v>
      </c>
      <c r="C576" s="1" t="s">
        <v>320</v>
      </c>
      <c r="E576" s="1" t="s">
        <v>338</v>
      </c>
      <c r="F576" s="106">
        <v>2.0049000000000001</v>
      </c>
      <c r="H576" s="107">
        <v>38.200000000000003</v>
      </c>
      <c r="I576" s="108">
        <v>5.4</v>
      </c>
      <c r="J576" s="107">
        <v>376.1</v>
      </c>
      <c r="K576" s="107">
        <v>-34.4</v>
      </c>
      <c r="L576" s="116">
        <f t="shared" si="3"/>
        <v>70.408799999999999</v>
      </c>
      <c r="M576" s="110" t="s">
        <v>1212</v>
      </c>
      <c r="N576" s="110" t="s">
        <v>1212</v>
      </c>
      <c r="O576" s="127">
        <f t="shared" si="4"/>
        <v>27.764066666666668</v>
      </c>
      <c r="P576" s="128">
        <f t="shared" si="5"/>
        <v>-175.98591666666667</v>
      </c>
      <c r="Q576" s="21" t="s">
        <v>422</v>
      </c>
      <c r="R576" s="129">
        <v>42260</v>
      </c>
      <c r="S576" s="129"/>
      <c r="T576" s="105" t="s">
        <v>386</v>
      </c>
      <c r="U576" s="1" t="s">
        <v>384</v>
      </c>
      <c r="V576" s="1"/>
      <c r="W576" s="1"/>
      <c r="X576" s="1"/>
      <c r="Y576" s="3"/>
      <c r="Z576" s="3"/>
      <c r="AA576" s="3"/>
      <c r="AB576" s="3"/>
      <c r="AC576" s="3">
        <v>1</v>
      </c>
      <c r="AD576" s="3"/>
      <c r="AE576" s="3"/>
      <c r="AF576" s="3"/>
      <c r="AG576" s="3"/>
      <c r="AH576" s="3"/>
      <c r="AI576" s="3">
        <v>0</v>
      </c>
      <c r="AJ576" s="2"/>
      <c r="AK576" s="2"/>
    </row>
    <row r="577" spans="1:41" ht="14.5" x14ac:dyDescent="0.3">
      <c r="A577" s="105" t="s">
        <v>220</v>
      </c>
      <c r="B577" s="114" t="s">
        <v>199</v>
      </c>
      <c r="C577" s="1" t="s">
        <v>303</v>
      </c>
      <c r="E577" s="1" t="s">
        <v>339</v>
      </c>
      <c r="F577" s="106">
        <v>2.0769000000000002</v>
      </c>
      <c r="H577" s="107">
        <v>19.899999999999999</v>
      </c>
      <c r="I577" s="108">
        <v>3.3</v>
      </c>
      <c r="J577" s="107">
        <v>367.9</v>
      </c>
      <c r="K577" s="107">
        <v>-18</v>
      </c>
      <c r="L577" s="116">
        <f t="shared" si="3"/>
        <v>70.408799999999999</v>
      </c>
      <c r="M577" s="110" t="s">
        <v>1212</v>
      </c>
      <c r="N577" s="110" t="s">
        <v>1212</v>
      </c>
      <c r="O577" s="127">
        <f t="shared" si="4"/>
        <v>27.764066666666668</v>
      </c>
      <c r="P577" s="128">
        <f t="shared" si="5"/>
        <v>-175.98591666666667</v>
      </c>
      <c r="Q577" s="21" t="s">
        <v>422</v>
      </c>
      <c r="R577" s="129">
        <v>42260</v>
      </c>
      <c r="S577" s="129"/>
      <c r="T577" s="105" t="s">
        <v>386</v>
      </c>
      <c r="U577" s="1" t="s">
        <v>384</v>
      </c>
      <c r="V577" s="1"/>
      <c r="W577" s="1"/>
      <c r="X577" s="1"/>
      <c r="Y577" s="3"/>
      <c r="Z577" s="3"/>
      <c r="AA577" s="3"/>
      <c r="AB577" s="3"/>
      <c r="AC577" s="3">
        <v>1</v>
      </c>
      <c r="AD577" s="3"/>
      <c r="AE577" s="3"/>
      <c r="AF577" s="3"/>
      <c r="AG577" s="3"/>
      <c r="AH577" s="3"/>
      <c r="AI577" s="3">
        <v>0</v>
      </c>
      <c r="AJ577" s="2"/>
      <c r="AK577" s="2"/>
    </row>
    <row r="578" spans="1:41" ht="14.5" x14ac:dyDescent="0.3">
      <c r="A578" s="105" t="s">
        <v>221</v>
      </c>
      <c r="B578" s="114" t="s">
        <v>150</v>
      </c>
      <c r="C578" s="1" t="s">
        <v>327</v>
      </c>
      <c r="E578" s="1" t="s">
        <v>339</v>
      </c>
      <c r="F578" s="106">
        <v>9.9995999999999992</v>
      </c>
      <c r="H578" s="107">
        <v>60.9</v>
      </c>
      <c r="I578" s="108">
        <v>5.3</v>
      </c>
      <c r="J578" s="107">
        <v>1202.5999999999999</v>
      </c>
      <c r="K578" s="107">
        <v>-20</v>
      </c>
      <c r="L578" s="116">
        <f t="shared" si="3"/>
        <v>70.408799999999999</v>
      </c>
      <c r="M578" s="110" t="s">
        <v>1212</v>
      </c>
      <c r="N578" s="110" t="s">
        <v>1212</v>
      </c>
      <c r="O578" s="127">
        <f t="shared" si="4"/>
        <v>27.764066666666668</v>
      </c>
      <c r="P578" s="128">
        <f t="shared" si="5"/>
        <v>-175.98591666666667</v>
      </c>
      <c r="Q578" s="21" t="s">
        <v>422</v>
      </c>
      <c r="R578" s="129">
        <v>42260</v>
      </c>
      <c r="S578" s="129"/>
      <c r="T578" s="105" t="s">
        <v>386</v>
      </c>
      <c r="U578" s="1" t="s">
        <v>384</v>
      </c>
      <c r="V578" s="1"/>
      <c r="W578" s="1"/>
      <c r="X578" s="1"/>
      <c r="Y578" s="3"/>
      <c r="Z578" s="3"/>
      <c r="AA578" s="3"/>
      <c r="AB578" s="3"/>
      <c r="AC578" s="3">
        <v>1</v>
      </c>
      <c r="AD578" s="3"/>
      <c r="AE578" s="3"/>
      <c r="AF578" s="3"/>
      <c r="AG578" s="3"/>
      <c r="AH578" s="3"/>
      <c r="AI578" s="3">
        <v>0</v>
      </c>
      <c r="AJ578" s="2"/>
      <c r="AK578" s="2"/>
    </row>
    <row r="579" spans="1:41" ht="14.5" x14ac:dyDescent="0.3">
      <c r="A579" s="115" t="s">
        <v>222</v>
      </c>
      <c r="B579" s="32" t="s">
        <v>139</v>
      </c>
      <c r="C579" s="32" t="s">
        <v>324</v>
      </c>
      <c r="D579" s="23"/>
      <c r="E579" s="32" t="s">
        <v>338</v>
      </c>
      <c r="F579" s="106">
        <v>2.5028000000000001</v>
      </c>
      <c r="G579" s="40"/>
      <c r="H579" s="107">
        <v>20.5</v>
      </c>
      <c r="I579" s="108">
        <v>1.8</v>
      </c>
      <c r="J579" s="107">
        <v>641.4</v>
      </c>
      <c r="K579" s="107">
        <v>-19.100000000000001</v>
      </c>
      <c r="L579" s="116">
        <v>57</v>
      </c>
      <c r="M579" s="25" t="s">
        <v>354</v>
      </c>
      <c r="N579" s="25" t="s">
        <v>354</v>
      </c>
      <c r="O579" s="128">
        <v>28.375679999999999</v>
      </c>
      <c r="P579" s="128">
        <v>-178.31120000000001</v>
      </c>
      <c r="Q579" s="21" t="s">
        <v>422</v>
      </c>
      <c r="R579" s="131">
        <v>42262</v>
      </c>
      <c r="S579" s="131"/>
      <c r="T579" s="115" t="s">
        <v>380</v>
      </c>
      <c r="U579" s="32" t="s">
        <v>384</v>
      </c>
      <c r="V579" s="32"/>
      <c r="W579" s="32"/>
      <c r="X579" s="32"/>
      <c r="Y579" s="25"/>
      <c r="Z579" s="25"/>
      <c r="AA579" s="25"/>
      <c r="AB579" s="25"/>
      <c r="AC579" s="25">
        <v>1</v>
      </c>
      <c r="AD579" s="25"/>
      <c r="AE579" s="25"/>
      <c r="AF579" s="25"/>
      <c r="AG579" s="25"/>
      <c r="AH579" s="25"/>
      <c r="AI579" s="25">
        <v>0</v>
      </c>
      <c r="AJ579" s="115"/>
      <c r="AK579" s="115"/>
      <c r="AL579" s="23"/>
      <c r="AM579" s="23"/>
      <c r="AN579" s="23"/>
      <c r="AO579" s="23"/>
    </row>
    <row r="580" spans="1:41" ht="14.5" x14ac:dyDescent="0.3">
      <c r="A580" s="105" t="s">
        <v>223</v>
      </c>
      <c r="B580" s="114" t="s">
        <v>175</v>
      </c>
      <c r="C580" s="1" t="s">
        <v>314</v>
      </c>
      <c r="E580" s="1" t="s">
        <v>338</v>
      </c>
      <c r="F580" s="106">
        <v>2.5074000000000001</v>
      </c>
      <c r="H580" s="107">
        <v>7.3</v>
      </c>
      <c r="I580" s="108">
        <v>5.3</v>
      </c>
      <c r="J580" s="107">
        <v>205.5</v>
      </c>
      <c r="K580" s="107">
        <v>-35.1</v>
      </c>
      <c r="L580" s="109">
        <v>57</v>
      </c>
      <c r="M580" s="110" t="s">
        <v>354</v>
      </c>
      <c r="N580" s="110" t="s">
        <v>354</v>
      </c>
      <c r="O580" s="127">
        <v>28.375679999999999</v>
      </c>
      <c r="P580" s="128">
        <v>-178.31120000000001</v>
      </c>
      <c r="Q580" s="21" t="s">
        <v>422</v>
      </c>
      <c r="R580" s="129">
        <v>42262</v>
      </c>
      <c r="S580" s="129"/>
      <c r="T580" s="105" t="s">
        <v>380</v>
      </c>
      <c r="U580" s="1" t="s">
        <v>384</v>
      </c>
      <c r="V580" s="1"/>
      <c r="W580" s="1"/>
      <c r="X580" s="1"/>
      <c r="Y580" s="3"/>
      <c r="Z580" s="3"/>
      <c r="AA580" s="3"/>
      <c r="AB580" s="3"/>
      <c r="AC580" s="3">
        <v>1</v>
      </c>
      <c r="AD580" s="3"/>
      <c r="AE580" s="3"/>
      <c r="AF580" s="3"/>
      <c r="AG580" s="3"/>
      <c r="AH580" s="3"/>
      <c r="AI580" s="3">
        <v>0</v>
      </c>
      <c r="AJ580" s="2"/>
      <c r="AK580" s="2"/>
    </row>
    <row r="581" spans="1:41" ht="14.5" x14ac:dyDescent="0.3">
      <c r="A581" s="105" t="s">
        <v>224</v>
      </c>
      <c r="B581" s="114" t="s">
        <v>199</v>
      </c>
      <c r="C581" s="1" t="s">
        <v>303</v>
      </c>
      <c r="E581" s="1" t="s">
        <v>339</v>
      </c>
      <c r="F581" s="106">
        <v>2.0392999999999999</v>
      </c>
      <c r="H581" s="107">
        <v>20.7</v>
      </c>
      <c r="I581" s="108">
        <v>3</v>
      </c>
      <c r="J581" s="107">
        <v>397.5</v>
      </c>
      <c r="K581" s="107">
        <v>-17.5</v>
      </c>
      <c r="L581" s="109">
        <v>57</v>
      </c>
      <c r="M581" s="110" t="s">
        <v>354</v>
      </c>
      <c r="N581" s="110" t="s">
        <v>354</v>
      </c>
      <c r="O581" s="127">
        <v>28.375679999999999</v>
      </c>
      <c r="P581" s="128">
        <v>-178.31120000000001</v>
      </c>
      <c r="Q581" s="21" t="s">
        <v>422</v>
      </c>
      <c r="R581" s="129">
        <v>42262</v>
      </c>
      <c r="S581" s="129"/>
      <c r="T581" s="105" t="s">
        <v>380</v>
      </c>
      <c r="U581" s="1" t="s">
        <v>384</v>
      </c>
      <c r="V581" s="1"/>
      <c r="W581" s="1"/>
      <c r="X581" s="1"/>
      <c r="Y581" s="3"/>
      <c r="Z581" s="3"/>
      <c r="AA581" s="3"/>
      <c r="AB581" s="3"/>
      <c r="AC581" s="3">
        <v>1</v>
      </c>
      <c r="AD581" s="3"/>
      <c r="AE581" s="3"/>
      <c r="AF581" s="3"/>
      <c r="AG581" s="3"/>
      <c r="AH581" s="3"/>
      <c r="AI581" s="3">
        <v>0</v>
      </c>
      <c r="AJ581" s="2"/>
      <c r="AK581" s="2"/>
    </row>
    <row r="582" spans="1:41" ht="14.5" x14ac:dyDescent="0.3">
      <c r="A582" s="105" t="s">
        <v>225</v>
      </c>
      <c r="B582" s="114" t="s">
        <v>150</v>
      </c>
      <c r="C582" s="1" t="s">
        <v>327</v>
      </c>
      <c r="E582" s="1" t="s">
        <v>339</v>
      </c>
      <c r="F582" s="106">
        <v>10.0669</v>
      </c>
      <c r="H582" s="107">
        <v>42.2</v>
      </c>
      <c r="I582" s="108">
        <v>4.0999999999999996</v>
      </c>
      <c r="J582" s="107">
        <v>1602</v>
      </c>
      <c r="K582" s="107">
        <v>-22.6</v>
      </c>
      <c r="L582" s="109">
        <v>57</v>
      </c>
      <c r="M582" s="110" t="s">
        <v>354</v>
      </c>
      <c r="N582" s="110" t="s">
        <v>354</v>
      </c>
      <c r="O582" s="127">
        <v>28.375679999999999</v>
      </c>
      <c r="P582" s="128">
        <v>-178.31120000000001</v>
      </c>
      <c r="Q582" s="21" t="s">
        <v>422</v>
      </c>
      <c r="R582" s="129">
        <v>42262</v>
      </c>
      <c r="S582" s="129"/>
      <c r="T582" s="105" t="s">
        <v>380</v>
      </c>
      <c r="U582" s="1" t="s">
        <v>384</v>
      </c>
      <c r="V582" s="1"/>
      <c r="W582" s="1"/>
      <c r="X582" s="1"/>
      <c r="Y582" s="3"/>
      <c r="Z582" s="3"/>
      <c r="AA582" s="3"/>
      <c r="AB582" s="3"/>
      <c r="AC582" s="3">
        <v>1</v>
      </c>
      <c r="AD582" s="3"/>
      <c r="AE582" s="3"/>
      <c r="AF582" s="3"/>
      <c r="AG582" s="3"/>
      <c r="AH582" s="3"/>
      <c r="AI582" s="3">
        <v>0</v>
      </c>
      <c r="AJ582" s="2"/>
      <c r="AK582" s="2"/>
    </row>
    <row r="583" spans="1:41" ht="14.5" x14ac:dyDescent="0.3">
      <c r="A583" s="105" t="s">
        <v>226</v>
      </c>
      <c r="B583" s="114" t="s">
        <v>227</v>
      </c>
      <c r="C583" s="1" t="s">
        <v>314</v>
      </c>
      <c r="E583" s="1" t="s">
        <v>338</v>
      </c>
      <c r="F583" s="106">
        <v>2.0226999999999999</v>
      </c>
      <c r="H583" s="107">
        <v>40.1</v>
      </c>
      <c r="I583" s="108">
        <v>4.8</v>
      </c>
      <c r="J583" s="107">
        <v>385.3</v>
      </c>
      <c r="K583" s="107">
        <v>-30.5</v>
      </c>
      <c r="L583" s="109">
        <v>57</v>
      </c>
      <c r="M583" s="110" t="s">
        <v>354</v>
      </c>
      <c r="N583" s="110" t="s">
        <v>354</v>
      </c>
      <c r="O583" s="127">
        <v>28.375679999999999</v>
      </c>
      <c r="P583" s="128">
        <v>-178.31120000000001</v>
      </c>
      <c r="Q583" s="21" t="s">
        <v>422</v>
      </c>
      <c r="R583" s="129">
        <v>42262</v>
      </c>
      <c r="S583" s="129"/>
      <c r="T583" s="105" t="s">
        <v>380</v>
      </c>
      <c r="U583" s="1" t="s">
        <v>384</v>
      </c>
      <c r="V583" s="1"/>
      <c r="W583" s="1"/>
      <c r="X583" s="1"/>
      <c r="Y583" s="3"/>
      <c r="Z583" s="3"/>
      <c r="AA583" s="3"/>
      <c r="AB583" s="3"/>
      <c r="AC583" s="3">
        <v>1</v>
      </c>
      <c r="AD583" s="3"/>
      <c r="AE583" s="3"/>
      <c r="AF583" s="3"/>
      <c r="AG583" s="3"/>
      <c r="AH583" s="3"/>
      <c r="AI583" s="3">
        <v>0</v>
      </c>
      <c r="AJ583" s="2"/>
      <c r="AK583" s="2"/>
    </row>
    <row r="584" spans="1:41" ht="14.5" x14ac:dyDescent="0.3">
      <c r="A584" s="105" t="s">
        <v>228</v>
      </c>
      <c r="B584" s="114" t="s">
        <v>192</v>
      </c>
      <c r="C584" s="1" t="s">
        <v>315</v>
      </c>
      <c r="E584" s="1" t="s">
        <v>337</v>
      </c>
      <c r="F584" s="106">
        <v>5.49</v>
      </c>
      <c r="H584" s="107">
        <v>42.4</v>
      </c>
      <c r="I584" s="108">
        <v>4.7</v>
      </c>
      <c r="J584" s="107">
        <v>823.7</v>
      </c>
      <c r="K584" s="107">
        <v>-17.399999999999999</v>
      </c>
      <c r="L584" s="109">
        <v>57</v>
      </c>
      <c r="M584" s="110" t="s">
        <v>354</v>
      </c>
      <c r="N584" s="110" t="s">
        <v>354</v>
      </c>
      <c r="O584" s="127">
        <v>28.375679999999999</v>
      </c>
      <c r="P584" s="128">
        <v>-178.31120000000001</v>
      </c>
      <c r="Q584" s="21" t="s">
        <v>422</v>
      </c>
      <c r="R584" s="129">
        <v>42262</v>
      </c>
      <c r="S584" s="129"/>
      <c r="T584" s="105" t="s">
        <v>380</v>
      </c>
      <c r="U584" s="1" t="s">
        <v>384</v>
      </c>
      <c r="V584" s="1"/>
      <c r="W584" s="1"/>
      <c r="X584" s="1"/>
      <c r="Y584" s="3"/>
      <c r="Z584" s="3"/>
      <c r="AA584" s="3"/>
      <c r="AB584" s="3"/>
      <c r="AC584" s="3">
        <v>1</v>
      </c>
      <c r="AD584" s="3"/>
      <c r="AE584" s="3"/>
      <c r="AF584" s="3"/>
      <c r="AG584" s="3"/>
      <c r="AH584" s="3"/>
      <c r="AI584" s="3">
        <v>0</v>
      </c>
      <c r="AJ584" s="2"/>
      <c r="AK584" s="2"/>
      <c r="AL584" s="44"/>
      <c r="AM584" s="44"/>
      <c r="AN584" s="44"/>
      <c r="AO584" s="44"/>
    </row>
    <row r="585" spans="1:41" ht="14.5" x14ac:dyDescent="0.3">
      <c r="A585" s="115" t="s">
        <v>229</v>
      </c>
      <c r="B585" s="32" t="s">
        <v>10</v>
      </c>
      <c r="C585" s="32" t="s">
        <v>301</v>
      </c>
      <c r="D585" s="23"/>
      <c r="E585" s="32" t="s">
        <v>337</v>
      </c>
      <c r="F585" s="106">
        <v>2.5032000000000001</v>
      </c>
      <c r="G585" s="40"/>
      <c r="H585" s="107">
        <v>36.799999999999997</v>
      </c>
      <c r="I585" s="108">
        <v>4.0999999999999996</v>
      </c>
      <c r="J585" s="107">
        <v>737.5</v>
      </c>
      <c r="K585" s="107">
        <v>-18.2</v>
      </c>
      <c r="L585" s="116">
        <v>57</v>
      </c>
      <c r="M585" s="25" t="s">
        <v>354</v>
      </c>
      <c r="N585" s="25" t="s">
        <v>354</v>
      </c>
      <c r="O585" s="128">
        <v>28.375679999999999</v>
      </c>
      <c r="P585" s="128">
        <v>-178.31120000000001</v>
      </c>
      <c r="Q585" s="21" t="s">
        <v>422</v>
      </c>
      <c r="R585" s="131">
        <v>42262</v>
      </c>
      <c r="S585" s="131"/>
      <c r="T585" s="115" t="s">
        <v>380</v>
      </c>
      <c r="U585" s="32" t="s">
        <v>384</v>
      </c>
      <c r="V585" s="32"/>
      <c r="W585" s="32"/>
      <c r="X585" s="32"/>
      <c r="Y585" s="25"/>
      <c r="Z585" s="25"/>
      <c r="AA585" s="25"/>
      <c r="AB585" s="25"/>
      <c r="AC585" s="25">
        <v>1</v>
      </c>
      <c r="AD585" s="25"/>
      <c r="AE585" s="25"/>
      <c r="AF585" s="25"/>
      <c r="AG585" s="25"/>
      <c r="AH585" s="25"/>
      <c r="AI585" s="25">
        <v>0</v>
      </c>
      <c r="AJ585" s="115"/>
      <c r="AK585" s="115"/>
      <c r="AL585" s="23"/>
      <c r="AM585" s="23"/>
      <c r="AN585" s="23"/>
      <c r="AO585" s="23"/>
    </row>
    <row r="586" spans="1:41" ht="14.5" x14ac:dyDescent="0.3">
      <c r="A586" s="105" t="s">
        <v>230</v>
      </c>
      <c r="B586" s="114" t="s">
        <v>12</v>
      </c>
      <c r="C586" s="1" t="s">
        <v>293</v>
      </c>
      <c r="E586" s="1" t="s">
        <v>337</v>
      </c>
      <c r="F586" s="106">
        <v>2.4803000000000002</v>
      </c>
      <c r="H586" s="107">
        <v>22.9</v>
      </c>
      <c r="I586" s="108">
        <v>4.2</v>
      </c>
      <c r="J586" s="107">
        <v>563.79999999999995</v>
      </c>
      <c r="K586" s="107">
        <v>-29.5</v>
      </c>
      <c r="L586" s="109">
        <v>57</v>
      </c>
      <c r="M586" s="110" t="s">
        <v>354</v>
      </c>
      <c r="N586" s="110" t="s">
        <v>354</v>
      </c>
      <c r="O586" s="127">
        <v>28.375679999999999</v>
      </c>
      <c r="P586" s="128">
        <v>-178.31120000000001</v>
      </c>
      <c r="Q586" s="21" t="s">
        <v>422</v>
      </c>
      <c r="R586" s="129">
        <v>42262</v>
      </c>
      <c r="S586" s="129"/>
      <c r="T586" s="105" t="s">
        <v>380</v>
      </c>
      <c r="U586" s="1" t="s">
        <v>384</v>
      </c>
      <c r="V586" s="1"/>
      <c r="W586" s="1"/>
      <c r="X586" s="1"/>
      <c r="Y586" s="3"/>
      <c r="Z586" s="3"/>
      <c r="AA586" s="3"/>
      <c r="AB586" s="3"/>
      <c r="AC586" s="3">
        <v>1</v>
      </c>
      <c r="AD586" s="3"/>
      <c r="AE586" s="3"/>
      <c r="AF586" s="3"/>
      <c r="AG586" s="3"/>
      <c r="AH586" s="3"/>
      <c r="AI586" s="3">
        <v>0</v>
      </c>
      <c r="AJ586" s="2"/>
      <c r="AK586" s="2"/>
      <c r="AL586" s="44"/>
      <c r="AM586" s="44"/>
      <c r="AN586" s="44"/>
      <c r="AO586" s="44"/>
    </row>
    <row r="587" spans="1:41" ht="14.5" x14ac:dyDescent="0.3">
      <c r="A587" s="105" t="s">
        <v>231</v>
      </c>
      <c r="B587" s="114" t="s">
        <v>232</v>
      </c>
      <c r="C587" s="1" t="s">
        <v>314</v>
      </c>
      <c r="E587" s="1" t="s">
        <v>337</v>
      </c>
      <c r="F587" s="106">
        <v>2.4704999999999999</v>
      </c>
      <c r="H587" s="107">
        <v>18.3</v>
      </c>
      <c r="I587" s="108">
        <v>2.4</v>
      </c>
      <c r="J587" s="107">
        <v>637.6</v>
      </c>
      <c r="K587" s="107">
        <v>-22.5</v>
      </c>
      <c r="L587" s="109">
        <v>57</v>
      </c>
      <c r="M587" s="110" t="s">
        <v>354</v>
      </c>
      <c r="N587" s="110" t="s">
        <v>354</v>
      </c>
      <c r="O587" s="127">
        <v>28.375679999999999</v>
      </c>
      <c r="P587" s="128">
        <v>-178.31120000000001</v>
      </c>
      <c r="Q587" s="21" t="s">
        <v>422</v>
      </c>
      <c r="R587" s="129">
        <v>42262</v>
      </c>
      <c r="S587" s="129"/>
      <c r="T587" s="105" t="s">
        <v>380</v>
      </c>
      <c r="U587" s="1" t="s">
        <v>384</v>
      </c>
      <c r="V587" s="1"/>
      <c r="W587" s="1"/>
      <c r="X587" s="1"/>
      <c r="Y587" s="3"/>
      <c r="Z587" s="3"/>
      <c r="AA587" s="3"/>
      <c r="AB587" s="3"/>
      <c r="AC587" s="3">
        <v>1</v>
      </c>
      <c r="AD587" s="3"/>
      <c r="AE587" s="3"/>
      <c r="AF587" s="3"/>
      <c r="AG587" s="3"/>
      <c r="AH587" s="3"/>
      <c r="AI587" s="3">
        <v>0</v>
      </c>
      <c r="AJ587" s="2"/>
      <c r="AK587" s="2"/>
    </row>
    <row r="588" spans="1:41" ht="14.5" x14ac:dyDescent="0.3">
      <c r="A588" s="115" t="s">
        <v>233</v>
      </c>
      <c r="B588" s="32" t="s">
        <v>8</v>
      </c>
      <c r="C588" s="32" t="s">
        <v>314</v>
      </c>
      <c r="D588" s="23"/>
      <c r="E588" s="32" t="s">
        <v>337</v>
      </c>
      <c r="F588" s="106">
        <v>4.0590999999999999</v>
      </c>
      <c r="G588" s="40"/>
      <c r="H588" s="107">
        <v>53.2</v>
      </c>
      <c r="I588" s="108">
        <v>4.7</v>
      </c>
      <c r="J588" s="107">
        <v>1028.9000000000001</v>
      </c>
      <c r="K588" s="107">
        <v>-25.3</v>
      </c>
      <c r="L588" s="25">
        <v>91</v>
      </c>
      <c r="M588" s="25" t="s">
        <v>354</v>
      </c>
      <c r="N588" s="25" t="s">
        <v>354</v>
      </c>
      <c r="O588" s="128">
        <v>28.427320000000002</v>
      </c>
      <c r="P588" s="128">
        <v>-178.41370000000001</v>
      </c>
      <c r="Q588" s="21" t="s">
        <v>422</v>
      </c>
      <c r="R588" s="131">
        <v>42262</v>
      </c>
      <c r="S588" s="131"/>
      <c r="T588" s="115" t="s">
        <v>386</v>
      </c>
      <c r="U588" s="32" t="s">
        <v>384</v>
      </c>
      <c r="V588" s="32"/>
      <c r="W588" s="32"/>
      <c r="X588" s="32"/>
      <c r="Y588" s="25"/>
      <c r="Z588" s="25"/>
      <c r="AA588" s="25"/>
      <c r="AB588" s="25"/>
      <c r="AC588" s="25">
        <v>1</v>
      </c>
      <c r="AD588" s="25"/>
      <c r="AE588" s="25"/>
      <c r="AF588" s="25"/>
      <c r="AG588" s="25"/>
      <c r="AH588" s="25"/>
      <c r="AI588" s="25">
        <v>0</v>
      </c>
      <c r="AJ588" s="115"/>
      <c r="AK588" s="115"/>
      <c r="AL588" s="23"/>
      <c r="AM588" s="23"/>
      <c r="AN588" s="23"/>
      <c r="AO588" s="23"/>
    </row>
    <row r="589" spans="1:41" ht="14.5" x14ac:dyDescent="0.3">
      <c r="A589" s="105" t="s">
        <v>234</v>
      </c>
      <c r="B589" s="114" t="s">
        <v>5</v>
      </c>
      <c r="C589" s="1" t="s">
        <v>316</v>
      </c>
      <c r="E589" s="1" t="s">
        <v>338</v>
      </c>
      <c r="F589" s="106">
        <v>2.0057999999999998</v>
      </c>
      <c r="H589" s="107">
        <v>22.7</v>
      </c>
      <c r="I589" s="108">
        <v>2.9</v>
      </c>
      <c r="J589" s="107">
        <v>384.5</v>
      </c>
      <c r="K589" s="107">
        <v>-16.899999999999999</v>
      </c>
      <c r="L589" s="110">
        <v>91</v>
      </c>
      <c r="M589" s="110" t="s">
        <v>354</v>
      </c>
      <c r="N589" s="110" t="s">
        <v>354</v>
      </c>
      <c r="O589" s="127">
        <v>28.427320000000002</v>
      </c>
      <c r="P589" s="128">
        <v>-178.41370000000001</v>
      </c>
      <c r="Q589" s="21" t="s">
        <v>422</v>
      </c>
      <c r="R589" s="129">
        <v>42262</v>
      </c>
      <c r="S589" s="129"/>
      <c r="T589" s="105" t="s">
        <v>386</v>
      </c>
      <c r="U589" s="1" t="s">
        <v>384</v>
      </c>
      <c r="V589" s="1"/>
      <c r="W589" s="1"/>
      <c r="X589" s="1"/>
      <c r="Y589" s="3"/>
      <c r="Z589" s="3"/>
      <c r="AA589" s="3"/>
      <c r="AB589" s="3"/>
      <c r="AC589" s="3">
        <v>1</v>
      </c>
      <c r="AD589" s="3"/>
      <c r="AE589" s="3"/>
      <c r="AF589" s="3"/>
      <c r="AG589" s="3"/>
      <c r="AH589" s="3"/>
      <c r="AI589" s="3">
        <v>0</v>
      </c>
      <c r="AJ589" s="2"/>
      <c r="AK589" s="2"/>
    </row>
    <row r="590" spans="1:41" ht="14.5" x14ac:dyDescent="0.3">
      <c r="A590" s="105" t="s">
        <v>235</v>
      </c>
      <c r="B590" s="114" t="s">
        <v>6</v>
      </c>
      <c r="C590" s="1" t="s">
        <v>313</v>
      </c>
      <c r="E590" s="1" t="s">
        <v>339</v>
      </c>
      <c r="F590" s="106">
        <v>4.0209000000000001</v>
      </c>
      <c r="H590" s="107">
        <v>50.4</v>
      </c>
      <c r="I590" s="108">
        <v>5.5</v>
      </c>
      <c r="J590" s="107">
        <v>499.8</v>
      </c>
      <c r="K590" s="107">
        <v>-21.6</v>
      </c>
      <c r="L590" s="110">
        <v>91</v>
      </c>
      <c r="M590" s="110" t="s">
        <v>354</v>
      </c>
      <c r="N590" s="110" t="s">
        <v>354</v>
      </c>
      <c r="O590" s="127">
        <v>28.427320000000002</v>
      </c>
      <c r="P590" s="128">
        <v>-178.41370000000001</v>
      </c>
      <c r="Q590" s="21" t="s">
        <v>422</v>
      </c>
      <c r="R590" s="129">
        <v>42262</v>
      </c>
      <c r="S590" s="129"/>
      <c r="T590" s="105" t="s">
        <v>386</v>
      </c>
      <c r="U590" s="1" t="s">
        <v>384</v>
      </c>
      <c r="V590" s="1"/>
      <c r="W590" s="1"/>
      <c r="X590" s="1"/>
      <c r="Y590" s="3"/>
      <c r="Z590" s="3"/>
      <c r="AA590" s="3"/>
      <c r="AB590" s="3"/>
      <c r="AC590" s="3">
        <v>1</v>
      </c>
      <c r="AD590" s="3"/>
      <c r="AE590" s="3"/>
      <c r="AF590" s="3"/>
      <c r="AG590" s="3"/>
      <c r="AH590" s="3"/>
      <c r="AI590" s="3">
        <v>0</v>
      </c>
      <c r="AJ590" s="2"/>
      <c r="AK590" s="2"/>
    </row>
    <row r="591" spans="1:41" ht="14.5" x14ac:dyDescent="0.3">
      <c r="A591" s="105" t="s">
        <v>236</v>
      </c>
      <c r="B591" s="114" t="s">
        <v>237</v>
      </c>
      <c r="C591" s="1" t="s">
        <v>310</v>
      </c>
      <c r="E591" s="1" t="s">
        <v>337</v>
      </c>
      <c r="F591" s="106">
        <v>2.5354999999999999</v>
      </c>
      <c r="H591" s="107">
        <v>33.700000000000003</v>
      </c>
      <c r="I591" s="108">
        <v>5</v>
      </c>
      <c r="J591" s="107">
        <v>653.1</v>
      </c>
      <c r="K591" s="107">
        <v>-21.8</v>
      </c>
      <c r="L591" s="110">
        <v>91</v>
      </c>
      <c r="M591" s="110" t="s">
        <v>354</v>
      </c>
      <c r="N591" s="110" t="s">
        <v>354</v>
      </c>
      <c r="O591" s="127">
        <v>28.427320000000002</v>
      </c>
      <c r="P591" s="128">
        <v>-178.41370000000001</v>
      </c>
      <c r="Q591" s="21" t="s">
        <v>422</v>
      </c>
      <c r="R591" s="129">
        <v>42262</v>
      </c>
      <c r="S591" s="129"/>
      <c r="T591" s="105" t="s">
        <v>386</v>
      </c>
      <c r="U591" s="1" t="s">
        <v>384</v>
      </c>
      <c r="V591" s="1"/>
      <c r="W591" s="1"/>
      <c r="X591" s="1"/>
      <c r="Y591" s="3"/>
      <c r="Z591" s="3"/>
      <c r="AA591" s="3"/>
      <c r="AB591" s="3"/>
      <c r="AC591" s="3">
        <v>1</v>
      </c>
      <c r="AD591" s="3"/>
      <c r="AE591" s="3"/>
      <c r="AF591" s="3"/>
      <c r="AG591" s="3"/>
      <c r="AH591" s="3"/>
      <c r="AI591" s="3">
        <v>0</v>
      </c>
      <c r="AJ591" s="2"/>
      <c r="AK591" s="2"/>
    </row>
    <row r="592" spans="1:41" ht="14.5" x14ac:dyDescent="0.3">
      <c r="A592" s="105" t="s">
        <v>238</v>
      </c>
      <c r="B592" s="114" t="s">
        <v>6</v>
      </c>
      <c r="C592" s="1" t="s">
        <v>313</v>
      </c>
      <c r="E592" s="1" t="s">
        <v>339</v>
      </c>
      <c r="F592" s="106">
        <v>4.0590999999999999</v>
      </c>
      <c r="H592" s="107">
        <v>28</v>
      </c>
      <c r="I592" s="108">
        <v>4.9000000000000004</v>
      </c>
      <c r="J592" s="107">
        <v>449.4</v>
      </c>
      <c r="K592" s="107">
        <v>-22</v>
      </c>
      <c r="L592" s="110">
        <v>91</v>
      </c>
      <c r="M592" s="110" t="s">
        <v>354</v>
      </c>
      <c r="N592" s="110" t="s">
        <v>354</v>
      </c>
      <c r="O592" s="127">
        <v>28.427320000000002</v>
      </c>
      <c r="P592" s="128">
        <v>-178.41370000000001</v>
      </c>
      <c r="Q592" s="21" t="s">
        <v>422</v>
      </c>
      <c r="R592" s="129">
        <v>42262</v>
      </c>
      <c r="S592" s="129"/>
      <c r="T592" s="105" t="s">
        <v>386</v>
      </c>
      <c r="U592" s="1" t="s">
        <v>384</v>
      </c>
      <c r="V592" s="1"/>
      <c r="W592" s="1"/>
      <c r="X592" s="1"/>
      <c r="Y592" s="3"/>
      <c r="Z592" s="3"/>
      <c r="AA592" s="3"/>
      <c r="AB592" s="3"/>
      <c r="AC592" s="3">
        <v>1</v>
      </c>
      <c r="AD592" s="3"/>
      <c r="AE592" s="3"/>
      <c r="AF592" s="3"/>
      <c r="AG592" s="3"/>
      <c r="AH592" s="3"/>
      <c r="AI592" s="3">
        <v>0</v>
      </c>
      <c r="AJ592" s="2"/>
      <c r="AK592" s="2"/>
    </row>
    <row r="593" spans="1:41" ht="14.5" x14ac:dyDescent="0.3">
      <c r="A593" s="105" t="s">
        <v>239</v>
      </c>
      <c r="B593" s="114" t="s">
        <v>150</v>
      </c>
      <c r="C593" s="1" t="s">
        <v>327</v>
      </c>
      <c r="E593" s="1" t="s">
        <v>339</v>
      </c>
      <c r="F593" s="106">
        <v>4.0427999999999997</v>
      </c>
      <c r="H593" s="107">
        <v>69.7</v>
      </c>
      <c r="I593" s="108">
        <v>4.8</v>
      </c>
      <c r="J593" s="107">
        <v>862.8</v>
      </c>
      <c r="K593" s="107">
        <v>-17.5</v>
      </c>
      <c r="L593" s="110">
        <v>91</v>
      </c>
      <c r="M593" s="110" t="s">
        <v>354</v>
      </c>
      <c r="N593" s="110" t="s">
        <v>354</v>
      </c>
      <c r="O593" s="127">
        <v>28.427320000000002</v>
      </c>
      <c r="P593" s="128">
        <v>-178.41370000000001</v>
      </c>
      <c r="Q593" s="21" t="s">
        <v>422</v>
      </c>
      <c r="R593" s="129">
        <v>42262</v>
      </c>
      <c r="S593" s="129"/>
      <c r="T593" s="105" t="s">
        <v>386</v>
      </c>
      <c r="U593" s="1" t="s">
        <v>384</v>
      </c>
      <c r="V593" s="1"/>
      <c r="W593" s="1"/>
      <c r="X593" s="1"/>
      <c r="Y593" s="3"/>
      <c r="Z593" s="3"/>
      <c r="AA593" s="3"/>
      <c r="AB593" s="3"/>
      <c r="AC593" s="3">
        <v>1</v>
      </c>
      <c r="AD593" s="3"/>
      <c r="AE593" s="3"/>
      <c r="AF593" s="3"/>
      <c r="AG593" s="3"/>
      <c r="AH593" s="3"/>
      <c r="AI593" s="3">
        <v>0</v>
      </c>
      <c r="AJ593" s="2"/>
      <c r="AK593" s="2"/>
    </row>
    <row r="594" spans="1:41" ht="14.5" x14ac:dyDescent="0.3">
      <c r="A594" s="105" t="s">
        <v>240</v>
      </c>
      <c r="B594" s="114" t="s">
        <v>139</v>
      </c>
      <c r="C594" s="1" t="s">
        <v>325</v>
      </c>
      <c r="E594" s="1" t="s">
        <v>338</v>
      </c>
      <c r="F594" s="106">
        <v>2.5085999999999999</v>
      </c>
      <c r="H594" s="107">
        <v>44.5</v>
      </c>
      <c r="I594" s="108">
        <v>5.6</v>
      </c>
      <c r="J594" s="107">
        <v>569.29999999999995</v>
      </c>
      <c r="K594" s="107">
        <v>-21.4</v>
      </c>
      <c r="L594" s="110">
        <v>91</v>
      </c>
      <c r="M594" s="110" t="s">
        <v>354</v>
      </c>
      <c r="N594" s="110" t="s">
        <v>354</v>
      </c>
      <c r="O594" s="127">
        <v>28.427320000000002</v>
      </c>
      <c r="P594" s="128">
        <v>-178.41370000000001</v>
      </c>
      <c r="Q594" s="21" t="s">
        <v>422</v>
      </c>
      <c r="R594" s="129">
        <v>42262</v>
      </c>
      <c r="S594" s="129"/>
      <c r="T594" s="105" t="s">
        <v>386</v>
      </c>
      <c r="U594" s="1" t="s">
        <v>384</v>
      </c>
      <c r="V594" s="1"/>
      <c r="W594" s="1"/>
      <c r="X594" s="1"/>
      <c r="Y594" s="3"/>
      <c r="Z594" s="3"/>
      <c r="AA594" s="3"/>
      <c r="AB594" s="3"/>
      <c r="AC594" s="3">
        <v>1</v>
      </c>
      <c r="AD594" s="3"/>
      <c r="AE594" s="3"/>
      <c r="AF594" s="3"/>
      <c r="AG594" s="3"/>
      <c r="AH594" s="3"/>
      <c r="AI594" s="3">
        <v>0</v>
      </c>
      <c r="AJ594" s="2"/>
      <c r="AK594" s="2"/>
    </row>
    <row r="595" spans="1:41" ht="14.5" x14ac:dyDescent="0.3">
      <c r="A595" s="105" t="s">
        <v>241</v>
      </c>
      <c r="B595" s="114" t="s">
        <v>8</v>
      </c>
      <c r="C595" s="1" t="s">
        <v>314</v>
      </c>
      <c r="E595" s="1" t="s">
        <v>337</v>
      </c>
      <c r="F595" s="106">
        <v>4.0263999999999998</v>
      </c>
      <c r="H595" s="107">
        <v>43.8</v>
      </c>
      <c r="I595" s="108">
        <v>4.9000000000000004</v>
      </c>
      <c r="J595" s="107">
        <v>904.2</v>
      </c>
      <c r="K595" s="107">
        <v>-24.6</v>
      </c>
      <c r="L595" s="110">
        <v>91</v>
      </c>
      <c r="M595" s="110" t="s">
        <v>354</v>
      </c>
      <c r="N595" s="110" t="s">
        <v>354</v>
      </c>
      <c r="O595" s="127">
        <v>28.427320000000002</v>
      </c>
      <c r="P595" s="128">
        <v>-178.41370000000001</v>
      </c>
      <c r="Q595" s="21" t="s">
        <v>422</v>
      </c>
      <c r="R595" s="129">
        <v>42262</v>
      </c>
      <c r="S595" s="129"/>
      <c r="T595" s="105" t="s">
        <v>386</v>
      </c>
      <c r="U595" s="1" t="s">
        <v>384</v>
      </c>
      <c r="V595" s="1"/>
      <c r="W595" s="1"/>
      <c r="X595" s="1"/>
      <c r="Y595" s="3"/>
      <c r="Z595" s="3"/>
      <c r="AA595" s="3"/>
      <c r="AB595" s="3"/>
      <c r="AC595" s="3">
        <v>1</v>
      </c>
      <c r="AD595" s="3"/>
      <c r="AE595" s="3"/>
      <c r="AF595" s="3"/>
      <c r="AG595" s="3"/>
      <c r="AH595" s="3"/>
      <c r="AI595" s="3">
        <v>0</v>
      </c>
      <c r="AJ595" s="2"/>
      <c r="AK595" s="2"/>
    </row>
    <row r="596" spans="1:41" ht="14.5" x14ac:dyDescent="0.3">
      <c r="A596" s="105" t="s">
        <v>242</v>
      </c>
      <c r="B596" s="114" t="s">
        <v>6</v>
      </c>
      <c r="C596" s="1" t="s">
        <v>288</v>
      </c>
      <c r="E596" s="1" t="s">
        <v>339</v>
      </c>
      <c r="F596" s="106">
        <v>3.9885000000000002</v>
      </c>
      <c r="H596" s="107">
        <v>34.1</v>
      </c>
      <c r="I596" s="108">
        <v>3.6</v>
      </c>
      <c r="J596" s="107">
        <v>429</v>
      </c>
      <c r="K596" s="107">
        <v>-20.6</v>
      </c>
      <c r="L596" s="110">
        <v>91</v>
      </c>
      <c r="M596" s="110" t="s">
        <v>354</v>
      </c>
      <c r="N596" s="110" t="s">
        <v>354</v>
      </c>
      <c r="O596" s="127">
        <v>28.427320000000002</v>
      </c>
      <c r="P596" s="128">
        <v>-178.41370000000001</v>
      </c>
      <c r="Q596" s="21" t="s">
        <v>422</v>
      </c>
      <c r="R596" s="129">
        <v>42262</v>
      </c>
      <c r="S596" s="129"/>
      <c r="T596" s="105" t="s">
        <v>386</v>
      </c>
      <c r="U596" s="1" t="s">
        <v>384</v>
      </c>
      <c r="V596" s="1"/>
      <c r="W596" s="1"/>
      <c r="X596" s="1"/>
      <c r="Y596" s="3"/>
      <c r="Z596" s="3"/>
      <c r="AA596" s="3"/>
      <c r="AB596" s="3"/>
      <c r="AC596" s="3">
        <v>1</v>
      </c>
      <c r="AD596" s="3"/>
      <c r="AE596" s="3"/>
      <c r="AF596" s="3"/>
      <c r="AG596" s="3"/>
      <c r="AH596" s="3"/>
      <c r="AI596" s="3">
        <v>0</v>
      </c>
      <c r="AJ596" s="2"/>
      <c r="AK596" s="2"/>
    </row>
    <row r="597" spans="1:41" ht="14.5" x14ac:dyDescent="0.3">
      <c r="A597" s="105" t="s">
        <v>243</v>
      </c>
      <c r="B597" s="114" t="s">
        <v>149</v>
      </c>
      <c r="C597" s="1" t="s">
        <v>317</v>
      </c>
      <c r="E597" s="1" t="s">
        <v>338</v>
      </c>
      <c r="F597" s="106">
        <v>2.4550999999999998</v>
      </c>
      <c r="H597" s="107">
        <v>35.6</v>
      </c>
      <c r="I597" s="108">
        <v>3.8</v>
      </c>
      <c r="J597" s="107">
        <v>630</v>
      </c>
      <c r="K597" s="107">
        <v>-36.1</v>
      </c>
      <c r="L597" s="109">
        <v>91</v>
      </c>
      <c r="M597" s="110" t="s">
        <v>354</v>
      </c>
      <c r="N597" s="110" t="s">
        <v>354</v>
      </c>
      <c r="O597" s="127">
        <f>28+26.638/60</f>
        <v>28.443966666666668</v>
      </c>
      <c r="P597" s="127">
        <f>-178-24.613/60</f>
        <v>-178.41021666666666</v>
      </c>
      <c r="Q597" s="21" t="s">
        <v>422</v>
      </c>
      <c r="R597" s="129">
        <v>42263</v>
      </c>
      <c r="S597" s="129"/>
      <c r="T597" s="105" t="s">
        <v>386</v>
      </c>
      <c r="U597" s="1" t="s">
        <v>384</v>
      </c>
      <c r="V597" s="1"/>
      <c r="W597" s="1"/>
      <c r="X597" s="1"/>
      <c r="Y597" s="3"/>
      <c r="Z597" s="3"/>
      <c r="AA597" s="3"/>
      <c r="AB597" s="3"/>
      <c r="AC597" s="3">
        <v>1</v>
      </c>
      <c r="AD597" s="3"/>
      <c r="AE597" s="3"/>
      <c r="AF597" s="3"/>
      <c r="AG597" s="3"/>
      <c r="AH597" s="3"/>
      <c r="AI597" s="3">
        <v>0</v>
      </c>
      <c r="AJ597" s="2"/>
      <c r="AK597" s="2"/>
    </row>
    <row r="598" spans="1:41" ht="14.5" x14ac:dyDescent="0.3">
      <c r="A598" s="105" t="s">
        <v>244</v>
      </c>
      <c r="B598" s="114" t="s">
        <v>143</v>
      </c>
      <c r="C598" s="1" t="s">
        <v>324</v>
      </c>
      <c r="E598" s="1" t="s">
        <v>338</v>
      </c>
      <c r="F598" s="106">
        <v>2.5301999999999998</v>
      </c>
      <c r="H598" s="107">
        <v>81.099999999999994</v>
      </c>
      <c r="I598" s="108">
        <v>4.5999999999999996</v>
      </c>
      <c r="J598" s="107">
        <v>658.9</v>
      </c>
      <c r="K598" s="107">
        <v>-35.299999999999997</v>
      </c>
      <c r="L598" s="109">
        <v>91</v>
      </c>
      <c r="M598" s="110" t="s">
        <v>354</v>
      </c>
      <c r="N598" s="110" t="s">
        <v>354</v>
      </c>
      <c r="O598" s="127">
        <f>28+26.638/60</f>
        <v>28.443966666666668</v>
      </c>
      <c r="P598" s="127">
        <f>-178-24.613/60</f>
        <v>-178.41021666666666</v>
      </c>
      <c r="Q598" s="21" t="s">
        <v>422</v>
      </c>
      <c r="R598" s="129">
        <v>42263</v>
      </c>
      <c r="S598" s="129"/>
      <c r="T598" s="105" t="s">
        <v>386</v>
      </c>
      <c r="U598" s="1" t="s">
        <v>384</v>
      </c>
      <c r="V598" s="1"/>
      <c r="W598" s="1"/>
      <c r="X598" s="1"/>
      <c r="Y598" s="3"/>
      <c r="Z598" s="3"/>
      <c r="AA598" s="3"/>
      <c r="AB598" s="3"/>
      <c r="AC598" s="3">
        <v>1</v>
      </c>
      <c r="AD598" s="3"/>
      <c r="AE598" s="3"/>
      <c r="AF598" s="3"/>
      <c r="AG598" s="3"/>
      <c r="AH598" s="3"/>
      <c r="AI598" s="3">
        <v>0</v>
      </c>
      <c r="AJ598" s="2"/>
      <c r="AK598" s="2"/>
    </row>
    <row r="599" spans="1:41" s="23" customFormat="1" ht="14.5" x14ac:dyDescent="0.3">
      <c r="A599" s="105" t="s">
        <v>245</v>
      </c>
      <c r="B599" s="114" t="s">
        <v>143</v>
      </c>
      <c r="C599" s="1" t="s">
        <v>329</v>
      </c>
      <c r="D599" s="15"/>
      <c r="E599" s="1" t="s">
        <v>338</v>
      </c>
      <c r="F599" s="106">
        <v>2.5118</v>
      </c>
      <c r="G599" s="21"/>
      <c r="H599" s="107">
        <v>35.700000000000003</v>
      </c>
      <c r="I599" s="108">
        <v>4.9000000000000004</v>
      </c>
      <c r="J599" s="107">
        <v>536.1</v>
      </c>
      <c r="K599" s="107">
        <v>-35.1</v>
      </c>
      <c r="L599" s="109">
        <v>91</v>
      </c>
      <c r="M599" s="110" t="s">
        <v>354</v>
      </c>
      <c r="N599" s="110" t="s">
        <v>354</v>
      </c>
      <c r="O599" s="127">
        <f>28+26.638/60</f>
        <v>28.443966666666668</v>
      </c>
      <c r="P599" s="127">
        <f>-178-24.613/60</f>
        <v>-178.41021666666666</v>
      </c>
      <c r="Q599" s="21" t="s">
        <v>422</v>
      </c>
      <c r="R599" s="129">
        <v>42263</v>
      </c>
      <c r="S599" s="129"/>
      <c r="T599" s="105" t="s">
        <v>386</v>
      </c>
      <c r="U599" s="1" t="s">
        <v>384</v>
      </c>
      <c r="V599" s="1"/>
      <c r="W599" s="1"/>
      <c r="X599" s="1"/>
      <c r="Y599" s="3"/>
      <c r="Z599" s="3"/>
      <c r="AA599" s="3"/>
      <c r="AB599" s="3"/>
      <c r="AC599" s="3">
        <v>1</v>
      </c>
      <c r="AD599" s="3"/>
      <c r="AE599" s="3"/>
      <c r="AF599" s="3"/>
      <c r="AG599" s="3"/>
      <c r="AH599" s="3"/>
      <c r="AI599" s="3">
        <v>0</v>
      </c>
      <c r="AJ599" s="2"/>
      <c r="AK599" s="2"/>
      <c r="AL599" s="15"/>
      <c r="AM599" s="15"/>
      <c r="AN599" s="15"/>
      <c r="AO599" s="15"/>
    </row>
    <row r="600" spans="1:41" s="23" customFormat="1" ht="14.5" x14ac:dyDescent="0.3">
      <c r="A600" s="105" t="s">
        <v>246</v>
      </c>
      <c r="B600" s="114" t="s">
        <v>8</v>
      </c>
      <c r="C600" s="1" t="s">
        <v>314</v>
      </c>
      <c r="D600" s="15"/>
      <c r="E600" s="1" t="s">
        <v>337</v>
      </c>
      <c r="F600" s="106">
        <v>4.0132000000000003</v>
      </c>
      <c r="G600" s="21"/>
      <c r="H600" s="107">
        <v>28.6</v>
      </c>
      <c r="I600" s="108">
        <v>3.6</v>
      </c>
      <c r="J600" s="107">
        <v>1278.2</v>
      </c>
      <c r="K600" s="107">
        <v>-21.2</v>
      </c>
      <c r="L600" s="109">
        <v>52</v>
      </c>
      <c r="M600" s="110" t="s">
        <v>354</v>
      </c>
      <c r="N600" s="110" t="s">
        <v>354</v>
      </c>
      <c r="O600" s="127">
        <v>28.384429999999998</v>
      </c>
      <c r="P600" s="128">
        <v>-178.27961999999999</v>
      </c>
      <c r="Q600" s="21" t="s">
        <v>422</v>
      </c>
      <c r="R600" s="129">
        <v>42263</v>
      </c>
      <c r="S600" s="129"/>
      <c r="T600" s="105" t="s">
        <v>380</v>
      </c>
      <c r="U600" s="1" t="s">
        <v>384</v>
      </c>
      <c r="V600" s="1"/>
      <c r="W600" s="1"/>
      <c r="X600" s="1"/>
      <c r="Y600" s="3"/>
      <c r="Z600" s="3"/>
      <c r="AA600" s="3"/>
      <c r="AB600" s="3"/>
      <c r="AC600" s="3">
        <v>1</v>
      </c>
      <c r="AD600" s="3"/>
      <c r="AE600" s="3"/>
      <c r="AF600" s="3"/>
      <c r="AG600" s="3"/>
      <c r="AH600" s="3"/>
      <c r="AI600" s="3">
        <v>0</v>
      </c>
      <c r="AJ600" s="2"/>
      <c r="AK600" s="2"/>
      <c r="AL600" s="15"/>
      <c r="AM600" s="15"/>
      <c r="AN600" s="15"/>
      <c r="AO600" s="15"/>
    </row>
    <row r="601" spans="1:41" ht="14.5" x14ac:dyDescent="0.3">
      <c r="A601" s="118" t="s">
        <v>247</v>
      </c>
      <c r="B601" s="119" t="s">
        <v>4</v>
      </c>
      <c r="C601" s="119" t="s">
        <v>317</v>
      </c>
      <c r="D601" s="44"/>
      <c r="E601" s="119" t="s">
        <v>337</v>
      </c>
      <c r="F601" s="120">
        <v>2.4872999999999998</v>
      </c>
      <c r="G601" s="45"/>
      <c r="H601" s="121">
        <v>16.2</v>
      </c>
      <c r="I601" s="122">
        <v>2.7</v>
      </c>
      <c r="J601" s="121">
        <v>692.8</v>
      </c>
      <c r="K601" s="121">
        <v>-19.5</v>
      </c>
      <c r="L601" s="123">
        <v>52</v>
      </c>
      <c r="M601" s="124" t="s">
        <v>354</v>
      </c>
      <c r="N601" s="124" t="s">
        <v>354</v>
      </c>
      <c r="O601" s="132">
        <v>28.384429999999998</v>
      </c>
      <c r="P601" s="132">
        <v>-178.27961999999999</v>
      </c>
      <c r="Q601" s="45" t="s">
        <v>422</v>
      </c>
      <c r="R601" s="133">
        <v>42263</v>
      </c>
      <c r="S601" s="133"/>
      <c r="T601" s="118" t="s">
        <v>380</v>
      </c>
      <c r="U601" s="119" t="s">
        <v>384</v>
      </c>
      <c r="V601" s="119"/>
      <c r="W601" s="119"/>
      <c r="X601" s="119"/>
      <c r="Y601" s="124"/>
      <c r="Z601" s="124"/>
      <c r="AA601" s="124"/>
      <c r="AB601" s="124"/>
      <c r="AC601" s="124">
        <v>1</v>
      </c>
      <c r="AD601" s="124"/>
      <c r="AE601" s="124"/>
      <c r="AF601" s="124"/>
      <c r="AG601" s="124"/>
      <c r="AH601" s="124"/>
      <c r="AI601" s="124">
        <v>0</v>
      </c>
      <c r="AJ601" s="118"/>
      <c r="AK601" s="118"/>
      <c r="AL601" s="44"/>
      <c r="AM601" s="44"/>
      <c r="AN601" s="44"/>
      <c r="AO601" s="44"/>
    </row>
    <row r="602" spans="1:41" ht="14.5" x14ac:dyDescent="0.3">
      <c r="A602" s="105" t="s">
        <v>248</v>
      </c>
      <c r="B602" s="114" t="s">
        <v>5</v>
      </c>
      <c r="C602" s="1" t="s">
        <v>319</v>
      </c>
      <c r="E602" s="1" t="s">
        <v>338</v>
      </c>
      <c r="F602" s="106">
        <v>1.9823</v>
      </c>
      <c r="H602" s="107">
        <v>15</v>
      </c>
      <c r="I602" s="108">
        <v>2.8</v>
      </c>
      <c r="J602" s="107">
        <v>368.3</v>
      </c>
      <c r="K602" s="107">
        <v>-19.5</v>
      </c>
      <c r="L602" s="109">
        <v>52</v>
      </c>
      <c r="M602" s="110" t="s">
        <v>354</v>
      </c>
      <c r="N602" s="110" t="s">
        <v>354</v>
      </c>
      <c r="O602" s="127">
        <v>28.384429999999998</v>
      </c>
      <c r="P602" s="128">
        <v>-178.27961999999999</v>
      </c>
      <c r="Q602" s="21" t="s">
        <v>422</v>
      </c>
      <c r="R602" s="129">
        <v>42263</v>
      </c>
      <c r="S602" s="129"/>
      <c r="T602" s="105" t="s">
        <v>380</v>
      </c>
      <c r="U602" s="1" t="s">
        <v>384</v>
      </c>
      <c r="V602" s="1"/>
      <c r="W602" s="1"/>
      <c r="X602" s="1"/>
      <c r="Y602" s="3"/>
      <c r="Z602" s="3"/>
      <c r="AA602" s="3"/>
      <c r="AB602" s="3"/>
      <c r="AC602" s="3">
        <v>1</v>
      </c>
      <c r="AD602" s="3"/>
      <c r="AE602" s="3"/>
      <c r="AF602" s="3"/>
      <c r="AG602" s="3"/>
      <c r="AH602" s="3"/>
      <c r="AI602" s="3">
        <v>0</v>
      </c>
      <c r="AJ602" s="2"/>
      <c r="AK602" s="2"/>
    </row>
    <row r="603" spans="1:41" ht="14.5" x14ac:dyDescent="0.3">
      <c r="A603" s="105" t="s">
        <v>249</v>
      </c>
      <c r="B603" s="114" t="s">
        <v>5</v>
      </c>
      <c r="C603" s="1" t="s">
        <v>334</v>
      </c>
      <c r="E603" s="1" t="s">
        <v>338</v>
      </c>
      <c r="F603" s="106">
        <v>1.9440999999999999</v>
      </c>
      <c r="H603" s="107">
        <v>29.3</v>
      </c>
      <c r="I603" s="108">
        <v>4.4000000000000004</v>
      </c>
      <c r="J603" s="107">
        <v>384.1</v>
      </c>
      <c r="K603" s="107">
        <v>-34.4</v>
      </c>
      <c r="L603" s="110">
        <v>90</v>
      </c>
      <c r="M603" s="110" t="s">
        <v>354</v>
      </c>
      <c r="N603" s="110" t="s">
        <v>354</v>
      </c>
      <c r="O603" s="127">
        <f>28+28.743/60</f>
        <v>28.479050000000001</v>
      </c>
      <c r="P603" s="128">
        <f>-178-23.337/60</f>
        <v>-178.38894999999999</v>
      </c>
      <c r="Q603" s="21" t="s">
        <v>422</v>
      </c>
      <c r="R603" s="129">
        <v>42264</v>
      </c>
      <c r="S603" s="129"/>
      <c r="T603" s="105" t="s">
        <v>380</v>
      </c>
      <c r="U603" s="1" t="s">
        <v>384</v>
      </c>
      <c r="V603" s="1"/>
      <c r="W603" s="1"/>
      <c r="X603" s="1"/>
      <c r="Y603" s="3"/>
      <c r="Z603" s="3"/>
      <c r="AA603" s="3"/>
      <c r="AB603" s="3"/>
      <c r="AC603" s="3">
        <v>1</v>
      </c>
      <c r="AD603" s="3"/>
      <c r="AE603" s="3"/>
      <c r="AF603" s="3"/>
      <c r="AG603" s="3"/>
      <c r="AH603" s="3"/>
      <c r="AI603" s="3">
        <v>0</v>
      </c>
      <c r="AJ603" s="2"/>
      <c r="AK603" s="2"/>
    </row>
    <row r="604" spans="1:41" ht="14.5" x14ac:dyDescent="0.3">
      <c r="A604" s="105" t="s">
        <v>251</v>
      </c>
      <c r="B604" s="114" t="s">
        <v>154</v>
      </c>
      <c r="C604" s="1"/>
      <c r="E604" s="1"/>
      <c r="F604" s="106">
        <v>2.5110999999999999</v>
      </c>
      <c r="H604" s="107">
        <v>149.4</v>
      </c>
      <c r="I604" s="108">
        <v>4.0999999999999996</v>
      </c>
      <c r="J604" s="107">
        <v>700.7</v>
      </c>
      <c r="K604" s="107">
        <v>-21.6</v>
      </c>
      <c r="L604" s="116">
        <v>91</v>
      </c>
      <c r="M604" s="110" t="s">
        <v>354</v>
      </c>
      <c r="N604" s="110" t="s">
        <v>354</v>
      </c>
      <c r="O604" s="127">
        <f>28+29.777/60</f>
        <v>28.496283333333334</v>
      </c>
      <c r="P604" s="128">
        <f>-178-20.78/60</f>
        <v>-178.34633333333332</v>
      </c>
      <c r="Q604" s="21" t="s">
        <v>422</v>
      </c>
      <c r="R604" s="129">
        <v>42264</v>
      </c>
      <c r="S604" s="129"/>
      <c r="T604" s="105" t="s">
        <v>386</v>
      </c>
      <c r="U604" s="1" t="s">
        <v>384</v>
      </c>
      <c r="V604" s="1"/>
      <c r="W604" s="1"/>
      <c r="X604" s="1"/>
      <c r="Y604" s="3"/>
      <c r="Z604" s="3"/>
      <c r="AA604" s="3"/>
      <c r="AB604" s="3"/>
      <c r="AC604" s="3">
        <v>1</v>
      </c>
      <c r="AD604" s="3"/>
      <c r="AE604" s="3"/>
      <c r="AF604" s="3"/>
      <c r="AG604" s="3"/>
      <c r="AH604" s="3"/>
      <c r="AI604" s="3">
        <v>0</v>
      </c>
      <c r="AJ604" s="2"/>
      <c r="AK604" s="2" t="s">
        <v>410</v>
      </c>
    </row>
    <row r="605" spans="1:41" ht="14.5" x14ac:dyDescent="0.3">
      <c r="A605" s="105" t="s">
        <v>252</v>
      </c>
      <c r="B605" s="114" t="s">
        <v>8</v>
      </c>
      <c r="C605" s="1" t="s">
        <v>332</v>
      </c>
      <c r="E605" s="1" t="s">
        <v>337</v>
      </c>
      <c r="F605" s="106">
        <v>3.972</v>
      </c>
      <c r="H605" s="107">
        <v>56.3</v>
      </c>
      <c r="I605" s="108">
        <v>4.9000000000000004</v>
      </c>
      <c r="J605" s="107">
        <v>846.3</v>
      </c>
      <c r="K605" s="107">
        <v>-25.1</v>
      </c>
      <c r="L605" s="116">
        <v>91</v>
      </c>
      <c r="M605" s="110" t="s">
        <v>354</v>
      </c>
      <c r="N605" s="110" t="s">
        <v>354</v>
      </c>
      <c r="O605" s="127">
        <f>28+29.777/60</f>
        <v>28.496283333333334</v>
      </c>
      <c r="P605" s="128">
        <f>-178-20.78/60</f>
        <v>-178.34633333333332</v>
      </c>
      <c r="Q605" s="21" t="s">
        <v>422</v>
      </c>
      <c r="R605" s="129">
        <v>42264</v>
      </c>
      <c r="S605" s="129"/>
      <c r="T605" s="105" t="s">
        <v>386</v>
      </c>
      <c r="U605" s="1" t="s">
        <v>384</v>
      </c>
      <c r="V605" s="1"/>
      <c r="W605" s="1"/>
      <c r="X605" s="1"/>
      <c r="Y605" s="3"/>
      <c r="Z605" s="3"/>
      <c r="AA605" s="3"/>
      <c r="AB605" s="3"/>
      <c r="AC605" s="3">
        <v>1</v>
      </c>
      <c r="AD605" s="3"/>
      <c r="AE605" s="3"/>
      <c r="AF605" s="3"/>
      <c r="AG605" s="3"/>
      <c r="AH605" s="3"/>
      <c r="AI605" s="3">
        <v>0</v>
      </c>
      <c r="AJ605" s="2"/>
      <c r="AK605" s="2"/>
    </row>
    <row r="606" spans="1:41" ht="14.5" x14ac:dyDescent="0.3">
      <c r="A606" s="105" t="s">
        <v>253</v>
      </c>
      <c r="B606" s="114" t="s">
        <v>5</v>
      </c>
      <c r="C606" s="1" t="s">
        <v>334</v>
      </c>
      <c r="E606" s="1" t="s">
        <v>338</v>
      </c>
      <c r="F606" s="106">
        <v>2.0036</v>
      </c>
      <c r="H606" s="107">
        <v>26.9</v>
      </c>
      <c r="I606" s="108">
        <v>5</v>
      </c>
      <c r="J606" s="107">
        <v>401.1</v>
      </c>
      <c r="K606" s="107">
        <v>-34.5</v>
      </c>
      <c r="L606" s="116">
        <v>91</v>
      </c>
      <c r="M606" s="110" t="s">
        <v>354</v>
      </c>
      <c r="N606" s="110" t="s">
        <v>354</v>
      </c>
      <c r="O606" s="127">
        <f>28+29.777/60</f>
        <v>28.496283333333334</v>
      </c>
      <c r="P606" s="128">
        <f>-178-20.78/60</f>
        <v>-178.34633333333332</v>
      </c>
      <c r="Q606" s="21" t="s">
        <v>422</v>
      </c>
      <c r="R606" s="129">
        <v>42264</v>
      </c>
      <c r="S606" s="129"/>
      <c r="T606" s="105" t="s">
        <v>386</v>
      </c>
      <c r="U606" s="1" t="s">
        <v>384</v>
      </c>
      <c r="V606" s="1"/>
      <c r="W606" s="1"/>
      <c r="X606" s="1"/>
      <c r="Y606" s="3"/>
      <c r="Z606" s="3"/>
      <c r="AA606" s="3"/>
      <c r="AB606" s="3"/>
      <c r="AC606" s="3">
        <v>1</v>
      </c>
      <c r="AD606" s="3"/>
      <c r="AE606" s="3"/>
      <c r="AF606" s="3"/>
      <c r="AG606" s="3"/>
      <c r="AH606" s="3"/>
      <c r="AI606" s="3">
        <v>0</v>
      </c>
      <c r="AJ606" s="2"/>
      <c r="AK606" s="2"/>
    </row>
    <row r="607" spans="1:41" ht="14.5" x14ac:dyDescent="0.3">
      <c r="A607" s="105" t="s">
        <v>250</v>
      </c>
      <c r="B607" s="114" t="s">
        <v>150</v>
      </c>
      <c r="C607" s="1" t="s">
        <v>327</v>
      </c>
      <c r="E607" s="1" t="s">
        <v>339</v>
      </c>
      <c r="F607" s="106">
        <v>9.9741999999999997</v>
      </c>
      <c r="H607" s="107">
        <v>107</v>
      </c>
      <c r="I607" s="108">
        <v>4.5999999999999996</v>
      </c>
      <c r="J607" s="107">
        <v>1888</v>
      </c>
      <c r="K607" s="107">
        <v>-17.899999999999999</v>
      </c>
      <c r="L607" s="110">
        <v>90</v>
      </c>
      <c r="M607" s="110" t="s">
        <v>354</v>
      </c>
      <c r="N607" s="110" t="s">
        <v>354</v>
      </c>
      <c r="O607" s="127">
        <f>28+28.743/60</f>
        <v>28.479050000000001</v>
      </c>
      <c r="P607" s="128">
        <f>-178-23.337/60</f>
        <v>-178.38894999999999</v>
      </c>
      <c r="Q607" s="21" t="s">
        <v>422</v>
      </c>
      <c r="R607" s="129">
        <v>42264</v>
      </c>
      <c r="S607" s="129"/>
      <c r="T607" s="105" t="s">
        <v>380</v>
      </c>
      <c r="U607" s="1" t="s">
        <v>384</v>
      </c>
      <c r="V607" s="1"/>
      <c r="W607" s="1"/>
      <c r="X607" s="1"/>
      <c r="Y607" s="3"/>
      <c r="Z607" s="3"/>
      <c r="AA607" s="3"/>
      <c r="AB607" s="3"/>
      <c r="AC607" s="3">
        <v>1</v>
      </c>
      <c r="AD607" s="3"/>
      <c r="AE607" s="3"/>
      <c r="AF607" s="3"/>
      <c r="AG607" s="3"/>
      <c r="AH607" s="3"/>
      <c r="AI607" s="3">
        <v>0</v>
      </c>
      <c r="AJ607" s="2"/>
      <c r="AK607" s="2"/>
    </row>
    <row r="608" spans="1:41" s="23" customFormat="1" ht="14.5" x14ac:dyDescent="0.3">
      <c r="A608" s="105" t="s">
        <v>255</v>
      </c>
      <c r="B608" s="114" t="s">
        <v>232</v>
      </c>
      <c r="C608" s="1" t="s">
        <v>317</v>
      </c>
      <c r="D608" s="15"/>
      <c r="E608" s="1" t="s">
        <v>337</v>
      </c>
      <c r="F608" s="106">
        <v>2.4167999999999998</v>
      </c>
      <c r="G608" s="21"/>
      <c r="H608" s="107">
        <v>43.4</v>
      </c>
      <c r="I608" s="108">
        <v>3</v>
      </c>
      <c r="J608" s="107">
        <v>645.5</v>
      </c>
      <c r="K608" s="107">
        <v>-22</v>
      </c>
      <c r="L608" s="116">
        <v>91</v>
      </c>
      <c r="M608" s="110" t="s">
        <v>355</v>
      </c>
      <c r="N608" s="110" t="s">
        <v>355</v>
      </c>
      <c r="O608" s="127">
        <v>26.870080000000002</v>
      </c>
      <c r="P608" s="128">
        <v>-176.49017000000001</v>
      </c>
      <c r="Q608" s="21" t="s">
        <v>422</v>
      </c>
      <c r="R608" s="129">
        <v>42265</v>
      </c>
      <c r="S608" s="129"/>
      <c r="T608" s="105" t="s">
        <v>386</v>
      </c>
      <c r="U608" s="1" t="s">
        <v>384</v>
      </c>
      <c r="V608" s="1"/>
      <c r="W608" s="1"/>
      <c r="X608" s="1"/>
      <c r="Y608" s="3"/>
      <c r="Z608" s="3"/>
      <c r="AA608" s="3"/>
      <c r="AB608" s="3"/>
      <c r="AC608" s="3">
        <v>1</v>
      </c>
      <c r="AD608" s="3"/>
      <c r="AE608" s="3"/>
      <c r="AF608" s="3"/>
      <c r="AG608" s="3"/>
      <c r="AH608" s="3"/>
      <c r="AI608" s="3">
        <v>0</v>
      </c>
      <c r="AJ608" s="2"/>
      <c r="AK608" s="2"/>
      <c r="AL608" s="15"/>
      <c r="AM608" s="15"/>
      <c r="AN608" s="15"/>
      <c r="AO608" s="15"/>
    </row>
    <row r="609" spans="1:41" s="23" customFormat="1" ht="14.5" x14ac:dyDescent="0.3">
      <c r="A609" s="105" t="s">
        <v>256</v>
      </c>
      <c r="B609" s="114" t="s">
        <v>199</v>
      </c>
      <c r="C609" s="1" t="s">
        <v>303</v>
      </c>
      <c r="D609" s="15"/>
      <c r="E609" s="1" t="s">
        <v>339</v>
      </c>
      <c r="F609" s="106">
        <v>1.9945999999999999</v>
      </c>
      <c r="G609" s="21"/>
      <c r="H609" s="107">
        <v>27.6</v>
      </c>
      <c r="I609" s="108">
        <v>4.5</v>
      </c>
      <c r="J609" s="107">
        <v>381.3</v>
      </c>
      <c r="K609" s="107">
        <v>-19.399999999999999</v>
      </c>
      <c r="L609" s="116">
        <v>91</v>
      </c>
      <c r="M609" s="110" t="s">
        <v>355</v>
      </c>
      <c r="N609" s="110" t="s">
        <v>355</v>
      </c>
      <c r="O609" s="127">
        <v>26.870080000000002</v>
      </c>
      <c r="P609" s="128">
        <v>-176.49017000000001</v>
      </c>
      <c r="Q609" s="21" t="s">
        <v>422</v>
      </c>
      <c r="R609" s="129">
        <v>42265</v>
      </c>
      <c r="S609" s="129"/>
      <c r="T609" s="105" t="s">
        <v>386</v>
      </c>
      <c r="U609" s="1" t="s">
        <v>384</v>
      </c>
      <c r="V609" s="1"/>
      <c r="W609" s="1"/>
      <c r="X609" s="1"/>
      <c r="Y609" s="3"/>
      <c r="Z609" s="3"/>
      <c r="AA609" s="3"/>
      <c r="AB609" s="3"/>
      <c r="AC609" s="3">
        <v>1</v>
      </c>
      <c r="AD609" s="3"/>
      <c r="AE609" s="3"/>
      <c r="AF609" s="3"/>
      <c r="AG609" s="3"/>
      <c r="AH609" s="3"/>
      <c r="AI609" s="3">
        <v>0</v>
      </c>
      <c r="AJ609" s="2"/>
      <c r="AK609" s="2"/>
      <c r="AL609" s="15"/>
      <c r="AM609" s="15"/>
      <c r="AN609" s="15"/>
      <c r="AO609" s="15"/>
    </row>
    <row r="610" spans="1:41" ht="14.5" x14ac:dyDescent="0.3">
      <c r="A610" s="105" t="s">
        <v>257</v>
      </c>
      <c r="B610" s="114" t="s">
        <v>5</v>
      </c>
      <c r="C610" s="1" t="s">
        <v>334</v>
      </c>
      <c r="E610" s="1" t="s">
        <v>338</v>
      </c>
      <c r="F610" s="106">
        <v>1.9991000000000001</v>
      </c>
      <c r="H610" s="107">
        <v>21.7</v>
      </c>
      <c r="I610" s="108">
        <v>4.9000000000000004</v>
      </c>
      <c r="J610" s="107">
        <v>411.5</v>
      </c>
      <c r="K610" s="107">
        <v>-33.700000000000003</v>
      </c>
      <c r="L610" s="116">
        <v>91</v>
      </c>
      <c r="M610" s="110" t="s">
        <v>355</v>
      </c>
      <c r="N610" s="110" t="s">
        <v>355</v>
      </c>
      <c r="O610" s="127">
        <v>26.870080000000002</v>
      </c>
      <c r="P610" s="128">
        <v>-176.49017000000001</v>
      </c>
      <c r="Q610" s="21" t="s">
        <v>422</v>
      </c>
      <c r="R610" s="129">
        <v>42265</v>
      </c>
      <c r="S610" s="129"/>
      <c r="T610" s="105" t="s">
        <v>386</v>
      </c>
      <c r="U610" s="1" t="s">
        <v>384</v>
      </c>
      <c r="V610" s="1"/>
      <c r="W610" s="1"/>
      <c r="X610" s="1"/>
      <c r="Y610" s="3"/>
      <c r="Z610" s="3"/>
      <c r="AA610" s="3"/>
      <c r="AB610" s="3"/>
      <c r="AC610" s="3">
        <v>1</v>
      </c>
      <c r="AD610" s="3"/>
      <c r="AE610" s="3"/>
      <c r="AF610" s="3"/>
      <c r="AG610" s="3"/>
      <c r="AH610" s="3"/>
      <c r="AI610" s="3">
        <v>0</v>
      </c>
      <c r="AJ610" s="2"/>
      <c r="AK610" s="2"/>
    </row>
    <row r="611" spans="1:41" ht="14.5" x14ac:dyDescent="0.3">
      <c r="A611" s="105" t="s">
        <v>258</v>
      </c>
      <c r="B611" s="114" t="s">
        <v>6</v>
      </c>
      <c r="C611" s="1" t="s">
        <v>295</v>
      </c>
      <c r="E611" s="1" t="s">
        <v>339</v>
      </c>
      <c r="F611" s="106">
        <v>4.0122</v>
      </c>
      <c r="H611" s="107">
        <v>61.4</v>
      </c>
      <c r="I611" s="108">
        <v>4.5999999999999996</v>
      </c>
      <c r="J611" s="107">
        <v>797.5</v>
      </c>
      <c r="K611" s="107">
        <v>-22.6</v>
      </c>
      <c r="L611" s="116">
        <v>91</v>
      </c>
      <c r="M611" s="110" t="s">
        <v>355</v>
      </c>
      <c r="N611" s="110" t="s">
        <v>355</v>
      </c>
      <c r="O611" s="127">
        <v>26.870080000000002</v>
      </c>
      <c r="P611" s="128">
        <v>-176.49017000000001</v>
      </c>
      <c r="Q611" s="21" t="s">
        <v>422</v>
      </c>
      <c r="R611" s="129">
        <v>42265</v>
      </c>
      <c r="S611" s="129"/>
      <c r="T611" s="105" t="s">
        <v>386</v>
      </c>
      <c r="U611" s="1" t="s">
        <v>384</v>
      </c>
      <c r="V611" s="1"/>
      <c r="W611" s="1"/>
      <c r="X611" s="1"/>
      <c r="Y611" s="3"/>
      <c r="Z611" s="3"/>
      <c r="AA611" s="3"/>
      <c r="AB611" s="3"/>
      <c r="AC611" s="3">
        <v>1</v>
      </c>
      <c r="AD611" s="3"/>
      <c r="AE611" s="3"/>
      <c r="AF611" s="3"/>
      <c r="AG611" s="3"/>
      <c r="AH611" s="3"/>
      <c r="AI611" s="3">
        <v>0</v>
      </c>
      <c r="AJ611" s="2"/>
      <c r="AK611" s="2"/>
    </row>
    <row r="612" spans="1:41" ht="14.5" x14ac:dyDescent="0.3">
      <c r="A612" s="105" t="s">
        <v>259</v>
      </c>
      <c r="B612" s="114" t="s">
        <v>227</v>
      </c>
      <c r="C612" s="1" t="s">
        <v>320</v>
      </c>
      <c r="E612" s="1" t="s">
        <v>338</v>
      </c>
      <c r="F612" s="106">
        <v>2.0413000000000001</v>
      </c>
      <c r="H612" s="107">
        <v>45.4</v>
      </c>
      <c r="I612" s="108">
        <v>2.7</v>
      </c>
      <c r="J612" s="107">
        <v>363.1</v>
      </c>
      <c r="K612" s="107">
        <v>-34.9</v>
      </c>
      <c r="L612" s="116">
        <v>91</v>
      </c>
      <c r="M612" s="110" t="s">
        <v>355</v>
      </c>
      <c r="N612" s="110" t="s">
        <v>355</v>
      </c>
      <c r="O612" s="127">
        <v>26.870080000000002</v>
      </c>
      <c r="P612" s="128">
        <v>-176.49017000000001</v>
      </c>
      <c r="Q612" s="21" t="s">
        <v>422</v>
      </c>
      <c r="R612" s="129">
        <v>42265</v>
      </c>
      <c r="S612" s="129"/>
      <c r="T612" s="105" t="s">
        <v>386</v>
      </c>
      <c r="U612" s="1" t="s">
        <v>384</v>
      </c>
      <c r="V612" s="1"/>
      <c r="W612" s="1"/>
      <c r="X612" s="1"/>
      <c r="Y612" s="3"/>
      <c r="Z612" s="3"/>
      <c r="AA612" s="3"/>
      <c r="AB612" s="3"/>
      <c r="AC612" s="3">
        <v>1</v>
      </c>
      <c r="AD612" s="3"/>
      <c r="AE612" s="3"/>
      <c r="AF612" s="3"/>
      <c r="AG612" s="3"/>
      <c r="AH612" s="3"/>
      <c r="AI612" s="3">
        <v>0</v>
      </c>
      <c r="AJ612" s="2"/>
      <c r="AK612" s="2"/>
    </row>
    <row r="613" spans="1:41" s="23" customFormat="1" ht="14.5" x14ac:dyDescent="0.3">
      <c r="A613" s="105" t="s">
        <v>260</v>
      </c>
      <c r="B613" s="114" t="s">
        <v>136</v>
      </c>
      <c r="C613" s="1" t="s">
        <v>314</v>
      </c>
      <c r="D613" s="15"/>
      <c r="E613" s="1" t="s">
        <v>338</v>
      </c>
      <c r="F613" s="106">
        <v>2.5011999999999999</v>
      </c>
      <c r="G613" s="21"/>
      <c r="H613" s="107">
        <v>36.200000000000003</v>
      </c>
      <c r="I613" s="108">
        <v>3.9</v>
      </c>
      <c r="J613" s="107">
        <v>691.2</v>
      </c>
      <c r="K613" s="107">
        <v>-25.3</v>
      </c>
      <c r="L613" s="116">
        <v>91</v>
      </c>
      <c r="M613" s="110" t="s">
        <v>355</v>
      </c>
      <c r="N613" s="110" t="s">
        <v>355</v>
      </c>
      <c r="O613" s="127">
        <v>26.870080000000002</v>
      </c>
      <c r="P613" s="128">
        <v>-176.49017000000001</v>
      </c>
      <c r="Q613" s="21" t="s">
        <v>422</v>
      </c>
      <c r="R613" s="129">
        <v>42265</v>
      </c>
      <c r="S613" s="129"/>
      <c r="T613" s="105" t="s">
        <v>386</v>
      </c>
      <c r="U613" s="1" t="s">
        <v>384</v>
      </c>
      <c r="V613" s="1"/>
      <c r="W613" s="1"/>
      <c r="X613" s="1"/>
      <c r="Y613" s="3"/>
      <c r="Z613" s="3"/>
      <c r="AA613" s="3"/>
      <c r="AB613" s="3"/>
      <c r="AC613" s="3">
        <v>1</v>
      </c>
      <c r="AD613" s="3"/>
      <c r="AE613" s="3"/>
      <c r="AF613" s="3"/>
      <c r="AG613" s="3"/>
      <c r="AH613" s="3"/>
      <c r="AI613" s="3">
        <v>0</v>
      </c>
      <c r="AJ613" s="2"/>
      <c r="AK613" s="2"/>
      <c r="AL613" s="15"/>
      <c r="AM613" s="15"/>
      <c r="AN613" s="15"/>
      <c r="AO613" s="15"/>
    </row>
    <row r="614" spans="1:41" s="23" customFormat="1" ht="14.5" x14ac:dyDescent="0.3">
      <c r="A614" s="105" t="s">
        <v>261</v>
      </c>
      <c r="B614" s="114" t="s">
        <v>149</v>
      </c>
      <c r="C614" s="1" t="s">
        <v>314</v>
      </c>
      <c r="D614" s="15"/>
      <c r="E614" s="1" t="s">
        <v>338</v>
      </c>
      <c r="F614" s="106">
        <v>5.5180999999999996</v>
      </c>
      <c r="G614" s="21"/>
      <c r="H614" s="107">
        <v>69.900000000000006</v>
      </c>
      <c r="I614" s="108">
        <v>4.5999999999999996</v>
      </c>
      <c r="J614" s="107">
        <v>665.3</v>
      </c>
      <c r="K614" s="107">
        <v>-36.799999999999997</v>
      </c>
      <c r="L614" s="116">
        <f>276*0.3048</f>
        <v>84.124800000000008</v>
      </c>
      <c r="M614" s="110" t="s">
        <v>345</v>
      </c>
      <c r="N614" s="110" t="s">
        <v>345</v>
      </c>
      <c r="O614" s="127">
        <v>28.218830000000001</v>
      </c>
      <c r="P614" s="128">
        <v>-177.44892999999999</v>
      </c>
      <c r="Q614" s="21" t="s">
        <v>422</v>
      </c>
      <c r="R614" s="129">
        <v>42266</v>
      </c>
      <c r="S614" s="129"/>
      <c r="T614" s="105" t="s">
        <v>380</v>
      </c>
      <c r="U614" s="1" t="s">
        <v>384</v>
      </c>
      <c r="V614" s="1"/>
      <c r="W614" s="1"/>
      <c r="X614" s="1"/>
      <c r="Y614" s="3"/>
      <c r="Z614" s="3"/>
      <c r="AA614" s="3"/>
      <c r="AB614" s="3"/>
      <c r="AC614" s="3">
        <v>1</v>
      </c>
      <c r="AD614" s="3"/>
      <c r="AE614" s="3"/>
      <c r="AF614" s="3"/>
      <c r="AG614" s="3"/>
      <c r="AH614" s="3"/>
      <c r="AI614" s="3">
        <v>0</v>
      </c>
      <c r="AJ614" s="2"/>
      <c r="AK614" s="2"/>
      <c r="AL614" s="15"/>
      <c r="AM614" s="15"/>
      <c r="AN614" s="15"/>
      <c r="AO614" s="15"/>
    </row>
    <row r="615" spans="1:41" ht="14.5" x14ac:dyDescent="0.3">
      <c r="A615" s="105" t="s">
        <v>262</v>
      </c>
      <c r="B615" s="114" t="s">
        <v>4</v>
      </c>
      <c r="C615" s="1" t="s">
        <v>316</v>
      </c>
      <c r="E615" s="1" t="s">
        <v>337</v>
      </c>
      <c r="F615" s="106">
        <v>2.4891999999999999</v>
      </c>
      <c r="H615" s="107">
        <v>23.7</v>
      </c>
      <c r="I615" s="108">
        <v>2.9</v>
      </c>
      <c r="J615" s="107">
        <v>626.70000000000005</v>
      </c>
      <c r="K615" s="107">
        <v>-25.1</v>
      </c>
      <c r="L615" s="116">
        <f>285*0.3048</f>
        <v>86.868000000000009</v>
      </c>
      <c r="M615" s="110" t="s">
        <v>354</v>
      </c>
      <c r="N615" s="110" t="s">
        <v>354</v>
      </c>
      <c r="O615" s="127">
        <f>28+26.605/60</f>
        <v>28.443416666666668</v>
      </c>
      <c r="P615" s="128">
        <f>-178-15.703/60</f>
        <v>-178.26171666666667</v>
      </c>
      <c r="Q615" s="21" t="s">
        <v>422</v>
      </c>
      <c r="R615" s="129">
        <v>42268</v>
      </c>
      <c r="S615" s="129"/>
      <c r="T615" s="105" t="s">
        <v>380</v>
      </c>
      <c r="U615" s="1" t="s">
        <v>384</v>
      </c>
      <c r="V615" s="1"/>
      <c r="W615" s="1"/>
      <c r="X615" s="1"/>
      <c r="Y615" s="3"/>
      <c r="Z615" s="3"/>
      <c r="AA615" s="3"/>
      <c r="AB615" s="3"/>
      <c r="AC615" s="3">
        <v>1</v>
      </c>
      <c r="AD615" s="3"/>
      <c r="AE615" s="3"/>
      <c r="AF615" s="3"/>
      <c r="AG615" s="3"/>
      <c r="AH615" s="3"/>
      <c r="AI615" s="3">
        <v>0</v>
      </c>
      <c r="AJ615" s="2"/>
      <c r="AK615" s="2"/>
    </row>
    <row r="616" spans="1:41" ht="14.5" x14ac:dyDescent="0.3">
      <c r="A616" s="105" t="s">
        <v>263</v>
      </c>
      <c r="B616" s="114" t="s">
        <v>149</v>
      </c>
      <c r="C616" s="1" t="s">
        <v>317</v>
      </c>
      <c r="E616" s="1" t="s">
        <v>338</v>
      </c>
      <c r="F616" s="106">
        <v>2.4803999999999999</v>
      </c>
      <c r="H616" s="107">
        <v>39.799999999999997</v>
      </c>
      <c r="I616" s="108">
        <v>1</v>
      </c>
      <c r="J616" s="107">
        <v>681.5</v>
      </c>
      <c r="K616" s="107">
        <v>-36.299999999999997</v>
      </c>
      <c r="L616" s="116">
        <f>285*0.3048</f>
        <v>86.868000000000009</v>
      </c>
      <c r="M616" s="110" t="s">
        <v>354</v>
      </c>
      <c r="N616" s="110" t="s">
        <v>354</v>
      </c>
      <c r="O616" s="127">
        <f>28+26.605/60</f>
        <v>28.443416666666668</v>
      </c>
      <c r="P616" s="128">
        <f>-178-15.703/60</f>
        <v>-178.26171666666667</v>
      </c>
      <c r="Q616" s="21" t="s">
        <v>422</v>
      </c>
      <c r="R616" s="129">
        <v>42268</v>
      </c>
      <c r="S616" s="129"/>
      <c r="T616" s="105" t="s">
        <v>380</v>
      </c>
      <c r="U616" s="1" t="s">
        <v>384</v>
      </c>
      <c r="V616" s="1"/>
      <c r="W616" s="1"/>
      <c r="X616" s="1"/>
      <c r="Y616" s="3"/>
      <c r="Z616" s="3"/>
      <c r="AA616" s="3"/>
      <c r="AB616" s="3"/>
      <c r="AC616" s="3">
        <v>1</v>
      </c>
      <c r="AD616" s="3"/>
      <c r="AE616" s="3"/>
      <c r="AF616" s="3"/>
      <c r="AG616" s="3"/>
      <c r="AH616" s="3"/>
      <c r="AI616" s="3">
        <v>0</v>
      </c>
      <c r="AJ616" s="2"/>
      <c r="AK616" s="2"/>
    </row>
    <row r="617" spans="1:41" ht="14.5" x14ac:dyDescent="0.3">
      <c r="A617" s="105" t="s">
        <v>264</v>
      </c>
      <c r="B617" s="55" t="s">
        <v>136</v>
      </c>
      <c r="C617" s="1" t="s">
        <v>321</v>
      </c>
      <c r="E617" s="1" t="s">
        <v>338</v>
      </c>
      <c r="F617" s="106">
        <v>2.4986999999999999</v>
      </c>
      <c r="H617" s="107">
        <v>28.4</v>
      </c>
      <c r="I617" s="108">
        <v>3.8</v>
      </c>
      <c r="J617" s="107">
        <v>721.4</v>
      </c>
      <c r="K617" s="107">
        <v>-32.9</v>
      </c>
      <c r="L617" s="116">
        <f>285*0.3048</f>
        <v>86.868000000000009</v>
      </c>
      <c r="M617" s="110" t="s">
        <v>354</v>
      </c>
      <c r="N617" s="110" t="s">
        <v>354</v>
      </c>
      <c r="O617" s="127">
        <f>28+26.605/60</f>
        <v>28.443416666666668</v>
      </c>
      <c r="P617" s="128">
        <f>-178-15.703/60</f>
        <v>-178.26171666666667</v>
      </c>
      <c r="Q617" s="21" t="s">
        <v>422</v>
      </c>
      <c r="R617" s="129">
        <v>42268</v>
      </c>
      <c r="S617" s="129"/>
      <c r="T617" s="105" t="s">
        <v>380</v>
      </c>
      <c r="U617" s="1" t="s">
        <v>384</v>
      </c>
      <c r="V617" s="1"/>
      <c r="W617" s="1"/>
      <c r="X617" s="1"/>
      <c r="Y617" s="3"/>
      <c r="Z617" s="3"/>
      <c r="AA617" s="3"/>
      <c r="AB617" s="3"/>
      <c r="AC617" s="3">
        <v>1</v>
      </c>
      <c r="AD617" s="3"/>
      <c r="AE617" s="3"/>
      <c r="AF617" s="3"/>
      <c r="AG617" s="3"/>
      <c r="AH617" s="3"/>
      <c r="AI617" s="3">
        <v>0</v>
      </c>
      <c r="AJ617" s="2"/>
      <c r="AK617" s="2"/>
    </row>
    <row r="618" spans="1:41" ht="14.5" x14ac:dyDescent="0.3">
      <c r="A618" s="105" t="s">
        <v>265</v>
      </c>
      <c r="B618" s="55" t="s">
        <v>150</v>
      </c>
      <c r="C618" s="1" t="s">
        <v>327</v>
      </c>
      <c r="E618" s="1" t="s">
        <v>339</v>
      </c>
      <c r="F618" s="106">
        <v>10.0419</v>
      </c>
      <c r="H618" s="107">
        <v>140.69999999999999</v>
      </c>
      <c r="I618" s="108">
        <v>4.5999999999999996</v>
      </c>
      <c r="J618" s="107">
        <v>1723.1</v>
      </c>
      <c r="K618" s="107">
        <v>-18.7</v>
      </c>
      <c r="L618" s="116">
        <f t="shared" ref="L618:L628" si="6">289*0.3048</f>
        <v>88.08720000000001</v>
      </c>
      <c r="M618" s="110" t="s">
        <v>354</v>
      </c>
      <c r="N618" s="110" t="s">
        <v>354</v>
      </c>
      <c r="O618" s="134">
        <f t="shared" ref="O618:O628" si="7">28+29.404/60</f>
        <v>28.490066666666667</v>
      </c>
      <c r="P618" s="134">
        <f t="shared" ref="P618:P628" si="8">-178-17.468/60</f>
        <v>-178.29113333333333</v>
      </c>
      <c r="Q618" s="21" t="s">
        <v>422</v>
      </c>
      <c r="R618" s="129">
        <v>42268</v>
      </c>
      <c r="S618" s="129"/>
      <c r="T618" s="105" t="s">
        <v>386</v>
      </c>
      <c r="U618" s="1" t="s">
        <v>384</v>
      </c>
      <c r="V618" s="1"/>
      <c r="W618" s="1"/>
      <c r="X618" s="1"/>
      <c r="Y618" s="3"/>
      <c r="Z618" s="3"/>
      <c r="AA618" s="3"/>
      <c r="AB618" s="3"/>
      <c r="AC618" s="3">
        <v>1</v>
      </c>
      <c r="AD618" s="3"/>
      <c r="AE618" s="3"/>
      <c r="AF618" s="3"/>
      <c r="AG618" s="3"/>
      <c r="AH618" s="3"/>
      <c r="AI618" s="3">
        <v>0</v>
      </c>
      <c r="AJ618" s="2"/>
      <c r="AK618" s="2"/>
      <c r="AL618" s="44"/>
      <c r="AM618" s="44"/>
      <c r="AN618" s="44"/>
      <c r="AO618" s="44"/>
    </row>
    <row r="619" spans="1:41" ht="14.5" x14ac:dyDescent="0.3">
      <c r="A619" s="105" t="s">
        <v>266</v>
      </c>
      <c r="B619" s="114" t="s">
        <v>19</v>
      </c>
      <c r="C619" s="1" t="s">
        <v>305</v>
      </c>
      <c r="E619" s="1" t="s">
        <v>339</v>
      </c>
      <c r="F619" s="106">
        <v>10.0282</v>
      </c>
      <c r="H619" s="107">
        <v>148.9</v>
      </c>
      <c r="I619" s="108">
        <v>4.5</v>
      </c>
      <c r="J619" s="107">
        <v>967.8</v>
      </c>
      <c r="K619" s="107">
        <v>-26.6</v>
      </c>
      <c r="L619" s="116">
        <f t="shared" si="6"/>
        <v>88.08720000000001</v>
      </c>
      <c r="M619" s="110" t="s">
        <v>354</v>
      </c>
      <c r="N619" s="110" t="s">
        <v>354</v>
      </c>
      <c r="O619" s="134">
        <f t="shared" si="7"/>
        <v>28.490066666666667</v>
      </c>
      <c r="P619" s="134">
        <f t="shared" si="8"/>
        <v>-178.29113333333333</v>
      </c>
      <c r="Q619" s="21" t="s">
        <v>422</v>
      </c>
      <c r="R619" s="129">
        <v>42268</v>
      </c>
      <c r="S619" s="129"/>
      <c r="T619" s="105" t="s">
        <v>386</v>
      </c>
      <c r="U619" s="1" t="s">
        <v>384</v>
      </c>
      <c r="V619" s="1"/>
      <c r="W619" s="1"/>
      <c r="X619" s="1"/>
      <c r="Y619" s="3"/>
      <c r="Z619" s="3"/>
      <c r="AA619" s="3"/>
      <c r="AB619" s="3"/>
      <c r="AC619" s="3">
        <v>1</v>
      </c>
      <c r="AD619" s="3"/>
      <c r="AE619" s="3"/>
      <c r="AF619" s="3"/>
      <c r="AG619" s="3"/>
      <c r="AH619" s="3"/>
      <c r="AI619" s="3">
        <v>0</v>
      </c>
      <c r="AJ619" s="2"/>
      <c r="AK619" s="2"/>
    </row>
    <row r="620" spans="1:41" ht="14.5" x14ac:dyDescent="0.3">
      <c r="A620" s="105" t="s">
        <v>267</v>
      </c>
      <c r="B620" s="114" t="s">
        <v>151</v>
      </c>
      <c r="C620" s="1" t="s">
        <v>310</v>
      </c>
      <c r="E620" s="1" t="s">
        <v>338</v>
      </c>
      <c r="F620" s="106">
        <v>2.4984000000000002</v>
      </c>
      <c r="H620" s="107">
        <v>27.8</v>
      </c>
      <c r="I620" s="108">
        <v>3.2</v>
      </c>
      <c r="J620" s="107">
        <v>410.3</v>
      </c>
      <c r="K620" s="107">
        <v>-36</v>
      </c>
      <c r="L620" s="116">
        <f t="shared" si="6"/>
        <v>88.08720000000001</v>
      </c>
      <c r="M620" s="110" t="s">
        <v>354</v>
      </c>
      <c r="N620" s="110" t="s">
        <v>354</v>
      </c>
      <c r="O620" s="134">
        <f t="shared" si="7"/>
        <v>28.490066666666667</v>
      </c>
      <c r="P620" s="134">
        <f t="shared" si="8"/>
        <v>-178.29113333333333</v>
      </c>
      <c r="Q620" s="21" t="s">
        <v>422</v>
      </c>
      <c r="R620" s="129">
        <v>42268</v>
      </c>
      <c r="S620" s="129"/>
      <c r="T620" s="105" t="s">
        <v>386</v>
      </c>
      <c r="U620" s="1" t="s">
        <v>384</v>
      </c>
      <c r="V620" s="1"/>
      <c r="W620" s="1"/>
      <c r="X620" s="1"/>
      <c r="Y620" s="3"/>
      <c r="Z620" s="3"/>
      <c r="AA620" s="3"/>
      <c r="AB620" s="3"/>
      <c r="AC620" s="3">
        <v>1</v>
      </c>
      <c r="AD620" s="3"/>
      <c r="AE620" s="3"/>
      <c r="AF620" s="3"/>
      <c r="AG620" s="3"/>
      <c r="AH620" s="3"/>
      <c r="AI620" s="3">
        <v>0</v>
      </c>
      <c r="AJ620" s="2"/>
      <c r="AK620" s="2"/>
      <c r="AL620" s="44"/>
      <c r="AM620" s="44"/>
      <c r="AN620" s="44"/>
      <c r="AO620" s="44"/>
    </row>
    <row r="621" spans="1:41" ht="14.5" x14ac:dyDescent="0.3">
      <c r="A621" s="105" t="s">
        <v>268</v>
      </c>
      <c r="B621" s="114" t="s">
        <v>199</v>
      </c>
      <c r="C621" s="1" t="s">
        <v>328</v>
      </c>
      <c r="E621" s="1" t="s">
        <v>339</v>
      </c>
      <c r="F621" s="106">
        <v>2.0084</v>
      </c>
      <c r="H621" s="107">
        <v>59.9</v>
      </c>
      <c r="I621" s="108">
        <v>4.0999999999999996</v>
      </c>
      <c r="J621" s="107">
        <v>488.5</v>
      </c>
      <c r="K621" s="107">
        <v>-17.7</v>
      </c>
      <c r="L621" s="116">
        <f t="shared" si="6"/>
        <v>88.08720000000001</v>
      </c>
      <c r="M621" s="110" t="s">
        <v>354</v>
      </c>
      <c r="N621" s="110" t="s">
        <v>354</v>
      </c>
      <c r="O621" s="134">
        <f t="shared" si="7"/>
        <v>28.490066666666667</v>
      </c>
      <c r="P621" s="134">
        <f t="shared" si="8"/>
        <v>-178.29113333333333</v>
      </c>
      <c r="Q621" s="21" t="s">
        <v>422</v>
      </c>
      <c r="R621" s="129">
        <v>42268</v>
      </c>
      <c r="S621" s="129"/>
      <c r="T621" s="105" t="s">
        <v>386</v>
      </c>
      <c r="U621" s="1" t="s">
        <v>384</v>
      </c>
      <c r="V621" s="1"/>
      <c r="W621" s="1"/>
      <c r="X621" s="1"/>
      <c r="Y621" s="3"/>
      <c r="Z621" s="3"/>
      <c r="AA621" s="3"/>
      <c r="AB621" s="3"/>
      <c r="AC621" s="3">
        <v>1</v>
      </c>
      <c r="AD621" s="3"/>
      <c r="AE621" s="3"/>
      <c r="AF621" s="3"/>
      <c r="AG621" s="3"/>
      <c r="AH621" s="3"/>
      <c r="AI621" s="3">
        <v>0</v>
      </c>
      <c r="AJ621" s="2"/>
      <c r="AK621" s="2"/>
    </row>
    <row r="622" spans="1:41" ht="14.5" x14ac:dyDescent="0.3">
      <c r="A622" s="105" t="s">
        <v>269</v>
      </c>
      <c r="B622" s="114" t="s">
        <v>270</v>
      </c>
      <c r="C622" s="1" t="s">
        <v>310</v>
      </c>
      <c r="E622" s="1" t="s">
        <v>338</v>
      </c>
      <c r="F622" s="106">
        <v>2.5270000000000001</v>
      </c>
      <c r="H622" s="107">
        <v>50.4</v>
      </c>
      <c r="I622" s="108">
        <v>5</v>
      </c>
      <c r="J622" s="107">
        <v>462.9</v>
      </c>
      <c r="K622" s="107">
        <v>-23.1</v>
      </c>
      <c r="L622" s="116">
        <f t="shared" si="6"/>
        <v>88.08720000000001</v>
      </c>
      <c r="M622" s="110" t="s">
        <v>354</v>
      </c>
      <c r="N622" s="110" t="s">
        <v>354</v>
      </c>
      <c r="O622" s="134">
        <f t="shared" si="7"/>
        <v>28.490066666666667</v>
      </c>
      <c r="P622" s="134">
        <f t="shared" si="8"/>
        <v>-178.29113333333333</v>
      </c>
      <c r="Q622" s="21" t="s">
        <v>422</v>
      </c>
      <c r="R622" s="129">
        <v>42268</v>
      </c>
      <c r="S622" s="129"/>
      <c r="T622" s="105" t="s">
        <v>386</v>
      </c>
      <c r="U622" s="1" t="s">
        <v>384</v>
      </c>
      <c r="V622" s="1"/>
      <c r="W622" s="1"/>
      <c r="X622" s="1"/>
      <c r="Y622" s="3"/>
      <c r="Z622" s="3"/>
      <c r="AA622" s="3"/>
      <c r="AB622" s="3"/>
      <c r="AC622" s="3">
        <v>1</v>
      </c>
      <c r="AD622" s="3"/>
      <c r="AE622" s="3"/>
      <c r="AF622" s="3"/>
      <c r="AG622" s="3"/>
      <c r="AH622" s="3"/>
      <c r="AI622" s="3">
        <v>0</v>
      </c>
      <c r="AJ622" s="2"/>
      <c r="AK622" s="2"/>
    </row>
    <row r="623" spans="1:41" ht="14.5" x14ac:dyDescent="0.3">
      <c r="A623" s="105" t="s">
        <v>271</v>
      </c>
      <c r="B623" s="114" t="s">
        <v>179</v>
      </c>
      <c r="C623" s="1" t="s">
        <v>318</v>
      </c>
      <c r="E623" s="1" t="s">
        <v>338</v>
      </c>
      <c r="F623" s="106">
        <v>2.4725999999999999</v>
      </c>
      <c r="H623" s="107">
        <v>41</v>
      </c>
      <c r="I623" s="108">
        <v>4</v>
      </c>
      <c r="J623" s="107">
        <v>389.8</v>
      </c>
      <c r="K623" s="107">
        <v>-35.700000000000003</v>
      </c>
      <c r="L623" s="116">
        <f t="shared" si="6"/>
        <v>88.08720000000001</v>
      </c>
      <c r="M623" s="110" t="s">
        <v>354</v>
      </c>
      <c r="N623" s="110" t="s">
        <v>354</v>
      </c>
      <c r="O623" s="134">
        <f t="shared" si="7"/>
        <v>28.490066666666667</v>
      </c>
      <c r="P623" s="134">
        <f t="shared" si="8"/>
        <v>-178.29113333333333</v>
      </c>
      <c r="Q623" s="21" t="s">
        <v>422</v>
      </c>
      <c r="R623" s="129">
        <v>42268</v>
      </c>
      <c r="S623" s="129"/>
      <c r="T623" s="105" t="s">
        <v>386</v>
      </c>
      <c r="U623" s="1" t="s">
        <v>384</v>
      </c>
      <c r="V623" s="1"/>
      <c r="W623" s="1"/>
      <c r="X623" s="1"/>
      <c r="Y623" s="3"/>
      <c r="Z623" s="3"/>
      <c r="AA623" s="3"/>
      <c r="AB623" s="3"/>
      <c r="AC623" s="3">
        <v>1</v>
      </c>
      <c r="AD623" s="3"/>
      <c r="AE623" s="3"/>
      <c r="AF623" s="3"/>
      <c r="AG623" s="3"/>
      <c r="AH623" s="3"/>
      <c r="AI623" s="3">
        <v>0</v>
      </c>
      <c r="AJ623" s="2"/>
      <c r="AK623" s="2"/>
    </row>
    <row r="624" spans="1:41" ht="14.5" x14ac:dyDescent="0.3">
      <c r="A624" s="105" t="s">
        <v>272</v>
      </c>
      <c r="B624" s="114" t="s">
        <v>273</v>
      </c>
      <c r="C624" s="1" t="s">
        <v>310</v>
      </c>
      <c r="E624" s="1" t="s">
        <v>338</v>
      </c>
      <c r="F624" s="106">
        <v>10.507099999999999</v>
      </c>
      <c r="H624" s="107">
        <v>150.1</v>
      </c>
      <c r="I624" s="108">
        <v>3.6</v>
      </c>
      <c r="J624" s="107">
        <v>1323.5</v>
      </c>
      <c r="K624" s="107">
        <v>-23.8</v>
      </c>
      <c r="L624" s="116">
        <f t="shared" si="6"/>
        <v>88.08720000000001</v>
      </c>
      <c r="M624" s="110" t="s">
        <v>354</v>
      </c>
      <c r="N624" s="110" t="s">
        <v>354</v>
      </c>
      <c r="O624" s="134">
        <f t="shared" si="7"/>
        <v>28.490066666666667</v>
      </c>
      <c r="P624" s="134">
        <f t="shared" si="8"/>
        <v>-178.29113333333333</v>
      </c>
      <c r="Q624" s="21" t="s">
        <v>422</v>
      </c>
      <c r="R624" s="129">
        <v>42268</v>
      </c>
      <c r="S624" s="129"/>
      <c r="T624" s="105" t="s">
        <v>386</v>
      </c>
      <c r="U624" s="1" t="s">
        <v>384</v>
      </c>
      <c r="V624" s="1"/>
      <c r="W624" s="1"/>
      <c r="X624" s="1"/>
      <c r="Y624" s="3"/>
      <c r="Z624" s="3"/>
      <c r="AA624" s="3"/>
      <c r="AB624" s="3"/>
      <c r="AC624" s="3">
        <v>1</v>
      </c>
      <c r="AD624" s="3"/>
      <c r="AE624" s="3"/>
      <c r="AF624" s="3"/>
      <c r="AG624" s="3"/>
      <c r="AH624" s="3"/>
      <c r="AI624" s="3">
        <v>0</v>
      </c>
      <c r="AJ624" s="2"/>
      <c r="AK624" s="2"/>
      <c r="AL624" s="44"/>
      <c r="AM624" s="44"/>
      <c r="AN624" s="44"/>
      <c r="AO624" s="44"/>
    </row>
    <row r="625" spans="1:41" ht="14.5" x14ac:dyDescent="0.3">
      <c r="A625" s="105" t="s">
        <v>274</v>
      </c>
      <c r="B625" s="114" t="s">
        <v>149</v>
      </c>
      <c r="C625" s="1" t="s">
        <v>314</v>
      </c>
      <c r="E625" s="1" t="s">
        <v>338</v>
      </c>
      <c r="F625" s="106">
        <v>2.5264000000000002</v>
      </c>
      <c r="H625" s="107">
        <v>56.4</v>
      </c>
      <c r="I625" s="108">
        <v>5.0999999999999996</v>
      </c>
      <c r="J625" s="107">
        <v>627.6</v>
      </c>
      <c r="K625" s="107">
        <v>-37.299999999999997</v>
      </c>
      <c r="L625" s="116">
        <f t="shared" si="6"/>
        <v>88.08720000000001</v>
      </c>
      <c r="M625" s="110" t="s">
        <v>354</v>
      </c>
      <c r="N625" s="110" t="s">
        <v>354</v>
      </c>
      <c r="O625" s="134">
        <f t="shared" si="7"/>
        <v>28.490066666666667</v>
      </c>
      <c r="P625" s="134">
        <f t="shared" si="8"/>
        <v>-178.29113333333333</v>
      </c>
      <c r="Q625" s="21" t="s">
        <v>422</v>
      </c>
      <c r="R625" s="129">
        <v>42268</v>
      </c>
      <c r="S625" s="129"/>
      <c r="T625" s="105" t="s">
        <v>386</v>
      </c>
      <c r="U625" s="1" t="s">
        <v>384</v>
      </c>
      <c r="V625" s="1"/>
      <c r="W625" s="1"/>
      <c r="X625" s="1"/>
      <c r="Y625" s="3"/>
      <c r="Z625" s="3"/>
      <c r="AA625" s="3"/>
      <c r="AB625" s="3"/>
      <c r="AC625" s="3">
        <v>1</v>
      </c>
      <c r="AD625" s="3"/>
      <c r="AE625" s="3"/>
      <c r="AF625" s="3"/>
      <c r="AG625" s="3"/>
      <c r="AH625" s="3"/>
      <c r="AI625" s="3">
        <v>0</v>
      </c>
      <c r="AJ625" s="2"/>
      <c r="AK625" s="2"/>
    </row>
    <row r="626" spans="1:41" ht="14.5" x14ac:dyDescent="0.3">
      <c r="A626" s="105" t="s">
        <v>275</v>
      </c>
      <c r="B626" s="114" t="s">
        <v>143</v>
      </c>
      <c r="C626" s="1" t="s">
        <v>324</v>
      </c>
      <c r="E626" s="1" t="s">
        <v>338</v>
      </c>
      <c r="F626" s="106">
        <v>2.4748000000000001</v>
      </c>
      <c r="H626" s="107">
        <v>77.8</v>
      </c>
      <c r="I626" s="108">
        <v>3.7</v>
      </c>
      <c r="J626" s="107">
        <v>563.1</v>
      </c>
      <c r="K626" s="107">
        <v>-36</v>
      </c>
      <c r="L626" s="116">
        <f t="shared" si="6"/>
        <v>88.08720000000001</v>
      </c>
      <c r="M626" s="110" t="s">
        <v>354</v>
      </c>
      <c r="N626" s="110" t="s">
        <v>354</v>
      </c>
      <c r="O626" s="134">
        <f t="shared" si="7"/>
        <v>28.490066666666667</v>
      </c>
      <c r="P626" s="134">
        <f t="shared" si="8"/>
        <v>-178.29113333333333</v>
      </c>
      <c r="Q626" s="21" t="s">
        <v>422</v>
      </c>
      <c r="R626" s="129">
        <v>42268</v>
      </c>
      <c r="S626" s="129"/>
      <c r="T626" s="105" t="s">
        <v>386</v>
      </c>
      <c r="U626" s="1" t="s">
        <v>384</v>
      </c>
      <c r="V626" s="1"/>
      <c r="W626" s="1"/>
      <c r="X626" s="1"/>
      <c r="Y626" s="3"/>
      <c r="Z626" s="3"/>
      <c r="AA626" s="3"/>
      <c r="AB626" s="3"/>
      <c r="AC626" s="3">
        <v>1</v>
      </c>
      <c r="AD626" s="3"/>
      <c r="AE626" s="3"/>
      <c r="AF626" s="3"/>
      <c r="AG626" s="3"/>
      <c r="AH626" s="3"/>
      <c r="AI626" s="3">
        <v>0</v>
      </c>
      <c r="AJ626" s="2"/>
      <c r="AK626" s="2"/>
    </row>
    <row r="627" spans="1:41" ht="14.5" x14ac:dyDescent="0.3">
      <c r="A627" s="105" t="s">
        <v>276</v>
      </c>
      <c r="B627" s="114" t="s">
        <v>190</v>
      </c>
      <c r="C627" s="1" t="s">
        <v>317</v>
      </c>
      <c r="E627" s="1" t="s">
        <v>337</v>
      </c>
      <c r="F627" s="106">
        <v>2.4990000000000001</v>
      </c>
      <c r="H627" s="107">
        <v>33.1</v>
      </c>
      <c r="I627" s="108">
        <v>1.8</v>
      </c>
      <c r="J627" s="107">
        <v>470.2</v>
      </c>
      <c r="K627" s="107">
        <v>-37.1</v>
      </c>
      <c r="L627" s="116">
        <f t="shared" si="6"/>
        <v>88.08720000000001</v>
      </c>
      <c r="M627" s="110" t="s">
        <v>354</v>
      </c>
      <c r="N627" s="110" t="s">
        <v>354</v>
      </c>
      <c r="O627" s="134">
        <f t="shared" si="7"/>
        <v>28.490066666666667</v>
      </c>
      <c r="P627" s="134">
        <f t="shared" si="8"/>
        <v>-178.29113333333333</v>
      </c>
      <c r="Q627" s="21" t="s">
        <v>422</v>
      </c>
      <c r="R627" s="129">
        <v>42268</v>
      </c>
      <c r="S627" s="129"/>
      <c r="T627" s="105" t="s">
        <v>386</v>
      </c>
      <c r="U627" s="1" t="s">
        <v>384</v>
      </c>
      <c r="V627" s="1"/>
      <c r="W627" s="1"/>
      <c r="X627" s="1"/>
      <c r="Y627" s="3"/>
      <c r="Z627" s="3"/>
      <c r="AA627" s="3"/>
      <c r="AB627" s="3"/>
      <c r="AC627" s="3">
        <v>1</v>
      </c>
      <c r="AD627" s="3"/>
      <c r="AE627" s="3"/>
      <c r="AF627" s="3"/>
      <c r="AG627" s="3"/>
      <c r="AH627" s="3"/>
      <c r="AI627" s="3">
        <v>0</v>
      </c>
      <c r="AJ627" s="2"/>
      <c r="AK627" s="2"/>
    </row>
    <row r="628" spans="1:41" ht="14.5" x14ac:dyDescent="0.3">
      <c r="A628" s="105" t="s">
        <v>277</v>
      </c>
      <c r="B628" s="114" t="s">
        <v>143</v>
      </c>
      <c r="C628" s="1" t="s">
        <v>316</v>
      </c>
      <c r="D628" s="44"/>
      <c r="E628" s="1" t="s">
        <v>338</v>
      </c>
      <c r="F628" s="106">
        <v>2.4893999999999998</v>
      </c>
      <c r="G628" s="45"/>
      <c r="H628" s="107">
        <v>59</v>
      </c>
      <c r="I628" s="108">
        <v>4.5999999999999996</v>
      </c>
      <c r="J628" s="107">
        <v>513.4</v>
      </c>
      <c r="K628" s="107">
        <v>-36</v>
      </c>
      <c r="L628" s="116">
        <f t="shared" si="6"/>
        <v>88.08720000000001</v>
      </c>
      <c r="M628" s="110" t="s">
        <v>354</v>
      </c>
      <c r="N628" s="110" t="s">
        <v>354</v>
      </c>
      <c r="O628" s="134">
        <f t="shared" si="7"/>
        <v>28.490066666666667</v>
      </c>
      <c r="P628" s="134">
        <f t="shared" si="8"/>
        <v>-178.29113333333333</v>
      </c>
      <c r="Q628" s="21" t="s">
        <v>422</v>
      </c>
      <c r="R628" s="129">
        <v>42268</v>
      </c>
      <c r="S628" s="129"/>
      <c r="T628" s="105" t="s">
        <v>386</v>
      </c>
      <c r="U628" s="1" t="s">
        <v>384</v>
      </c>
      <c r="V628" s="1"/>
      <c r="W628" s="1"/>
      <c r="X628" s="1"/>
      <c r="Y628" s="3"/>
      <c r="Z628" s="3"/>
      <c r="AA628" s="3"/>
      <c r="AB628" s="3"/>
      <c r="AC628" s="3">
        <v>1</v>
      </c>
      <c r="AD628" s="3"/>
      <c r="AE628" s="3"/>
      <c r="AF628" s="3"/>
      <c r="AG628" s="3"/>
      <c r="AH628" s="3"/>
      <c r="AI628" s="3">
        <v>0</v>
      </c>
      <c r="AJ628" s="2"/>
      <c r="AK628" s="2"/>
    </row>
    <row r="629" spans="1:41" ht="14.5" x14ac:dyDescent="0.3">
      <c r="A629" s="105" t="s">
        <v>278</v>
      </c>
      <c r="B629" s="114" t="s">
        <v>160</v>
      </c>
      <c r="C629" s="1" t="s">
        <v>324</v>
      </c>
      <c r="E629" s="1" t="s">
        <v>339</v>
      </c>
      <c r="F629" s="106">
        <v>2.4906999999999999</v>
      </c>
      <c r="H629" s="107">
        <v>32.299999999999997</v>
      </c>
      <c r="I629" s="108">
        <v>3.8</v>
      </c>
      <c r="J629" s="107">
        <v>543.20000000000005</v>
      </c>
      <c r="K629" s="107">
        <v>-29.2</v>
      </c>
      <c r="L629" s="116">
        <f>296*0.3048</f>
        <v>90.220800000000011</v>
      </c>
      <c r="M629" s="110" t="s">
        <v>353</v>
      </c>
      <c r="N629" s="110" t="s">
        <v>353</v>
      </c>
      <c r="O629" s="127">
        <f>25+56.546/60</f>
        <v>25.942433333333334</v>
      </c>
      <c r="P629" s="127">
        <f>-173-30.632/60</f>
        <v>-173.51053333333334</v>
      </c>
      <c r="Q629" s="21" t="s">
        <v>422</v>
      </c>
      <c r="R629" s="129">
        <v>42270</v>
      </c>
      <c r="S629" s="129"/>
      <c r="T629" s="105" t="s">
        <v>386</v>
      </c>
      <c r="U629" s="1" t="s">
        <v>384</v>
      </c>
      <c r="V629" s="1"/>
      <c r="W629" s="1"/>
      <c r="X629" s="1"/>
      <c r="Y629" s="3"/>
      <c r="Z629" s="3"/>
      <c r="AA629" s="3"/>
      <c r="AB629" s="3"/>
      <c r="AC629" s="3">
        <v>1</v>
      </c>
      <c r="AD629" s="3"/>
      <c r="AE629" s="3"/>
      <c r="AF629" s="3"/>
      <c r="AG629" s="3"/>
      <c r="AH629" s="3"/>
      <c r="AI629" s="3">
        <v>0</v>
      </c>
      <c r="AJ629" s="2"/>
      <c r="AK629" s="2"/>
    </row>
    <row r="630" spans="1:41" ht="14.5" x14ac:dyDescent="0.3">
      <c r="A630" s="105" t="s">
        <v>279</v>
      </c>
      <c r="B630" s="114" t="s">
        <v>103</v>
      </c>
      <c r="C630" s="1" t="s">
        <v>305</v>
      </c>
      <c r="D630" s="44"/>
      <c r="E630" s="1" t="s">
        <v>339</v>
      </c>
      <c r="F630" s="106">
        <v>9.9901999999999997</v>
      </c>
      <c r="G630" s="45"/>
      <c r="H630" s="107">
        <v>179</v>
      </c>
      <c r="I630" s="108">
        <v>2</v>
      </c>
      <c r="J630" s="107">
        <v>1320.4</v>
      </c>
      <c r="K630" s="107">
        <v>-22.9</v>
      </c>
      <c r="L630" s="116">
        <v>54</v>
      </c>
      <c r="M630" s="110" t="s">
        <v>353</v>
      </c>
      <c r="N630" s="110" t="s">
        <v>353</v>
      </c>
      <c r="O630" s="127">
        <f>25+56.569/60</f>
        <v>25.942816666666666</v>
      </c>
      <c r="P630" s="128">
        <f>-173-22.982/60</f>
        <v>-173.38303333333334</v>
      </c>
      <c r="Q630" s="21" t="s">
        <v>422</v>
      </c>
      <c r="R630" s="129">
        <v>42271</v>
      </c>
      <c r="S630" s="129"/>
      <c r="T630" s="105" t="s">
        <v>380</v>
      </c>
      <c r="U630" s="1" t="s">
        <v>384</v>
      </c>
      <c r="V630" s="1"/>
      <c r="W630" s="1"/>
      <c r="X630" s="1"/>
      <c r="Y630" s="3"/>
      <c r="Z630" s="3"/>
      <c r="AA630" s="3"/>
      <c r="AB630" s="3"/>
      <c r="AC630" s="3">
        <v>1</v>
      </c>
      <c r="AD630" s="3"/>
      <c r="AE630" s="3"/>
      <c r="AF630" s="3"/>
      <c r="AG630" s="3"/>
      <c r="AH630" s="3"/>
      <c r="AI630" s="3">
        <v>0</v>
      </c>
      <c r="AJ630" s="2"/>
      <c r="AK630" s="2"/>
    </row>
    <row r="631" spans="1:41" ht="14.5" x14ac:dyDescent="0.3">
      <c r="A631" s="105" t="s">
        <v>280</v>
      </c>
      <c r="B631" s="114" t="s">
        <v>184</v>
      </c>
      <c r="C631" s="1" t="s">
        <v>296</v>
      </c>
      <c r="D631" s="44"/>
      <c r="E631" s="1" t="s">
        <v>339</v>
      </c>
      <c r="F631" s="106">
        <v>1.0037</v>
      </c>
      <c r="G631" s="45"/>
      <c r="H631" s="107">
        <v>23.4</v>
      </c>
      <c r="I631" s="108">
        <v>2.4</v>
      </c>
      <c r="J631" s="107">
        <v>278.60000000000002</v>
      </c>
      <c r="K631" s="107">
        <v>-24.7</v>
      </c>
      <c r="L631" s="116">
        <v>54</v>
      </c>
      <c r="M631" s="110" t="s">
        <v>353</v>
      </c>
      <c r="N631" s="110" t="s">
        <v>353</v>
      </c>
      <c r="O631" s="127">
        <f>25+56.569/60</f>
        <v>25.942816666666666</v>
      </c>
      <c r="P631" s="128">
        <f>-173-22.982/60</f>
        <v>-173.38303333333334</v>
      </c>
      <c r="Q631" s="21" t="s">
        <v>422</v>
      </c>
      <c r="R631" s="129">
        <v>42271</v>
      </c>
      <c r="S631" s="129"/>
      <c r="T631" s="105" t="s">
        <v>380</v>
      </c>
      <c r="U631" s="1" t="s">
        <v>384</v>
      </c>
      <c r="V631" s="1"/>
      <c r="W631" s="1"/>
      <c r="X631" s="1"/>
      <c r="Y631" s="3"/>
      <c r="Z631" s="3"/>
      <c r="AA631" s="3"/>
      <c r="AB631" s="3"/>
      <c r="AC631" s="3">
        <v>1</v>
      </c>
      <c r="AD631" s="3"/>
      <c r="AE631" s="3"/>
      <c r="AF631" s="3"/>
      <c r="AG631" s="3"/>
      <c r="AH631" s="3"/>
      <c r="AI631" s="3">
        <v>0</v>
      </c>
      <c r="AJ631" s="2"/>
      <c r="AK631" s="2"/>
    </row>
    <row r="632" spans="1:41" ht="14.5" x14ac:dyDescent="0.3">
      <c r="A632" s="105" t="s">
        <v>281</v>
      </c>
      <c r="B632" s="114" t="s">
        <v>199</v>
      </c>
      <c r="C632" s="1" t="s">
        <v>303</v>
      </c>
      <c r="E632" s="1" t="s">
        <v>339</v>
      </c>
      <c r="F632" s="106">
        <v>2.0510000000000002</v>
      </c>
      <c r="H632" s="107">
        <v>20.100000000000001</v>
      </c>
      <c r="I632" s="108">
        <v>2.6</v>
      </c>
      <c r="J632" s="107">
        <v>384.2</v>
      </c>
      <c r="K632" s="107">
        <v>-18.2</v>
      </c>
      <c r="L632" s="116">
        <v>54</v>
      </c>
      <c r="M632" s="110" t="s">
        <v>353</v>
      </c>
      <c r="N632" s="110" t="s">
        <v>353</v>
      </c>
      <c r="O632" s="127">
        <f>25+56.569/60</f>
        <v>25.942816666666666</v>
      </c>
      <c r="P632" s="128">
        <f>-173-22.982/60</f>
        <v>-173.38303333333334</v>
      </c>
      <c r="Q632" s="21" t="s">
        <v>422</v>
      </c>
      <c r="R632" s="129">
        <v>42271</v>
      </c>
      <c r="S632" s="129"/>
      <c r="T632" s="105" t="s">
        <v>380</v>
      </c>
      <c r="U632" s="1" t="s">
        <v>384</v>
      </c>
      <c r="V632" s="1"/>
      <c r="W632" s="1"/>
      <c r="X632" s="1"/>
      <c r="Y632" s="3"/>
      <c r="Z632" s="3"/>
      <c r="AA632" s="3"/>
      <c r="AB632" s="3"/>
      <c r="AC632" s="3">
        <v>1</v>
      </c>
      <c r="AD632" s="3"/>
      <c r="AE632" s="3"/>
      <c r="AF632" s="3"/>
      <c r="AG632" s="3"/>
      <c r="AH632" s="3"/>
      <c r="AI632" s="3">
        <v>0</v>
      </c>
      <c r="AJ632" s="2"/>
      <c r="AK632" s="2"/>
    </row>
    <row r="633" spans="1:41" ht="14.5" x14ac:dyDescent="0.3">
      <c r="A633" s="105" t="s">
        <v>282</v>
      </c>
      <c r="B633" s="114" t="s">
        <v>155</v>
      </c>
      <c r="C633" s="1" t="s">
        <v>335</v>
      </c>
      <c r="E633" s="1" t="s">
        <v>338</v>
      </c>
      <c r="F633" s="106">
        <v>2.5011000000000001</v>
      </c>
      <c r="H633" s="107">
        <v>34</v>
      </c>
      <c r="I633" s="108">
        <v>6.1</v>
      </c>
      <c r="J633" s="107">
        <v>413.7</v>
      </c>
      <c r="K633" s="107">
        <v>-35.200000000000003</v>
      </c>
      <c r="L633" s="109">
        <v>80</v>
      </c>
      <c r="M633" s="110" t="s">
        <v>353</v>
      </c>
      <c r="N633" s="110" t="s">
        <v>353</v>
      </c>
      <c r="O633" s="127">
        <f>25+55.748/60</f>
        <v>25.929133333333333</v>
      </c>
      <c r="P633" s="128">
        <f>-173-24.247/60</f>
        <v>-173.40411666666665</v>
      </c>
      <c r="Q633" s="21" t="s">
        <v>422</v>
      </c>
      <c r="R633" s="129">
        <v>42271</v>
      </c>
      <c r="S633" s="129"/>
      <c r="T633" s="105" t="s">
        <v>386</v>
      </c>
      <c r="U633" s="1" t="s">
        <v>384</v>
      </c>
      <c r="V633" s="1"/>
      <c r="W633" s="1"/>
      <c r="X633" s="1"/>
      <c r="Y633" s="3"/>
      <c r="Z633" s="3"/>
      <c r="AA633" s="3"/>
      <c r="AB633" s="3"/>
      <c r="AC633" s="3">
        <v>1</v>
      </c>
      <c r="AD633" s="3"/>
      <c r="AE633" s="3"/>
      <c r="AF633" s="3"/>
      <c r="AG633" s="3"/>
      <c r="AH633" s="3"/>
      <c r="AI633" s="3">
        <v>0</v>
      </c>
      <c r="AJ633" s="2"/>
      <c r="AK633" s="2"/>
    </row>
    <row r="634" spans="1:41" ht="14.5" x14ac:dyDescent="0.3">
      <c r="A634" s="105" t="s">
        <v>283</v>
      </c>
      <c r="B634" s="114" t="s">
        <v>149</v>
      </c>
      <c r="C634" s="1" t="s">
        <v>325</v>
      </c>
      <c r="E634" s="1" t="s">
        <v>338</v>
      </c>
      <c r="F634" s="106">
        <v>2.4592999999999998</v>
      </c>
      <c r="H634" s="107">
        <v>58.2</v>
      </c>
      <c r="I634" s="108">
        <v>5.0999999999999996</v>
      </c>
      <c r="J634" s="107">
        <v>629</v>
      </c>
      <c r="K634" s="107">
        <v>-35.1</v>
      </c>
      <c r="L634" s="109">
        <v>80</v>
      </c>
      <c r="M634" s="110" t="s">
        <v>353</v>
      </c>
      <c r="N634" s="110" t="s">
        <v>353</v>
      </c>
      <c r="O634" s="127">
        <f>25+55.748/60</f>
        <v>25.929133333333333</v>
      </c>
      <c r="P634" s="128">
        <f>-173-24.247/60</f>
        <v>-173.40411666666665</v>
      </c>
      <c r="Q634" s="21" t="s">
        <v>422</v>
      </c>
      <c r="R634" s="129">
        <v>42271</v>
      </c>
      <c r="S634" s="129"/>
      <c r="T634" s="105" t="s">
        <v>386</v>
      </c>
      <c r="U634" s="1" t="s">
        <v>384</v>
      </c>
      <c r="V634" s="1"/>
      <c r="W634" s="1"/>
      <c r="X634" s="1"/>
      <c r="Y634" s="3"/>
      <c r="Z634" s="3"/>
      <c r="AA634" s="3"/>
      <c r="AB634" s="3"/>
      <c r="AC634" s="3">
        <v>1</v>
      </c>
      <c r="AD634" s="3"/>
      <c r="AE634" s="3"/>
      <c r="AF634" s="3"/>
      <c r="AG634" s="3"/>
      <c r="AH634" s="3"/>
      <c r="AI634" s="3">
        <v>0</v>
      </c>
      <c r="AJ634" s="2"/>
      <c r="AK634" s="2"/>
    </row>
    <row r="635" spans="1:41" ht="14.5" x14ac:dyDescent="0.3">
      <c r="A635" s="105" t="s">
        <v>284</v>
      </c>
      <c r="B635" s="114" t="s">
        <v>192</v>
      </c>
      <c r="C635" s="1" t="s">
        <v>315</v>
      </c>
      <c r="D635" s="44"/>
      <c r="E635" s="1" t="s">
        <v>337</v>
      </c>
      <c r="F635" s="106">
        <v>5.4832999999999998</v>
      </c>
      <c r="G635" s="45"/>
      <c r="H635" s="107">
        <v>39.200000000000003</v>
      </c>
      <c r="I635" s="108">
        <v>6.8</v>
      </c>
      <c r="J635" s="107">
        <v>905.6</v>
      </c>
      <c r="K635" s="107">
        <v>-20.5</v>
      </c>
      <c r="L635" s="109">
        <v>80</v>
      </c>
      <c r="M635" s="110" t="s">
        <v>353</v>
      </c>
      <c r="N635" s="110" t="s">
        <v>353</v>
      </c>
      <c r="O635" s="127">
        <f>25+55.748/60</f>
        <v>25.929133333333333</v>
      </c>
      <c r="P635" s="128">
        <f>-173-24.247/60</f>
        <v>-173.40411666666665</v>
      </c>
      <c r="Q635" s="21" t="s">
        <v>422</v>
      </c>
      <c r="R635" s="129">
        <v>42271</v>
      </c>
      <c r="S635" s="129"/>
      <c r="T635" s="105" t="s">
        <v>386</v>
      </c>
      <c r="U635" s="1" t="s">
        <v>384</v>
      </c>
      <c r="V635" s="1"/>
      <c r="W635" s="1"/>
      <c r="X635" s="1"/>
      <c r="Y635" s="3"/>
      <c r="Z635" s="3"/>
      <c r="AA635" s="3"/>
      <c r="AB635" s="3"/>
      <c r="AC635" s="3">
        <v>1</v>
      </c>
      <c r="AD635" s="3"/>
      <c r="AE635" s="3"/>
      <c r="AF635" s="3"/>
      <c r="AG635" s="3"/>
      <c r="AH635" s="3"/>
      <c r="AI635" s="3">
        <v>0</v>
      </c>
      <c r="AJ635" s="2"/>
      <c r="AK635" s="2"/>
    </row>
    <row r="636" spans="1:41" ht="14.5" x14ac:dyDescent="0.3">
      <c r="A636" s="105" t="s">
        <v>285</v>
      </c>
      <c r="B636" s="114" t="s">
        <v>136</v>
      </c>
      <c r="C636" s="1" t="s">
        <v>314</v>
      </c>
      <c r="E636" s="1" t="s">
        <v>338</v>
      </c>
      <c r="F636" s="106">
        <v>2.4794</v>
      </c>
      <c r="H636" s="107">
        <v>45.5</v>
      </c>
      <c r="I636" s="108">
        <v>5.8</v>
      </c>
      <c r="J636" s="107">
        <v>630.20000000000005</v>
      </c>
      <c r="K636" s="107">
        <v>-26.7</v>
      </c>
      <c r="L636" s="109">
        <v>80</v>
      </c>
      <c r="M636" s="110" t="s">
        <v>353</v>
      </c>
      <c r="N636" s="110" t="s">
        <v>353</v>
      </c>
      <c r="O636" s="127">
        <f>25+55.748/60</f>
        <v>25.929133333333333</v>
      </c>
      <c r="P636" s="128">
        <f>-173-24.247/60</f>
        <v>-173.40411666666665</v>
      </c>
      <c r="Q636" s="21" t="s">
        <v>422</v>
      </c>
      <c r="R636" s="129">
        <v>42271</v>
      </c>
      <c r="S636" s="129"/>
      <c r="T636" s="105" t="s">
        <v>386</v>
      </c>
      <c r="U636" s="1" t="s">
        <v>384</v>
      </c>
      <c r="V636" s="1"/>
      <c r="W636" s="1"/>
      <c r="X636" s="1"/>
      <c r="Y636" s="3"/>
      <c r="Z636" s="3"/>
      <c r="AA636" s="3"/>
      <c r="AB636" s="3"/>
      <c r="AC636" s="3">
        <v>1</v>
      </c>
      <c r="AD636" s="3"/>
      <c r="AE636" s="3"/>
      <c r="AF636" s="3"/>
      <c r="AG636" s="3"/>
      <c r="AH636" s="3"/>
      <c r="AI636" s="3">
        <v>0</v>
      </c>
      <c r="AJ636" s="2"/>
      <c r="AK636" s="2"/>
    </row>
    <row r="637" spans="1:41" ht="14.5" x14ac:dyDescent="0.35">
      <c r="A637" s="15" t="s">
        <v>17</v>
      </c>
      <c r="B637" s="24" t="s">
        <v>8</v>
      </c>
      <c r="C637" s="15" t="s">
        <v>291</v>
      </c>
      <c r="E637" s="15" t="s">
        <v>337</v>
      </c>
      <c r="F637" s="71">
        <v>3.5846</v>
      </c>
      <c r="G637" s="71"/>
      <c r="H637" s="135">
        <v>17.100000000000001</v>
      </c>
      <c r="I637" s="135">
        <v>0.8</v>
      </c>
      <c r="J637" s="135">
        <v>475.2</v>
      </c>
      <c r="K637" s="135">
        <v>-5.3</v>
      </c>
      <c r="L637" s="136">
        <f>200*0.3048</f>
        <v>60.96</v>
      </c>
      <c r="M637" s="21" t="s">
        <v>346</v>
      </c>
      <c r="N637" s="21" t="s">
        <v>346</v>
      </c>
      <c r="O637" s="137">
        <v>23.025347</v>
      </c>
      <c r="P637" s="138">
        <v>-161.936261</v>
      </c>
      <c r="Q637" s="21" t="s">
        <v>422</v>
      </c>
      <c r="R637" s="139">
        <v>41158</v>
      </c>
      <c r="S637" s="139"/>
      <c r="T637" s="24" t="s">
        <v>370</v>
      </c>
      <c r="U637" s="15" t="s">
        <v>369</v>
      </c>
      <c r="V637" s="15" t="s">
        <v>395</v>
      </c>
      <c r="X637" s="15" t="s">
        <v>397</v>
      </c>
      <c r="Y637" s="21">
        <v>1</v>
      </c>
      <c r="Z637" s="21">
        <v>1</v>
      </c>
      <c r="AA637" s="21">
        <v>1</v>
      </c>
      <c r="AB637" s="21">
        <v>0</v>
      </c>
      <c r="AC637" s="21">
        <v>1</v>
      </c>
      <c r="AD637" s="21">
        <v>1</v>
      </c>
      <c r="AE637" s="21">
        <v>1</v>
      </c>
      <c r="AH637" s="21">
        <v>1</v>
      </c>
      <c r="AI637" s="21">
        <v>0</v>
      </c>
      <c r="AJ637" s="24">
        <v>0</v>
      </c>
      <c r="AO637" s="23"/>
    </row>
    <row r="638" spans="1:41" ht="14.5" x14ac:dyDescent="0.35">
      <c r="A638" s="1" t="s">
        <v>22</v>
      </c>
      <c r="B638" s="2" t="s">
        <v>23</v>
      </c>
      <c r="C638" s="1"/>
      <c r="E638" s="1" t="s">
        <v>338</v>
      </c>
      <c r="F638" s="16">
        <v>2.6257999999999999</v>
      </c>
      <c r="G638" s="16"/>
      <c r="H638" s="17">
        <v>92.5</v>
      </c>
      <c r="I638" s="17">
        <v>2.2000000000000002</v>
      </c>
      <c r="J638" s="17">
        <v>785.4</v>
      </c>
      <c r="K638" s="17">
        <v>-25.6</v>
      </c>
      <c r="L638" s="18">
        <f>200*0.3048</f>
        <v>60.96</v>
      </c>
      <c r="M638" s="3" t="s">
        <v>347</v>
      </c>
      <c r="N638" s="3" t="s">
        <v>347</v>
      </c>
      <c r="O638" s="19">
        <v>23.638466666666666</v>
      </c>
      <c r="P638" s="20">
        <v>-166.25138333333334</v>
      </c>
      <c r="Q638" s="21" t="s">
        <v>422</v>
      </c>
      <c r="R638" s="22">
        <v>41160</v>
      </c>
      <c r="S638" s="22"/>
      <c r="T638" s="2" t="s">
        <v>370</v>
      </c>
      <c r="U638" s="1" t="s">
        <v>369</v>
      </c>
      <c r="V638" s="1" t="s">
        <v>395</v>
      </c>
      <c r="W638" s="1"/>
      <c r="X638" s="1" t="s">
        <v>397</v>
      </c>
      <c r="Y638" s="3">
        <v>1</v>
      </c>
      <c r="Z638" s="3">
        <v>1</v>
      </c>
      <c r="AA638" s="3">
        <v>1</v>
      </c>
      <c r="AB638" s="3">
        <v>0</v>
      </c>
      <c r="AC638" s="3">
        <v>1</v>
      </c>
      <c r="AD638" s="3">
        <v>1</v>
      </c>
      <c r="AE638" s="3">
        <v>1</v>
      </c>
      <c r="AF638" s="3"/>
      <c r="AG638" s="3"/>
      <c r="AH638" s="3">
        <v>1</v>
      </c>
      <c r="AI638" s="3">
        <v>0</v>
      </c>
      <c r="AJ638" s="2">
        <v>0</v>
      </c>
      <c r="AK638" s="2"/>
      <c r="AO638" s="23"/>
    </row>
    <row r="639" spans="1:41" ht="14.5" x14ac:dyDescent="0.35">
      <c r="A639" s="1" t="s">
        <v>26</v>
      </c>
      <c r="B639" s="2" t="s">
        <v>27</v>
      </c>
      <c r="C639" s="1"/>
      <c r="E639" s="1" t="s">
        <v>339</v>
      </c>
      <c r="F639" s="16">
        <v>1.9242999999999999</v>
      </c>
      <c r="G639" s="16"/>
      <c r="H639" s="17">
        <v>36.6</v>
      </c>
      <c r="I639" s="17">
        <v>2.5</v>
      </c>
      <c r="J639" s="17">
        <v>467.9</v>
      </c>
      <c r="K639" s="17">
        <v>-15.2</v>
      </c>
      <c r="L639" s="18">
        <f>200*0.3048</f>
        <v>60.96</v>
      </c>
      <c r="M639" s="3" t="s">
        <v>347</v>
      </c>
      <c r="N639" s="3" t="s">
        <v>347</v>
      </c>
      <c r="O639" s="19">
        <v>23.638466666666666</v>
      </c>
      <c r="P639" s="20">
        <v>-166.25138333333334</v>
      </c>
      <c r="Q639" s="21" t="s">
        <v>422</v>
      </c>
      <c r="R639" s="22">
        <v>41160</v>
      </c>
      <c r="S639" s="22"/>
      <c r="T639" s="2" t="s">
        <v>370</v>
      </c>
      <c r="U639" s="1" t="s">
        <v>369</v>
      </c>
      <c r="V639" s="1" t="s">
        <v>395</v>
      </c>
      <c r="W639" s="1"/>
      <c r="X639" s="1" t="s">
        <v>397</v>
      </c>
      <c r="Y639" s="3">
        <v>0</v>
      </c>
      <c r="Z639" s="3">
        <v>1</v>
      </c>
      <c r="AA639" s="3">
        <v>1</v>
      </c>
      <c r="AB639" s="3">
        <v>0</v>
      </c>
      <c r="AC639" s="3">
        <v>1</v>
      </c>
      <c r="AD639" s="3">
        <v>1</v>
      </c>
      <c r="AE639" s="3">
        <v>1</v>
      </c>
      <c r="AF639" s="3"/>
      <c r="AG639" s="3"/>
      <c r="AH639" s="3">
        <v>1</v>
      </c>
      <c r="AI639" s="3">
        <v>0</v>
      </c>
      <c r="AJ639" s="2">
        <v>0</v>
      </c>
      <c r="AK639" s="2"/>
      <c r="AO639" s="23"/>
    </row>
    <row r="640" spans="1:41" ht="14.5" x14ac:dyDescent="0.35">
      <c r="A640" s="1" t="s">
        <v>28</v>
      </c>
      <c r="B640" s="2" t="s">
        <v>23</v>
      </c>
      <c r="C640" s="1"/>
      <c r="E640" s="1" t="s">
        <v>338</v>
      </c>
      <c r="F640" s="16">
        <v>2.3115999999999999</v>
      </c>
      <c r="G640" s="16"/>
      <c r="H640" s="17">
        <v>80.400000000000006</v>
      </c>
      <c r="I640" s="17">
        <v>2.6</v>
      </c>
      <c r="J640" s="17">
        <v>648.29999999999995</v>
      </c>
      <c r="K640" s="17">
        <v>-24.8</v>
      </c>
      <c r="L640" s="18">
        <f>205*0.3048</f>
        <v>62.484000000000002</v>
      </c>
      <c r="M640" s="3" t="s">
        <v>347</v>
      </c>
      <c r="N640" s="3" t="s">
        <v>347</v>
      </c>
      <c r="O640" s="19">
        <v>23.639800000000001</v>
      </c>
      <c r="P640" s="20">
        <v>-166.25454999999999</v>
      </c>
      <c r="Q640" s="21" t="s">
        <v>422</v>
      </c>
      <c r="R640" s="22">
        <v>41160</v>
      </c>
      <c r="S640" s="22"/>
      <c r="T640" s="2" t="s">
        <v>370</v>
      </c>
      <c r="U640" s="1" t="s">
        <v>369</v>
      </c>
      <c r="V640" s="1" t="s">
        <v>395</v>
      </c>
      <c r="W640" s="1"/>
      <c r="X640" s="1" t="s">
        <v>397</v>
      </c>
      <c r="Y640" s="3">
        <v>1</v>
      </c>
      <c r="Z640" s="3">
        <v>1</v>
      </c>
      <c r="AA640" s="3">
        <v>1</v>
      </c>
      <c r="AB640" s="3">
        <v>0</v>
      </c>
      <c r="AC640" s="3">
        <v>1</v>
      </c>
      <c r="AD640" s="3">
        <v>1</v>
      </c>
      <c r="AE640" s="3">
        <v>1</v>
      </c>
      <c r="AF640" s="3"/>
      <c r="AG640" s="3"/>
      <c r="AH640" s="3">
        <v>1</v>
      </c>
      <c r="AI640" s="3">
        <v>0</v>
      </c>
      <c r="AJ640" s="2">
        <v>0</v>
      </c>
      <c r="AK640" s="2"/>
      <c r="AO640" s="23"/>
    </row>
    <row r="641" spans="1:41" ht="14.5" x14ac:dyDescent="0.35">
      <c r="A641" s="1" t="s">
        <v>29</v>
      </c>
      <c r="B641" s="2" t="s">
        <v>30</v>
      </c>
      <c r="C641" s="2" t="s">
        <v>300</v>
      </c>
      <c r="E641" s="1" t="s">
        <v>339</v>
      </c>
      <c r="F641" s="16">
        <v>5.327</v>
      </c>
      <c r="G641" s="16"/>
      <c r="H641" s="17">
        <v>32.299999999999997</v>
      </c>
      <c r="I641" s="17">
        <v>2.9</v>
      </c>
      <c r="J641" s="17">
        <v>800.2</v>
      </c>
      <c r="K641" s="17">
        <v>-14.4</v>
      </c>
      <c r="L641" s="18">
        <f>205*0.3048</f>
        <v>62.484000000000002</v>
      </c>
      <c r="M641" s="3" t="s">
        <v>347</v>
      </c>
      <c r="N641" s="3" t="s">
        <v>347</v>
      </c>
      <c r="O641" s="19">
        <v>23.639800000000001</v>
      </c>
      <c r="P641" s="20">
        <v>-166.25454999999999</v>
      </c>
      <c r="Q641" s="21" t="s">
        <v>422</v>
      </c>
      <c r="R641" s="22">
        <v>41160</v>
      </c>
      <c r="S641" s="22"/>
      <c r="T641" s="2" t="s">
        <v>370</v>
      </c>
      <c r="U641" s="1" t="s">
        <v>369</v>
      </c>
      <c r="V641" s="1" t="s">
        <v>395</v>
      </c>
      <c r="W641" s="1"/>
      <c r="X641" s="1" t="s">
        <v>397</v>
      </c>
      <c r="Y641" s="3">
        <v>0</v>
      </c>
      <c r="Z641" s="3">
        <v>1</v>
      </c>
      <c r="AA641" s="3">
        <v>1</v>
      </c>
      <c r="AB641" s="3">
        <v>0</v>
      </c>
      <c r="AC641" s="3">
        <v>1</v>
      </c>
      <c r="AD641" s="3">
        <v>1</v>
      </c>
      <c r="AE641" s="3">
        <v>1</v>
      </c>
      <c r="AF641" s="3"/>
      <c r="AG641" s="3"/>
      <c r="AH641" s="3">
        <v>1</v>
      </c>
      <c r="AI641" s="3">
        <v>0</v>
      </c>
      <c r="AJ641" s="2">
        <v>0</v>
      </c>
      <c r="AK641" s="2"/>
      <c r="AO641" s="23"/>
    </row>
    <row r="642" spans="1:41" ht="14.5" x14ac:dyDescent="0.35">
      <c r="A642" s="1" t="s">
        <v>31</v>
      </c>
      <c r="B642" s="2" t="s">
        <v>15</v>
      </c>
      <c r="C642" s="1" t="s">
        <v>301</v>
      </c>
      <c r="E642" s="1" t="s">
        <v>337</v>
      </c>
      <c r="F642" s="16">
        <v>2.2669999999999999</v>
      </c>
      <c r="G642" s="16"/>
      <c r="H642" s="17">
        <v>15.2</v>
      </c>
      <c r="I642" s="17">
        <v>2.6</v>
      </c>
      <c r="J642" s="17">
        <v>454.8</v>
      </c>
      <c r="K642" s="17">
        <v>-18.899999999999999</v>
      </c>
      <c r="L642" s="18">
        <f>220*0.3048</f>
        <v>67.055999999999997</v>
      </c>
      <c r="M642" s="3" t="s">
        <v>348</v>
      </c>
      <c r="N642" s="3" t="s">
        <v>348</v>
      </c>
      <c r="O642" s="19">
        <v>25.355647000000001</v>
      </c>
      <c r="P642" s="20">
        <v>-170.81003699999999</v>
      </c>
      <c r="Q642" s="21" t="s">
        <v>422</v>
      </c>
      <c r="R642" s="22">
        <v>41162</v>
      </c>
      <c r="S642" s="22"/>
      <c r="T642" s="2" t="s">
        <v>370</v>
      </c>
      <c r="U642" s="1" t="s">
        <v>369</v>
      </c>
      <c r="V642" s="1" t="s">
        <v>395</v>
      </c>
      <c r="W642" s="1" t="s">
        <v>396</v>
      </c>
      <c r="X642" s="1" t="s">
        <v>397</v>
      </c>
      <c r="Y642" s="3">
        <v>1</v>
      </c>
      <c r="Z642" s="3">
        <v>1</v>
      </c>
      <c r="AA642" s="3">
        <v>1</v>
      </c>
      <c r="AB642" s="3">
        <v>0</v>
      </c>
      <c r="AC642" s="3">
        <v>1</v>
      </c>
      <c r="AD642" s="3">
        <v>1</v>
      </c>
      <c r="AE642" s="3">
        <v>1</v>
      </c>
      <c r="AF642" s="3"/>
      <c r="AG642" s="3"/>
      <c r="AH642" s="3">
        <v>1</v>
      </c>
      <c r="AI642" s="3">
        <v>0</v>
      </c>
      <c r="AJ642" s="2">
        <v>0</v>
      </c>
      <c r="AK642" s="2"/>
      <c r="AO642" s="23"/>
    </row>
    <row r="643" spans="1:41" ht="14.5" x14ac:dyDescent="0.35">
      <c r="A643" s="2" t="s">
        <v>33</v>
      </c>
      <c r="B643" s="2" t="s">
        <v>30</v>
      </c>
      <c r="C643" s="2" t="s">
        <v>300</v>
      </c>
      <c r="E643" s="2" t="s">
        <v>339</v>
      </c>
      <c r="F643" s="16">
        <v>2.6905000000000001</v>
      </c>
      <c r="G643" s="16"/>
      <c r="H643" s="17">
        <v>13.6</v>
      </c>
      <c r="I643" s="17">
        <v>3</v>
      </c>
      <c r="J643" s="17">
        <v>374.6</v>
      </c>
      <c r="K643" s="17">
        <v>-13.1</v>
      </c>
      <c r="L643" s="18">
        <f>190*0.3048</f>
        <v>57.912000000000006</v>
      </c>
      <c r="M643" s="3" t="s">
        <v>1212</v>
      </c>
      <c r="N643" s="3" t="s">
        <v>1212</v>
      </c>
      <c r="O643" s="19">
        <v>27.786133333333332</v>
      </c>
      <c r="P643" s="20">
        <v>-175.75016666666667</v>
      </c>
      <c r="Q643" s="21" t="s">
        <v>422</v>
      </c>
      <c r="R643" s="22">
        <v>41165</v>
      </c>
      <c r="S643" s="22"/>
      <c r="T643" s="2" t="s">
        <v>370</v>
      </c>
      <c r="U643" s="1" t="s">
        <v>369</v>
      </c>
      <c r="V643" s="1" t="s">
        <v>395</v>
      </c>
      <c r="W643" s="1"/>
      <c r="X643" s="1" t="s">
        <v>397</v>
      </c>
      <c r="Y643" s="3">
        <v>1</v>
      </c>
      <c r="Z643" s="3">
        <v>1</v>
      </c>
      <c r="AA643" s="3">
        <v>1</v>
      </c>
      <c r="AB643" s="3">
        <v>0</v>
      </c>
      <c r="AC643" s="3">
        <v>1</v>
      </c>
      <c r="AD643" s="3">
        <v>1</v>
      </c>
      <c r="AE643" s="3">
        <v>1</v>
      </c>
      <c r="AF643" s="3"/>
      <c r="AG643" s="3"/>
      <c r="AH643" s="3">
        <v>1</v>
      </c>
      <c r="AI643" s="3">
        <v>0</v>
      </c>
      <c r="AJ643" s="2">
        <v>0</v>
      </c>
      <c r="AK643" s="2"/>
      <c r="AO643" s="23"/>
    </row>
    <row r="644" spans="1:41" ht="14.5" x14ac:dyDescent="0.35">
      <c r="A644" s="2" t="s">
        <v>35</v>
      </c>
      <c r="B644" s="2" t="s">
        <v>5</v>
      </c>
      <c r="C644" s="2" t="s">
        <v>287</v>
      </c>
      <c r="E644" s="2" t="s">
        <v>338</v>
      </c>
      <c r="F644" s="16">
        <v>2.2355999999999998</v>
      </c>
      <c r="G644" s="16"/>
      <c r="H644" s="17">
        <v>79.900000000000006</v>
      </c>
      <c r="I644" s="17">
        <v>3.9</v>
      </c>
      <c r="J644" s="17">
        <v>670.2</v>
      </c>
      <c r="K644" s="17">
        <v>-33.9</v>
      </c>
      <c r="L644" s="18">
        <f>190*0.3048</f>
        <v>57.912000000000006</v>
      </c>
      <c r="M644" s="3" t="s">
        <v>1212</v>
      </c>
      <c r="N644" s="3" t="s">
        <v>1212</v>
      </c>
      <c r="O644" s="19">
        <v>27.786133333333332</v>
      </c>
      <c r="P644" s="20">
        <v>-175.75016666666667</v>
      </c>
      <c r="Q644" s="21" t="s">
        <v>422</v>
      </c>
      <c r="R644" s="22">
        <v>41165</v>
      </c>
      <c r="S644" s="22"/>
      <c r="T644" s="2" t="s">
        <v>370</v>
      </c>
      <c r="U644" s="1" t="s">
        <v>369</v>
      </c>
      <c r="V644" s="1" t="s">
        <v>395</v>
      </c>
      <c r="W644" s="1"/>
      <c r="X644" s="1" t="s">
        <v>397</v>
      </c>
      <c r="Y644" s="3">
        <v>1</v>
      </c>
      <c r="Z644" s="3">
        <v>1</v>
      </c>
      <c r="AA644" s="3">
        <v>1</v>
      </c>
      <c r="AB644" s="3">
        <v>0</v>
      </c>
      <c r="AC644" s="3">
        <v>1</v>
      </c>
      <c r="AD644" s="3">
        <v>1</v>
      </c>
      <c r="AE644" s="3">
        <v>1</v>
      </c>
      <c r="AF644" s="3"/>
      <c r="AG644" s="3"/>
      <c r="AH644" s="3">
        <v>1</v>
      </c>
      <c r="AI644" s="3">
        <v>0</v>
      </c>
      <c r="AJ644" s="2">
        <v>0</v>
      </c>
      <c r="AK644" s="2"/>
      <c r="AO644" s="23"/>
    </row>
    <row r="645" spans="1:41" ht="14.5" x14ac:dyDescent="0.35">
      <c r="A645" s="2" t="s">
        <v>36</v>
      </c>
      <c r="B645" s="2" t="s">
        <v>7</v>
      </c>
      <c r="C645" s="2" t="s">
        <v>303</v>
      </c>
      <c r="E645" s="2" t="s">
        <v>339</v>
      </c>
      <c r="F645" s="16">
        <v>2.7753999999999999</v>
      </c>
      <c r="G645" s="16"/>
      <c r="H645" s="17">
        <v>31.1</v>
      </c>
      <c r="I645" s="17">
        <v>2.7</v>
      </c>
      <c r="J645" s="17">
        <v>608.79999999999995</v>
      </c>
      <c r="K645" s="17">
        <v>-16.899999999999999</v>
      </c>
      <c r="L645" s="18">
        <f>190*0.3048</f>
        <v>57.912000000000006</v>
      </c>
      <c r="M645" s="3" t="s">
        <v>1212</v>
      </c>
      <c r="N645" s="3" t="s">
        <v>1212</v>
      </c>
      <c r="O645" s="19">
        <v>27.786133333333332</v>
      </c>
      <c r="P645" s="20">
        <v>-175.75016666666667</v>
      </c>
      <c r="Q645" s="21" t="s">
        <v>422</v>
      </c>
      <c r="R645" s="22">
        <v>41165</v>
      </c>
      <c r="S645" s="22"/>
      <c r="T645" s="2" t="s">
        <v>370</v>
      </c>
      <c r="U645" s="1" t="s">
        <v>369</v>
      </c>
      <c r="V645" s="1" t="s">
        <v>395</v>
      </c>
      <c r="W645" s="1"/>
      <c r="X645" s="1" t="s">
        <v>397</v>
      </c>
      <c r="Y645" s="3">
        <v>1</v>
      </c>
      <c r="Z645" s="3">
        <v>1</v>
      </c>
      <c r="AA645" s="3">
        <v>1</v>
      </c>
      <c r="AB645" s="3">
        <v>0</v>
      </c>
      <c r="AC645" s="3">
        <v>1</v>
      </c>
      <c r="AD645" s="3">
        <v>1</v>
      </c>
      <c r="AE645" s="3">
        <v>1</v>
      </c>
      <c r="AF645" s="3"/>
      <c r="AG645" s="3"/>
      <c r="AH645" s="3">
        <v>1</v>
      </c>
      <c r="AI645" s="3">
        <v>0</v>
      </c>
      <c r="AJ645" s="2">
        <v>0</v>
      </c>
      <c r="AK645" s="2"/>
      <c r="AO645" s="23"/>
    </row>
    <row r="646" spans="1:41" ht="14.5" x14ac:dyDescent="0.35">
      <c r="A646" s="2" t="s">
        <v>37</v>
      </c>
      <c r="B646" s="2" t="s">
        <v>38</v>
      </c>
      <c r="C646" s="2" t="s">
        <v>304</v>
      </c>
      <c r="E646" s="2" t="s">
        <v>338</v>
      </c>
      <c r="F646" s="16">
        <v>2.7441</v>
      </c>
      <c r="G646" s="16"/>
      <c r="H646" s="17">
        <v>51.7</v>
      </c>
      <c r="I646" s="17">
        <v>3.2</v>
      </c>
      <c r="J646" s="17">
        <v>677.4</v>
      </c>
      <c r="K646" s="17">
        <v>-31.4</v>
      </c>
      <c r="L646" s="18">
        <f>190*0.3048</f>
        <v>57.912000000000006</v>
      </c>
      <c r="M646" s="3" t="s">
        <v>1212</v>
      </c>
      <c r="N646" s="3" t="s">
        <v>1212</v>
      </c>
      <c r="O646" s="19">
        <v>27.786133333333332</v>
      </c>
      <c r="P646" s="20">
        <v>-175.75016666666667</v>
      </c>
      <c r="Q646" s="21" t="s">
        <v>422</v>
      </c>
      <c r="R646" s="22">
        <v>41165</v>
      </c>
      <c r="S646" s="22"/>
      <c r="T646" s="2" t="s">
        <v>370</v>
      </c>
      <c r="U646" s="1" t="s">
        <v>369</v>
      </c>
      <c r="V646" s="1" t="s">
        <v>395</v>
      </c>
      <c r="W646" s="1"/>
      <c r="X646" s="1" t="s">
        <v>397</v>
      </c>
      <c r="Y646" s="3">
        <v>1</v>
      </c>
      <c r="Z646" s="3">
        <v>1</v>
      </c>
      <c r="AA646" s="3">
        <v>1</v>
      </c>
      <c r="AB646" s="3">
        <v>0</v>
      </c>
      <c r="AC646" s="3">
        <v>1</v>
      </c>
      <c r="AD646" s="3">
        <v>1</v>
      </c>
      <c r="AE646" s="3">
        <v>1</v>
      </c>
      <c r="AF646" s="3"/>
      <c r="AG646" s="3"/>
      <c r="AH646" s="3">
        <v>1</v>
      </c>
      <c r="AI646" s="3">
        <v>0</v>
      </c>
      <c r="AJ646" s="2">
        <v>0</v>
      </c>
      <c r="AK646" s="2"/>
      <c r="AO646" s="23"/>
    </row>
    <row r="647" spans="1:41" ht="14.5" x14ac:dyDescent="0.35">
      <c r="A647" s="2" t="s">
        <v>43</v>
      </c>
      <c r="B647" s="2" t="s">
        <v>44</v>
      </c>
      <c r="C647" s="2" t="s">
        <v>289</v>
      </c>
      <c r="E647" s="2" t="s">
        <v>339</v>
      </c>
      <c r="F647" s="16">
        <v>2.2959999999999998</v>
      </c>
      <c r="G647" s="16"/>
      <c r="H647" s="17">
        <v>27.1</v>
      </c>
      <c r="I647" s="17">
        <v>4.5</v>
      </c>
      <c r="J647" s="17">
        <v>489.8</v>
      </c>
      <c r="K647" s="17">
        <v>-17.399999999999999</v>
      </c>
      <c r="L647" s="18">
        <f>185*0.3048</f>
        <v>56.388000000000005</v>
      </c>
      <c r="M647" s="3" t="s">
        <v>1212</v>
      </c>
      <c r="N647" s="3" t="s">
        <v>1212</v>
      </c>
      <c r="O647" s="19">
        <v>27.760166666666667</v>
      </c>
      <c r="P647" s="20">
        <v>-175.97946666666667</v>
      </c>
      <c r="Q647" s="21" t="s">
        <v>422</v>
      </c>
      <c r="R647" s="22">
        <v>41166</v>
      </c>
      <c r="S647" s="22"/>
      <c r="T647" s="2" t="s">
        <v>370</v>
      </c>
      <c r="U647" s="1" t="s">
        <v>369</v>
      </c>
      <c r="V647" s="1" t="s">
        <v>395</v>
      </c>
      <c r="W647" s="1"/>
      <c r="X647" s="1" t="s">
        <v>397</v>
      </c>
      <c r="Y647" s="3">
        <v>1</v>
      </c>
      <c r="Z647" s="3">
        <v>1</v>
      </c>
      <c r="AA647" s="3">
        <v>1</v>
      </c>
      <c r="AB647" s="3">
        <v>0</v>
      </c>
      <c r="AC647" s="3">
        <v>1</v>
      </c>
      <c r="AD647" s="3">
        <v>1</v>
      </c>
      <c r="AE647" s="3">
        <v>1</v>
      </c>
      <c r="AF647" s="3"/>
      <c r="AG647" s="3"/>
      <c r="AH647" s="3">
        <v>1</v>
      </c>
      <c r="AI647" s="3">
        <v>0</v>
      </c>
      <c r="AJ647" s="2">
        <v>0</v>
      </c>
      <c r="AK647" s="2"/>
      <c r="AO647" s="23"/>
    </row>
    <row r="648" spans="1:41" s="44" customFormat="1" ht="14.5" x14ac:dyDescent="0.35">
      <c r="A648" s="2" t="s">
        <v>45</v>
      </c>
      <c r="B648" s="2" t="s">
        <v>30</v>
      </c>
      <c r="C648" s="2" t="s">
        <v>300</v>
      </c>
      <c r="D648" s="15"/>
      <c r="E648" s="2" t="s">
        <v>339</v>
      </c>
      <c r="F648" s="16">
        <v>5.4229000000000003</v>
      </c>
      <c r="G648" s="16"/>
      <c r="H648" s="17">
        <v>32.799999999999997</v>
      </c>
      <c r="I648" s="17">
        <v>4.4000000000000004</v>
      </c>
      <c r="J648" s="17">
        <v>850.7</v>
      </c>
      <c r="K648" s="17">
        <v>-15.5</v>
      </c>
      <c r="L648" s="18">
        <f>185*0.3048</f>
        <v>56.388000000000005</v>
      </c>
      <c r="M648" s="3" t="s">
        <v>1212</v>
      </c>
      <c r="N648" s="3" t="s">
        <v>1212</v>
      </c>
      <c r="O648" s="19">
        <v>27.760166666666667</v>
      </c>
      <c r="P648" s="20">
        <v>-175.97946666666667</v>
      </c>
      <c r="Q648" s="21" t="s">
        <v>422</v>
      </c>
      <c r="R648" s="22">
        <v>41166</v>
      </c>
      <c r="S648" s="22"/>
      <c r="T648" s="2" t="s">
        <v>370</v>
      </c>
      <c r="U648" s="1" t="s">
        <v>369</v>
      </c>
      <c r="V648" s="1" t="s">
        <v>395</v>
      </c>
      <c r="W648" s="1"/>
      <c r="X648" s="1" t="s">
        <v>397</v>
      </c>
      <c r="Y648" s="3">
        <v>1</v>
      </c>
      <c r="Z648" s="3">
        <v>1</v>
      </c>
      <c r="AA648" s="3">
        <v>1</v>
      </c>
      <c r="AB648" s="3">
        <v>0</v>
      </c>
      <c r="AC648" s="3">
        <v>1</v>
      </c>
      <c r="AD648" s="3">
        <v>1</v>
      </c>
      <c r="AE648" s="3">
        <v>1</v>
      </c>
      <c r="AF648" s="3"/>
      <c r="AG648" s="3"/>
      <c r="AH648" s="3">
        <v>1</v>
      </c>
      <c r="AI648" s="3">
        <v>0</v>
      </c>
      <c r="AJ648" s="2">
        <v>0</v>
      </c>
      <c r="AK648" s="2"/>
      <c r="AL648" s="15"/>
      <c r="AM648" s="15"/>
      <c r="AN648" s="15"/>
      <c r="AO648" s="23"/>
    </row>
    <row r="649" spans="1:41" s="44" customFormat="1" ht="14.5" x14ac:dyDescent="0.35">
      <c r="A649" s="2" t="s">
        <v>46</v>
      </c>
      <c r="B649" s="2" t="s">
        <v>47</v>
      </c>
      <c r="C649" s="2" t="s">
        <v>306</v>
      </c>
      <c r="D649" s="15"/>
      <c r="E649" s="2" t="s">
        <v>339</v>
      </c>
      <c r="F649" s="16">
        <v>2.3460999999999999</v>
      </c>
      <c r="G649" s="16"/>
      <c r="H649" s="17">
        <v>21.2</v>
      </c>
      <c r="I649" s="17">
        <v>0.3</v>
      </c>
      <c r="J649" s="17">
        <v>443</v>
      </c>
      <c r="K649" s="17">
        <v>-16.8</v>
      </c>
      <c r="L649" s="18">
        <f>185*0.3048</f>
        <v>56.388000000000005</v>
      </c>
      <c r="M649" s="3" t="s">
        <v>1212</v>
      </c>
      <c r="N649" s="3" t="s">
        <v>1212</v>
      </c>
      <c r="O649" s="19">
        <v>27.760166666666667</v>
      </c>
      <c r="P649" s="20">
        <v>-175.97946666666667</v>
      </c>
      <c r="Q649" s="21" t="s">
        <v>422</v>
      </c>
      <c r="R649" s="22">
        <v>41166</v>
      </c>
      <c r="S649" s="22"/>
      <c r="T649" s="2" t="s">
        <v>370</v>
      </c>
      <c r="U649" s="1" t="s">
        <v>369</v>
      </c>
      <c r="V649" s="1" t="s">
        <v>395</v>
      </c>
      <c r="W649" s="1"/>
      <c r="X649" s="1" t="s">
        <v>397</v>
      </c>
      <c r="Y649" s="3">
        <v>1</v>
      </c>
      <c r="Z649" s="3">
        <v>1</v>
      </c>
      <c r="AA649" s="3">
        <v>1</v>
      </c>
      <c r="AB649" s="3">
        <v>0</v>
      </c>
      <c r="AC649" s="3">
        <v>1</v>
      </c>
      <c r="AD649" s="3">
        <v>1</v>
      </c>
      <c r="AE649" s="3">
        <v>1</v>
      </c>
      <c r="AF649" s="3"/>
      <c r="AG649" s="3"/>
      <c r="AH649" s="3">
        <v>1</v>
      </c>
      <c r="AI649" s="3">
        <v>0</v>
      </c>
      <c r="AJ649" s="2">
        <v>0</v>
      </c>
      <c r="AK649" s="2"/>
      <c r="AL649" s="15"/>
      <c r="AM649" s="15"/>
      <c r="AN649" s="15"/>
      <c r="AO649" s="23"/>
    </row>
    <row r="650" spans="1:41" ht="14.5" x14ac:dyDescent="0.35">
      <c r="A650" s="2" t="s">
        <v>48</v>
      </c>
      <c r="B650" s="1" t="s">
        <v>185</v>
      </c>
      <c r="C650" s="2" t="s">
        <v>307</v>
      </c>
      <c r="E650" s="2" t="s">
        <v>339</v>
      </c>
      <c r="F650" s="16">
        <v>2.6555</v>
      </c>
      <c r="G650" s="16"/>
      <c r="H650" s="17">
        <v>33.700000000000003</v>
      </c>
      <c r="I650" s="17">
        <v>4.9000000000000004</v>
      </c>
      <c r="J650" s="17">
        <v>714.9</v>
      </c>
      <c r="K650" s="17">
        <v>-16.899999999999999</v>
      </c>
      <c r="L650" s="18">
        <f>180*0.3048</f>
        <v>54.864000000000004</v>
      </c>
      <c r="M650" s="3" t="s">
        <v>345</v>
      </c>
      <c r="N650" s="3" t="s">
        <v>345</v>
      </c>
      <c r="O650" s="19">
        <v>28.698350000000001</v>
      </c>
      <c r="P650" s="20">
        <v>-177.43491666666668</v>
      </c>
      <c r="Q650" s="21" t="s">
        <v>422</v>
      </c>
      <c r="R650" s="22">
        <v>41168</v>
      </c>
      <c r="S650" s="22"/>
      <c r="T650" s="2" t="s">
        <v>371</v>
      </c>
      <c r="U650" s="1" t="s">
        <v>369</v>
      </c>
      <c r="V650" s="1" t="s">
        <v>395</v>
      </c>
      <c r="W650" s="1"/>
      <c r="X650" s="1" t="s">
        <v>397</v>
      </c>
      <c r="Y650" s="3">
        <v>0</v>
      </c>
      <c r="Z650" s="3">
        <v>1</v>
      </c>
      <c r="AA650" s="3">
        <v>1</v>
      </c>
      <c r="AB650" s="3">
        <v>0</v>
      </c>
      <c r="AC650" s="3">
        <v>1</v>
      </c>
      <c r="AD650" s="3">
        <v>1</v>
      </c>
      <c r="AE650" s="3">
        <v>1</v>
      </c>
      <c r="AF650" s="3"/>
      <c r="AG650" s="3"/>
      <c r="AH650" s="3">
        <v>1</v>
      </c>
      <c r="AI650" s="3">
        <v>0</v>
      </c>
      <c r="AJ650" s="2">
        <v>0</v>
      </c>
      <c r="AK650" s="2"/>
      <c r="AO650" s="23"/>
    </row>
    <row r="651" spans="1:41" ht="14.5" x14ac:dyDescent="0.35">
      <c r="A651" s="2" t="s">
        <v>50</v>
      </c>
      <c r="B651" s="2" t="s">
        <v>7</v>
      </c>
      <c r="C651" s="2" t="s">
        <v>303</v>
      </c>
      <c r="E651" s="2" t="s">
        <v>339</v>
      </c>
      <c r="F651" s="16">
        <v>2.1673</v>
      </c>
      <c r="G651" s="16"/>
      <c r="H651" s="17">
        <v>31.2</v>
      </c>
      <c r="I651" s="17">
        <v>2.4</v>
      </c>
      <c r="J651" s="17">
        <v>609.9</v>
      </c>
      <c r="K651" s="17">
        <v>-16.3</v>
      </c>
      <c r="L651" s="18">
        <f>180*0.3048</f>
        <v>54.864000000000004</v>
      </c>
      <c r="M651" s="3" t="s">
        <v>345</v>
      </c>
      <c r="N651" s="3" t="s">
        <v>345</v>
      </c>
      <c r="O651" s="19">
        <v>28.698350000000001</v>
      </c>
      <c r="P651" s="20">
        <v>-177.43491666666668</v>
      </c>
      <c r="Q651" s="21" t="s">
        <v>422</v>
      </c>
      <c r="R651" s="22">
        <v>41168</v>
      </c>
      <c r="S651" s="22"/>
      <c r="T651" s="2" t="s">
        <v>371</v>
      </c>
      <c r="U651" s="1" t="s">
        <v>369</v>
      </c>
      <c r="V651" s="1" t="s">
        <v>395</v>
      </c>
      <c r="W651" s="1"/>
      <c r="X651" s="1" t="s">
        <v>397</v>
      </c>
      <c r="Y651" s="3">
        <v>0</v>
      </c>
      <c r="Z651" s="3">
        <v>1</v>
      </c>
      <c r="AA651" s="3">
        <v>1</v>
      </c>
      <c r="AB651" s="3">
        <v>0</v>
      </c>
      <c r="AC651" s="3">
        <v>1</v>
      </c>
      <c r="AD651" s="3">
        <v>1</v>
      </c>
      <c r="AE651" s="3">
        <v>1</v>
      </c>
      <c r="AF651" s="3"/>
      <c r="AG651" s="3"/>
      <c r="AH651" s="3">
        <v>1</v>
      </c>
      <c r="AI651" s="3">
        <v>0</v>
      </c>
      <c r="AJ651" s="2">
        <v>0</v>
      </c>
      <c r="AK651" s="2"/>
      <c r="AO651" s="23"/>
    </row>
    <row r="652" spans="1:41" ht="14.5" x14ac:dyDescent="0.35">
      <c r="A652" s="2" t="s">
        <v>51</v>
      </c>
      <c r="B652" s="2" t="s">
        <v>52</v>
      </c>
      <c r="C652" s="2" t="s">
        <v>308</v>
      </c>
      <c r="E652" s="2" t="s">
        <v>338</v>
      </c>
      <c r="F652" s="16">
        <v>1.9904999999999999</v>
      </c>
      <c r="G652" s="16"/>
      <c r="H652" s="17">
        <v>33.9</v>
      </c>
      <c r="I652" s="17">
        <v>2.5</v>
      </c>
      <c r="J652" s="17">
        <v>702.3</v>
      </c>
      <c r="K652" s="17">
        <v>-23.4</v>
      </c>
      <c r="L652" s="18">
        <f>180*0.3048</f>
        <v>54.864000000000004</v>
      </c>
      <c r="M652" s="3" t="s">
        <v>345</v>
      </c>
      <c r="N652" s="3" t="s">
        <v>345</v>
      </c>
      <c r="O652" s="19">
        <v>28.698350000000001</v>
      </c>
      <c r="P652" s="20">
        <v>-177.43491666666668</v>
      </c>
      <c r="Q652" s="21" t="s">
        <v>422</v>
      </c>
      <c r="R652" s="22">
        <v>41168</v>
      </c>
      <c r="S652" s="22"/>
      <c r="T652" s="2" t="s">
        <v>371</v>
      </c>
      <c r="U652" s="1" t="s">
        <v>369</v>
      </c>
      <c r="V652" s="1" t="s">
        <v>395</v>
      </c>
      <c r="W652" s="1"/>
      <c r="X652" s="1" t="s">
        <v>397</v>
      </c>
      <c r="Y652" s="3">
        <v>0</v>
      </c>
      <c r="Z652" s="3">
        <v>1</v>
      </c>
      <c r="AA652" s="3">
        <v>1</v>
      </c>
      <c r="AB652" s="3">
        <v>0</v>
      </c>
      <c r="AC652" s="3">
        <v>1</v>
      </c>
      <c r="AD652" s="3">
        <v>1</v>
      </c>
      <c r="AE652" s="3">
        <v>1</v>
      </c>
      <c r="AF652" s="3"/>
      <c r="AG652" s="3"/>
      <c r="AH652" s="3">
        <v>1</v>
      </c>
      <c r="AI652" s="3">
        <v>0</v>
      </c>
      <c r="AJ652" s="2">
        <v>0</v>
      </c>
      <c r="AK652" s="2"/>
      <c r="AO652" s="23"/>
    </row>
    <row r="653" spans="1:41" ht="14.5" x14ac:dyDescent="0.35">
      <c r="A653" s="2" t="s">
        <v>53</v>
      </c>
      <c r="B653" s="2" t="s">
        <v>1221</v>
      </c>
      <c r="C653" s="2" t="s">
        <v>310</v>
      </c>
      <c r="E653" s="2" t="s">
        <v>342</v>
      </c>
      <c r="F653" s="16">
        <v>2.0933000000000002</v>
      </c>
      <c r="G653" s="16"/>
      <c r="H653" s="17">
        <v>33.4</v>
      </c>
      <c r="I653" s="17">
        <v>3.5</v>
      </c>
      <c r="J653" s="17">
        <v>592.79999999999995</v>
      </c>
      <c r="K653" s="17">
        <v>-9.5</v>
      </c>
      <c r="L653" s="18">
        <f>115*0.3048</f>
        <v>35.052</v>
      </c>
      <c r="M653" s="3" t="s">
        <v>345</v>
      </c>
      <c r="N653" s="3" t="s">
        <v>345</v>
      </c>
      <c r="O653" s="19">
        <v>28.192350000000001</v>
      </c>
      <c r="P653" s="20">
        <v>-177.37843333333333</v>
      </c>
      <c r="Q653" s="21" t="s">
        <v>422</v>
      </c>
      <c r="R653" s="22">
        <v>41169</v>
      </c>
      <c r="S653" s="22"/>
      <c r="T653" s="2" t="s">
        <v>370</v>
      </c>
      <c r="U653" s="1" t="s">
        <v>369</v>
      </c>
      <c r="V653" s="1" t="s">
        <v>395</v>
      </c>
      <c r="W653" s="1"/>
      <c r="X653" s="1" t="s">
        <v>397</v>
      </c>
      <c r="Y653" s="3">
        <v>1</v>
      </c>
      <c r="Z653" s="3">
        <v>1</v>
      </c>
      <c r="AA653" s="3">
        <v>1</v>
      </c>
      <c r="AB653" s="3">
        <v>0</v>
      </c>
      <c r="AC653" s="3">
        <v>1</v>
      </c>
      <c r="AD653" s="3">
        <v>1</v>
      </c>
      <c r="AE653" s="3">
        <v>1</v>
      </c>
      <c r="AF653" s="3"/>
      <c r="AG653" s="3"/>
      <c r="AH653" s="3">
        <v>1</v>
      </c>
      <c r="AI653" s="3">
        <v>0</v>
      </c>
      <c r="AJ653" s="2">
        <v>0</v>
      </c>
      <c r="AK653" s="2"/>
      <c r="AO653" s="23"/>
    </row>
    <row r="654" spans="1:41" ht="14.5" x14ac:dyDescent="0.35">
      <c r="A654" s="2" t="s">
        <v>54</v>
      </c>
      <c r="B654" s="2" t="s">
        <v>52</v>
      </c>
      <c r="C654" s="2" t="s">
        <v>308</v>
      </c>
      <c r="E654" s="2" t="s">
        <v>338</v>
      </c>
      <c r="F654" s="16">
        <v>2.9131999999999998</v>
      </c>
      <c r="G654" s="16"/>
      <c r="H654" s="17">
        <v>66.3</v>
      </c>
      <c r="I654" s="17">
        <v>0.7</v>
      </c>
      <c r="J654" s="17">
        <v>811.5</v>
      </c>
      <c r="K654" s="17">
        <v>-13.9</v>
      </c>
      <c r="L654" s="18">
        <f>115*0.3048</f>
        <v>35.052</v>
      </c>
      <c r="M654" s="3" t="s">
        <v>345</v>
      </c>
      <c r="N654" s="3" t="s">
        <v>345</v>
      </c>
      <c r="O654" s="19">
        <v>28.192350000000001</v>
      </c>
      <c r="P654" s="20">
        <v>-177.37843333333333</v>
      </c>
      <c r="Q654" s="21" t="s">
        <v>422</v>
      </c>
      <c r="R654" s="22">
        <v>41169</v>
      </c>
      <c r="S654" s="22"/>
      <c r="T654" s="2" t="s">
        <v>370</v>
      </c>
      <c r="U654" s="1" t="s">
        <v>369</v>
      </c>
      <c r="V654" s="1" t="s">
        <v>395</v>
      </c>
      <c r="W654" s="1"/>
      <c r="X654" s="1" t="s">
        <v>397</v>
      </c>
      <c r="Y654" s="3">
        <v>1</v>
      </c>
      <c r="Z654" s="3">
        <v>1</v>
      </c>
      <c r="AA654" s="3">
        <v>1</v>
      </c>
      <c r="AB654" s="3">
        <v>0</v>
      </c>
      <c r="AC654" s="3">
        <v>1</v>
      </c>
      <c r="AD654" s="3">
        <v>1</v>
      </c>
      <c r="AE654" s="3">
        <v>1</v>
      </c>
      <c r="AF654" s="3"/>
      <c r="AG654" s="3"/>
      <c r="AH654" s="3">
        <v>1</v>
      </c>
      <c r="AI654" s="3">
        <v>0</v>
      </c>
      <c r="AJ654" s="2">
        <v>0</v>
      </c>
      <c r="AK654" s="2"/>
      <c r="AO654" s="23"/>
    </row>
    <row r="655" spans="1:41" ht="14.5" x14ac:dyDescent="0.35">
      <c r="A655" s="2" t="s">
        <v>55</v>
      </c>
      <c r="B655" s="2" t="s">
        <v>56</v>
      </c>
      <c r="C655" s="2" t="s">
        <v>309</v>
      </c>
      <c r="E655" s="2" t="s">
        <v>338</v>
      </c>
      <c r="F655" s="16">
        <v>1.9674</v>
      </c>
      <c r="G655" s="16"/>
      <c r="H655" s="17">
        <v>76.5</v>
      </c>
      <c r="I655" s="17">
        <v>0.9</v>
      </c>
      <c r="J655" s="17">
        <v>567.4</v>
      </c>
      <c r="K655" s="17">
        <v>-33</v>
      </c>
      <c r="L655" s="18">
        <f>210*0.3048</f>
        <v>64.00800000000001</v>
      </c>
      <c r="M655" s="3" t="s">
        <v>1212</v>
      </c>
      <c r="N655" s="3" t="s">
        <v>1212</v>
      </c>
      <c r="O655" s="19">
        <v>27.761733333333332</v>
      </c>
      <c r="P655" s="19">
        <v>-175.85003333333333</v>
      </c>
      <c r="Q655" s="21" t="s">
        <v>422</v>
      </c>
      <c r="R655" s="22">
        <v>41170</v>
      </c>
      <c r="S655" s="22"/>
      <c r="T655" s="2" t="s">
        <v>370</v>
      </c>
      <c r="U655" s="1" t="s">
        <v>369</v>
      </c>
      <c r="V655" s="1" t="s">
        <v>395</v>
      </c>
      <c r="W655" s="1"/>
      <c r="X655" s="1" t="s">
        <v>397</v>
      </c>
      <c r="Y655" s="3">
        <v>0</v>
      </c>
      <c r="Z655" s="3">
        <v>1</v>
      </c>
      <c r="AA655" s="3">
        <v>1</v>
      </c>
      <c r="AB655" s="3">
        <v>0</v>
      </c>
      <c r="AC655" s="3">
        <v>1</v>
      </c>
      <c r="AD655" s="3">
        <v>1</v>
      </c>
      <c r="AE655" s="3">
        <v>1</v>
      </c>
      <c r="AF655" s="3"/>
      <c r="AG655" s="3"/>
      <c r="AH655" s="3">
        <v>1</v>
      </c>
      <c r="AI655" s="3">
        <v>0</v>
      </c>
      <c r="AJ655" s="2">
        <v>0</v>
      </c>
      <c r="AK655" s="2"/>
      <c r="AO655" s="23"/>
    </row>
    <row r="656" spans="1:41" x14ac:dyDescent="0.3">
      <c r="A656" s="1" t="s">
        <v>604</v>
      </c>
      <c r="B656" s="1" t="s">
        <v>1087</v>
      </c>
      <c r="E656" s="24" t="s">
        <v>339</v>
      </c>
      <c r="F656" s="25">
        <v>0.86809999999999998</v>
      </c>
      <c r="H656" s="26">
        <v>26.861458067805255</v>
      </c>
      <c r="I656" s="27">
        <v>2.6426287999999993</v>
      </c>
      <c r="J656" s="26">
        <v>272.72230014025246</v>
      </c>
      <c r="K656" s="27">
        <v>-22.689382900000002</v>
      </c>
      <c r="L656" s="25">
        <v>18</v>
      </c>
      <c r="M656" s="3" t="s">
        <v>1213</v>
      </c>
      <c r="N656" s="28" t="s">
        <v>1218</v>
      </c>
      <c r="O656" s="29"/>
      <c r="P656" s="30"/>
      <c r="Q656" s="21" t="s">
        <v>1203</v>
      </c>
      <c r="R656" s="31"/>
      <c r="S656" s="31"/>
      <c r="T656" s="28"/>
      <c r="Y656" s="28"/>
      <c r="Z656" s="28"/>
      <c r="AK656" s="1"/>
      <c r="AL656" s="1"/>
      <c r="AM656" s="1"/>
      <c r="AN656" s="1"/>
      <c r="AO656" s="1"/>
    </row>
    <row r="657" spans="1:41" x14ac:dyDescent="0.3">
      <c r="A657" s="1" t="s">
        <v>605</v>
      </c>
      <c r="B657" s="1" t="s">
        <v>1087</v>
      </c>
      <c r="E657" s="24" t="s">
        <v>339</v>
      </c>
      <c r="F657" s="25">
        <v>0.87819999999999998</v>
      </c>
      <c r="H657" s="26">
        <v>30.210935508539386</v>
      </c>
      <c r="I657" s="27">
        <v>1.1992431999999995</v>
      </c>
      <c r="J657" s="26">
        <v>288.38849929873771</v>
      </c>
      <c r="K657" s="27">
        <v>-24.378334800000001</v>
      </c>
      <c r="L657" s="25">
        <v>18</v>
      </c>
      <c r="M657" s="3" t="s">
        <v>1213</v>
      </c>
      <c r="N657" s="28" t="s">
        <v>1218</v>
      </c>
      <c r="O657" s="29"/>
      <c r="P657" s="30"/>
      <c r="Q657" s="21" t="s">
        <v>1203</v>
      </c>
      <c r="R657" s="31"/>
      <c r="S657" s="31"/>
      <c r="T657" s="28"/>
      <c r="Y657" s="28"/>
      <c r="Z657" s="28"/>
      <c r="AK657" s="1"/>
      <c r="AL657" s="1"/>
      <c r="AM657" s="1"/>
      <c r="AN657" s="1"/>
      <c r="AO657" s="1"/>
    </row>
    <row r="658" spans="1:41" x14ac:dyDescent="0.3">
      <c r="A658" s="1" t="s">
        <v>606</v>
      </c>
      <c r="B658" s="1" t="s">
        <v>1087</v>
      </c>
      <c r="E658" s="24" t="s">
        <v>339</v>
      </c>
      <c r="F658" s="25">
        <v>0.89610000000000001</v>
      </c>
      <c r="H658" s="26">
        <v>31.08271730818252</v>
      </c>
      <c r="I658" s="27">
        <v>1.5465263999999999</v>
      </c>
      <c r="J658" s="26">
        <v>296.43899018232821</v>
      </c>
      <c r="K658" s="27">
        <v>-23.610476600000005</v>
      </c>
      <c r="L658" s="25">
        <v>18</v>
      </c>
      <c r="M658" s="3" t="s">
        <v>1213</v>
      </c>
      <c r="N658" s="28" t="s">
        <v>1218</v>
      </c>
      <c r="O658" s="29"/>
      <c r="P658" s="30"/>
      <c r="Q658" s="21" t="s">
        <v>1203</v>
      </c>
      <c r="R658" s="31"/>
      <c r="S658" s="31"/>
      <c r="T658" s="28"/>
      <c r="Y658" s="28"/>
      <c r="Z658" s="28"/>
      <c r="AK658" s="1"/>
      <c r="AL658" s="1"/>
      <c r="AM658" s="1"/>
      <c r="AN658" s="1"/>
      <c r="AO658" s="1"/>
    </row>
    <row r="659" spans="1:41" x14ac:dyDescent="0.3">
      <c r="A659" s="1" t="s">
        <v>607</v>
      </c>
      <c r="B659" s="1" t="s">
        <v>1087</v>
      </c>
      <c r="E659" s="24" t="s">
        <v>339</v>
      </c>
      <c r="F659" s="25">
        <v>0.89970000000000006</v>
      </c>
      <c r="H659" s="26">
        <v>21.514784603619681</v>
      </c>
      <c r="I659" s="27">
        <v>-0.49250719999999992</v>
      </c>
      <c r="J659" s="26">
        <v>261.99298737727906</v>
      </c>
      <c r="K659" s="27">
        <v>-19.635197399999999</v>
      </c>
      <c r="L659" s="25">
        <v>18</v>
      </c>
      <c r="M659" s="3" t="s">
        <v>1213</v>
      </c>
      <c r="N659" s="28" t="s">
        <v>1218</v>
      </c>
      <c r="O659" s="29"/>
      <c r="P659" s="30"/>
      <c r="Q659" s="21" t="s">
        <v>1203</v>
      </c>
      <c r="R659" s="31"/>
      <c r="S659" s="31"/>
      <c r="T659" s="28"/>
      <c r="Y659" s="28"/>
      <c r="Z659" s="28"/>
      <c r="AK659" s="1"/>
      <c r="AL659" s="1"/>
      <c r="AM659" s="1"/>
      <c r="AN659" s="1"/>
      <c r="AO659" s="1"/>
    </row>
    <row r="660" spans="1:41" x14ac:dyDescent="0.3">
      <c r="A660" s="1" t="s">
        <v>608</v>
      </c>
      <c r="B660" s="1" t="s">
        <v>1087</v>
      </c>
      <c r="E660" s="24" t="s">
        <v>339</v>
      </c>
      <c r="F660" s="25">
        <v>0.94</v>
      </c>
      <c r="H660" s="26">
        <v>32.725592658679581</v>
      </c>
      <c r="I660" s="27">
        <v>1.5527135999999992</v>
      </c>
      <c r="J660" s="26">
        <v>314.67180925666196</v>
      </c>
      <c r="K660" s="27">
        <v>-23.987386600000001</v>
      </c>
      <c r="L660" s="25">
        <v>18</v>
      </c>
      <c r="M660" s="3" t="s">
        <v>1213</v>
      </c>
      <c r="N660" s="28" t="s">
        <v>1218</v>
      </c>
      <c r="O660" s="29"/>
      <c r="P660" s="30"/>
      <c r="Q660" s="21" t="s">
        <v>1203</v>
      </c>
      <c r="R660" s="31"/>
      <c r="S660" s="31"/>
      <c r="T660" s="28"/>
      <c r="Y660" s="28"/>
      <c r="Z660" s="28"/>
      <c r="AK660" s="1"/>
      <c r="AL660" s="1"/>
      <c r="AM660" s="1"/>
      <c r="AN660" s="1"/>
      <c r="AO660" s="1"/>
    </row>
    <row r="661" spans="1:41" x14ac:dyDescent="0.3">
      <c r="A661" s="1" t="s">
        <v>609</v>
      </c>
      <c r="B661" s="1" t="s">
        <v>1199</v>
      </c>
      <c r="C661" s="15" t="s">
        <v>310</v>
      </c>
      <c r="E661" s="2" t="s">
        <v>342</v>
      </c>
      <c r="F661" s="25">
        <v>1.9925999999999999</v>
      </c>
      <c r="H661" s="26">
        <v>45.106423655365788</v>
      </c>
      <c r="I661" s="27">
        <v>3.7973407999999989</v>
      </c>
      <c r="J661" s="26">
        <v>590.29593267882194</v>
      </c>
      <c r="K661" s="27">
        <v>-13.830663000000005</v>
      </c>
      <c r="L661" s="25">
        <v>18</v>
      </c>
      <c r="M661" s="3" t="s">
        <v>1213</v>
      </c>
      <c r="N661" s="28" t="s">
        <v>1218</v>
      </c>
      <c r="O661" s="29"/>
      <c r="P661" s="30"/>
      <c r="Q661" s="21" t="s">
        <v>1203</v>
      </c>
      <c r="R661" s="31"/>
      <c r="S661" s="31"/>
      <c r="T661" s="28"/>
      <c r="Y661" s="28"/>
      <c r="Z661" s="28"/>
      <c r="AK661" s="1"/>
      <c r="AL661" s="1"/>
      <c r="AM661" s="1"/>
      <c r="AN661" s="1"/>
      <c r="AO661" s="1"/>
    </row>
    <row r="662" spans="1:41" x14ac:dyDescent="0.3">
      <c r="A662" s="1" t="s">
        <v>696</v>
      </c>
      <c r="B662" s="1" t="s">
        <v>19</v>
      </c>
      <c r="C662" s="15" t="s">
        <v>1205</v>
      </c>
      <c r="E662" s="15" t="s">
        <v>339</v>
      </c>
      <c r="F662" s="34">
        <v>2.2233999999999998</v>
      </c>
      <c r="H662" s="26">
        <v>92.124952954459914</v>
      </c>
      <c r="I662" s="27">
        <v>3.4617607999999995</v>
      </c>
      <c r="J662" s="26">
        <v>918.47398843930637</v>
      </c>
      <c r="K662" s="27">
        <v>-14.954233499999997</v>
      </c>
      <c r="L662" s="3">
        <v>10</v>
      </c>
      <c r="M662" s="3" t="s">
        <v>1109</v>
      </c>
      <c r="N662" s="21" t="s">
        <v>1217</v>
      </c>
      <c r="O662" s="140"/>
      <c r="P662" s="140"/>
      <c r="Q662" s="21" t="s">
        <v>1203</v>
      </c>
      <c r="R662" s="31"/>
      <c r="S662" s="31"/>
      <c r="T662" s="28"/>
      <c r="AK662" s="1"/>
      <c r="AL662" s="1"/>
      <c r="AM662" s="1"/>
      <c r="AN662" s="1"/>
      <c r="AO662" s="1"/>
    </row>
    <row r="663" spans="1:41" x14ac:dyDescent="0.3">
      <c r="A663" s="1" t="s">
        <v>697</v>
      </c>
      <c r="B663" s="1" t="s">
        <v>19</v>
      </c>
      <c r="C663" s="15" t="s">
        <v>1205</v>
      </c>
      <c r="E663" s="15" t="s">
        <v>339</v>
      </c>
      <c r="F663" s="34">
        <v>2.3026</v>
      </c>
      <c r="H663" s="26">
        <v>92.799899636181166</v>
      </c>
      <c r="I663" s="27">
        <v>3.0231912000000003</v>
      </c>
      <c r="J663" s="26">
        <v>971.2196531791908</v>
      </c>
      <c r="K663" s="27">
        <v>-16.536478500000001</v>
      </c>
      <c r="L663" s="3">
        <v>10</v>
      </c>
      <c r="M663" s="3" t="s">
        <v>1109</v>
      </c>
      <c r="N663" s="21" t="s">
        <v>1217</v>
      </c>
      <c r="O663" s="140"/>
      <c r="P663" s="140"/>
      <c r="Q663" s="21" t="s">
        <v>1203</v>
      </c>
      <c r="R663" s="31"/>
      <c r="S663" s="31"/>
      <c r="T663" s="28"/>
      <c r="AK663" s="1"/>
      <c r="AL663" s="1"/>
      <c r="AM663" s="1"/>
      <c r="AN663" s="1"/>
      <c r="AO663" s="1"/>
    </row>
    <row r="664" spans="1:41" x14ac:dyDescent="0.3">
      <c r="A664" s="1" t="s">
        <v>698</v>
      </c>
      <c r="B664" s="1" t="s">
        <v>19</v>
      </c>
      <c r="C664" s="15" t="s">
        <v>1205</v>
      </c>
      <c r="E664" s="15" t="s">
        <v>339</v>
      </c>
      <c r="F664" s="34">
        <v>2.3858000000000001</v>
      </c>
      <c r="H664" s="26">
        <v>63.048230668414149</v>
      </c>
      <c r="I664" s="27">
        <v>1.1336571999999985</v>
      </c>
      <c r="J664" s="26">
        <v>557.14603174603178</v>
      </c>
      <c r="K664" s="27">
        <v>-16.403704500000003</v>
      </c>
      <c r="L664" s="3">
        <v>10</v>
      </c>
      <c r="M664" s="3" t="s">
        <v>1109</v>
      </c>
      <c r="N664" s="21" t="s">
        <v>1217</v>
      </c>
      <c r="O664" s="140"/>
      <c r="P664" s="140"/>
      <c r="Q664" s="21" t="s">
        <v>1203</v>
      </c>
      <c r="R664" s="31"/>
      <c r="S664" s="31"/>
      <c r="T664" s="28"/>
      <c r="AK664" s="1"/>
      <c r="AL664" s="1"/>
      <c r="AM664" s="1"/>
      <c r="AN664" s="1"/>
      <c r="AO664" s="1"/>
    </row>
    <row r="665" spans="1:41" s="44" customFormat="1" x14ac:dyDescent="0.3">
      <c r="A665" s="1" t="s">
        <v>699</v>
      </c>
      <c r="B665" s="1" t="s">
        <v>19</v>
      </c>
      <c r="C665" s="15" t="s">
        <v>1205</v>
      </c>
      <c r="D665" s="15"/>
      <c r="E665" s="15" t="s">
        <v>339</v>
      </c>
      <c r="F665" s="34">
        <v>2.4047000000000001</v>
      </c>
      <c r="G665" s="21"/>
      <c r="H665" s="26">
        <v>75.748099606815202</v>
      </c>
      <c r="I665" s="27">
        <v>2.8816341999999997</v>
      </c>
      <c r="J665" s="26">
        <v>874.19365079365082</v>
      </c>
      <c r="K665" s="27">
        <v>-16.811885500000006</v>
      </c>
      <c r="L665" s="3">
        <v>10</v>
      </c>
      <c r="M665" s="3" t="s">
        <v>1109</v>
      </c>
      <c r="N665" s="21" t="s">
        <v>1217</v>
      </c>
      <c r="O665" s="140"/>
      <c r="P665" s="140"/>
      <c r="Q665" s="21" t="s">
        <v>1203</v>
      </c>
      <c r="R665" s="31"/>
      <c r="S665" s="31"/>
      <c r="T665" s="28"/>
      <c r="U665" s="21"/>
      <c r="V665" s="21"/>
      <c r="W665" s="15"/>
      <c r="X665" s="15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4"/>
      <c r="AK665" s="1"/>
      <c r="AL665" s="1"/>
      <c r="AM665" s="1"/>
      <c r="AN665" s="1"/>
      <c r="AO665" s="1"/>
    </row>
    <row r="666" spans="1:41" s="44" customFormat="1" x14ac:dyDescent="0.3">
      <c r="A666" s="1" t="s">
        <v>700</v>
      </c>
      <c r="B666" s="1" t="s">
        <v>19</v>
      </c>
      <c r="C666" s="15" t="s">
        <v>1205</v>
      </c>
      <c r="D666" s="15"/>
      <c r="E666" s="15" t="s">
        <v>339</v>
      </c>
      <c r="F666" s="34">
        <v>2.2713999999999999</v>
      </c>
      <c r="G666" s="21"/>
      <c r="H666" s="26">
        <v>71.107208387942322</v>
      </c>
      <c r="I666" s="27">
        <v>2.2469489</v>
      </c>
      <c r="J666" s="26">
        <v>947.59047619047624</v>
      </c>
      <c r="K666" s="27">
        <v>-13.765541500000003</v>
      </c>
      <c r="L666" s="3">
        <v>10</v>
      </c>
      <c r="M666" s="3" t="s">
        <v>1109</v>
      </c>
      <c r="N666" s="21" t="s">
        <v>1217</v>
      </c>
      <c r="O666" s="140"/>
      <c r="P666" s="140"/>
      <c r="Q666" s="21" t="s">
        <v>1203</v>
      </c>
      <c r="R666" s="31"/>
      <c r="S666" s="31"/>
      <c r="T666" s="28"/>
      <c r="U666" s="21"/>
      <c r="V666" s="21"/>
      <c r="W666" s="15"/>
      <c r="X666" s="15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4"/>
      <c r="AK666" s="1"/>
      <c r="AL666" s="1"/>
      <c r="AM666" s="1"/>
      <c r="AN666" s="1"/>
      <c r="AO666" s="1"/>
    </row>
    <row r="667" spans="1:41" s="44" customFormat="1" x14ac:dyDescent="0.3">
      <c r="A667" s="1" t="s">
        <v>701</v>
      </c>
      <c r="B667" s="1" t="s">
        <v>19</v>
      </c>
      <c r="C667" s="15" t="s">
        <v>1205</v>
      </c>
      <c r="D667" s="15"/>
      <c r="E667" s="15" t="s">
        <v>339</v>
      </c>
      <c r="F667" s="34">
        <v>2.3793000000000002</v>
      </c>
      <c r="G667" s="21"/>
      <c r="H667" s="26">
        <v>88.529226736566201</v>
      </c>
      <c r="I667" s="27">
        <v>3.0568157999999994</v>
      </c>
      <c r="J667" s="26">
        <v>1004.7492063492065</v>
      </c>
      <c r="K667" s="27">
        <v>-15.662973000000004</v>
      </c>
      <c r="L667" s="3">
        <v>10</v>
      </c>
      <c r="M667" s="3" t="s">
        <v>1109</v>
      </c>
      <c r="N667" s="21" t="s">
        <v>1217</v>
      </c>
      <c r="O667" s="140"/>
      <c r="P667" s="140"/>
      <c r="Q667" s="21" t="s">
        <v>1203</v>
      </c>
      <c r="R667" s="31"/>
      <c r="S667" s="31"/>
      <c r="T667" s="28"/>
      <c r="U667" s="21"/>
      <c r="V667" s="21"/>
      <c r="W667" s="15"/>
      <c r="X667" s="15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4"/>
      <c r="AK667" s="1"/>
      <c r="AL667" s="1"/>
      <c r="AM667" s="1"/>
      <c r="AN667" s="1"/>
      <c r="AO667" s="1"/>
    </row>
    <row r="668" spans="1:41" s="44" customFormat="1" x14ac:dyDescent="0.3">
      <c r="A668" s="1" t="s">
        <v>702</v>
      </c>
      <c r="B668" s="1" t="s">
        <v>19</v>
      </c>
      <c r="C668" s="15" t="s">
        <v>1205</v>
      </c>
      <c r="D668" s="15"/>
      <c r="E668" s="15" t="s">
        <v>339</v>
      </c>
      <c r="F668" s="34">
        <v>2.2900999999999998</v>
      </c>
      <c r="G668" s="21"/>
      <c r="H668" s="26">
        <v>85.485976408912194</v>
      </c>
      <c r="I668" s="27">
        <v>3.1521531999999994</v>
      </c>
      <c r="J668" s="26">
        <v>991.73333333333346</v>
      </c>
      <c r="K668" s="27">
        <v>-16.789143000000003</v>
      </c>
      <c r="L668" s="3">
        <v>10</v>
      </c>
      <c r="M668" s="3" t="s">
        <v>1109</v>
      </c>
      <c r="N668" s="21" t="s">
        <v>1217</v>
      </c>
      <c r="O668" s="140"/>
      <c r="P668" s="140"/>
      <c r="Q668" s="21" t="s">
        <v>1203</v>
      </c>
      <c r="R668" s="31"/>
      <c r="S668" s="31"/>
      <c r="T668" s="28"/>
      <c r="U668" s="21"/>
      <c r="V668" s="21"/>
      <c r="W668" s="15"/>
      <c r="X668" s="15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4"/>
      <c r="AK668" s="1"/>
      <c r="AL668" s="1"/>
      <c r="AM668" s="1"/>
      <c r="AN668" s="1"/>
      <c r="AO668" s="1"/>
    </row>
    <row r="669" spans="1:41" s="44" customFormat="1" x14ac:dyDescent="0.3">
      <c r="A669" s="1" t="s">
        <v>703</v>
      </c>
      <c r="B669" s="1" t="s">
        <v>19</v>
      </c>
      <c r="C669" s="15" t="s">
        <v>1205</v>
      </c>
      <c r="D669" s="15"/>
      <c r="E669" s="15" t="s">
        <v>339</v>
      </c>
      <c r="F669" s="34">
        <v>2.3016999999999999</v>
      </c>
      <c r="G669" s="21"/>
      <c r="H669" s="26">
        <v>86.927653997378769</v>
      </c>
      <c r="I669" s="27">
        <v>2.8347831999999991</v>
      </c>
      <c r="J669" s="26">
        <v>946.95555555555552</v>
      </c>
      <c r="K669" s="27">
        <v>-17.020281500000003</v>
      </c>
      <c r="L669" s="3">
        <v>10</v>
      </c>
      <c r="M669" s="3" t="s">
        <v>1109</v>
      </c>
      <c r="N669" s="21" t="s">
        <v>1217</v>
      </c>
      <c r="O669" s="140"/>
      <c r="P669" s="140"/>
      <c r="Q669" s="21" t="s">
        <v>1203</v>
      </c>
      <c r="R669" s="31"/>
      <c r="S669" s="31"/>
      <c r="T669" s="28"/>
      <c r="U669" s="21"/>
      <c r="V669" s="21"/>
      <c r="W669" s="15"/>
      <c r="X669" s="15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4"/>
      <c r="AK669" s="1"/>
      <c r="AL669" s="1"/>
      <c r="AM669" s="1"/>
      <c r="AN669" s="1"/>
      <c r="AO669" s="1"/>
    </row>
    <row r="670" spans="1:41" x14ac:dyDescent="0.3">
      <c r="A670" s="1" t="s">
        <v>690</v>
      </c>
      <c r="B670" s="1" t="s">
        <v>19</v>
      </c>
      <c r="C670" s="15" t="s">
        <v>1205</v>
      </c>
      <c r="E670" s="15" t="s">
        <v>339</v>
      </c>
      <c r="F670" s="34">
        <v>2.3738999999999999</v>
      </c>
      <c r="H670" s="26">
        <v>84.292811441475351</v>
      </c>
      <c r="I670" s="27">
        <v>3.8097664</v>
      </c>
      <c r="J670" s="26">
        <v>1006.5375722543353</v>
      </c>
      <c r="K670" s="27">
        <v>-14.566095700000002</v>
      </c>
      <c r="L670" s="3">
        <v>1</v>
      </c>
      <c r="M670" s="3" t="s">
        <v>1109</v>
      </c>
      <c r="N670" s="28" t="s">
        <v>1217</v>
      </c>
      <c r="O670" s="29"/>
      <c r="P670" s="29"/>
      <c r="Q670" s="21" t="s">
        <v>1203</v>
      </c>
      <c r="R670" s="31"/>
      <c r="S670" s="31"/>
      <c r="T670" s="28"/>
      <c r="AK670" s="1"/>
      <c r="AL670" s="1"/>
      <c r="AM670" s="1"/>
      <c r="AN670" s="1"/>
      <c r="AO670" s="1"/>
    </row>
    <row r="671" spans="1:41" x14ac:dyDescent="0.3">
      <c r="A671" s="1" t="s">
        <v>691</v>
      </c>
      <c r="B671" s="1" t="s">
        <v>19</v>
      </c>
      <c r="C671" s="15" t="s">
        <v>1205</v>
      </c>
      <c r="E671" s="15" t="s">
        <v>339</v>
      </c>
      <c r="F671" s="34">
        <v>2.3843999999999999</v>
      </c>
      <c r="H671" s="26">
        <v>110.39618617488397</v>
      </c>
      <c r="I671" s="27">
        <v>5.1784119999999989</v>
      </c>
      <c r="J671" s="26">
        <v>1048.4884393063585</v>
      </c>
      <c r="K671" s="27">
        <v>-13.255899600000001</v>
      </c>
      <c r="L671" s="3">
        <v>1</v>
      </c>
      <c r="M671" s="3" t="s">
        <v>1109</v>
      </c>
      <c r="N671" s="28" t="s">
        <v>1217</v>
      </c>
      <c r="O671" s="29"/>
      <c r="P671" s="30"/>
      <c r="Q671" s="21" t="s">
        <v>1203</v>
      </c>
      <c r="R671" s="31"/>
      <c r="S671" s="31"/>
      <c r="T671" s="28"/>
      <c r="AK671" s="1"/>
      <c r="AL671" s="1"/>
      <c r="AM671" s="1"/>
      <c r="AN671" s="1"/>
      <c r="AO671" s="1"/>
    </row>
    <row r="672" spans="1:41" x14ac:dyDescent="0.3">
      <c r="A672" s="1" t="s">
        <v>692</v>
      </c>
      <c r="B672" s="1" t="s">
        <v>19</v>
      </c>
      <c r="C672" s="15" t="s">
        <v>1205</v>
      </c>
      <c r="E672" s="15" t="s">
        <v>339</v>
      </c>
      <c r="F672" s="34">
        <v>2.3066</v>
      </c>
      <c r="H672" s="26">
        <v>69.972149040270978</v>
      </c>
      <c r="I672" s="27">
        <v>4.5886343999999992</v>
      </c>
      <c r="J672" s="26">
        <v>959.70231213872842</v>
      </c>
      <c r="K672" s="27">
        <v>-15.388472400000001</v>
      </c>
      <c r="L672" s="3">
        <v>1</v>
      </c>
      <c r="M672" s="3" t="s">
        <v>1109</v>
      </c>
      <c r="N672" s="28" t="s">
        <v>1217</v>
      </c>
      <c r="O672" s="140"/>
      <c r="P672" s="140"/>
      <c r="Q672" s="21" t="s">
        <v>1203</v>
      </c>
      <c r="R672" s="31"/>
      <c r="S672" s="31"/>
      <c r="T672" s="28"/>
      <c r="AK672" s="1"/>
      <c r="AL672" s="1"/>
      <c r="AM672" s="1"/>
      <c r="AN672" s="1"/>
      <c r="AO672" s="1"/>
    </row>
    <row r="673" spans="1:41" x14ac:dyDescent="0.3">
      <c r="A673" s="1" t="s">
        <v>693</v>
      </c>
      <c r="B673" s="1" t="s">
        <v>19</v>
      </c>
      <c r="C673" s="15" t="s">
        <v>1205</v>
      </c>
      <c r="E673" s="15" t="s">
        <v>339</v>
      </c>
      <c r="F673" s="34">
        <v>2.2503000000000002</v>
      </c>
      <c r="H673" s="26">
        <v>56.911052565550115</v>
      </c>
      <c r="I673" s="27">
        <v>3.5673056000000001</v>
      </c>
      <c r="J673" s="26">
        <v>961.2196531791908</v>
      </c>
      <c r="K673" s="27">
        <v>-14.091658900000004</v>
      </c>
      <c r="L673" s="3">
        <v>1</v>
      </c>
      <c r="M673" s="3" t="s">
        <v>1109</v>
      </c>
      <c r="N673" s="28" t="s">
        <v>1217</v>
      </c>
      <c r="O673" s="140"/>
      <c r="P673" s="140"/>
      <c r="Q673" s="21" t="s">
        <v>1203</v>
      </c>
      <c r="R673" s="31"/>
      <c r="S673" s="31"/>
      <c r="T673" s="28"/>
      <c r="AK673" s="1"/>
      <c r="AL673" s="1"/>
      <c r="AM673" s="1"/>
      <c r="AN673" s="1"/>
      <c r="AO673" s="1"/>
    </row>
    <row r="674" spans="1:41" x14ac:dyDescent="0.3">
      <c r="A674" s="1" t="s">
        <v>694</v>
      </c>
      <c r="B674" s="1" t="s">
        <v>19</v>
      </c>
      <c r="C674" s="15" t="s">
        <v>1205</v>
      </c>
      <c r="E674" s="15" t="s">
        <v>339</v>
      </c>
      <c r="F674" s="34">
        <v>2.3452999999999999</v>
      </c>
      <c r="H674" s="26">
        <v>21.044787354158824</v>
      </c>
      <c r="I674" s="27">
        <v>4.9264343999999989</v>
      </c>
      <c r="J674" s="26">
        <v>466.40751445086704</v>
      </c>
      <c r="K674" s="27">
        <v>-7.6947356000000049</v>
      </c>
      <c r="L674" s="3">
        <v>1</v>
      </c>
      <c r="M674" s="3" t="s">
        <v>1109</v>
      </c>
      <c r="N674" s="28" t="s">
        <v>1217</v>
      </c>
      <c r="O674" s="140"/>
      <c r="P674" s="140"/>
      <c r="Q674" s="21" t="s">
        <v>1203</v>
      </c>
      <c r="R674" s="31"/>
      <c r="S674" s="31"/>
      <c r="T674" s="28"/>
      <c r="AK674" s="1"/>
      <c r="AL674" s="1"/>
      <c r="AM674" s="1"/>
      <c r="AN674" s="1"/>
      <c r="AO674" s="1"/>
    </row>
    <row r="675" spans="1:41" x14ac:dyDescent="0.3">
      <c r="A675" s="1" t="s">
        <v>695</v>
      </c>
      <c r="B675" s="1" t="s">
        <v>19</v>
      </c>
      <c r="C675" s="15" t="s">
        <v>1205</v>
      </c>
      <c r="E675" s="15" t="s">
        <v>339</v>
      </c>
      <c r="F675" s="34">
        <v>2.3866000000000001</v>
      </c>
      <c r="H675" s="26">
        <v>93.641701166729391</v>
      </c>
      <c r="I675" s="27">
        <v>2.9607279999999996</v>
      </c>
      <c r="J675" s="26">
        <v>1023.8930635838152</v>
      </c>
      <c r="K675" s="27">
        <v>-13.836666999999998</v>
      </c>
      <c r="L675" s="3">
        <v>1</v>
      </c>
      <c r="M675" s="3" t="s">
        <v>1109</v>
      </c>
      <c r="N675" s="28" t="s">
        <v>1217</v>
      </c>
      <c r="O675" s="140"/>
      <c r="P675" s="140"/>
      <c r="Q675" s="21" t="s">
        <v>1203</v>
      </c>
      <c r="R675" s="31"/>
      <c r="S675" s="31"/>
      <c r="T675" s="28"/>
      <c r="AK675" s="1"/>
      <c r="AL675" s="1"/>
      <c r="AM675" s="1"/>
      <c r="AN675" s="1"/>
      <c r="AO675" s="1"/>
    </row>
    <row r="676" spans="1:41" x14ac:dyDescent="0.3">
      <c r="A676" s="1" t="s">
        <v>704</v>
      </c>
      <c r="B676" s="1" t="s">
        <v>19</v>
      </c>
      <c r="C676" s="15" t="s">
        <v>1205</v>
      </c>
      <c r="E676" s="24" t="s">
        <v>339</v>
      </c>
      <c r="F676" s="34">
        <v>2.3975</v>
      </c>
      <c r="H676" s="26">
        <v>60.866055045871555</v>
      </c>
      <c r="I676" s="27">
        <v>1.4571626999999991</v>
      </c>
      <c r="J676" s="26">
        <v>944.60634920634925</v>
      </c>
      <c r="K676" s="27">
        <v>-17.2546195</v>
      </c>
      <c r="L676" s="3">
        <v>20</v>
      </c>
      <c r="M676" s="3" t="s">
        <v>1109</v>
      </c>
      <c r="N676" s="21" t="s">
        <v>1217</v>
      </c>
      <c r="O676" s="140"/>
      <c r="P676" s="140"/>
      <c r="Q676" s="21" t="s">
        <v>1203</v>
      </c>
      <c r="R676" s="31"/>
      <c r="S676" s="31"/>
      <c r="T676" s="28"/>
      <c r="AK676" s="1"/>
      <c r="AL676" s="1"/>
      <c r="AM676" s="1"/>
      <c r="AN676" s="1"/>
      <c r="AO676" s="1"/>
    </row>
    <row r="677" spans="1:41" x14ac:dyDescent="0.3">
      <c r="A677" s="1" t="s">
        <v>705</v>
      </c>
      <c r="B677" s="1" t="s">
        <v>19</v>
      </c>
      <c r="C677" s="15" t="s">
        <v>1205</v>
      </c>
      <c r="E677" s="24" t="s">
        <v>339</v>
      </c>
      <c r="F677" s="34">
        <v>2.2823000000000002</v>
      </c>
      <c r="H677" s="26">
        <v>47.356225425950193</v>
      </c>
      <c r="I677" s="27">
        <v>1.9981462999999988</v>
      </c>
      <c r="J677" s="26">
        <v>896.24126984126985</v>
      </c>
      <c r="K677" s="27">
        <v>-16.342639000000005</v>
      </c>
      <c r="L677" s="3">
        <v>20</v>
      </c>
      <c r="M677" s="3" t="s">
        <v>1109</v>
      </c>
      <c r="N677" s="21" t="s">
        <v>1217</v>
      </c>
      <c r="O677" s="140"/>
      <c r="P677" s="140"/>
      <c r="Q677" s="21" t="s">
        <v>1203</v>
      </c>
      <c r="R677" s="31"/>
      <c r="S677" s="31"/>
      <c r="T677" s="28"/>
      <c r="AK677" s="1"/>
      <c r="AL677" s="1"/>
      <c r="AM677" s="1"/>
      <c r="AN677" s="1"/>
      <c r="AO677" s="1"/>
    </row>
    <row r="678" spans="1:41" x14ac:dyDescent="0.3">
      <c r="A678" s="1" t="s">
        <v>706</v>
      </c>
      <c r="B678" s="1" t="s">
        <v>19</v>
      </c>
      <c r="C678" s="15" t="s">
        <v>1205</v>
      </c>
      <c r="E678" s="24" t="s">
        <v>339</v>
      </c>
      <c r="F678" s="34">
        <v>2.3534000000000002</v>
      </c>
      <c r="H678" s="26">
        <v>67.92110091743119</v>
      </c>
      <c r="I678" s="27">
        <v>1.8169265999999995</v>
      </c>
      <c r="J678" s="26">
        <v>1022.1142857142859</v>
      </c>
      <c r="K678" s="27">
        <v>-17.638434000000004</v>
      </c>
      <c r="L678" s="3">
        <v>20</v>
      </c>
      <c r="M678" s="3" t="s">
        <v>1109</v>
      </c>
      <c r="N678" s="21" t="s">
        <v>1217</v>
      </c>
      <c r="O678" s="140"/>
      <c r="P678" s="140"/>
      <c r="Q678" s="21" t="s">
        <v>1203</v>
      </c>
      <c r="R678" s="31"/>
      <c r="S678" s="31"/>
      <c r="T678" s="28"/>
      <c r="AK678" s="1"/>
      <c r="AL678" s="1"/>
      <c r="AM678" s="1"/>
      <c r="AN678" s="1"/>
      <c r="AO678" s="1"/>
    </row>
    <row r="679" spans="1:41" x14ac:dyDescent="0.3">
      <c r="A679" s="1" t="s">
        <v>707</v>
      </c>
      <c r="B679" s="1" t="s">
        <v>19</v>
      </c>
      <c r="C679" s="15" t="s">
        <v>1205</v>
      </c>
      <c r="E679" s="24" t="s">
        <v>339</v>
      </c>
      <c r="F679" s="34">
        <v>2.2128000000000001</v>
      </c>
      <c r="H679" s="26">
        <v>70.575098296199215</v>
      </c>
      <c r="I679" s="27">
        <v>2.0336090999999996</v>
      </c>
      <c r="J679" s="26">
        <v>930.0349206349207</v>
      </c>
      <c r="K679" s="27">
        <v>-17.922702500000003</v>
      </c>
      <c r="L679" s="3">
        <v>20</v>
      </c>
      <c r="M679" s="3" t="s">
        <v>1109</v>
      </c>
      <c r="N679" s="21" t="s">
        <v>1217</v>
      </c>
      <c r="O679" s="140"/>
      <c r="P679" s="140"/>
      <c r="Q679" s="21" t="s">
        <v>1203</v>
      </c>
      <c r="R679" s="31"/>
      <c r="S679" s="31"/>
      <c r="T679" s="28"/>
      <c r="AK679" s="1"/>
      <c r="AL679" s="1"/>
      <c r="AM679" s="1"/>
      <c r="AN679" s="1"/>
      <c r="AO679" s="1"/>
    </row>
    <row r="680" spans="1:41" x14ac:dyDescent="0.3">
      <c r="A680" s="1" t="s">
        <v>708</v>
      </c>
      <c r="B680" s="1" t="s">
        <v>19</v>
      </c>
      <c r="C680" s="15" t="s">
        <v>1205</v>
      </c>
      <c r="E680" s="24" t="s">
        <v>339</v>
      </c>
      <c r="F680" s="34">
        <v>2.2955999999999999</v>
      </c>
      <c r="H680" s="26">
        <v>82.715334207077319</v>
      </c>
      <c r="I680" s="27">
        <v>1.8311769999999989</v>
      </c>
      <c r="J680" s="26">
        <v>993.70158730158732</v>
      </c>
      <c r="K680" s="27">
        <v>-18.226049000000003</v>
      </c>
      <c r="L680" s="3">
        <v>20</v>
      </c>
      <c r="M680" s="3" t="s">
        <v>1109</v>
      </c>
      <c r="N680" s="21" t="s">
        <v>1217</v>
      </c>
      <c r="O680" s="140"/>
      <c r="P680" s="140"/>
      <c r="Q680" s="21" t="s">
        <v>1203</v>
      </c>
      <c r="R680" s="31"/>
      <c r="S680" s="31"/>
      <c r="T680" s="28"/>
      <c r="AK680" s="1"/>
      <c r="AL680" s="1"/>
      <c r="AM680" s="1"/>
      <c r="AN680" s="1"/>
      <c r="AO680" s="1"/>
    </row>
    <row r="681" spans="1:41" x14ac:dyDescent="0.3">
      <c r="A681" s="1" t="s">
        <v>709</v>
      </c>
      <c r="B681" s="1" t="s">
        <v>19</v>
      </c>
      <c r="C681" s="15" t="s">
        <v>1205</v>
      </c>
      <c r="E681" s="24" t="s">
        <v>339</v>
      </c>
      <c r="F681" s="34">
        <v>2.2957000000000001</v>
      </c>
      <c r="H681" s="26">
        <v>65.795281782437741</v>
      </c>
      <c r="I681" s="27">
        <v>2.0005739999999994</v>
      </c>
      <c r="J681" s="26">
        <v>918.16190476190479</v>
      </c>
      <c r="K681" s="27">
        <v>-18.373140500000005</v>
      </c>
      <c r="L681" s="3">
        <v>20</v>
      </c>
      <c r="M681" s="3" t="s">
        <v>1109</v>
      </c>
      <c r="N681" s="21" t="s">
        <v>1217</v>
      </c>
      <c r="O681" s="140"/>
      <c r="P681" s="140"/>
      <c r="Q681" s="21" t="s">
        <v>1203</v>
      </c>
      <c r="R681" s="31"/>
      <c r="S681" s="31"/>
      <c r="T681" s="28"/>
      <c r="AK681" s="1"/>
      <c r="AL681" s="1"/>
      <c r="AM681" s="1"/>
      <c r="AN681" s="1"/>
      <c r="AO681" s="1"/>
    </row>
    <row r="682" spans="1:41" x14ac:dyDescent="0.3">
      <c r="A682" s="1" t="s">
        <v>710</v>
      </c>
      <c r="B682" s="1" t="s">
        <v>19</v>
      </c>
      <c r="C682" s="15" t="s">
        <v>1205</v>
      </c>
      <c r="E682" s="24" t="s">
        <v>339</v>
      </c>
      <c r="F682" s="34">
        <v>2.3803000000000001</v>
      </c>
      <c r="H682" s="26">
        <v>34.332634338138931</v>
      </c>
      <c r="I682" s="27">
        <v>1.5103541999999988</v>
      </c>
      <c r="J682" s="26">
        <v>712.84444444444455</v>
      </c>
      <c r="K682" s="27">
        <v>-14.805688000000007</v>
      </c>
      <c r="L682" s="3">
        <v>20</v>
      </c>
      <c r="M682" s="3" t="s">
        <v>1109</v>
      </c>
      <c r="N682" s="21" t="s">
        <v>1217</v>
      </c>
      <c r="O682" s="140"/>
      <c r="P682" s="140"/>
      <c r="Q682" s="21" t="s">
        <v>1203</v>
      </c>
      <c r="R682" s="31"/>
      <c r="S682" s="31"/>
      <c r="T682" s="28"/>
      <c r="AK682" s="1"/>
      <c r="AL682" s="1"/>
      <c r="AM682" s="1"/>
      <c r="AN682" s="1"/>
      <c r="AO682" s="1"/>
    </row>
    <row r="683" spans="1:41" x14ac:dyDescent="0.3">
      <c r="A683" s="1" t="s">
        <v>711</v>
      </c>
      <c r="B683" s="1" t="s">
        <v>19</v>
      </c>
      <c r="C683" s="15" t="s">
        <v>1205</v>
      </c>
      <c r="E683" s="24" t="s">
        <v>339</v>
      </c>
      <c r="F683" s="34">
        <v>2.2757000000000001</v>
      </c>
      <c r="H683" s="26">
        <v>64.860812581913493</v>
      </c>
      <c r="I683" s="27">
        <v>1.8442210999999995</v>
      </c>
      <c r="J683" s="26">
        <v>916.49523809523816</v>
      </c>
      <c r="K683" s="27">
        <v>-15.786833000000001</v>
      </c>
      <c r="L683" s="3">
        <v>20</v>
      </c>
      <c r="M683" s="3" t="s">
        <v>1109</v>
      </c>
      <c r="N683" s="21" t="s">
        <v>1217</v>
      </c>
      <c r="O683" s="140"/>
      <c r="P683" s="140"/>
      <c r="Q683" s="21" t="s">
        <v>1203</v>
      </c>
      <c r="R683" s="31"/>
      <c r="S683" s="31"/>
      <c r="T683" s="28"/>
      <c r="AK683" s="1"/>
      <c r="AL683" s="1"/>
      <c r="AM683" s="1"/>
      <c r="AN683" s="1"/>
      <c r="AO683" s="1"/>
    </row>
    <row r="684" spans="1:41" x14ac:dyDescent="0.3">
      <c r="A684" s="1" t="s">
        <v>712</v>
      </c>
      <c r="B684" s="1" t="s">
        <v>19</v>
      </c>
      <c r="C684" s="15" t="s">
        <v>1205</v>
      </c>
      <c r="E684" s="24" t="s">
        <v>339</v>
      </c>
      <c r="F684" s="34">
        <v>2.3673999999999999</v>
      </c>
      <c r="H684" s="26">
        <v>60.379816513761469</v>
      </c>
      <c r="I684" s="27">
        <v>1.1409383999999987</v>
      </c>
      <c r="J684" s="26">
        <v>956.97142857142853</v>
      </c>
      <c r="K684" s="27">
        <v>-16.903158000000005</v>
      </c>
      <c r="L684" s="3">
        <v>20</v>
      </c>
      <c r="M684" s="3" t="s">
        <v>1109</v>
      </c>
      <c r="N684" s="21" t="s">
        <v>1217</v>
      </c>
      <c r="O684" s="140"/>
      <c r="P684" s="140"/>
      <c r="Q684" s="21" t="s">
        <v>1203</v>
      </c>
      <c r="R684" s="31"/>
      <c r="S684" s="31"/>
      <c r="T684" s="28"/>
      <c r="AK684" s="1"/>
      <c r="AL684" s="1"/>
      <c r="AM684" s="1"/>
      <c r="AN684" s="1"/>
      <c r="AO684" s="1"/>
    </row>
    <row r="685" spans="1:41" x14ac:dyDescent="0.3">
      <c r="A685" s="1" t="s">
        <v>713</v>
      </c>
      <c r="B685" s="1" t="s">
        <v>19</v>
      </c>
      <c r="C685" s="15" t="s">
        <v>1205</v>
      </c>
      <c r="E685" s="24" t="s">
        <v>339</v>
      </c>
      <c r="F685" s="34">
        <v>2.2052999999999998</v>
      </c>
      <c r="H685" s="26">
        <v>75.837221494102224</v>
      </c>
      <c r="I685" s="27">
        <v>1.9818585999999985</v>
      </c>
      <c r="J685" s="26">
        <v>875.6698412698413</v>
      </c>
      <c r="K685" s="27">
        <v>-18.304815000000005</v>
      </c>
      <c r="L685" s="3">
        <v>20</v>
      </c>
      <c r="M685" s="3" t="s">
        <v>1109</v>
      </c>
      <c r="N685" s="21" t="s">
        <v>1217</v>
      </c>
      <c r="O685" s="140"/>
      <c r="P685" s="140"/>
      <c r="Q685" s="21" t="s">
        <v>1203</v>
      </c>
      <c r="R685" s="31"/>
      <c r="S685" s="31"/>
      <c r="T685" s="28"/>
      <c r="AK685" s="1"/>
      <c r="AL685" s="1"/>
      <c r="AM685" s="1"/>
      <c r="AN685" s="1"/>
      <c r="AO685" s="1"/>
    </row>
    <row r="686" spans="1:41" x14ac:dyDescent="0.3">
      <c r="A686" s="1" t="s">
        <v>714</v>
      </c>
      <c r="B686" s="1" t="s">
        <v>19</v>
      </c>
      <c r="C686" s="15" t="s">
        <v>1205</v>
      </c>
      <c r="E686" s="24" t="s">
        <v>339</v>
      </c>
      <c r="F686" s="34">
        <v>2.3601999999999999</v>
      </c>
      <c r="H686" s="26">
        <v>77.69960681520314</v>
      </c>
      <c r="I686" s="27">
        <v>2.8775478999999993</v>
      </c>
      <c r="J686" s="26">
        <v>1021.4</v>
      </c>
      <c r="K686" s="27">
        <v>-18.094016500000002</v>
      </c>
      <c r="L686" s="3">
        <v>20</v>
      </c>
      <c r="M686" s="3" t="s">
        <v>1109</v>
      </c>
      <c r="N686" s="21" t="s">
        <v>1217</v>
      </c>
      <c r="O686" s="29"/>
      <c r="P686" s="30"/>
      <c r="Q686" s="21" t="s">
        <v>1203</v>
      </c>
      <c r="R686" s="31"/>
      <c r="S686" s="31"/>
      <c r="T686" s="28"/>
      <c r="AK686" s="1"/>
      <c r="AL686" s="1"/>
      <c r="AM686" s="1"/>
      <c r="AN686" s="1"/>
      <c r="AO686" s="1"/>
    </row>
    <row r="687" spans="1:41" x14ac:dyDescent="0.3">
      <c r="A687" s="1" t="s">
        <v>856</v>
      </c>
      <c r="B687" s="1" t="s">
        <v>1087</v>
      </c>
      <c r="E687" s="2" t="s">
        <v>339</v>
      </c>
      <c r="F687" s="34">
        <v>0.86</v>
      </c>
      <c r="H687" s="26">
        <v>41.579810725552051</v>
      </c>
      <c r="I687" s="27">
        <v>0.87611199999999978</v>
      </c>
      <c r="J687" s="26">
        <v>308.99903660886321</v>
      </c>
      <c r="K687" s="27">
        <v>-24.880256600000003</v>
      </c>
      <c r="L687" s="3">
        <v>51</v>
      </c>
      <c r="M687" s="3" t="s">
        <v>1112</v>
      </c>
      <c r="N687" s="21" t="s">
        <v>1218</v>
      </c>
      <c r="Q687" s="21" t="s">
        <v>1203</v>
      </c>
      <c r="R687" s="36"/>
      <c r="AK687" s="1" t="s">
        <v>1143</v>
      </c>
      <c r="AL687" s="1"/>
      <c r="AM687" s="1"/>
      <c r="AN687" s="1"/>
      <c r="AO687" s="1"/>
    </row>
    <row r="688" spans="1:41" x14ac:dyDescent="0.3">
      <c r="A688" s="1" t="s">
        <v>857</v>
      </c>
      <c r="B688" s="1" t="s">
        <v>1087</v>
      </c>
      <c r="E688" s="2" t="s">
        <v>339</v>
      </c>
      <c r="F688" s="34">
        <v>0.9</v>
      </c>
      <c r="H688" s="26">
        <v>34.736487907465822</v>
      </c>
      <c r="I688" s="27">
        <v>1.4976039999999997</v>
      </c>
      <c r="J688" s="26">
        <v>284.05684007707129</v>
      </c>
      <c r="K688" s="27">
        <v>-21.612068900000001</v>
      </c>
      <c r="L688" s="3">
        <v>51</v>
      </c>
      <c r="M688" s="3" t="s">
        <v>1112</v>
      </c>
      <c r="N688" s="21" t="s">
        <v>1218</v>
      </c>
      <c r="Q688" s="21" t="s">
        <v>1203</v>
      </c>
      <c r="R688" s="36"/>
      <c r="AK688" s="1"/>
      <c r="AL688" s="1"/>
      <c r="AM688" s="1"/>
      <c r="AN688" s="1"/>
      <c r="AO688" s="1"/>
    </row>
    <row r="689" spans="1:41" x14ac:dyDescent="0.3">
      <c r="A689" s="1" t="s">
        <v>858</v>
      </c>
      <c r="B689" s="1" t="s">
        <v>1087</v>
      </c>
      <c r="E689" s="2" t="s">
        <v>339</v>
      </c>
      <c r="F689" s="34">
        <v>0.87949999999999995</v>
      </c>
      <c r="H689" s="26">
        <v>35.230704521556255</v>
      </c>
      <c r="I689" s="27">
        <v>0.86907399999999968</v>
      </c>
      <c r="J689" s="26">
        <v>264.84682080924853</v>
      </c>
      <c r="K689" s="27">
        <v>-22.119464700000002</v>
      </c>
      <c r="L689" s="3">
        <v>51</v>
      </c>
      <c r="M689" s="3" t="s">
        <v>1112</v>
      </c>
      <c r="N689" s="21" t="s">
        <v>1218</v>
      </c>
      <c r="Q689" s="21" t="s">
        <v>1203</v>
      </c>
      <c r="R689" s="36"/>
      <c r="AK689" s="1"/>
      <c r="AL689" s="1"/>
      <c r="AM689" s="1"/>
      <c r="AN689" s="1"/>
      <c r="AO689" s="1"/>
    </row>
    <row r="690" spans="1:41" x14ac:dyDescent="0.3">
      <c r="A690" s="1" t="s">
        <v>859</v>
      </c>
      <c r="B690" s="1" t="s">
        <v>1087</v>
      </c>
      <c r="E690" s="2" t="s">
        <v>339</v>
      </c>
      <c r="F690" s="34">
        <v>0.94189999999999996</v>
      </c>
      <c r="H690" s="26">
        <v>43.171819137749736</v>
      </c>
      <c r="I690" s="27">
        <v>0.99262600000000001</v>
      </c>
      <c r="J690" s="26">
        <v>305.06840077071291</v>
      </c>
      <c r="K690" s="27">
        <v>-24.485542200000001</v>
      </c>
      <c r="L690" s="3">
        <v>51</v>
      </c>
      <c r="M690" s="3" t="s">
        <v>1112</v>
      </c>
      <c r="N690" s="21" t="s">
        <v>1218</v>
      </c>
      <c r="Q690" s="21" t="s">
        <v>1203</v>
      </c>
      <c r="R690" s="36"/>
      <c r="AK690" s="1"/>
      <c r="AL690" s="1"/>
      <c r="AM690" s="1"/>
      <c r="AN690" s="1"/>
      <c r="AO690" s="1"/>
    </row>
    <row r="691" spans="1:41" x14ac:dyDescent="0.3">
      <c r="A691" s="1" t="s">
        <v>860</v>
      </c>
      <c r="B691" s="1" t="s">
        <v>1087</v>
      </c>
      <c r="E691" s="2" t="s">
        <v>339</v>
      </c>
      <c r="F691" s="34">
        <v>0.89580000000000004</v>
      </c>
      <c r="H691" s="26">
        <v>41.779600420609881</v>
      </c>
      <c r="I691" s="27">
        <v>0.64530199999999971</v>
      </c>
      <c r="J691" s="26">
        <v>285.70423892100189</v>
      </c>
      <c r="K691" s="27">
        <v>-23.991949200000001</v>
      </c>
      <c r="L691" s="3">
        <v>51</v>
      </c>
      <c r="M691" s="3" t="s">
        <v>1112</v>
      </c>
      <c r="N691" s="21" t="s">
        <v>1218</v>
      </c>
      <c r="Q691" s="21" t="s">
        <v>1203</v>
      </c>
      <c r="R691" s="36"/>
      <c r="AK691" s="1"/>
      <c r="AL691" s="1"/>
      <c r="AM691" s="1"/>
      <c r="AN691" s="1"/>
      <c r="AO691" s="1"/>
    </row>
    <row r="692" spans="1:41" x14ac:dyDescent="0.3">
      <c r="A692" s="1" t="s">
        <v>861</v>
      </c>
      <c r="B692" s="1" t="s">
        <v>1087</v>
      </c>
      <c r="E692" s="2" t="s">
        <v>339</v>
      </c>
      <c r="F692" s="34">
        <v>0.92249999999999999</v>
      </c>
      <c r="H692" s="26">
        <v>38.183385909568877</v>
      </c>
      <c r="I692" s="27">
        <v>1.5448820000000014</v>
      </c>
      <c r="J692" s="26">
        <v>300.25144508670519</v>
      </c>
      <c r="K692" s="27">
        <v>-23.5158922</v>
      </c>
      <c r="L692" s="3">
        <v>51</v>
      </c>
      <c r="M692" s="3" t="s">
        <v>1112</v>
      </c>
      <c r="N692" s="21" t="s">
        <v>1218</v>
      </c>
      <c r="Q692" s="21" t="s">
        <v>1203</v>
      </c>
      <c r="R692" s="36"/>
      <c r="AK692" s="1"/>
      <c r="AL692" s="1"/>
      <c r="AM692" s="1"/>
      <c r="AN692" s="1"/>
      <c r="AO692" s="1"/>
    </row>
    <row r="693" spans="1:41" x14ac:dyDescent="0.3">
      <c r="A693" s="1" t="s">
        <v>862</v>
      </c>
      <c r="B693" s="55" t="s">
        <v>19</v>
      </c>
      <c r="C693" s="15" t="s">
        <v>310</v>
      </c>
      <c r="E693" s="2" t="s">
        <v>339</v>
      </c>
      <c r="F693" s="34">
        <v>9.5568000000000008</v>
      </c>
      <c r="H693" s="26">
        <v>14.583035714285712</v>
      </c>
      <c r="I693" s="27">
        <v>2.4741961000000003</v>
      </c>
      <c r="J693" s="26">
        <v>1188.1037527593817</v>
      </c>
      <c r="K693" s="27">
        <v>-0.23628340000000247</v>
      </c>
      <c r="L693" s="3">
        <v>87</v>
      </c>
      <c r="M693" s="3" t="s">
        <v>1112</v>
      </c>
      <c r="N693" s="21" t="s">
        <v>1218</v>
      </c>
      <c r="Q693" s="21" t="s">
        <v>1203</v>
      </c>
      <c r="R693" s="36"/>
      <c r="AK693" s="1"/>
      <c r="AL693" s="1"/>
      <c r="AM693" s="1"/>
      <c r="AN693" s="1"/>
      <c r="AO693" s="1"/>
    </row>
    <row r="694" spans="1:41" x14ac:dyDescent="0.3">
      <c r="A694" s="1" t="s">
        <v>863</v>
      </c>
      <c r="B694" s="55" t="s">
        <v>19</v>
      </c>
      <c r="C694" s="15" t="s">
        <v>310</v>
      </c>
      <c r="E694" s="2" t="s">
        <v>339</v>
      </c>
      <c r="F694" s="34">
        <v>9.4093999999999998</v>
      </c>
      <c r="H694" s="26">
        <v>45.175892857142856</v>
      </c>
      <c r="I694" s="27">
        <v>1.6890108999999995</v>
      </c>
      <c r="J694" s="26">
        <v>1261.4591611479027</v>
      </c>
      <c r="K694" s="27">
        <v>-4.241532000000003</v>
      </c>
      <c r="L694" s="3">
        <v>87</v>
      </c>
      <c r="M694" s="3" t="s">
        <v>1112</v>
      </c>
      <c r="N694" s="21" t="s">
        <v>1218</v>
      </c>
      <c r="Q694" s="21" t="s">
        <v>1203</v>
      </c>
      <c r="R694" s="36"/>
      <c r="AK694" s="1"/>
      <c r="AL694" s="1"/>
      <c r="AM694" s="1"/>
      <c r="AN694" s="1"/>
      <c r="AO694" s="1"/>
    </row>
    <row r="695" spans="1:41" x14ac:dyDescent="0.3">
      <c r="A695" s="1" t="s">
        <v>864</v>
      </c>
      <c r="B695" s="55" t="s">
        <v>19</v>
      </c>
      <c r="C695" s="15" t="s">
        <v>310</v>
      </c>
      <c r="E695" s="2" t="s">
        <v>339</v>
      </c>
      <c r="F695" s="34">
        <v>9.5597999999999992</v>
      </c>
      <c r="H695" s="26">
        <v>27.324107142857141</v>
      </c>
      <c r="I695" s="27">
        <v>2.3630225999999999</v>
      </c>
      <c r="J695" s="26">
        <v>1209.7152317880793</v>
      </c>
      <c r="K695" s="27">
        <v>-1.3493112000000034</v>
      </c>
      <c r="L695" s="3">
        <v>87</v>
      </c>
      <c r="M695" s="3" t="s">
        <v>1112</v>
      </c>
      <c r="N695" s="21" t="s">
        <v>1218</v>
      </c>
      <c r="Q695" s="21" t="s">
        <v>1203</v>
      </c>
      <c r="R695" s="36"/>
      <c r="AK695" s="1"/>
      <c r="AL695" s="1"/>
      <c r="AM695" s="1"/>
      <c r="AN695" s="1"/>
      <c r="AO695" s="1"/>
    </row>
    <row r="696" spans="1:41" x14ac:dyDescent="0.3">
      <c r="A696" s="1" t="s">
        <v>865</v>
      </c>
      <c r="B696" s="55" t="s">
        <v>19</v>
      </c>
      <c r="C696" s="15" t="s">
        <v>310</v>
      </c>
      <c r="E696" s="2" t="s">
        <v>339</v>
      </c>
      <c r="F696" s="34">
        <v>9.4990000000000006</v>
      </c>
      <c r="H696" s="26">
        <v>26.574107142857141</v>
      </c>
      <c r="I696" s="27">
        <v>1.7313846000000002</v>
      </c>
      <c r="J696" s="26">
        <v>1242.7395143487859</v>
      </c>
      <c r="K696" s="27">
        <v>-2.0445783999999998</v>
      </c>
      <c r="L696" s="3">
        <v>87</v>
      </c>
      <c r="M696" s="3" t="s">
        <v>1112</v>
      </c>
      <c r="N696" s="21" t="s">
        <v>1218</v>
      </c>
      <c r="Q696" s="21" t="s">
        <v>1203</v>
      </c>
      <c r="R696" s="36"/>
      <c r="AK696" s="1"/>
      <c r="AL696" s="1"/>
      <c r="AM696" s="1"/>
      <c r="AN696" s="1"/>
      <c r="AO696" s="1"/>
    </row>
    <row r="697" spans="1:41" x14ac:dyDescent="0.3">
      <c r="A697" s="1" t="s">
        <v>866</v>
      </c>
      <c r="B697" s="55" t="s">
        <v>19</v>
      </c>
      <c r="C697" s="15" t="s">
        <v>310</v>
      </c>
      <c r="E697" s="2" t="s">
        <v>339</v>
      </c>
      <c r="F697" s="34">
        <v>9.4398999999999997</v>
      </c>
      <c r="H697" s="26">
        <v>29.338392857142857</v>
      </c>
      <c r="I697" s="27">
        <v>1.8264217999999999</v>
      </c>
      <c r="J697" s="26">
        <v>1213.2472406181014</v>
      </c>
      <c r="K697" s="27">
        <v>-1.5236232000000021</v>
      </c>
      <c r="L697" s="3">
        <v>87</v>
      </c>
      <c r="M697" s="3" t="s">
        <v>1112</v>
      </c>
      <c r="N697" s="21" t="s">
        <v>1218</v>
      </c>
      <c r="Q697" s="21" t="s">
        <v>1203</v>
      </c>
      <c r="R697" s="36"/>
      <c r="AK697" s="1"/>
      <c r="AL697" s="1"/>
      <c r="AM697" s="1"/>
      <c r="AN697" s="1"/>
      <c r="AO697" s="1"/>
    </row>
    <row r="698" spans="1:41" x14ac:dyDescent="0.3">
      <c r="A698" s="1" t="s">
        <v>867</v>
      </c>
      <c r="B698" s="55" t="s">
        <v>19</v>
      </c>
      <c r="C698" s="15" t="s">
        <v>310</v>
      </c>
      <c r="E698" s="2" t="s">
        <v>339</v>
      </c>
      <c r="F698" s="34">
        <v>9.4474</v>
      </c>
      <c r="H698" s="26">
        <v>17.772321428571427</v>
      </c>
      <c r="I698" s="27">
        <v>2.9301614999999988</v>
      </c>
      <c r="J698" s="26">
        <v>1168.7218543046356</v>
      </c>
      <c r="K698" s="27">
        <v>-0.66008380000000288</v>
      </c>
      <c r="L698" s="3">
        <v>87</v>
      </c>
      <c r="M698" s="3" t="s">
        <v>1112</v>
      </c>
      <c r="N698" s="21" t="s">
        <v>1218</v>
      </c>
      <c r="Q698" s="21" t="s">
        <v>1203</v>
      </c>
      <c r="R698" s="36"/>
      <c r="AK698" s="1"/>
      <c r="AL698" s="1"/>
      <c r="AM698" s="1"/>
      <c r="AN698" s="1"/>
      <c r="AO698" s="1"/>
    </row>
    <row r="699" spans="1:41" x14ac:dyDescent="0.3">
      <c r="A699" s="1" t="s">
        <v>868</v>
      </c>
      <c r="B699" s="55" t="s">
        <v>19</v>
      </c>
      <c r="C699" s="1" t="s">
        <v>305</v>
      </c>
      <c r="E699" s="2" t="s">
        <v>339</v>
      </c>
      <c r="F699" s="34">
        <v>2.3176999999999999</v>
      </c>
      <c r="H699" s="26">
        <v>42.817077872012334</v>
      </c>
      <c r="I699" s="27">
        <v>1.2069719999999988</v>
      </c>
      <c r="J699" s="26">
        <v>424.44880174291933</v>
      </c>
      <c r="K699" s="27">
        <v>-17.732158800000001</v>
      </c>
      <c r="L699" s="3">
        <v>62</v>
      </c>
      <c r="M699" s="3" t="s">
        <v>1112</v>
      </c>
      <c r="N699" s="21" t="s">
        <v>1218</v>
      </c>
      <c r="Q699" s="21" t="s">
        <v>1203</v>
      </c>
      <c r="R699" s="36"/>
      <c r="AK699" s="1"/>
      <c r="AL699" s="1"/>
      <c r="AM699" s="1"/>
      <c r="AN699" s="1"/>
      <c r="AO699" s="1"/>
    </row>
    <row r="700" spans="1:41" x14ac:dyDescent="0.3">
      <c r="A700" s="1" t="s">
        <v>869</v>
      </c>
      <c r="B700" s="55" t="s">
        <v>19</v>
      </c>
      <c r="C700" s="1" t="s">
        <v>305</v>
      </c>
      <c r="E700" s="2" t="s">
        <v>339</v>
      </c>
      <c r="F700" s="34">
        <v>2.2736999999999998</v>
      </c>
      <c r="H700" s="26">
        <v>41.12856592135698</v>
      </c>
      <c r="I700" s="27">
        <v>1.4537</v>
      </c>
      <c r="J700" s="26">
        <v>383.42483660130716</v>
      </c>
      <c r="K700" s="27">
        <v>-16.001939400000005</v>
      </c>
      <c r="L700" s="3">
        <v>62</v>
      </c>
      <c r="M700" s="3" t="s">
        <v>1112</v>
      </c>
      <c r="N700" s="21" t="s">
        <v>1218</v>
      </c>
      <c r="Q700" s="21" t="s">
        <v>1203</v>
      </c>
      <c r="R700" s="36"/>
      <c r="AK700" s="1"/>
      <c r="AL700" s="1"/>
      <c r="AM700" s="1"/>
      <c r="AN700" s="1"/>
      <c r="AO700" s="1"/>
    </row>
    <row r="701" spans="1:41" x14ac:dyDescent="0.3">
      <c r="A701" s="1" t="s">
        <v>870</v>
      </c>
      <c r="B701" s="55" t="s">
        <v>19</v>
      </c>
      <c r="C701" s="1" t="s">
        <v>305</v>
      </c>
      <c r="E701" s="2" t="s">
        <v>339</v>
      </c>
      <c r="F701" s="34">
        <v>2.3454000000000002</v>
      </c>
      <c r="H701" s="26">
        <v>37.982845026985352</v>
      </c>
      <c r="I701" s="27">
        <v>1.4727959999999993</v>
      </c>
      <c r="J701" s="26">
        <v>441.9433551198257</v>
      </c>
      <c r="K701" s="27">
        <v>-17.383634200000003</v>
      </c>
      <c r="L701" s="3">
        <v>62</v>
      </c>
      <c r="M701" s="3" t="s">
        <v>1112</v>
      </c>
      <c r="N701" s="21" t="s">
        <v>1218</v>
      </c>
      <c r="Q701" s="21" t="s">
        <v>1203</v>
      </c>
      <c r="R701" s="36"/>
      <c r="AK701" s="1"/>
      <c r="AL701" s="1"/>
      <c r="AM701" s="1"/>
      <c r="AN701" s="1"/>
      <c r="AO701" s="1"/>
    </row>
    <row r="702" spans="1:41" x14ac:dyDescent="0.3">
      <c r="A702" s="1" t="s">
        <v>871</v>
      </c>
      <c r="B702" s="55" t="s">
        <v>19</v>
      </c>
      <c r="C702" s="1" t="s">
        <v>305</v>
      </c>
      <c r="E702" s="2" t="s">
        <v>339</v>
      </c>
      <c r="F702" s="34">
        <v>2.3220999999999998</v>
      </c>
      <c r="H702" s="26">
        <v>18.239940387481369</v>
      </c>
      <c r="I702" s="27">
        <v>2.0064605999999987</v>
      </c>
      <c r="J702" s="26">
        <v>161.02743614001889</v>
      </c>
      <c r="K702" s="27">
        <v>-8.5491328000000006</v>
      </c>
      <c r="L702" s="3">
        <v>62</v>
      </c>
      <c r="M702" s="3" t="s">
        <v>1112</v>
      </c>
      <c r="N702" s="21" t="s">
        <v>1218</v>
      </c>
      <c r="Q702" s="21" t="s">
        <v>1203</v>
      </c>
      <c r="R702" s="36"/>
      <c r="AK702" s="1"/>
      <c r="AL702" s="1"/>
      <c r="AM702" s="1"/>
      <c r="AN702" s="1"/>
      <c r="AO702" s="1"/>
    </row>
    <row r="703" spans="1:41" x14ac:dyDescent="0.3">
      <c r="A703" s="1" t="s">
        <v>872</v>
      </c>
      <c r="B703" s="55" t="s">
        <v>19</v>
      </c>
      <c r="C703" s="1" t="s">
        <v>305</v>
      </c>
      <c r="E703" s="2" t="s">
        <v>339</v>
      </c>
      <c r="F703" s="34">
        <v>2.2446999999999999</v>
      </c>
      <c r="H703" s="26">
        <v>18.931073025335319</v>
      </c>
      <c r="I703" s="27">
        <v>2.4538468999999994</v>
      </c>
      <c r="J703" s="26">
        <v>148.879848628193</v>
      </c>
      <c r="K703" s="27">
        <v>-10.315425600000003</v>
      </c>
      <c r="L703" s="3">
        <v>62</v>
      </c>
      <c r="M703" s="3" t="s">
        <v>1112</v>
      </c>
      <c r="N703" s="21" t="s">
        <v>1218</v>
      </c>
      <c r="Q703" s="21" t="s">
        <v>1203</v>
      </c>
      <c r="R703" s="36"/>
      <c r="AK703" s="1"/>
      <c r="AL703" s="1"/>
      <c r="AM703" s="1"/>
      <c r="AN703" s="1"/>
      <c r="AO703" s="1"/>
    </row>
    <row r="704" spans="1:41" x14ac:dyDescent="0.3">
      <c r="A704" s="1" t="s">
        <v>873</v>
      </c>
      <c r="B704" s="55" t="s">
        <v>19</v>
      </c>
      <c r="C704" s="1" t="s">
        <v>305</v>
      </c>
      <c r="E704" s="2" t="s">
        <v>339</v>
      </c>
      <c r="F704" s="34">
        <v>2.2650999999999999</v>
      </c>
      <c r="H704" s="26">
        <v>20.464232488822653</v>
      </c>
      <c r="I704" s="27">
        <v>2.4556687999999993</v>
      </c>
      <c r="J704" s="26">
        <v>156.14569536423841</v>
      </c>
      <c r="K704" s="27">
        <v>-10.477400000000001</v>
      </c>
      <c r="L704" s="3">
        <v>62</v>
      </c>
      <c r="M704" s="3" t="s">
        <v>1112</v>
      </c>
      <c r="N704" s="21" t="s">
        <v>1218</v>
      </c>
      <c r="Q704" s="21" t="s">
        <v>1203</v>
      </c>
      <c r="R704" s="36"/>
      <c r="AK704" s="1"/>
      <c r="AL704" s="1"/>
      <c r="AM704" s="1"/>
      <c r="AN704" s="1"/>
      <c r="AO704" s="1"/>
    </row>
    <row r="705" spans="1:41" x14ac:dyDescent="0.3">
      <c r="A705" s="1" t="s">
        <v>874</v>
      </c>
      <c r="B705" s="1" t="s">
        <v>1085</v>
      </c>
      <c r="E705" s="2" t="s">
        <v>339</v>
      </c>
      <c r="F705" s="34">
        <v>3.1894</v>
      </c>
      <c r="H705" s="26">
        <v>16.019374068554395</v>
      </c>
      <c r="I705" s="27">
        <v>3.5363029999999993</v>
      </c>
      <c r="J705" s="26">
        <v>208.21759697256385</v>
      </c>
      <c r="K705" s="27">
        <v>-4.7718832000000031</v>
      </c>
      <c r="L705" s="3">
        <v>87</v>
      </c>
      <c r="M705" s="3" t="s">
        <v>1112</v>
      </c>
      <c r="N705" s="21" t="s">
        <v>1218</v>
      </c>
      <c r="Q705" s="21" t="s">
        <v>1203</v>
      </c>
      <c r="R705" s="36"/>
      <c r="AK705" s="1"/>
      <c r="AL705" s="1"/>
      <c r="AM705" s="1"/>
      <c r="AN705" s="1"/>
      <c r="AO705" s="1"/>
    </row>
    <row r="706" spans="1:41" x14ac:dyDescent="0.3">
      <c r="A706" s="1" t="s">
        <v>887</v>
      </c>
      <c r="B706" s="1" t="s">
        <v>1085</v>
      </c>
      <c r="E706" s="2" t="s">
        <v>339</v>
      </c>
      <c r="F706" s="34">
        <v>3.3096000000000001</v>
      </c>
      <c r="H706" s="26">
        <v>10.600223546944857</v>
      </c>
      <c r="I706" s="27">
        <v>3.9727052999999994</v>
      </c>
      <c r="J706" s="26">
        <v>207.0728476821192</v>
      </c>
      <c r="K706" s="27">
        <v>-2.7743664000000008</v>
      </c>
      <c r="L706" s="3">
        <v>70</v>
      </c>
      <c r="M706" s="3" t="s">
        <v>1112</v>
      </c>
      <c r="N706" s="21" t="s">
        <v>1218</v>
      </c>
      <c r="Q706" s="21" t="s">
        <v>1203</v>
      </c>
      <c r="R706" s="36"/>
      <c r="AK706" s="1"/>
      <c r="AL706" s="1"/>
      <c r="AM706" s="1"/>
      <c r="AN706" s="1"/>
      <c r="AO706" s="1"/>
    </row>
    <row r="707" spans="1:41" x14ac:dyDescent="0.3">
      <c r="A707" s="1" t="s">
        <v>888</v>
      </c>
      <c r="B707" s="1" t="s">
        <v>1085</v>
      </c>
      <c r="E707" s="2" t="s">
        <v>339</v>
      </c>
      <c r="F707" s="34">
        <v>3.1644999999999999</v>
      </c>
      <c r="H707" s="26">
        <v>29.493666169895675</v>
      </c>
      <c r="I707" s="27">
        <v>2.4172978999999986</v>
      </c>
      <c r="J707" s="26">
        <v>251.50047303689686</v>
      </c>
      <c r="K707" s="27">
        <v>-9.1240432000000027</v>
      </c>
      <c r="L707" s="3">
        <v>51</v>
      </c>
      <c r="M707" s="3" t="s">
        <v>1112</v>
      </c>
      <c r="N707" s="21" t="s">
        <v>1218</v>
      </c>
      <c r="Q707" s="21" t="s">
        <v>1203</v>
      </c>
      <c r="R707" s="36"/>
      <c r="AK707" s="1"/>
      <c r="AL707" s="1"/>
      <c r="AM707" s="1"/>
      <c r="AN707" s="1"/>
      <c r="AO707" s="1"/>
    </row>
    <row r="708" spans="1:41" x14ac:dyDescent="0.3">
      <c r="A708" s="1" t="s">
        <v>889</v>
      </c>
      <c r="B708" s="1" t="s">
        <v>1085</v>
      </c>
      <c r="E708" s="2" t="s">
        <v>339</v>
      </c>
      <c r="F708" s="34">
        <v>3.1701000000000001</v>
      </c>
      <c r="H708" s="26">
        <v>13.61674894861949</v>
      </c>
      <c r="I708" s="27">
        <v>2.9869180000000002</v>
      </c>
      <c r="J708" s="26">
        <v>454.39344262295077</v>
      </c>
      <c r="K708" s="27">
        <v>-4.4280032000000009</v>
      </c>
      <c r="L708" s="3">
        <v>51</v>
      </c>
      <c r="M708" s="3" t="s">
        <v>1112</v>
      </c>
      <c r="N708" s="21" t="s">
        <v>1218</v>
      </c>
      <c r="Q708" s="21" t="s">
        <v>1203</v>
      </c>
      <c r="R708" s="36"/>
      <c r="AK708" s="1"/>
      <c r="AL708" s="1"/>
      <c r="AM708" s="1"/>
      <c r="AN708" s="1"/>
      <c r="AO708" s="1"/>
    </row>
    <row r="709" spans="1:41" x14ac:dyDescent="0.3">
      <c r="A709" s="1" t="s">
        <v>890</v>
      </c>
      <c r="B709" s="1" t="s">
        <v>1085</v>
      </c>
      <c r="E709" s="2" t="s">
        <v>339</v>
      </c>
      <c r="F709" s="34">
        <v>3.1863999999999999</v>
      </c>
      <c r="H709" s="26">
        <v>43.240080453464984</v>
      </c>
      <c r="I709" s="27">
        <v>2.4176515000000007</v>
      </c>
      <c r="J709" s="26">
        <v>620.02868852459005</v>
      </c>
      <c r="K709" s="27">
        <v>-12.492141399999996</v>
      </c>
      <c r="L709" s="3">
        <v>51</v>
      </c>
      <c r="M709" s="3" t="s">
        <v>1112</v>
      </c>
      <c r="N709" s="21" t="s">
        <v>1218</v>
      </c>
      <c r="Q709" s="21" t="s">
        <v>1203</v>
      </c>
      <c r="R709" s="36"/>
      <c r="AK709" s="1"/>
      <c r="AL709" s="1"/>
      <c r="AM709" s="1"/>
      <c r="AN709" s="1"/>
      <c r="AO709" s="1"/>
    </row>
    <row r="710" spans="1:41" x14ac:dyDescent="0.3">
      <c r="A710" s="1" t="s">
        <v>891</v>
      </c>
      <c r="B710" s="1" t="s">
        <v>1085</v>
      </c>
      <c r="E710" s="2" t="s">
        <v>339</v>
      </c>
      <c r="F710" s="34">
        <v>3.2330999999999999</v>
      </c>
      <c r="H710" s="26">
        <v>48.489669043700857</v>
      </c>
      <c r="I710" s="27">
        <v>2.3098299999999998</v>
      </c>
      <c r="J710" s="26">
        <v>634.20901639344254</v>
      </c>
      <c r="K710" s="27">
        <v>-12.564638199999997</v>
      </c>
      <c r="L710" s="3">
        <v>51</v>
      </c>
      <c r="M710" s="3" t="s">
        <v>1112</v>
      </c>
      <c r="N710" s="21" t="s">
        <v>1218</v>
      </c>
      <c r="Q710" s="21" t="s">
        <v>1203</v>
      </c>
      <c r="R710" s="36"/>
      <c r="AK710" s="1"/>
      <c r="AL710" s="1"/>
      <c r="AM710" s="1"/>
      <c r="AN710" s="1"/>
      <c r="AO710" s="1"/>
    </row>
    <row r="711" spans="1:41" x14ac:dyDescent="0.3">
      <c r="A711" s="1" t="s">
        <v>892</v>
      </c>
      <c r="B711" s="1" t="s">
        <v>1085</v>
      </c>
      <c r="E711" s="2" t="s">
        <v>339</v>
      </c>
      <c r="F711" s="34">
        <v>3.1913999999999998</v>
      </c>
      <c r="H711" s="26">
        <v>49.440482720789902</v>
      </c>
      <c r="I711" s="27">
        <v>2.4682500000000012</v>
      </c>
      <c r="J711" s="26">
        <v>659.31147540983602</v>
      </c>
      <c r="K711" s="27">
        <v>-12.6220032</v>
      </c>
      <c r="L711" s="3">
        <v>51</v>
      </c>
      <c r="M711" s="3" t="s">
        <v>1112</v>
      </c>
      <c r="N711" s="21" t="s">
        <v>1218</v>
      </c>
      <c r="Q711" s="21" t="s">
        <v>1203</v>
      </c>
      <c r="R711" s="36"/>
      <c r="AK711" s="1"/>
      <c r="AL711" s="1"/>
      <c r="AM711" s="1"/>
      <c r="AN711" s="1"/>
      <c r="AO711" s="1"/>
    </row>
    <row r="712" spans="1:41" x14ac:dyDescent="0.3">
      <c r="A712" s="1" t="s">
        <v>893</v>
      </c>
      <c r="B712" s="1" t="s">
        <v>1085</v>
      </c>
      <c r="E712" s="2" t="s">
        <v>339</v>
      </c>
      <c r="F712" s="34">
        <v>3.2341000000000002</v>
      </c>
      <c r="H712" s="26">
        <v>18.023404644359111</v>
      </c>
      <c r="I712" s="27">
        <v>2.8506530000000008</v>
      </c>
      <c r="J712" s="26">
        <v>479.86475409836055</v>
      </c>
      <c r="K712" s="27">
        <v>-5.6630054000000021</v>
      </c>
      <c r="L712" s="3">
        <v>51</v>
      </c>
      <c r="M712" s="3" t="s">
        <v>1112</v>
      </c>
      <c r="N712" s="21" t="s">
        <v>1218</v>
      </c>
      <c r="Q712" s="21" t="s">
        <v>1203</v>
      </c>
      <c r="R712" s="36"/>
      <c r="AK712" s="1"/>
      <c r="AL712" s="1"/>
      <c r="AM712" s="1"/>
      <c r="AN712" s="1"/>
      <c r="AO712" s="1"/>
    </row>
    <row r="713" spans="1:41" s="72" customFormat="1" x14ac:dyDescent="0.3">
      <c r="A713" s="1" t="s">
        <v>875</v>
      </c>
      <c r="B713" s="1" t="s">
        <v>1085</v>
      </c>
      <c r="C713" s="15"/>
      <c r="D713" s="15"/>
      <c r="E713" s="2" t="s">
        <v>339</v>
      </c>
      <c r="F713" s="34">
        <v>3.2311999999999999</v>
      </c>
      <c r="G713" s="21"/>
      <c r="H713" s="26">
        <v>16.511177347242917</v>
      </c>
      <c r="I713" s="27">
        <v>2.9979821999999983</v>
      </c>
      <c r="J713" s="26">
        <v>209.0406811731315</v>
      </c>
      <c r="K713" s="27">
        <v>-5.0096927999999972</v>
      </c>
      <c r="L713" s="3">
        <v>87</v>
      </c>
      <c r="M713" s="3" t="s">
        <v>1112</v>
      </c>
      <c r="N713" s="21" t="s">
        <v>1218</v>
      </c>
      <c r="O713" s="21"/>
      <c r="P713" s="21"/>
      <c r="Q713" s="21" t="s">
        <v>1203</v>
      </c>
      <c r="R713" s="36"/>
      <c r="S713" s="21"/>
      <c r="T713" s="21"/>
      <c r="U713" s="21"/>
      <c r="V713" s="21"/>
      <c r="W713" s="15"/>
      <c r="X713" s="15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4"/>
      <c r="AK713" s="1"/>
      <c r="AL713" s="1"/>
      <c r="AM713" s="1"/>
      <c r="AN713" s="1"/>
      <c r="AO713" s="1"/>
    </row>
    <row r="714" spans="1:41" x14ac:dyDescent="0.3">
      <c r="A714" s="56" t="s">
        <v>876</v>
      </c>
      <c r="B714" s="56" t="s">
        <v>1085</v>
      </c>
      <c r="C714" s="141"/>
      <c r="D714" s="56"/>
      <c r="E714" s="57" t="s">
        <v>339</v>
      </c>
      <c r="F714" s="58">
        <v>3.2629000000000001</v>
      </c>
      <c r="G714" s="59"/>
      <c r="H714" s="60">
        <v>8.8948111542534409</v>
      </c>
      <c r="I714" s="61">
        <v>4.4514767999999991</v>
      </c>
      <c r="J714" s="60">
        <v>71.925415142133403</v>
      </c>
      <c r="K714" s="61">
        <v>-25.835735500000002</v>
      </c>
      <c r="L714" s="59">
        <v>87</v>
      </c>
      <c r="M714" s="59" t="s">
        <v>1112</v>
      </c>
      <c r="N714" s="59" t="s">
        <v>1218</v>
      </c>
      <c r="O714" s="59"/>
      <c r="P714" s="59"/>
      <c r="Q714" s="59" t="s">
        <v>1203</v>
      </c>
      <c r="R714" s="88"/>
      <c r="S714" s="59"/>
      <c r="T714" s="59"/>
      <c r="U714" s="59"/>
      <c r="V714" s="59"/>
      <c r="W714" s="56"/>
      <c r="X714" s="56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7"/>
      <c r="AK714" s="56"/>
      <c r="AL714" s="56"/>
      <c r="AM714" s="56"/>
      <c r="AN714" s="56"/>
      <c r="AO714" s="56"/>
    </row>
    <row r="715" spans="1:41" x14ac:dyDescent="0.3">
      <c r="A715" s="1" t="s">
        <v>877</v>
      </c>
      <c r="B715" s="1" t="s">
        <v>1085</v>
      </c>
      <c r="C715" s="23"/>
      <c r="E715" s="2" t="s">
        <v>339</v>
      </c>
      <c r="F715" s="34">
        <v>3.2757999999999998</v>
      </c>
      <c r="H715" s="26">
        <v>18.865871833084945</v>
      </c>
      <c r="I715" s="27">
        <v>2.7809613999999989</v>
      </c>
      <c r="J715" s="26">
        <v>216.75118259224217</v>
      </c>
      <c r="K715" s="27">
        <v>-5.2796448000000007</v>
      </c>
      <c r="L715" s="3">
        <v>87</v>
      </c>
      <c r="M715" s="3" t="s">
        <v>1112</v>
      </c>
      <c r="N715" s="21" t="s">
        <v>1218</v>
      </c>
      <c r="Q715" s="21" t="s">
        <v>1203</v>
      </c>
      <c r="R715" s="36"/>
      <c r="AK715" s="1"/>
      <c r="AL715" s="1"/>
      <c r="AM715" s="1"/>
      <c r="AN715" s="1"/>
      <c r="AO715" s="1"/>
    </row>
    <row r="716" spans="1:41" x14ac:dyDescent="0.3">
      <c r="A716" s="56" t="s">
        <v>878</v>
      </c>
      <c r="B716" s="56" t="s">
        <v>1085</v>
      </c>
      <c r="C716" s="141"/>
      <c r="D716" s="56"/>
      <c r="E716" s="57" t="s">
        <v>339</v>
      </c>
      <c r="F716" s="58">
        <v>3.1478999999999999</v>
      </c>
      <c r="G716" s="59"/>
      <c r="H716" s="60">
        <v>15.57147899752912</v>
      </c>
      <c r="I716" s="61">
        <v>3.7754240000000006</v>
      </c>
      <c r="J716" s="60">
        <v>119.0039403321137</v>
      </c>
      <c r="K716" s="61">
        <v>-25.030954199999996</v>
      </c>
      <c r="L716" s="59">
        <v>87</v>
      </c>
      <c r="M716" s="59" t="s">
        <v>1112</v>
      </c>
      <c r="N716" s="59" t="s">
        <v>1218</v>
      </c>
      <c r="O716" s="59"/>
      <c r="P716" s="59"/>
      <c r="Q716" s="59" t="s">
        <v>1203</v>
      </c>
      <c r="R716" s="88"/>
      <c r="S716" s="59"/>
      <c r="T716" s="59"/>
      <c r="U716" s="59"/>
      <c r="V716" s="59"/>
      <c r="W716" s="56"/>
      <c r="X716" s="56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7"/>
      <c r="AK716" s="56"/>
      <c r="AL716" s="56"/>
      <c r="AM716" s="56"/>
      <c r="AN716" s="56"/>
      <c r="AO716" s="56"/>
    </row>
    <row r="717" spans="1:41" s="72" customFormat="1" x14ac:dyDescent="0.3">
      <c r="A717" s="1" t="s">
        <v>879</v>
      </c>
      <c r="B717" s="1" t="s">
        <v>1085</v>
      </c>
      <c r="C717" s="23"/>
      <c r="D717" s="15"/>
      <c r="E717" s="2" t="s">
        <v>339</v>
      </c>
      <c r="F717" s="34">
        <v>3.2621000000000002</v>
      </c>
      <c r="G717" s="21"/>
      <c r="H717" s="26">
        <v>37.183681073025333</v>
      </c>
      <c r="I717" s="27">
        <v>1.8877362999999998</v>
      </c>
      <c r="J717" s="26">
        <v>257.45127719962153</v>
      </c>
      <c r="K717" s="27">
        <v>-11.930126400000001</v>
      </c>
      <c r="L717" s="3">
        <v>87</v>
      </c>
      <c r="M717" s="3" t="s">
        <v>1112</v>
      </c>
      <c r="N717" s="21" t="s">
        <v>1218</v>
      </c>
      <c r="O717" s="21"/>
      <c r="P717" s="21"/>
      <c r="Q717" s="21" t="s">
        <v>1203</v>
      </c>
      <c r="R717" s="36"/>
      <c r="S717" s="21"/>
      <c r="T717" s="21"/>
      <c r="U717" s="21"/>
      <c r="V717" s="21"/>
      <c r="W717" s="15"/>
      <c r="X717" s="15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4"/>
      <c r="AK717" s="1"/>
      <c r="AL717" s="1"/>
      <c r="AM717" s="1"/>
      <c r="AN717" s="1"/>
      <c r="AO717" s="1"/>
    </row>
    <row r="718" spans="1:41" s="72" customFormat="1" x14ac:dyDescent="0.3">
      <c r="A718" s="56" t="s">
        <v>880</v>
      </c>
      <c r="B718" s="56" t="s">
        <v>1085</v>
      </c>
      <c r="C718" s="141"/>
      <c r="D718" s="56"/>
      <c r="E718" s="57" t="s">
        <v>339</v>
      </c>
      <c r="F718" s="58">
        <v>3.1766999999999999</v>
      </c>
      <c r="G718" s="59"/>
      <c r="H718" s="60">
        <v>28.591246028944582</v>
      </c>
      <c r="I718" s="61">
        <v>2.8946208000000011</v>
      </c>
      <c r="J718" s="60">
        <v>206.69040247678018</v>
      </c>
      <c r="K718" s="61">
        <v>-27.3617597</v>
      </c>
      <c r="L718" s="59">
        <v>87</v>
      </c>
      <c r="M718" s="59" t="s">
        <v>1112</v>
      </c>
      <c r="N718" s="59" t="s">
        <v>1218</v>
      </c>
      <c r="O718" s="59"/>
      <c r="P718" s="59"/>
      <c r="Q718" s="59" t="s">
        <v>1203</v>
      </c>
      <c r="R718" s="88"/>
      <c r="S718" s="59"/>
      <c r="T718" s="59"/>
      <c r="U718" s="59"/>
      <c r="V718" s="59"/>
      <c r="W718" s="56"/>
      <c r="X718" s="56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7"/>
      <c r="AK718" s="56"/>
      <c r="AL718" s="56"/>
      <c r="AM718" s="56"/>
      <c r="AN718" s="56"/>
      <c r="AO718" s="56"/>
    </row>
    <row r="719" spans="1:41" x14ac:dyDescent="0.3">
      <c r="A719" s="1" t="s">
        <v>881</v>
      </c>
      <c r="B719" s="1" t="s">
        <v>1085</v>
      </c>
      <c r="C719" s="23"/>
      <c r="E719" s="2" t="s">
        <v>339</v>
      </c>
      <c r="F719" s="34">
        <v>3.1922000000000001</v>
      </c>
      <c r="H719" s="26">
        <v>12.312220566318924</v>
      </c>
      <c r="I719" s="27">
        <v>3.5539559999999994</v>
      </c>
      <c r="J719" s="26">
        <v>200.16650898770104</v>
      </c>
      <c r="K719" s="27">
        <v>-3.6011824000000034</v>
      </c>
      <c r="L719" s="3">
        <v>87</v>
      </c>
      <c r="M719" s="3" t="s">
        <v>1112</v>
      </c>
      <c r="N719" s="21" t="s">
        <v>1218</v>
      </c>
      <c r="Q719" s="21" t="s">
        <v>1203</v>
      </c>
      <c r="R719" s="36"/>
      <c r="AK719" s="1"/>
      <c r="AL719" s="1"/>
      <c r="AM719" s="1"/>
      <c r="AN719" s="1"/>
      <c r="AO719" s="1"/>
    </row>
    <row r="720" spans="1:41" x14ac:dyDescent="0.3">
      <c r="A720" s="56" t="s">
        <v>882</v>
      </c>
      <c r="B720" s="56" t="s">
        <v>1085</v>
      </c>
      <c r="C720" s="56"/>
      <c r="D720" s="56"/>
      <c r="E720" s="57" t="s">
        <v>339</v>
      </c>
      <c r="F720" s="58">
        <v>3.25</v>
      </c>
      <c r="G720" s="59"/>
      <c r="H720" s="60">
        <v>9.7066713731027168</v>
      </c>
      <c r="I720" s="61">
        <v>4.5277407999999992</v>
      </c>
      <c r="J720" s="60">
        <v>80.484379397692095</v>
      </c>
      <c r="K720" s="61">
        <v>-25.480957599999996</v>
      </c>
      <c r="L720" s="59">
        <v>87</v>
      </c>
      <c r="M720" s="59" t="s">
        <v>1112</v>
      </c>
      <c r="N720" s="59" t="s">
        <v>1218</v>
      </c>
      <c r="O720" s="59"/>
      <c r="P720" s="59"/>
      <c r="Q720" s="59" t="s">
        <v>1203</v>
      </c>
      <c r="R720" s="88"/>
      <c r="S720" s="59"/>
      <c r="T720" s="59"/>
      <c r="U720" s="59"/>
      <c r="V720" s="59"/>
      <c r="W720" s="56"/>
      <c r="X720" s="56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7"/>
      <c r="AK720" s="56"/>
      <c r="AL720" s="56"/>
      <c r="AM720" s="56"/>
      <c r="AN720" s="56"/>
      <c r="AO720" s="56"/>
    </row>
    <row r="721" spans="1:41" s="72" customFormat="1" x14ac:dyDescent="0.3">
      <c r="A721" s="1" t="s">
        <v>883</v>
      </c>
      <c r="B721" s="1" t="s">
        <v>1085</v>
      </c>
      <c r="C721" s="15"/>
      <c r="D721" s="15"/>
      <c r="E721" s="2" t="s">
        <v>339</v>
      </c>
      <c r="F721" s="34">
        <v>3.1652999999999998</v>
      </c>
      <c r="G721" s="21"/>
      <c r="H721" s="26">
        <v>13.010804769001489</v>
      </c>
      <c r="I721" s="27">
        <v>2.8134435</v>
      </c>
      <c r="J721" s="26">
        <v>202.91012298959319</v>
      </c>
      <c r="K721" s="27">
        <v>-3.2442144000000006</v>
      </c>
      <c r="L721" s="3">
        <v>87</v>
      </c>
      <c r="M721" s="3" t="s">
        <v>1112</v>
      </c>
      <c r="N721" s="21" t="s">
        <v>1218</v>
      </c>
      <c r="O721" s="21"/>
      <c r="P721" s="21"/>
      <c r="Q721" s="21" t="s">
        <v>1203</v>
      </c>
      <c r="R721" s="36"/>
      <c r="S721" s="21"/>
      <c r="T721" s="21"/>
      <c r="U721" s="21"/>
      <c r="V721" s="21"/>
      <c r="W721" s="15"/>
      <c r="X721" s="15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4"/>
      <c r="AK721" s="1"/>
      <c r="AL721" s="1"/>
      <c r="AM721" s="1"/>
      <c r="AN721" s="1"/>
      <c r="AO721" s="1"/>
    </row>
    <row r="722" spans="1:41" x14ac:dyDescent="0.3">
      <c r="A722" s="1" t="s">
        <v>884</v>
      </c>
      <c r="B722" s="1" t="s">
        <v>1085</v>
      </c>
      <c r="E722" s="2" t="s">
        <v>339</v>
      </c>
      <c r="F722" s="34">
        <v>3.1371000000000002</v>
      </c>
      <c r="H722" s="26">
        <v>14.195603576751116</v>
      </c>
      <c r="I722" s="27">
        <v>2.8585342999999988</v>
      </c>
      <c r="J722" s="26">
        <v>200.80037842951748</v>
      </c>
      <c r="K722" s="27">
        <v>-4.7335760000000029</v>
      </c>
      <c r="L722" s="3">
        <v>70</v>
      </c>
      <c r="M722" s="3" t="s">
        <v>1112</v>
      </c>
      <c r="N722" s="21" t="s">
        <v>1218</v>
      </c>
      <c r="Q722" s="21" t="s">
        <v>1203</v>
      </c>
      <c r="R722" s="36"/>
      <c r="AK722" s="1"/>
      <c r="AL722" s="1"/>
      <c r="AM722" s="1"/>
      <c r="AN722" s="1"/>
      <c r="AO722" s="1"/>
    </row>
    <row r="723" spans="1:41" x14ac:dyDescent="0.3">
      <c r="A723" s="1" t="s">
        <v>885</v>
      </c>
      <c r="B723" s="1" t="s">
        <v>1085</v>
      </c>
      <c r="E723" s="2" t="s">
        <v>339</v>
      </c>
      <c r="F723" s="34">
        <v>3.1814</v>
      </c>
      <c r="H723" s="26">
        <v>29.445230998509686</v>
      </c>
      <c r="I723" s="27">
        <v>2.1286400999999993</v>
      </c>
      <c r="J723" s="26">
        <v>242.42762535477769</v>
      </c>
      <c r="K723" s="27">
        <v>-10.411095999999999</v>
      </c>
      <c r="L723" s="3">
        <v>70</v>
      </c>
      <c r="M723" s="3" t="s">
        <v>1112</v>
      </c>
      <c r="N723" s="21" t="s">
        <v>1218</v>
      </c>
      <c r="Q723" s="21" t="s">
        <v>1203</v>
      </c>
      <c r="R723" s="36"/>
      <c r="AK723" s="1"/>
      <c r="AL723" s="1"/>
      <c r="AM723" s="1"/>
      <c r="AN723" s="1"/>
      <c r="AO723" s="1"/>
    </row>
    <row r="724" spans="1:41" x14ac:dyDescent="0.3">
      <c r="A724" s="1" t="s">
        <v>886</v>
      </c>
      <c r="B724" s="1" t="s">
        <v>1085</v>
      </c>
      <c r="E724" s="2" t="s">
        <v>339</v>
      </c>
      <c r="F724" s="34">
        <v>3.3050999999999999</v>
      </c>
      <c r="H724" s="26">
        <v>54.871833084947838</v>
      </c>
      <c r="I724" s="27">
        <v>1.2869597999999987</v>
      </c>
      <c r="J724" s="26">
        <v>304.24408703878902</v>
      </c>
      <c r="K724" s="27">
        <v>-15.672003200000002</v>
      </c>
      <c r="L724" s="3">
        <v>70</v>
      </c>
      <c r="M724" s="3" t="s">
        <v>1112</v>
      </c>
      <c r="N724" s="21" t="s">
        <v>1218</v>
      </c>
      <c r="Q724" s="21" t="s">
        <v>1203</v>
      </c>
      <c r="R724" s="36"/>
      <c r="AK724" s="1"/>
      <c r="AL724" s="1"/>
      <c r="AM724" s="1"/>
      <c r="AN724" s="1"/>
      <c r="AO724" s="1"/>
    </row>
    <row r="725" spans="1:41" x14ac:dyDescent="0.3">
      <c r="A725" s="1" t="s">
        <v>906</v>
      </c>
      <c r="B725" s="55" t="s">
        <v>19</v>
      </c>
      <c r="C725" s="15" t="s">
        <v>310</v>
      </c>
      <c r="E725" s="2" t="s">
        <v>339</v>
      </c>
      <c r="F725" s="34">
        <v>9.4710999999999999</v>
      </c>
      <c r="H725" s="26">
        <v>29.024107142857137</v>
      </c>
      <c r="I725" s="27">
        <v>1.4277353999999989</v>
      </c>
      <c r="J725" s="26">
        <v>1255.3664459161148</v>
      </c>
      <c r="K725" s="27">
        <v>-1.9662688000000013</v>
      </c>
      <c r="L725" s="3">
        <v>80</v>
      </c>
      <c r="M725" s="3" t="s">
        <v>1116</v>
      </c>
      <c r="N725" s="40" t="s">
        <v>1219</v>
      </c>
      <c r="Q725" s="21" t="s">
        <v>1203</v>
      </c>
      <c r="R725" s="36"/>
      <c r="AK725" s="1"/>
      <c r="AL725" s="1"/>
      <c r="AM725" s="1"/>
      <c r="AN725" s="1"/>
      <c r="AO725" s="1"/>
    </row>
    <row r="726" spans="1:41" x14ac:dyDescent="0.3">
      <c r="A726" s="1" t="s">
        <v>907</v>
      </c>
      <c r="B726" s="55" t="s">
        <v>19</v>
      </c>
      <c r="C726" s="15" t="s">
        <v>310</v>
      </c>
      <c r="E726" s="2" t="s">
        <v>339</v>
      </c>
      <c r="F726" s="34">
        <v>9.5653000000000006</v>
      </c>
      <c r="H726" s="26">
        <v>38.284821428571426</v>
      </c>
      <c r="I726" s="27">
        <v>2.1329607999999998</v>
      </c>
      <c r="J726" s="26">
        <v>1297.2428256070639</v>
      </c>
      <c r="K726" s="27">
        <v>-3.3748242000000044</v>
      </c>
      <c r="L726" s="3">
        <v>80</v>
      </c>
      <c r="M726" s="3" t="s">
        <v>1116</v>
      </c>
      <c r="N726" s="40" t="s">
        <v>1219</v>
      </c>
      <c r="Q726" s="21" t="s">
        <v>1203</v>
      </c>
      <c r="R726" s="36"/>
      <c r="AK726" s="1"/>
      <c r="AL726" s="1"/>
      <c r="AM726" s="1"/>
      <c r="AN726" s="1"/>
      <c r="AO726" s="1"/>
    </row>
    <row r="727" spans="1:41" x14ac:dyDescent="0.3">
      <c r="A727" s="1" t="s">
        <v>908</v>
      </c>
      <c r="B727" s="55" t="s">
        <v>19</v>
      </c>
      <c r="C727" s="15" t="s">
        <v>310</v>
      </c>
      <c r="E727" s="2" t="s">
        <v>339</v>
      </c>
      <c r="F727" s="34">
        <v>9.6239000000000008</v>
      </c>
      <c r="H727" s="26">
        <v>20.083035714285714</v>
      </c>
      <c r="I727" s="27">
        <v>1.9262080999999989</v>
      </c>
      <c r="J727" s="26">
        <v>1243.7328918322296</v>
      </c>
      <c r="K727" s="27">
        <v>-0.73794739999999903</v>
      </c>
      <c r="L727" s="3">
        <v>80</v>
      </c>
      <c r="M727" s="3" t="s">
        <v>1116</v>
      </c>
      <c r="N727" s="40" t="s">
        <v>1219</v>
      </c>
      <c r="Q727" s="21" t="s">
        <v>1203</v>
      </c>
      <c r="R727" s="36"/>
      <c r="AK727" s="1"/>
      <c r="AL727" s="1"/>
      <c r="AM727" s="1"/>
      <c r="AN727" s="1"/>
      <c r="AO727" s="1"/>
    </row>
    <row r="728" spans="1:41" x14ac:dyDescent="0.3">
      <c r="A728" s="1" t="s">
        <v>909</v>
      </c>
      <c r="B728" s="55" t="s">
        <v>19</v>
      </c>
      <c r="C728" s="15" t="s">
        <v>310</v>
      </c>
      <c r="E728" s="2" t="s">
        <v>339</v>
      </c>
      <c r="F728" s="34">
        <v>9.5607000000000006</v>
      </c>
      <c r="H728" s="26">
        <v>24.90625</v>
      </c>
      <c r="I728" s="27">
        <v>1.8397419999999993</v>
      </c>
      <c r="J728" s="26">
        <v>1276.8013245033112</v>
      </c>
      <c r="K728" s="27">
        <v>-1.8622310000000026</v>
      </c>
      <c r="L728" s="3">
        <v>80</v>
      </c>
      <c r="M728" s="3" t="s">
        <v>1116</v>
      </c>
      <c r="N728" s="40" t="s">
        <v>1219</v>
      </c>
      <c r="Q728" s="21" t="s">
        <v>1203</v>
      </c>
      <c r="R728" s="36"/>
      <c r="AK728" s="1"/>
      <c r="AL728" s="1"/>
      <c r="AM728" s="1"/>
      <c r="AN728" s="1"/>
      <c r="AO728" s="1"/>
    </row>
    <row r="729" spans="1:41" x14ac:dyDescent="0.3">
      <c r="A729" s="1" t="s">
        <v>910</v>
      </c>
      <c r="B729" s="55" t="s">
        <v>19</v>
      </c>
      <c r="C729" s="15" t="s">
        <v>310</v>
      </c>
      <c r="E729" s="2" t="s">
        <v>339</v>
      </c>
      <c r="F729" s="34">
        <v>9.4155999999999995</v>
      </c>
      <c r="H729" s="26">
        <v>23.004464285714285</v>
      </c>
      <c r="I729" s="27">
        <v>1.7895884999999998</v>
      </c>
      <c r="J729" s="26">
        <v>1209.80353200883</v>
      </c>
      <c r="K729" s="27">
        <v>-0.98034400000000277</v>
      </c>
      <c r="L729" s="3">
        <v>80</v>
      </c>
      <c r="M729" s="3" t="s">
        <v>1116</v>
      </c>
      <c r="N729" s="40" t="s">
        <v>1219</v>
      </c>
      <c r="Q729" s="21" t="s">
        <v>1203</v>
      </c>
      <c r="R729" s="36"/>
      <c r="AK729" s="1"/>
      <c r="AL729" s="1"/>
      <c r="AM729" s="1"/>
      <c r="AN729" s="1"/>
      <c r="AO729" s="1"/>
    </row>
    <row r="730" spans="1:41" x14ac:dyDescent="0.3">
      <c r="A730" s="1" t="s">
        <v>911</v>
      </c>
      <c r="B730" s="55" t="s">
        <v>19</v>
      </c>
      <c r="C730" s="15" t="s">
        <v>310</v>
      </c>
      <c r="E730" s="2" t="s">
        <v>339</v>
      </c>
      <c r="F730" s="34">
        <v>9.5302000000000007</v>
      </c>
      <c r="H730" s="26">
        <v>24.358035714285712</v>
      </c>
      <c r="I730" s="27">
        <v>1.8075446999999998</v>
      </c>
      <c r="J730" s="26">
        <v>1245.476821192053</v>
      </c>
      <c r="K730" s="27">
        <v>-1.375595200000002</v>
      </c>
      <c r="L730" s="3">
        <v>80</v>
      </c>
      <c r="M730" s="3" t="s">
        <v>1116</v>
      </c>
      <c r="N730" s="40" t="s">
        <v>1219</v>
      </c>
      <c r="Q730" s="21" t="s">
        <v>1203</v>
      </c>
      <c r="R730" s="36"/>
      <c r="AK730" s="1"/>
      <c r="AL730" s="1"/>
      <c r="AM730" s="1"/>
      <c r="AN730" s="1"/>
      <c r="AO730" s="1"/>
    </row>
    <row r="731" spans="1:41" x14ac:dyDescent="0.3">
      <c r="A731" s="1" t="s">
        <v>894</v>
      </c>
      <c r="B731" s="55" t="s">
        <v>19</v>
      </c>
      <c r="C731" s="1" t="s">
        <v>305</v>
      </c>
      <c r="E731" s="2" t="s">
        <v>339</v>
      </c>
      <c r="F731" s="34">
        <v>2.3679000000000001</v>
      </c>
      <c r="H731" s="26">
        <v>55.330042055220332</v>
      </c>
      <c r="I731" s="27">
        <v>2.3351535000000001</v>
      </c>
      <c r="J731" s="26">
        <v>397.0368852459016</v>
      </c>
      <c r="K731" s="27">
        <v>-22.004918600000003</v>
      </c>
      <c r="L731" s="3">
        <v>80</v>
      </c>
      <c r="M731" s="3" t="s">
        <v>1116</v>
      </c>
      <c r="N731" s="40" t="s">
        <v>1219</v>
      </c>
      <c r="Q731" s="21" t="s">
        <v>1203</v>
      </c>
      <c r="R731" s="36"/>
      <c r="AK731" s="1" t="s">
        <v>1143</v>
      </c>
      <c r="AL731" s="1"/>
      <c r="AM731" s="1"/>
      <c r="AN731" s="1"/>
      <c r="AO731" s="1"/>
    </row>
    <row r="732" spans="1:41" x14ac:dyDescent="0.3">
      <c r="A732" s="1" t="s">
        <v>903</v>
      </c>
      <c r="B732" s="55" t="s">
        <v>19</v>
      </c>
      <c r="C732" s="1" t="s">
        <v>305</v>
      </c>
      <c r="E732" s="2" t="s">
        <v>339</v>
      </c>
      <c r="F732" s="34">
        <v>2.3090999999999999</v>
      </c>
      <c r="H732" s="26">
        <v>16.8805997440117</v>
      </c>
      <c r="I732" s="27">
        <v>4.8897155000000003</v>
      </c>
      <c r="J732" s="26">
        <v>297.97950819672133</v>
      </c>
      <c r="K732" s="27">
        <v>-10.813795000000001</v>
      </c>
      <c r="L732" s="3">
        <v>69</v>
      </c>
      <c r="M732" s="3" t="s">
        <v>1116</v>
      </c>
      <c r="N732" s="40" t="s">
        <v>1219</v>
      </c>
      <c r="Q732" s="21" t="s">
        <v>1203</v>
      </c>
      <c r="R732" s="36"/>
      <c r="AK732" s="1"/>
      <c r="AL732" s="1"/>
      <c r="AM732" s="1"/>
      <c r="AN732" s="1"/>
      <c r="AO732" s="1"/>
    </row>
    <row r="733" spans="1:41" x14ac:dyDescent="0.3">
      <c r="A733" s="1" t="s">
        <v>904</v>
      </c>
      <c r="B733" s="55" t="s">
        <v>19</v>
      </c>
      <c r="C733" s="1" t="s">
        <v>305</v>
      </c>
      <c r="E733" s="2" t="s">
        <v>339</v>
      </c>
      <c r="F733" s="34">
        <v>2.2488999999999999</v>
      </c>
      <c r="H733" s="26">
        <v>34.211007496800143</v>
      </c>
      <c r="I733" s="27">
        <v>3.6792285000000007</v>
      </c>
      <c r="J733" s="26">
        <v>317.11885245901641</v>
      </c>
      <c r="K733" s="27">
        <v>-16.966858599999998</v>
      </c>
      <c r="L733" s="3">
        <v>69</v>
      </c>
      <c r="M733" s="3" t="s">
        <v>1116</v>
      </c>
      <c r="N733" s="40" t="s">
        <v>1219</v>
      </c>
      <c r="Q733" s="21" t="s">
        <v>1203</v>
      </c>
      <c r="R733" s="36"/>
      <c r="AK733" s="1"/>
      <c r="AL733" s="1"/>
      <c r="AM733" s="1"/>
      <c r="AN733" s="1"/>
      <c r="AO733" s="1"/>
    </row>
    <row r="734" spans="1:41" x14ac:dyDescent="0.3">
      <c r="A734" s="1" t="s">
        <v>905</v>
      </c>
      <c r="B734" s="55" t="s">
        <v>19</v>
      </c>
      <c r="C734" s="1" t="s">
        <v>305</v>
      </c>
      <c r="E734" s="2" t="s">
        <v>339</v>
      </c>
      <c r="F734" s="34">
        <v>2.2372000000000001</v>
      </c>
      <c r="H734" s="26">
        <v>26.057780215761561</v>
      </c>
      <c r="I734" s="27">
        <v>4.2388519999999996</v>
      </c>
      <c r="J734" s="26">
        <v>304.45491803278685</v>
      </c>
      <c r="K734" s="27">
        <v>-15.4479814</v>
      </c>
      <c r="L734" s="3">
        <v>69</v>
      </c>
      <c r="M734" s="3" t="s">
        <v>1116</v>
      </c>
      <c r="N734" s="40" t="s">
        <v>1219</v>
      </c>
      <c r="Q734" s="21" t="s">
        <v>1203</v>
      </c>
      <c r="R734" s="36"/>
      <c r="AK734" s="1"/>
      <c r="AL734" s="1"/>
      <c r="AM734" s="1"/>
      <c r="AN734" s="1"/>
      <c r="AO734" s="1"/>
    </row>
    <row r="735" spans="1:41" x14ac:dyDescent="0.3">
      <c r="A735" s="1" t="s">
        <v>895</v>
      </c>
      <c r="B735" s="55" t="s">
        <v>19</v>
      </c>
      <c r="C735" s="1" t="s">
        <v>305</v>
      </c>
      <c r="E735" s="2" t="s">
        <v>339</v>
      </c>
      <c r="F735" s="34">
        <v>2.3613</v>
      </c>
      <c r="H735" s="26">
        <v>29.155238617663187</v>
      </c>
      <c r="I735" s="27">
        <v>4.7806009999999999</v>
      </c>
      <c r="J735" s="26">
        <v>332.18032786885243</v>
      </c>
      <c r="K735" s="27">
        <v>-15.856877599999997</v>
      </c>
      <c r="L735" s="3">
        <v>80</v>
      </c>
      <c r="M735" s="3" t="s">
        <v>1116</v>
      </c>
      <c r="N735" s="40" t="s">
        <v>1219</v>
      </c>
      <c r="Q735" s="21" t="s">
        <v>1203</v>
      </c>
      <c r="R735" s="36"/>
      <c r="AK735" s="1"/>
      <c r="AL735" s="1"/>
      <c r="AM735" s="1"/>
      <c r="AN735" s="1"/>
      <c r="AO735" s="1"/>
    </row>
    <row r="736" spans="1:41" x14ac:dyDescent="0.3">
      <c r="A736" s="1" t="s">
        <v>896</v>
      </c>
      <c r="B736" s="55" t="s">
        <v>19</v>
      </c>
      <c r="C736" s="1" t="s">
        <v>305</v>
      </c>
      <c r="E736" s="2" t="s">
        <v>339</v>
      </c>
      <c r="F736" s="34">
        <v>2.2738999999999998</v>
      </c>
      <c r="H736" s="26">
        <v>18.272078990674711</v>
      </c>
      <c r="I736" s="27">
        <v>2.822209</v>
      </c>
      <c r="J736" s="26">
        <v>331.01229508196724</v>
      </c>
      <c r="K736" s="27">
        <v>-9.8608598000000001</v>
      </c>
      <c r="L736" s="3">
        <v>80</v>
      </c>
      <c r="M736" s="3" t="s">
        <v>1116</v>
      </c>
      <c r="N736" s="40" t="s">
        <v>1219</v>
      </c>
      <c r="Q736" s="21" t="s">
        <v>1203</v>
      </c>
      <c r="R736" s="36"/>
      <c r="AK736" s="1"/>
      <c r="AL736" s="1"/>
      <c r="AM736" s="1"/>
      <c r="AN736" s="1"/>
      <c r="AO736" s="1"/>
    </row>
    <row r="737" spans="1:41" x14ac:dyDescent="0.3">
      <c r="A737" s="1" t="s">
        <v>897</v>
      </c>
      <c r="B737" s="55" t="s">
        <v>19</v>
      </c>
      <c r="C737" s="1" t="s">
        <v>305</v>
      </c>
      <c r="E737" s="2" t="s">
        <v>339</v>
      </c>
      <c r="F737" s="34">
        <v>2.3683999999999998</v>
      </c>
      <c r="H737" s="26">
        <v>42.929237520570489</v>
      </c>
      <c r="I737" s="27">
        <v>0.8569564999999999</v>
      </c>
      <c r="J737" s="26">
        <v>456.89344262295077</v>
      </c>
      <c r="K737" s="27">
        <v>-18.783322000000002</v>
      </c>
      <c r="L737" s="3">
        <v>80</v>
      </c>
      <c r="M737" s="3" t="s">
        <v>1116</v>
      </c>
      <c r="N737" s="40" t="s">
        <v>1219</v>
      </c>
      <c r="Q737" s="21" t="s">
        <v>1203</v>
      </c>
      <c r="R737" s="36"/>
      <c r="AK737" s="1"/>
      <c r="AL737" s="1"/>
      <c r="AM737" s="1"/>
      <c r="AN737" s="1"/>
      <c r="AO737" s="1"/>
    </row>
    <row r="738" spans="1:41" x14ac:dyDescent="0.3">
      <c r="A738" s="1" t="s">
        <v>898</v>
      </c>
      <c r="B738" s="55" t="s">
        <v>19</v>
      </c>
      <c r="C738" s="1" t="s">
        <v>305</v>
      </c>
      <c r="E738" s="2" t="s">
        <v>339</v>
      </c>
      <c r="F738" s="34">
        <v>2.2909000000000002</v>
      </c>
      <c r="H738" s="26">
        <v>23.086487474858288</v>
      </c>
      <c r="I738" s="27">
        <v>4.7324145000000009</v>
      </c>
      <c r="J738" s="26">
        <v>286.54508196721315</v>
      </c>
      <c r="K738" s="27">
        <v>-13.513041799999998</v>
      </c>
      <c r="L738" s="3">
        <v>80</v>
      </c>
      <c r="M738" s="3" t="s">
        <v>1116</v>
      </c>
      <c r="N738" s="40" t="s">
        <v>1219</v>
      </c>
      <c r="Q738" s="21" t="s">
        <v>1203</v>
      </c>
      <c r="R738" s="36"/>
      <c r="AK738" s="1"/>
      <c r="AL738" s="1"/>
      <c r="AM738" s="1"/>
      <c r="AN738" s="1"/>
      <c r="AO738" s="1"/>
    </row>
    <row r="739" spans="1:41" x14ac:dyDescent="0.3">
      <c r="A739" s="1" t="s">
        <v>899</v>
      </c>
      <c r="B739" s="55" t="s">
        <v>19</v>
      </c>
      <c r="C739" s="1" t="s">
        <v>305</v>
      </c>
      <c r="E739" s="2" t="s">
        <v>339</v>
      </c>
      <c r="F739" s="34">
        <v>2.4091</v>
      </c>
      <c r="H739" s="26">
        <v>43.636862314865603</v>
      </c>
      <c r="I739" s="27">
        <v>4.3359210000000008</v>
      </c>
      <c r="J739" s="26">
        <v>374.43442622950812</v>
      </c>
      <c r="K739" s="27">
        <v>-21.052872400000002</v>
      </c>
      <c r="L739" s="3">
        <v>80</v>
      </c>
      <c r="M739" s="3" t="s">
        <v>1116</v>
      </c>
      <c r="N739" s="40" t="s">
        <v>1219</v>
      </c>
      <c r="Q739" s="21" t="s">
        <v>1203</v>
      </c>
      <c r="R739" s="36"/>
      <c r="AK739" s="1"/>
      <c r="AL739" s="1"/>
      <c r="AM739" s="1"/>
      <c r="AN739" s="1"/>
      <c r="AO739" s="1"/>
    </row>
    <row r="740" spans="1:41" x14ac:dyDescent="0.3">
      <c r="A740" s="1" t="s">
        <v>900</v>
      </c>
      <c r="B740" s="55" t="s">
        <v>19</v>
      </c>
      <c r="C740" s="1" t="s">
        <v>305</v>
      </c>
      <c r="E740" s="2" t="s">
        <v>339</v>
      </c>
      <c r="F740" s="34">
        <v>2.3243</v>
      </c>
      <c r="H740" s="26">
        <v>31.203144999085755</v>
      </c>
      <c r="I740" s="27">
        <v>4.3481209999999999</v>
      </c>
      <c r="J740" s="26">
        <v>320.78688524590166</v>
      </c>
      <c r="K740" s="27">
        <v>-15.215195199999997</v>
      </c>
      <c r="L740" s="3">
        <v>69</v>
      </c>
      <c r="M740" s="3" t="s">
        <v>1116</v>
      </c>
      <c r="N740" s="40" t="s">
        <v>1219</v>
      </c>
      <c r="Q740" s="21" t="s">
        <v>1203</v>
      </c>
      <c r="R740" s="36"/>
      <c r="AK740" s="1"/>
      <c r="AL740" s="1"/>
      <c r="AM740" s="1"/>
      <c r="AN740" s="1"/>
      <c r="AO740" s="1"/>
    </row>
    <row r="741" spans="1:41" x14ac:dyDescent="0.3">
      <c r="A741" s="1" t="s">
        <v>901</v>
      </c>
      <c r="B741" s="55" t="s">
        <v>19</v>
      </c>
      <c r="C741" s="1" t="s">
        <v>305</v>
      </c>
      <c r="E741" s="2" t="s">
        <v>339</v>
      </c>
      <c r="F741" s="34">
        <v>2.3479000000000001</v>
      </c>
      <c r="H741" s="26">
        <v>25.54946059608703</v>
      </c>
      <c r="I741" s="27">
        <v>4.0685390000000012</v>
      </c>
      <c r="J741" s="26">
        <v>298.40983606557376</v>
      </c>
      <c r="K741" s="27">
        <v>-11.945538399999998</v>
      </c>
      <c r="L741" s="3">
        <v>69</v>
      </c>
      <c r="M741" s="3" t="s">
        <v>1116</v>
      </c>
      <c r="N741" s="40" t="s">
        <v>1219</v>
      </c>
      <c r="Q741" s="21" t="s">
        <v>1203</v>
      </c>
      <c r="R741" s="36"/>
      <c r="AK741" s="1"/>
      <c r="AL741" s="1"/>
      <c r="AM741" s="1"/>
      <c r="AN741" s="1"/>
      <c r="AO741" s="1"/>
    </row>
    <row r="742" spans="1:41" x14ac:dyDescent="0.3">
      <c r="A742" s="1" t="s">
        <v>902</v>
      </c>
      <c r="B742" s="55" t="s">
        <v>19</v>
      </c>
      <c r="C742" s="1" t="s">
        <v>305</v>
      </c>
      <c r="E742" s="2" t="s">
        <v>339</v>
      </c>
      <c r="F742" s="34">
        <v>2.2806999999999999</v>
      </c>
      <c r="H742" s="26">
        <v>44.763210824648013</v>
      </c>
      <c r="I742" s="27">
        <v>3.8865569999999998</v>
      </c>
      <c r="J742" s="26">
        <v>374.45491803278685</v>
      </c>
      <c r="K742" s="27">
        <v>-19.821907800000002</v>
      </c>
      <c r="L742" s="3">
        <v>69</v>
      </c>
      <c r="M742" s="3" t="s">
        <v>1116</v>
      </c>
      <c r="N742" s="40" t="s">
        <v>1219</v>
      </c>
      <c r="Q742" s="21" t="s">
        <v>1203</v>
      </c>
      <c r="R742" s="36"/>
      <c r="AK742" s="1"/>
      <c r="AL742" s="1"/>
      <c r="AM742" s="1"/>
      <c r="AN742" s="1"/>
      <c r="AO742" s="1"/>
    </row>
    <row r="743" spans="1:41" x14ac:dyDescent="0.3">
      <c r="A743" s="1" t="s">
        <v>912</v>
      </c>
      <c r="B743" s="1" t="s">
        <v>1086</v>
      </c>
      <c r="E743" s="2" t="s">
        <v>339</v>
      </c>
      <c r="F743" s="34">
        <v>1.5471999999999999</v>
      </c>
      <c r="H743" s="26">
        <v>17.967201674808095</v>
      </c>
      <c r="I743" s="27">
        <v>6.0308024000000016</v>
      </c>
      <c r="J743" s="26">
        <v>184.21451355661881</v>
      </c>
      <c r="K743" s="27">
        <v>-19.853582400000004</v>
      </c>
      <c r="L743" s="3">
        <v>80</v>
      </c>
      <c r="M743" s="3" t="s">
        <v>1116</v>
      </c>
      <c r="N743" s="40" t="s">
        <v>1219</v>
      </c>
      <c r="Q743" s="21" t="s">
        <v>1203</v>
      </c>
      <c r="R743" s="36"/>
      <c r="AK743" s="1" t="s">
        <v>1145</v>
      </c>
      <c r="AL743" s="1"/>
      <c r="AM743" s="1"/>
      <c r="AN743" s="1"/>
      <c r="AO743" s="1"/>
    </row>
    <row r="744" spans="1:41" x14ac:dyDescent="0.3">
      <c r="A744" s="1" t="s">
        <v>913</v>
      </c>
      <c r="B744" s="1" t="s">
        <v>1086</v>
      </c>
      <c r="E744" s="2" t="s">
        <v>339</v>
      </c>
      <c r="F744" s="34">
        <v>1.4867999999999999</v>
      </c>
      <c r="H744" s="26">
        <v>18.677250523377527</v>
      </c>
      <c r="I744" s="27">
        <v>8.4734190000000016</v>
      </c>
      <c r="J744" s="26">
        <v>213.79186602870811</v>
      </c>
      <c r="K744" s="27">
        <v>-18.856151800000006</v>
      </c>
      <c r="L744" s="3">
        <v>80</v>
      </c>
      <c r="M744" s="3" t="s">
        <v>1116</v>
      </c>
      <c r="N744" s="40" t="s">
        <v>1219</v>
      </c>
      <c r="Q744" s="21" t="s">
        <v>1203</v>
      </c>
      <c r="R744" s="36"/>
      <c r="AK744" s="1"/>
      <c r="AL744" s="1"/>
      <c r="AM744" s="1"/>
      <c r="AN744" s="1"/>
      <c r="AO744" s="1"/>
    </row>
    <row r="745" spans="1:41" x14ac:dyDescent="0.3">
      <c r="A745" s="1" t="s">
        <v>914</v>
      </c>
      <c r="B745" s="1" t="s">
        <v>1086</v>
      </c>
      <c r="E745" s="2" t="s">
        <v>339</v>
      </c>
      <c r="F745" s="34">
        <v>1.4955000000000001</v>
      </c>
      <c r="H745" s="26">
        <v>15.575366364270758</v>
      </c>
      <c r="I745" s="27">
        <v>6.376882600000001</v>
      </c>
      <c r="J745" s="26">
        <v>189.59728867623605</v>
      </c>
      <c r="K745" s="27">
        <v>-19.711787400000009</v>
      </c>
      <c r="L745" s="3">
        <v>80</v>
      </c>
      <c r="M745" s="3" t="s">
        <v>1116</v>
      </c>
      <c r="N745" s="40" t="s">
        <v>1219</v>
      </c>
      <c r="Q745" s="21" t="s">
        <v>1203</v>
      </c>
      <c r="R745" s="36"/>
      <c r="AK745" s="1"/>
      <c r="AL745" s="1"/>
      <c r="AM745" s="1"/>
      <c r="AN745" s="1"/>
      <c r="AO745" s="1"/>
    </row>
    <row r="746" spans="1:41" x14ac:dyDescent="0.3">
      <c r="A746" s="1" t="s">
        <v>915</v>
      </c>
      <c r="B746" s="1" t="s">
        <v>1086</v>
      </c>
      <c r="E746" s="2" t="s">
        <v>339</v>
      </c>
      <c r="F746" s="34">
        <v>1.5679000000000001</v>
      </c>
      <c r="H746" s="26">
        <v>23.410327983251914</v>
      </c>
      <c r="I746" s="27">
        <v>5.0978584000000016</v>
      </c>
      <c r="J746" s="26">
        <v>235.58612440191385</v>
      </c>
      <c r="K746" s="27">
        <v>-19.117519600000008</v>
      </c>
      <c r="L746" s="3">
        <v>80</v>
      </c>
      <c r="M746" s="3" t="s">
        <v>1116</v>
      </c>
      <c r="N746" s="40" t="s">
        <v>1219</v>
      </c>
      <c r="Q746" s="21" t="s">
        <v>1203</v>
      </c>
      <c r="R746" s="36"/>
      <c r="AK746" s="1"/>
      <c r="AL746" s="1"/>
      <c r="AM746" s="1"/>
      <c r="AN746" s="1"/>
      <c r="AO746" s="1"/>
    </row>
    <row r="747" spans="1:41" x14ac:dyDescent="0.3">
      <c r="A747" s="1" t="s">
        <v>916</v>
      </c>
      <c r="B747" s="1" t="s">
        <v>1086</v>
      </c>
      <c r="C747" s="23"/>
      <c r="E747" s="2" t="s">
        <v>339</v>
      </c>
      <c r="F747" s="34">
        <v>1.4937</v>
      </c>
      <c r="H747" s="26">
        <v>14.38904396371249</v>
      </c>
      <c r="I747" s="27">
        <v>5.5294986000000002</v>
      </c>
      <c r="J747" s="26">
        <v>178.2097288676236</v>
      </c>
      <c r="K747" s="27">
        <v>-19.108082600000003</v>
      </c>
      <c r="L747" s="3">
        <v>80</v>
      </c>
      <c r="M747" s="3" t="s">
        <v>1116</v>
      </c>
      <c r="N747" s="40" t="s">
        <v>1219</v>
      </c>
      <c r="Q747" s="21" t="s">
        <v>1203</v>
      </c>
      <c r="R747" s="36"/>
      <c r="AK747" s="1" t="s">
        <v>1143</v>
      </c>
      <c r="AL747" s="1"/>
      <c r="AM747" s="1"/>
      <c r="AN747" s="1"/>
      <c r="AO747" s="1"/>
    </row>
    <row r="748" spans="1:41" x14ac:dyDescent="0.3">
      <c r="A748" s="1" t="s">
        <v>917</v>
      </c>
      <c r="B748" s="1" t="s">
        <v>1086</v>
      </c>
      <c r="C748" s="23"/>
      <c r="E748" s="2" t="s">
        <v>339</v>
      </c>
      <c r="F748" s="34">
        <v>1.5006999999999999</v>
      </c>
      <c r="H748" s="26">
        <v>17.377529658060009</v>
      </c>
      <c r="I748" s="27">
        <v>5.6061380000000005</v>
      </c>
      <c r="J748" s="26">
        <v>192.41228070175438</v>
      </c>
      <c r="K748" s="27">
        <v>-20.514647200000006</v>
      </c>
      <c r="L748" s="3">
        <v>80</v>
      </c>
      <c r="M748" s="3" t="s">
        <v>1116</v>
      </c>
      <c r="N748" s="40" t="s">
        <v>1219</v>
      </c>
      <c r="Q748" s="21" t="s">
        <v>1203</v>
      </c>
      <c r="R748" s="36"/>
      <c r="AK748" s="1"/>
      <c r="AL748" s="1"/>
      <c r="AM748" s="1"/>
      <c r="AN748" s="1"/>
      <c r="AO748" s="1"/>
    </row>
    <row r="749" spans="1:41" x14ac:dyDescent="0.3">
      <c r="A749" s="1" t="s">
        <v>918</v>
      </c>
      <c r="B749" s="1" t="s">
        <v>1086</v>
      </c>
      <c r="C749" s="24"/>
      <c r="D749" s="24"/>
      <c r="E749" s="2" t="s">
        <v>339</v>
      </c>
      <c r="F749" s="34">
        <v>1.4217</v>
      </c>
      <c r="H749" s="26">
        <v>22.934054431263082</v>
      </c>
      <c r="I749" s="27">
        <v>4.0070910000000008</v>
      </c>
      <c r="J749" s="26">
        <v>273.70414673046247</v>
      </c>
      <c r="K749" s="27">
        <v>-18.733867600000004</v>
      </c>
      <c r="L749" s="50"/>
      <c r="M749" s="3" t="s">
        <v>1116</v>
      </c>
      <c r="N749" s="40" t="s">
        <v>1219</v>
      </c>
      <c r="Q749" s="21" t="s">
        <v>1203</v>
      </c>
      <c r="R749" s="36"/>
      <c r="AK749" s="1"/>
      <c r="AL749" s="1"/>
      <c r="AM749" s="1"/>
      <c r="AN749" s="1"/>
      <c r="AO749" s="51"/>
    </row>
    <row r="750" spans="1:41" x14ac:dyDescent="0.3">
      <c r="A750" s="1" t="s">
        <v>927</v>
      </c>
      <c r="B750" s="1" t="s">
        <v>1086</v>
      </c>
      <c r="C750" s="24"/>
      <c r="D750" s="24"/>
      <c r="E750" s="2" t="s">
        <v>339</v>
      </c>
      <c r="F750" s="34">
        <v>1.5143</v>
      </c>
      <c r="H750" s="26">
        <v>23.450453593859034</v>
      </c>
      <c r="I750" s="27">
        <v>4.926175800000002</v>
      </c>
      <c r="J750" s="26">
        <v>214.90829346092502</v>
      </c>
      <c r="K750" s="27">
        <v>-20.328475800000003</v>
      </c>
      <c r="L750" s="50"/>
      <c r="M750" s="3" t="s">
        <v>1116</v>
      </c>
      <c r="N750" s="40" t="s">
        <v>1219</v>
      </c>
      <c r="Q750" s="21" t="s">
        <v>1203</v>
      </c>
      <c r="R750" s="36"/>
      <c r="AK750" s="1" t="s">
        <v>1143</v>
      </c>
      <c r="AL750" s="1"/>
      <c r="AM750" s="1"/>
      <c r="AN750" s="1"/>
      <c r="AO750" s="51"/>
    </row>
    <row r="751" spans="1:41" x14ac:dyDescent="0.3">
      <c r="A751" s="1" t="s">
        <v>928</v>
      </c>
      <c r="B751" s="1" t="s">
        <v>1086</v>
      </c>
      <c r="C751" s="24"/>
      <c r="D751" s="24"/>
      <c r="E751" s="2" t="s">
        <v>339</v>
      </c>
      <c r="F751" s="34">
        <v>1.6117999999999999</v>
      </c>
      <c r="H751" s="26">
        <v>22.339148639218418</v>
      </c>
      <c r="I751" s="27">
        <v>7.1543852000000001</v>
      </c>
      <c r="J751" s="26">
        <v>282.25279106858051</v>
      </c>
      <c r="K751" s="27">
        <v>-19.062662800000005</v>
      </c>
      <c r="L751" s="50"/>
      <c r="M751" s="3" t="s">
        <v>1116</v>
      </c>
      <c r="N751" s="40" t="s">
        <v>1219</v>
      </c>
      <c r="Q751" s="21" t="s">
        <v>1203</v>
      </c>
      <c r="R751" s="36"/>
      <c r="AK751" s="1" t="s">
        <v>1143</v>
      </c>
      <c r="AL751" s="1"/>
      <c r="AM751" s="1"/>
      <c r="AN751" s="1"/>
      <c r="AO751" s="51"/>
    </row>
    <row r="752" spans="1:41" x14ac:dyDescent="0.3">
      <c r="A752" s="1" t="s">
        <v>929</v>
      </c>
      <c r="B752" s="1" t="s">
        <v>1086</v>
      </c>
      <c r="E752" s="2" t="s">
        <v>339</v>
      </c>
      <c r="F752" s="34">
        <v>1.5730999999999999</v>
      </c>
      <c r="H752" s="26">
        <v>26.248778785764127</v>
      </c>
      <c r="I752" s="27">
        <v>3.9613110000000011</v>
      </c>
      <c r="J752" s="26">
        <v>292.66746411483251</v>
      </c>
      <c r="K752" s="27">
        <v>-18.768342400000005</v>
      </c>
      <c r="L752" s="50"/>
      <c r="M752" s="3" t="s">
        <v>1116</v>
      </c>
      <c r="N752" s="40" t="s">
        <v>1219</v>
      </c>
      <c r="Q752" s="21" t="s">
        <v>1203</v>
      </c>
      <c r="R752" s="36"/>
      <c r="AK752" s="1"/>
      <c r="AL752" s="1"/>
      <c r="AM752" s="1"/>
      <c r="AN752" s="1"/>
      <c r="AO752" s="51"/>
    </row>
    <row r="753" spans="1:41" x14ac:dyDescent="0.3">
      <c r="A753" s="1" t="s">
        <v>919</v>
      </c>
      <c r="B753" s="1" t="s">
        <v>1086</v>
      </c>
      <c r="C753" s="23"/>
      <c r="E753" s="2" t="s">
        <v>339</v>
      </c>
      <c r="F753" s="34">
        <v>1.4821</v>
      </c>
      <c r="H753" s="26">
        <v>25.407885554780176</v>
      </c>
      <c r="I753" s="27">
        <v>3.2946594000000013</v>
      </c>
      <c r="J753" s="26">
        <v>301.87799043062199</v>
      </c>
      <c r="K753" s="27">
        <v>-19.265515400000009</v>
      </c>
      <c r="L753" s="50"/>
      <c r="M753" s="3" t="s">
        <v>1116</v>
      </c>
      <c r="N753" s="21" t="s">
        <v>1219</v>
      </c>
      <c r="Q753" s="21" t="s">
        <v>1203</v>
      </c>
      <c r="R753" s="36"/>
      <c r="AK753" s="1"/>
      <c r="AL753" s="1"/>
      <c r="AM753" s="1"/>
      <c r="AN753" s="1"/>
      <c r="AO753" s="51"/>
    </row>
    <row r="754" spans="1:41" x14ac:dyDescent="0.3">
      <c r="A754" s="1" t="s">
        <v>920</v>
      </c>
      <c r="B754" s="1" t="s">
        <v>1086</v>
      </c>
      <c r="C754" s="23"/>
      <c r="E754" s="2" t="s">
        <v>339</v>
      </c>
      <c r="F754" s="34">
        <v>1.4325000000000001</v>
      </c>
      <c r="H754" s="26">
        <v>22.970690858339143</v>
      </c>
      <c r="I754" s="27">
        <v>3.3423808000000017</v>
      </c>
      <c r="J754" s="26">
        <v>285.72169059011162</v>
      </c>
      <c r="K754" s="27">
        <v>-19.216883800000009</v>
      </c>
      <c r="L754" s="50"/>
      <c r="M754" s="3" t="s">
        <v>1116</v>
      </c>
      <c r="N754" s="21" t="s">
        <v>1219</v>
      </c>
      <c r="Q754" s="21" t="s">
        <v>1203</v>
      </c>
      <c r="R754" s="36"/>
      <c r="AK754" s="1" t="s">
        <v>1143</v>
      </c>
      <c r="AL754" s="1"/>
      <c r="AM754" s="1"/>
      <c r="AN754" s="1"/>
      <c r="AO754" s="51"/>
    </row>
    <row r="755" spans="1:41" x14ac:dyDescent="0.3">
      <c r="A755" s="1" t="s">
        <v>921</v>
      </c>
      <c r="B755" s="1" t="s">
        <v>1086</v>
      </c>
      <c r="C755" s="23"/>
      <c r="E755" s="2" t="s">
        <v>339</v>
      </c>
      <c r="F755" s="34">
        <v>1.4803999999999999</v>
      </c>
      <c r="H755" s="26">
        <v>28.213189113747383</v>
      </c>
      <c r="I755" s="27">
        <v>2.9928498000000006</v>
      </c>
      <c r="J755" s="26">
        <v>318.2097288676236</v>
      </c>
      <c r="K755" s="27">
        <v>-19.286512200000004</v>
      </c>
      <c r="L755" s="50"/>
      <c r="M755" s="3" t="s">
        <v>1116</v>
      </c>
      <c r="N755" s="21" t="s">
        <v>1219</v>
      </c>
      <c r="Q755" s="21" t="s">
        <v>1203</v>
      </c>
      <c r="R755" s="36"/>
      <c r="AK755" s="1"/>
      <c r="AL755" s="1"/>
      <c r="AM755" s="1"/>
      <c r="AN755" s="1"/>
      <c r="AO755" s="51"/>
    </row>
    <row r="756" spans="1:41" x14ac:dyDescent="0.3">
      <c r="A756" s="1" t="s">
        <v>922</v>
      </c>
      <c r="B756" s="1" t="s">
        <v>1086</v>
      </c>
      <c r="E756" s="2" t="s">
        <v>339</v>
      </c>
      <c r="F756" s="34">
        <v>1.5023</v>
      </c>
      <c r="H756" s="26">
        <v>25.366015352407533</v>
      </c>
      <c r="I756" s="27">
        <v>3.9023282000000012</v>
      </c>
      <c r="J756" s="26">
        <v>293.43301435406698</v>
      </c>
      <c r="K756" s="27">
        <v>-19.401936000000006</v>
      </c>
      <c r="L756" s="50"/>
      <c r="M756" s="3" t="s">
        <v>1116</v>
      </c>
      <c r="N756" s="40" t="s">
        <v>1219</v>
      </c>
      <c r="Q756" s="21" t="s">
        <v>1203</v>
      </c>
      <c r="R756" s="36"/>
      <c r="AK756" s="1"/>
      <c r="AL756" s="1"/>
      <c r="AM756" s="1"/>
      <c r="AN756" s="1"/>
      <c r="AO756" s="51"/>
    </row>
    <row r="757" spans="1:41" x14ac:dyDescent="0.3">
      <c r="A757" s="1" t="s">
        <v>923</v>
      </c>
      <c r="B757" s="1" t="s">
        <v>1086</v>
      </c>
      <c r="E757" s="2" t="s">
        <v>339</v>
      </c>
      <c r="F757" s="34">
        <v>1.5382</v>
      </c>
      <c r="H757" s="26">
        <v>26.590718771807396</v>
      </c>
      <c r="I757" s="27">
        <v>3.6770158000000013</v>
      </c>
      <c r="J757" s="26">
        <v>308.9433811802233</v>
      </c>
      <c r="K757" s="27">
        <v>-19.389223000000008</v>
      </c>
      <c r="L757" s="50"/>
      <c r="M757" s="3" t="s">
        <v>1116</v>
      </c>
      <c r="N757" s="40" t="s">
        <v>1219</v>
      </c>
      <c r="Q757" s="21" t="s">
        <v>1203</v>
      </c>
      <c r="R757" s="36"/>
      <c r="AK757" s="1"/>
      <c r="AL757" s="1"/>
      <c r="AM757" s="1"/>
      <c r="AN757" s="1"/>
      <c r="AO757" s="51"/>
    </row>
    <row r="758" spans="1:41" x14ac:dyDescent="0.3">
      <c r="A758" s="1" t="s">
        <v>924</v>
      </c>
      <c r="B758" s="1" t="s">
        <v>1086</v>
      </c>
      <c r="C758" s="24"/>
      <c r="D758" s="24"/>
      <c r="E758" s="2" t="s">
        <v>339</v>
      </c>
      <c r="F758" s="34">
        <v>1.5185</v>
      </c>
      <c r="H758" s="26">
        <v>19.661200279134682</v>
      </c>
      <c r="I758" s="27">
        <v>5.0042021999999999</v>
      </c>
      <c r="J758" s="26">
        <v>201.50318979266345</v>
      </c>
      <c r="K758" s="27">
        <v>-20.147571200000002</v>
      </c>
      <c r="L758" s="50"/>
      <c r="M758" s="3" t="s">
        <v>1116</v>
      </c>
      <c r="N758" s="40" t="s">
        <v>1219</v>
      </c>
      <c r="Q758" s="21" t="s">
        <v>1203</v>
      </c>
      <c r="R758" s="36"/>
      <c r="AK758" s="1" t="s">
        <v>1143</v>
      </c>
      <c r="AL758" s="1"/>
      <c r="AM758" s="1"/>
      <c r="AN758" s="1"/>
      <c r="AO758" s="51"/>
    </row>
    <row r="759" spans="1:41" x14ac:dyDescent="0.3">
      <c r="A759" s="1" t="s">
        <v>925</v>
      </c>
      <c r="B759" s="1" t="s">
        <v>1086</v>
      </c>
      <c r="C759" s="24"/>
      <c r="D759" s="24"/>
      <c r="E759" s="2" t="s">
        <v>339</v>
      </c>
      <c r="F759" s="34">
        <v>1.4639</v>
      </c>
      <c r="H759" s="26">
        <v>19.498953244940683</v>
      </c>
      <c r="I759" s="27">
        <v>4.4679188000000014</v>
      </c>
      <c r="J759" s="26">
        <v>217.86682615629985</v>
      </c>
      <c r="K759" s="27">
        <v>-19.642634400000009</v>
      </c>
      <c r="L759" s="50"/>
      <c r="M759" s="3" t="s">
        <v>1116</v>
      </c>
      <c r="N759" s="40" t="s">
        <v>1219</v>
      </c>
      <c r="Q759" s="21" t="s">
        <v>1203</v>
      </c>
      <c r="R759" s="36"/>
      <c r="AK759" s="1" t="s">
        <v>1143</v>
      </c>
      <c r="AL759" s="1"/>
      <c r="AM759" s="1"/>
      <c r="AN759" s="1"/>
      <c r="AO759" s="51"/>
    </row>
    <row r="760" spans="1:41" x14ac:dyDescent="0.3">
      <c r="A760" s="1" t="s">
        <v>926</v>
      </c>
      <c r="B760" s="1" t="s">
        <v>1086</v>
      </c>
      <c r="C760" s="24"/>
      <c r="D760" s="24"/>
      <c r="E760" s="2" t="s">
        <v>339</v>
      </c>
      <c r="F760" s="34">
        <v>1.5357000000000001</v>
      </c>
      <c r="H760" s="26">
        <v>21.288904396371247</v>
      </c>
      <c r="I760" s="27">
        <v>4.3590776</v>
      </c>
      <c r="J760" s="26">
        <v>251.62280701754383</v>
      </c>
      <c r="K760" s="27">
        <v>-19.835902200000003</v>
      </c>
      <c r="L760" s="50"/>
      <c r="M760" s="3" t="s">
        <v>1116</v>
      </c>
      <c r="N760" s="40" t="s">
        <v>1219</v>
      </c>
      <c r="Q760" s="21" t="s">
        <v>1203</v>
      </c>
      <c r="R760" s="36"/>
      <c r="AK760" s="1" t="s">
        <v>1143</v>
      </c>
      <c r="AL760" s="1"/>
      <c r="AM760" s="1"/>
      <c r="AN760" s="1"/>
      <c r="AO760" s="51"/>
    </row>
    <row r="761" spans="1:41" x14ac:dyDescent="0.3">
      <c r="A761" s="1" t="s">
        <v>935</v>
      </c>
      <c r="B761" s="1" t="s">
        <v>16</v>
      </c>
      <c r="E761" s="2" t="s">
        <v>337</v>
      </c>
      <c r="F761" s="34">
        <v>1.7776000000000001</v>
      </c>
      <c r="H761" s="26">
        <v>35.398948475289174</v>
      </c>
      <c r="I761" s="27">
        <v>3.5732340000000007</v>
      </c>
      <c r="J761" s="26">
        <v>441.55202312138721</v>
      </c>
      <c r="K761" s="27">
        <v>-26.270625299999999</v>
      </c>
      <c r="L761" s="3">
        <v>104</v>
      </c>
      <c r="M761" s="3" t="s">
        <v>1117</v>
      </c>
      <c r="N761" s="21" t="s">
        <v>1217</v>
      </c>
      <c r="Q761" s="21" t="s">
        <v>1203</v>
      </c>
      <c r="R761" s="36"/>
      <c r="AK761" s="1" t="s">
        <v>1145</v>
      </c>
      <c r="AL761" s="1"/>
      <c r="AM761" s="1"/>
      <c r="AN761" s="1"/>
      <c r="AO761" s="1"/>
    </row>
    <row r="762" spans="1:41" x14ac:dyDescent="0.3">
      <c r="A762" s="1" t="s">
        <v>930</v>
      </c>
      <c r="B762" s="1" t="s">
        <v>16</v>
      </c>
      <c r="E762" s="2" t="s">
        <v>337</v>
      </c>
      <c r="F762" s="34">
        <v>2.1398999999999999</v>
      </c>
      <c r="H762" s="26">
        <v>54.332702418506841</v>
      </c>
      <c r="I762" s="27">
        <v>3.4172400000000005</v>
      </c>
      <c r="J762" s="26">
        <v>618.41136801541427</v>
      </c>
      <c r="K762" s="27">
        <v>-26.218774700000001</v>
      </c>
      <c r="L762" s="3">
        <v>104</v>
      </c>
      <c r="M762" s="3" t="s">
        <v>1117</v>
      </c>
      <c r="N762" s="21" t="s">
        <v>1217</v>
      </c>
      <c r="Q762" s="21" t="s">
        <v>1203</v>
      </c>
      <c r="R762" s="36"/>
      <c r="AK762" s="1" t="s">
        <v>1145</v>
      </c>
      <c r="AL762" s="1"/>
      <c r="AM762" s="1"/>
      <c r="AN762" s="1"/>
      <c r="AO762" s="1"/>
    </row>
    <row r="763" spans="1:41" x14ac:dyDescent="0.3">
      <c r="A763" s="1" t="s">
        <v>931</v>
      </c>
      <c r="B763" s="1" t="s">
        <v>16</v>
      </c>
      <c r="E763" s="2" t="s">
        <v>337</v>
      </c>
      <c r="F763" s="34">
        <v>2.1173999999999999</v>
      </c>
      <c r="H763" s="26">
        <v>27.491482649842268</v>
      </c>
      <c r="I763" s="27">
        <v>3.3547140000000013</v>
      </c>
      <c r="J763" s="26">
        <v>422.48651252408473</v>
      </c>
      <c r="K763" s="27">
        <v>-25.219010599999997</v>
      </c>
      <c r="L763" s="3">
        <v>104</v>
      </c>
      <c r="M763" s="3" t="s">
        <v>1117</v>
      </c>
      <c r="N763" s="21" t="s">
        <v>1217</v>
      </c>
      <c r="Q763" s="21" t="s">
        <v>1203</v>
      </c>
      <c r="R763" s="36"/>
      <c r="AK763" s="1"/>
      <c r="AL763" s="1"/>
      <c r="AM763" s="1"/>
      <c r="AN763" s="34"/>
      <c r="AO763" s="1"/>
    </row>
    <row r="764" spans="1:41" x14ac:dyDescent="0.3">
      <c r="A764" s="72" t="s">
        <v>932</v>
      </c>
      <c r="B764" s="72" t="s">
        <v>16</v>
      </c>
      <c r="C764" s="72"/>
      <c r="D764" s="72"/>
      <c r="E764" s="73" t="s">
        <v>337</v>
      </c>
      <c r="F764" s="74">
        <v>1.4359</v>
      </c>
      <c r="G764" s="75"/>
      <c r="H764" s="76">
        <v>19.175702075702077</v>
      </c>
      <c r="I764" s="77">
        <v>3.0777467999999994</v>
      </c>
      <c r="J764" s="76">
        <v>301.71188811188819</v>
      </c>
      <c r="K764" s="77">
        <v>-25.077877599999997</v>
      </c>
      <c r="L764" s="75">
        <v>104</v>
      </c>
      <c r="M764" s="75" t="s">
        <v>1117</v>
      </c>
      <c r="N764" s="75" t="s">
        <v>1217</v>
      </c>
      <c r="O764" s="75"/>
      <c r="P764" s="75"/>
      <c r="Q764" s="75" t="s">
        <v>1203</v>
      </c>
      <c r="R764" s="142"/>
      <c r="S764" s="75"/>
      <c r="T764" s="75"/>
      <c r="U764" s="75"/>
      <c r="V764" s="75"/>
      <c r="W764" s="72"/>
      <c r="X764" s="72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3"/>
      <c r="AK764" s="72"/>
      <c r="AL764" s="72"/>
      <c r="AM764" s="72"/>
      <c r="AN764" s="74"/>
      <c r="AO764" s="72"/>
    </row>
    <row r="765" spans="1:41" x14ac:dyDescent="0.3">
      <c r="A765" s="1" t="s">
        <v>933</v>
      </c>
      <c r="B765" s="1" t="s">
        <v>16</v>
      </c>
      <c r="E765" s="2" t="s">
        <v>337</v>
      </c>
      <c r="F765" s="34">
        <v>2.1878000000000002</v>
      </c>
      <c r="H765" s="26">
        <v>43.680757097791798</v>
      </c>
      <c r="I765" s="27">
        <v>2.9081100000000002</v>
      </c>
      <c r="J765" s="26">
        <v>529.56743737957606</v>
      </c>
      <c r="K765" s="27">
        <v>-26.779230099999999</v>
      </c>
      <c r="L765" s="3">
        <v>104</v>
      </c>
      <c r="M765" s="3" t="s">
        <v>1117</v>
      </c>
      <c r="N765" s="21" t="s">
        <v>1217</v>
      </c>
      <c r="Q765" s="21" t="s">
        <v>1203</v>
      </c>
      <c r="R765" s="36"/>
      <c r="AK765" s="1"/>
      <c r="AL765" s="1"/>
      <c r="AM765" s="1"/>
      <c r="AN765" s="34"/>
      <c r="AO765" s="1"/>
    </row>
    <row r="766" spans="1:41" x14ac:dyDescent="0.3">
      <c r="A766" s="72" t="s">
        <v>934</v>
      </c>
      <c r="B766" s="72" t="s">
        <v>16</v>
      </c>
      <c r="C766" s="72"/>
      <c r="D766" s="72"/>
      <c r="E766" s="73" t="s">
        <v>337</v>
      </c>
      <c r="F766" s="74">
        <v>1.0609999999999999</v>
      </c>
      <c r="G766" s="75"/>
      <c r="H766" s="76">
        <v>21.755677655677658</v>
      </c>
      <c r="I766" s="77">
        <v>2.8481152000000001</v>
      </c>
      <c r="J766" s="76">
        <v>269.46013986013992</v>
      </c>
      <c r="K766" s="77">
        <v>-27.043199000000001</v>
      </c>
      <c r="L766" s="75">
        <v>104</v>
      </c>
      <c r="M766" s="75" t="s">
        <v>1117</v>
      </c>
      <c r="N766" s="75" t="s">
        <v>1217</v>
      </c>
      <c r="O766" s="75"/>
      <c r="P766" s="75"/>
      <c r="Q766" s="75" t="s">
        <v>1203</v>
      </c>
      <c r="R766" s="142"/>
      <c r="S766" s="75"/>
      <c r="T766" s="75"/>
      <c r="U766" s="75"/>
      <c r="V766" s="75"/>
      <c r="W766" s="72"/>
      <c r="X766" s="72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3"/>
      <c r="AK766" s="72"/>
      <c r="AL766" s="72"/>
      <c r="AM766" s="72"/>
      <c r="AN766" s="74"/>
      <c r="AO766" s="72"/>
    </row>
    <row r="767" spans="1:41" x14ac:dyDescent="0.3">
      <c r="A767" s="1" t="s">
        <v>936</v>
      </c>
      <c r="B767" s="1" t="s">
        <v>1090</v>
      </c>
      <c r="E767" s="2" t="s">
        <v>339</v>
      </c>
      <c r="F767" s="34">
        <v>1.8640000000000001</v>
      </c>
      <c r="H767" s="26">
        <v>42.408412197686644</v>
      </c>
      <c r="I767" s="27">
        <v>2.6378999999999997</v>
      </c>
      <c r="J767" s="26">
        <v>456.01252408477842</v>
      </c>
      <c r="K767" s="27">
        <v>-17.0845746</v>
      </c>
      <c r="L767" s="3">
        <v>70</v>
      </c>
      <c r="M767" s="3" t="s">
        <v>1117</v>
      </c>
      <c r="N767" s="40" t="s">
        <v>1217</v>
      </c>
      <c r="Q767" s="21" t="s">
        <v>1203</v>
      </c>
      <c r="R767" s="36"/>
      <c r="AK767" s="1"/>
      <c r="AL767" s="1"/>
      <c r="AM767" s="1"/>
      <c r="AN767" s="34"/>
      <c r="AO767" s="1"/>
    </row>
    <row r="768" spans="1:41" x14ac:dyDescent="0.3">
      <c r="A768" s="72" t="s">
        <v>937</v>
      </c>
      <c r="B768" s="72" t="s">
        <v>1090</v>
      </c>
      <c r="C768" s="72"/>
      <c r="D768" s="72"/>
      <c r="E768" s="73" t="s">
        <v>339</v>
      </c>
      <c r="F768" s="74">
        <v>1.4518</v>
      </c>
      <c r="G768" s="75"/>
      <c r="H768" s="76">
        <v>32.428449328449332</v>
      </c>
      <c r="I768" s="77">
        <v>2.5665539999999987</v>
      </c>
      <c r="J768" s="76">
        <v>350.84475524475533</v>
      </c>
      <c r="K768" s="77">
        <v>-17.018332900000001</v>
      </c>
      <c r="L768" s="75">
        <v>70</v>
      </c>
      <c r="M768" s="75" t="s">
        <v>1117</v>
      </c>
      <c r="N768" s="91" t="s">
        <v>1217</v>
      </c>
      <c r="O768" s="75"/>
      <c r="P768" s="75"/>
      <c r="Q768" s="75" t="s">
        <v>1203</v>
      </c>
      <c r="R768" s="142"/>
      <c r="S768" s="75"/>
      <c r="T768" s="75"/>
      <c r="U768" s="75"/>
      <c r="V768" s="75"/>
      <c r="W768" s="72"/>
      <c r="X768" s="72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3"/>
      <c r="AK768" s="72"/>
      <c r="AL768" s="72"/>
      <c r="AM768" s="72"/>
      <c r="AN768" s="74"/>
      <c r="AO768" s="72"/>
    </row>
    <row r="769" spans="1:41" x14ac:dyDescent="0.3">
      <c r="A769" s="1" t="s">
        <v>938</v>
      </c>
      <c r="B769" s="1" t="s">
        <v>1090</v>
      </c>
      <c r="E769" s="2" t="s">
        <v>339</v>
      </c>
      <c r="F769" s="34">
        <v>1.6511</v>
      </c>
      <c r="H769" s="26">
        <v>34.868980021030488</v>
      </c>
      <c r="I769" s="27">
        <v>2.9017300000000015</v>
      </c>
      <c r="J769" s="26">
        <v>363.66184971098261</v>
      </c>
      <c r="K769" s="27">
        <v>-16.342284799999998</v>
      </c>
      <c r="L769" s="3">
        <v>70</v>
      </c>
      <c r="M769" s="3" t="s">
        <v>1117</v>
      </c>
      <c r="N769" s="40" t="s">
        <v>1217</v>
      </c>
      <c r="Q769" s="21" t="s">
        <v>1203</v>
      </c>
      <c r="R769" s="36"/>
      <c r="AK769" s="1"/>
      <c r="AL769" s="1"/>
      <c r="AM769" s="1"/>
      <c r="AN769" s="34"/>
      <c r="AO769" s="1"/>
    </row>
    <row r="770" spans="1:41" x14ac:dyDescent="0.3">
      <c r="A770" s="72" t="s">
        <v>939</v>
      </c>
      <c r="B770" s="72" t="s">
        <v>1090</v>
      </c>
      <c r="C770" s="72"/>
      <c r="D770" s="72"/>
      <c r="E770" s="73" t="s">
        <v>339</v>
      </c>
      <c r="F770" s="74">
        <v>1.4693000000000001</v>
      </c>
      <c r="G770" s="75"/>
      <c r="H770" s="76">
        <v>31.46019536019536</v>
      </c>
      <c r="I770" s="77">
        <v>2.9131615999999991</v>
      </c>
      <c r="J770" s="76">
        <v>327.32027972027976</v>
      </c>
      <c r="K770" s="77">
        <v>-16.190708699999998</v>
      </c>
      <c r="L770" s="75">
        <v>70</v>
      </c>
      <c r="M770" s="75" t="s">
        <v>1117</v>
      </c>
      <c r="N770" s="91" t="s">
        <v>1217</v>
      </c>
      <c r="O770" s="75"/>
      <c r="P770" s="75"/>
      <c r="Q770" s="75" t="s">
        <v>1203</v>
      </c>
      <c r="R770" s="142"/>
      <c r="S770" s="75"/>
      <c r="T770" s="75"/>
      <c r="U770" s="75"/>
      <c r="V770" s="75"/>
      <c r="W770" s="72"/>
      <c r="X770" s="72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3"/>
      <c r="AK770" s="72"/>
      <c r="AL770" s="72"/>
      <c r="AM770" s="72"/>
      <c r="AN770" s="74"/>
      <c r="AO770" s="72"/>
    </row>
    <row r="771" spans="1:41" x14ac:dyDescent="0.3">
      <c r="A771" s="1" t="s">
        <v>940</v>
      </c>
      <c r="B771" s="1" t="s">
        <v>1090</v>
      </c>
      <c r="E771" s="2" t="s">
        <v>339</v>
      </c>
      <c r="F771" s="34">
        <v>1.8186</v>
      </c>
      <c r="H771" s="26">
        <v>31.291692954784438</v>
      </c>
      <c r="I771" s="27">
        <v>2.8593280000000001</v>
      </c>
      <c r="J771" s="26">
        <v>385.21290944123308</v>
      </c>
      <c r="K771" s="27">
        <v>-15.1807189</v>
      </c>
      <c r="L771" s="3">
        <v>70</v>
      </c>
      <c r="M771" s="3" t="s">
        <v>1117</v>
      </c>
      <c r="N771" s="40" t="s">
        <v>1217</v>
      </c>
      <c r="Q771" s="21" t="s">
        <v>1203</v>
      </c>
      <c r="R771" s="36"/>
      <c r="AK771" s="1"/>
      <c r="AL771" s="1"/>
      <c r="AM771" s="1"/>
      <c r="AN771" s="34"/>
      <c r="AO771" s="1"/>
    </row>
    <row r="772" spans="1:41" x14ac:dyDescent="0.3">
      <c r="A772" s="72" t="s">
        <v>941</v>
      </c>
      <c r="B772" s="72" t="s">
        <v>1090</v>
      </c>
      <c r="C772" s="72"/>
      <c r="D772" s="72"/>
      <c r="E772" s="73" t="s">
        <v>339</v>
      </c>
      <c r="F772" s="74">
        <v>1.4758</v>
      </c>
      <c r="G772" s="75"/>
      <c r="H772" s="76">
        <v>26.032844932844938</v>
      </c>
      <c r="I772" s="77">
        <v>2.9339355999999999</v>
      </c>
      <c r="J772" s="76">
        <v>314.99860139860147</v>
      </c>
      <c r="K772" s="77">
        <v>-15.032572600000002</v>
      </c>
      <c r="L772" s="75">
        <v>70</v>
      </c>
      <c r="M772" s="75" t="s">
        <v>1117</v>
      </c>
      <c r="N772" s="91" t="s">
        <v>1217</v>
      </c>
      <c r="O772" s="75"/>
      <c r="P772" s="75"/>
      <c r="Q772" s="75" t="s">
        <v>1203</v>
      </c>
      <c r="R772" s="142"/>
      <c r="S772" s="75"/>
      <c r="T772" s="75"/>
      <c r="U772" s="75"/>
      <c r="V772" s="75"/>
      <c r="W772" s="72"/>
      <c r="X772" s="72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3"/>
      <c r="AK772" s="72"/>
      <c r="AL772" s="72"/>
      <c r="AM772" s="72"/>
      <c r="AN772" s="74"/>
      <c r="AO772" s="72"/>
    </row>
    <row r="773" spans="1:41" x14ac:dyDescent="0.3">
      <c r="A773" s="1" t="s">
        <v>942</v>
      </c>
      <c r="B773" s="1" t="s">
        <v>1090</v>
      </c>
      <c r="E773" s="2" t="s">
        <v>339</v>
      </c>
      <c r="F773" s="34">
        <v>1.7270000000000001</v>
      </c>
      <c r="H773" s="26">
        <v>29.304311251314406</v>
      </c>
      <c r="I773" s="27">
        <v>2.9724380000000004</v>
      </c>
      <c r="J773" s="26">
        <v>353.97976878612712</v>
      </c>
      <c r="K773" s="27">
        <v>-14.107988299999999</v>
      </c>
      <c r="L773" s="3">
        <v>70</v>
      </c>
      <c r="M773" s="3" t="s">
        <v>1117</v>
      </c>
      <c r="N773" s="40" t="s">
        <v>1217</v>
      </c>
      <c r="Q773" s="21" t="s">
        <v>1203</v>
      </c>
      <c r="R773" s="36"/>
      <c r="AK773" s="1"/>
      <c r="AL773" s="1"/>
      <c r="AM773" s="1"/>
      <c r="AN773" s="34"/>
      <c r="AO773" s="1"/>
    </row>
    <row r="774" spans="1:41" x14ac:dyDescent="0.3">
      <c r="A774" s="72" t="s">
        <v>943</v>
      </c>
      <c r="B774" s="72" t="s">
        <v>1090</v>
      </c>
      <c r="C774" s="72"/>
      <c r="D774" s="72"/>
      <c r="E774" s="73" t="s">
        <v>339</v>
      </c>
      <c r="F774" s="74">
        <v>1.4014</v>
      </c>
      <c r="G774" s="75"/>
      <c r="H774" s="76">
        <v>23.408913308913313</v>
      </c>
      <c r="I774" s="77">
        <v>3.0813223999999986</v>
      </c>
      <c r="J774" s="76">
        <v>284.03356643356648</v>
      </c>
      <c r="K774" s="77">
        <v>-14.363639199999998</v>
      </c>
      <c r="L774" s="75">
        <v>70</v>
      </c>
      <c r="M774" s="75" t="s">
        <v>1117</v>
      </c>
      <c r="N774" s="91" t="s">
        <v>1217</v>
      </c>
      <c r="O774" s="75"/>
      <c r="P774" s="75"/>
      <c r="Q774" s="75" t="s">
        <v>1203</v>
      </c>
      <c r="R774" s="142"/>
      <c r="S774" s="75"/>
      <c r="T774" s="75"/>
      <c r="U774" s="75"/>
      <c r="V774" s="75"/>
      <c r="W774" s="72"/>
      <c r="X774" s="72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3"/>
      <c r="AK774" s="72"/>
      <c r="AL774" s="72"/>
      <c r="AM774" s="72"/>
      <c r="AN774" s="74"/>
      <c r="AO774" s="72"/>
    </row>
    <row r="775" spans="1:41" x14ac:dyDescent="0.3">
      <c r="A775" s="1" t="s">
        <v>944</v>
      </c>
      <c r="B775" s="1" t="s">
        <v>1090</v>
      </c>
      <c r="E775" s="2" t="s">
        <v>339</v>
      </c>
      <c r="F775" s="34">
        <v>1.8506</v>
      </c>
      <c r="H775" s="26">
        <v>25.79011566771819</v>
      </c>
      <c r="I775" s="27">
        <v>3.7310960000000009</v>
      </c>
      <c r="J775" s="26">
        <v>341.32080924855489</v>
      </c>
      <c r="K775" s="27">
        <v>-12.617908100000001</v>
      </c>
      <c r="L775" s="3">
        <v>70</v>
      </c>
      <c r="M775" s="3" t="s">
        <v>1117</v>
      </c>
      <c r="N775" s="40" t="s">
        <v>1217</v>
      </c>
      <c r="Q775" s="21" t="s">
        <v>1203</v>
      </c>
      <c r="R775" s="36"/>
      <c r="AK775" s="1" t="s">
        <v>1125</v>
      </c>
      <c r="AL775" s="1"/>
      <c r="AM775" s="1"/>
      <c r="AN775" s="1"/>
      <c r="AO775" s="1"/>
    </row>
    <row r="776" spans="1:41" x14ac:dyDescent="0.3">
      <c r="A776" s="1" t="s">
        <v>945</v>
      </c>
      <c r="B776" s="1" t="s">
        <v>1090</v>
      </c>
      <c r="E776" s="2" t="s">
        <v>339</v>
      </c>
      <c r="F776" s="34">
        <v>1.6859</v>
      </c>
      <c r="H776" s="26">
        <v>33.266456361724501</v>
      </c>
      <c r="I776" s="27">
        <v>3.0242059999999995</v>
      </c>
      <c r="J776" s="26">
        <v>357.10115606936409</v>
      </c>
      <c r="K776" s="27">
        <v>-15.391761499999999</v>
      </c>
      <c r="L776" s="3">
        <v>70</v>
      </c>
      <c r="M776" s="3" t="s">
        <v>1117</v>
      </c>
      <c r="N776" s="40" t="s">
        <v>1217</v>
      </c>
      <c r="Q776" s="21" t="s">
        <v>1203</v>
      </c>
      <c r="R776" s="36"/>
      <c r="AK776" s="1" t="s">
        <v>1125</v>
      </c>
      <c r="AL776" s="1"/>
      <c r="AM776" s="1"/>
      <c r="AN776" s="1"/>
      <c r="AO776" s="1"/>
    </row>
    <row r="777" spans="1:41" x14ac:dyDescent="0.3">
      <c r="A777" s="1" t="s">
        <v>946</v>
      </c>
      <c r="B777" s="55" t="s">
        <v>19</v>
      </c>
      <c r="C777" s="15" t="s">
        <v>1205</v>
      </c>
      <c r="E777" s="24" t="s">
        <v>339</v>
      </c>
      <c r="F777" s="34">
        <v>2.351</v>
      </c>
      <c r="H777" s="26">
        <v>50.027678571428567</v>
      </c>
      <c r="I777" s="27">
        <v>2.1746071999999992</v>
      </c>
      <c r="J777" s="26">
        <v>456.49227373068436</v>
      </c>
      <c r="K777" s="27">
        <v>-17.651519</v>
      </c>
      <c r="L777" s="3">
        <v>82</v>
      </c>
      <c r="M777" s="3" t="s">
        <v>1117</v>
      </c>
      <c r="N777" s="40" t="s">
        <v>1217</v>
      </c>
      <c r="Q777" s="21" t="s">
        <v>1203</v>
      </c>
      <c r="R777" s="36"/>
      <c r="AK777" s="1"/>
      <c r="AL777" s="1"/>
      <c r="AM777" s="1"/>
      <c r="AN777" s="1"/>
      <c r="AO777" s="1"/>
    </row>
    <row r="778" spans="1:41" x14ac:dyDescent="0.3">
      <c r="A778" s="1" t="s">
        <v>947</v>
      </c>
      <c r="B778" s="55" t="s">
        <v>19</v>
      </c>
      <c r="C778" s="15" t="s">
        <v>1205</v>
      </c>
      <c r="E778" s="24" t="s">
        <v>339</v>
      </c>
      <c r="F778" s="34">
        <v>2.2450999999999999</v>
      </c>
      <c r="H778" s="26">
        <v>43.39910714285714</v>
      </c>
      <c r="I778" s="27">
        <v>2.2591303999999988</v>
      </c>
      <c r="J778" s="26">
        <v>426.82339955849892</v>
      </c>
      <c r="K778" s="27">
        <v>-15.505498200000002</v>
      </c>
      <c r="L778" s="3">
        <v>82</v>
      </c>
      <c r="M778" s="3" t="s">
        <v>1117</v>
      </c>
      <c r="N778" s="40" t="s">
        <v>1217</v>
      </c>
      <c r="Q778" s="21" t="s">
        <v>1203</v>
      </c>
      <c r="R778" s="36"/>
      <c r="AK778" s="1"/>
      <c r="AL778" s="1"/>
      <c r="AM778" s="1"/>
      <c r="AN778" s="1"/>
      <c r="AO778" s="1"/>
    </row>
    <row r="779" spans="1:41" x14ac:dyDescent="0.3">
      <c r="A779" s="1" t="s">
        <v>948</v>
      </c>
      <c r="B779" s="55" t="s">
        <v>19</v>
      </c>
      <c r="C779" s="15" t="s">
        <v>1205</v>
      </c>
      <c r="E779" s="24" t="s">
        <v>339</v>
      </c>
      <c r="F779" s="34">
        <v>2.2654000000000001</v>
      </c>
      <c r="H779" s="26">
        <v>53.842036085553829</v>
      </c>
      <c r="I779" s="27">
        <v>1.8827976000000004</v>
      </c>
      <c r="J779" s="26">
        <v>469.09323308270677</v>
      </c>
      <c r="K779" s="27">
        <v>-17.477209000000002</v>
      </c>
      <c r="L779" s="3">
        <v>82</v>
      </c>
      <c r="M779" s="3" t="s">
        <v>1117</v>
      </c>
      <c r="N779" s="40" t="s">
        <v>1217</v>
      </c>
      <c r="Q779" s="21" t="s">
        <v>1203</v>
      </c>
      <c r="R779" s="36"/>
      <c r="AK779" s="1"/>
      <c r="AL779" s="1"/>
      <c r="AM779" s="1"/>
      <c r="AN779" s="1"/>
      <c r="AO779" s="1"/>
    </row>
    <row r="780" spans="1:41" x14ac:dyDescent="0.3">
      <c r="A780" s="1" t="s">
        <v>949</v>
      </c>
      <c r="B780" s="55" t="s">
        <v>19</v>
      </c>
      <c r="C780" s="15" t="s">
        <v>1205</v>
      </c>
      <c r="E780" s="24" t="s">
        <v>339</v>
      </c>
      <c r="F780" s="34">
        <v>2.3327</v>
      </c>
      <c r="H780" s="26">
        <v>42.015055562193815</v>
      </c>
      <c r="I780" s="27">
        <v>2.0451440000000014</v>
      </c>
      <c r="J780" s="26">
        <v>423.39398496240597</v>
      </c>
      <c r="K780" s="27">
        <v>-15.505807200000003</v>
      </c>
      <c r="L780" s="3">
        <v>82</v>
      </c>
      <c r="M780" s="3" t="s">
        <v>1117</v>
      </c>
      <c r="N780" s="40" t="s">
        <v>1217</v>
      </c>
      <c r="Q780" s="21" t="s">
        <v>1203</v>
      </c>
      <c r="R780" s="36"/>
      <c r="AK780" s="1"/>
      <c r="AL780" s="1"/>
      <c r="AM780" s="1"/>
      <c r="AN780" s="1"/>
      <c r="AO780" s="1"/>
    </row>
    <row r="781" spans="1:41" x14ac:dyDescent="0.3">
      <c r="A781" s="1" t="s">
        <v>950</v>
      </c>
      <c r="B781" s="55" t="s">
        <v>19</v>
      </c>
      <c r="C781" s="15" t="s">
        <v>1205</v>
      </c>
      <c r="E781" s="24" t="s">
        <v>339</v>
      </c>
      <c r="F781" s="34">
        <v>2.3041999999999998</v>
      </c>
      <c r="H781" s="26">
        <v>59.639622416059275</v>
      </c>
      <c r="I781" s="27">
        <v>1.4018440000000008</v>
      </c>
      <c r="J781" s="26">
        <v>502.35639097744348</v>
      </c>
      <c r="K781" s="27">
        <v>-18.797403400000004</v>
      </c>
      <c r="L781" s="3">
        <v>82</v>
      </c>
      <c r="M781" s="3" t="s">
        <v>1117</v>
      </c>
      <c r="N781" s="40" t="s">
        <v>1217</v>
      </c>
      <c r="Q781" s="21" t="s">
        <v>1203</v>
      </c>
      <c r="R781" s="36"/>
      <c r="AK781" s="1"/>
      <c r="AL781" s="1"/>
      <c r="AM781" s="1"/>
      <c r="AN781" s="1"/>
      <c r="AO781" s="1"/>
    </row>
    <row r="782" spans="1:41" x14ac:dyDescent="0.3">
      <c r="A782" s="1" t="s">
        <v>951</v>
      </c>
      <c r="B782" s="55" t="s">
        <v>19</v>
      </c>
      <c r="C782" s="15" t="s">
        <v>1205</v>
      </c>
      <c r="E782" s="24" t="s">
        <v>339</v>
      </c>
      <c r="F782" s="34">
        <v>2.3248000000000002</v>
      </c>
      <c r="H782" s="26">
        <v>62.270761142310917</v>
      </c>
      <c r="I782" s="27">
        <v>2.2059104000000005</v>
      </c>
      <c r="J782" s="26">
        <v>536.29624060150365</v>
      </c>
      <c r="K782" s="27">
        <v>-18.4736768</v>
      </c>
      <c r="L782" s="3">
        <v>82</v>
      </c>
      <c r="M782" s="3" t="s">
        <v>1117</v>
      </c>
      <c r="N782" s="40" t="s">
        <v>1217</v>
      </c>
      <c r="Q782" s="21" t="s">
        <v>1203</v>
      </c>
      <c r="R782" s="36"/>
      <c r="AK782" s="1"/>
      <c r="AL782" s="1"/>
      <c r="AM782" s="1"/>
      <c r="AN782" s="1"/>
      <c r="AO782" s="1"/>
    </row>
    <row r="783" spans="1:41" x14ac:dyDescent="0.3">
      <c r="A783" s="1" t="s">
        <v>958</v>
      </c>
      <c r="B783" s="1" t="s">
        <v>1086</v>
      </c>
      <c r="E783" s="2" t="s">
        <v>339</v>
      </c>
      <c r="F783" s="34">
        <v>1.4358</v>
      </c>
      <c r="H783" s="26">
        <v>35.660652407695068</v>
      </c>
      <c r="I783" s="27">
        <v>3.6509464000000014</v>
      </c>
      <c r="J783" s="26">
        <v>285.8300751879699</v>
      </c>
      <c r="K783" s="27">
        <v>-17.4771696</v>
      </c>
      <c r="L783" s="3">
        <v>113</v>
      </c>
      <c r="M783" s="3" t="s">
        <v>1117</v>
      </c>
      <c r="N783" s="21" t="s">
        <v>1217</v>
      </c>
      <c r="Q783" s="21" t="s">
        <v>1203</v>
      </c>
      <c r="R783" s="36"/>
      <c r="AK783" s="1"/>
      <c r="AL783" s="1"/>
      <c r="AM783" s="1"/>
      <c r="AN783" s="1"/>
      <c r="AO783" s="1"/>
    </row>
    <row r="784" spans="1:41" x14ac:dyDescent="0.3">
      <c r="A784" s="1" t="s">
        <v>959</v>
      </c>
      <c r="B784" s="1" t="s">
        <v>1086</v>
      </c>
      <c r="E784" s="2" t="s">
        <v>339</v>
      </c>
      <c r="F784" s="34">
        <v>1.4400999999999999</v>
      </c>
      <c r="H784" s="26">
        <v>46.249731150675117</v>
      </c>
      <c r="I784" s="27">
        <v>4.1489248000000005</v>
      </c>
      <c r="J784" s="26">
        <v>323.96541353383458</v>
      </c>
      <c r="K784" s="27">
        <v>-15.930332800000002</v>
      </c>
      <c r="L784" s="3">
        <v>113</v>
      </c>
      <c r="M784" s="3" t="s">
        <v>1117</v>
      </c>
      <c r="N784" s="21" t="s">
        <v>1217</v>
      </c>
      <c r="Q784" s="21" t="s">
        <v>1203</v>
      </c>
      <c r="R784" s="36"/>
      <c r="AK784" s="1"/>
      <c r="AL784" s="1"/>
      <c r="AM784" s="1"/>
      <c r="AN784" s="1"/>
      <c r="AO784" s="1"/>
    </row>
    <row r="785" spans="1:41" x14ac:dyDescent="0.3">
      <c r="A785" s="1" t="s">
        <v>960</v>
      </c>
      <c r="B785" s="1" t="s">
        <v>1086</v>
      </c>
      <c r="E785" s="2" t="s">
        <v>339</v>
      </c>
      <c r="F785" s="34">
        <v>1.5748</v>
      </c>
      <c r="H785" s="26">
        <v>42.220575934998209</v>
      </c>
      <c r="I785" s="27">
        <v>3.5914144000000006</v>
      </c>
      <c r="J785" s="26">
        <v>328.95789473684209</v>
      </c>
      <c r="K785" s="27">
        <v>-17.619671199999999</v>
      </c>
      <c r="L785" s="3">
        <v>113</v>
      </c>
      <c r="M785" s="3" t="s">
        <v>1117</v>
      </c>
      <c r="N785" s="21" t="s">
        <v>1217</v>
      </c>
      <c r="Q785" s="21" t="s">
        <v>1203</v>
      </c>
      <c r="R785" s="36"/>
      <c r="AK785" s="1"/>
      <c r="AL785" s="1"/>
      <c r="AM785" s="1"/>
      <c r="AN785" s="1"/>
      <c r="AO785" s="1"/>
    </row>
    <row r="786" spans="1:41" x14ac:dyDescent="0.3">
      <c r="A786" s="1" t="s">
        <v>961</v>
      </c>
      <c r="B786" s="1" t="s">
        <v>1086</v>
      </c>
      <c r="E786" s="2" t="s">
        <v>339</v>
      </c>
      <c r="F786" s="34">
        <v>1.4481999999999999</v>
      </c>
      <c r="H786" s="26">
        <v>16.520970247341378</v>
      </c>
      <c r="I786" s="27">
        <v>5.3275088000000013</v>
      </c>
      <c r="J786" s="26">
        <v>205.86015037593984</v>
      </c>
      <c r="K786" s="27">
        <v>-21.017478000000001</v>
      </c>
      <c r="L786" s="3">
        <v>94</v>
      </c>
      <c r="M786" s="3" t="s">
        <v>1117</v>
      </c>
      <c r="N786" s="21" t="s">
        <v>1217</v>
      </c>
      <c r="Q786" s="21" t="s">
        <v>1203</v>
      </c>
      <c r="R786" s="36"/>
      <c r="AK786" s="1"/>
      <c r="AL786" s="1"/>
      <c r="AM786" s="1"/>
      <c r="AN786" s="1"/>
      <c r="AO786" s="1"/>
    </row>
    <row r="787" spans="1:41" x14ac:dyDescent="0.3">
      <c r="A787" s="1" t="s">
        <v>962</v>
      </c>
      <c r="B787" s="1" t="s">
        <v>1086</v>
      </c>
      <c r="E787" s="2" t="s">
        <v>339</v>
      </c>
      <c r="F787" s="34">
        <v>1.5041</v>
      </c>
      <c r="H787" s="26">
        <v>41.445094993428128</v>
      </c>
      <c r="I787" s="27">
        <v>3.8078476000000014</v>
      </c>
      <c r="J787" s="26">
        <v>303.06315789473683</v>
      </c>
      <c r="K787" s="27">
        <v>-18.481114800000004</v>
      </c>
      <c r="L787" s="3">
        <v>94</v>
      </c>
      <c r="M787" s="3" t="s">
        <v>1117</v>
      </c>
      <c r="N787" s="21" t="s">
        <v>1217</v>
      </c>
      <c r="Q787" s="21" t="s">
        <v>1203</v>
      </c>
      <c r="R787" s="36"/>
      <c r="AK787" s="1"/>
      <c r="AL787" s="1"/>
      <c r="AM787" s="1"/>
      <c r="AN787" s="1"/>
      <c r="AO787" s="1"/>
    </row>
    <row r="788" spans="1:41" x14ac:dyDescent="0.3">
      <c r="A788" s="1" t="s">
        <v>963</v>
      </c>
      <c r="B788" s="1" t="s">
        <v>1086</v>
      </c>
      <c r="E788" s="2" t="s">
        <v>339</v>
      </c>
      <c r="F788" s="34">
        <v>1.5505</v>
      </c>
      <c r="H788" s="26">
        <v>17.283280757097792</v>
      </c>
      <c r="I788" s="27">
        <v>3.886006000000001</v>
      </c>
      <c r="J788" s="26">
        <v>197.35163776493255</v>
      </c>
      <c r="K788" s="27">
        <v>-20.864368899999999</v>
      </c>
      <c r="L788" s="3">
        <v>94</v>
      </c>
      <c r="M788" s="3" t="s">
        <v>1117</v>
      </c>
      <c r="N788" s="21" t="s">
        <v>1217</v>
      </c>
      <c r="Q788" s="21" t="s">
        <v>1203</v>
      </c>
      <c r="R788" s="36"/>
      <c r="AK788" s="1"/>
      <c r="AL788" s="1"/>
      <c r="AM788" s="1"/>
      <c r="AN788" s="1"/>
      <c r="AO788" s="1"/>
    </row>
    <row r="789" spans="1:41" x14ac:dyDescent="0.3">
      <c r="A789" s="1" t="s">
        <v>964</v>
      </c>
      <c r="B789" s="1" t="s">
        <v>1086</v>
      </c>
      <c r="E789" s="2" t="s">
        <v>339</v>
      </c>
      <c r="F789" s="34">
        <v>1.5550999999999999</v>
      </c>
      <c r="H789" s="26">
        <v>44.54090431125131</v>
      </c>
      <c r="I789" s="27">
        <v>3.6109280000000008</v>
      </c>
      <c r="J789" s="26">
        <v>329.48073217726397</v>
      </c>
      <c r="K789" s="27">
        <v>-18.561768400000002</v>
      </c>
      <c r="L789" s="3">
        <v>94</v>
      </c>
      <c r="M789" s="3" t="s">
        <v>1117</v>
      </c>
      <c r="N789" s="21" t="s">
        <v>1217</v>
      </c>
      <c r="Q789" s="21" t="s">
        <v>1203</v>
      </c>
      <c r="R789" s="36"/>
      <c r="AK789" s="1"/>
      <c r="AL789" s="1"/>
      <c r="AM789" s="1"/>
      <c r="AN789" s="1"/>
      <c r="AO789" s="1"/>
    </row>
    <row r="790" spans="1:41" x14ac:dyDescent="0.3">
      <c r="A790" s="1" t="s">
        <v>965</v>
      </c>
      <c r="B790" s="1" t="s">
        <v>1086</v>
      </c>
      <c r="E790" s="2" t="s">
        <v>339</v>
      </c>
      <c r="F790" s="34">
        <v>1.4233</v>
      </c>
      <c r="H790" s="26">
        <v>36.770136698212404</v>
      </c>
      <c r="I790" s="27">
        <v>3.3505379999999998</v>
      </c>
      <c r="J790" s="26">
        <v>275.8680154142582</v>
      </c>
      <c r="K790" s="27">
        <v>-18.369663899999999</v>
      </c>
      <c r="L790" s="3">
        <v>94</v>
      </c>
      <c r="M790" s="3" t="s">
        <v>1117</v>
      </c>
      <c r="N790" s="21" t="s">
        <v>1217</v>
      </c>
      <c r="Q790" s="21" t="s">
        <v>1203</v>
      </c>
      <c r="R790" s="36"/>
      <c r="AK790" s="1"/>
      <c r="AL790" s="1"/>
      <c r="AM790" s="1"/>
      <c r="AN790" s="1"/>
      <c r="AO790" s="1"/>
    </row>
    <row r="791" spans="1:41" x14ac:dyDescent="0.3">
      <c r="A791" s="1" t="s">
        <v>966</v>
      </c>
      <c r="B791" s="1" t="s">
        <v>1086</v>
      </c>
      <c r="E791" s="2" t="s">
        <v>339</v>
      </c>
      <c r="F791" s="34">
        <v>1.4241999999999999</v>
      </c>
      <c r="H791" s="26">
        <v>43.985699263932702</v>
      </c>
      <c r="I791" s="27">
        <v>3.5583999999999998</v>
      </c>
      <c r="J791" s="26">
        <v>322.88150289017335</v>
      </c>
      <c r="K791" s="27">
        <v>-18.531247899999997</v>
      </c>
      <c r="L791" s="3">
        <v>94</v>
      </c>
      <c r="M791" s="3" t="s">
        <v>1117</v>
      </c>
      <c r="N791" s="21" t="s">
        <v>1217</v>
      </c>
      <c r="Q791" s="21" t="s">
        <v>1203</v>
      </c>
      <c r="R791" s="36"/>
      <c r="AK791" s="1"/>
      <c r="AL791" s="1"/>
      <c r="AM791" s="1"/>
      <c r="AN791" s="1"/>
      <c r="AO791" s="1"/>
    </row>
    <row r="792" spans="1:41" x14ac:dyDescent="0.3">
      <c r="A792" s="1" t="s">
        <v>952</v>
      </c>
      <c r="B792" s="1" t="s">
        <v>1086</v>
      </c>
      <c r="E792" s="2" t="s">
        <v>339</v>
      </c>
      <c r="F792" s="34">
        <v>1.5782</v>
      </c>
      <c r="H792" s="26">
        <v>13.983032620384755</v>
      </c>
      <c r="I792" s="27">
        <v>4.7024720000000011</v>
      </c>
      <c r="J792" s="26">
        <v>183.42406015037594</v>
      </c>
      <c r="K792" s="27">
        <v>-20.9645476</v>
      </c>
      <c r="L792" s="3">
        <v>71</v>
      </c>
      <c r="M792" s="3" t="s">
        <v>1117</v>
      </c>
      <c r="N792" s="21" t="s">
        <v>1217</v>
      </c>
      <c r="Q792" s="21" t="s">
        <v>1203</v>
      </c>
      <c r="R792" s="36"/>
      <c r="AK792" s="1" t="s">
        <v>1143</v>
      </c>
      <c r="AL792" s="1"/>
      <c r="AM792" s="1"/>
      <c r="AN792" s="1"/>
      <c r="AO792" s="1"/>
    </row>
    <row r="793" spans="1:41" x14ac:dyDescent="0.3">
      <c r="A793" s="1" t="s">
        <v>953</v>
      </c>
      <c r="B793" s="1" t="s">
        <v>1086</v>
      </c>
      <c r="E793" s="2" t="s">
        <v>339</v>
      </c>
      <c r="F793" s="34">
        <v>1.5136000000000001</v>
      </c>
      <c r="H793" s="26">
        <v>14.91265384155813</v>
      </c>
      <c r="I793" s="27">
        <v>4.6227416000000012</v>
      </c>
      <c r="J793" s="26">
        <v>202.07067669172932</v>
      </c>
      <c r="K793" s="27">
        <v>-20.585835599999999</v>
      </c>
      <c r="L793" s="3">
        <v>71</v>
      </c>
      <c r="M793" s="3" t="s">
        <v>1117</v>
      </c>
      <c r="N793" s="21" t="s">
        <v>1217</v>
      </c>
      <c r="Q793" s="21" t="s">
        <v>1203</v>
      </c>
      <c r="R793" s="36"/>
      <c r="AK793" s="1" t="s">
        <v>1143</v>
      </c>
      <c r="AL793" s="1"/>
      <c r="AM793" s="1"/>
      <c r="AN793" s="1"/>
      <c r="AO793" s="1"/>
    </row>
    <row r="794" spans="1:41" x14ac:dyDescent="0.3">
      <c r="A794" s="1" t="s">
        <v>954</v>
      </c>
      <c r="B794" s="1" t="s">
        <v>1086</v>
      </c>
      <c r="E794" s="2" t="s">
        <v>339</v>
      </c>
      <c r="F794" s="34">
        <v>1.5091000000000001</v>
      </c>
      <c r="H794" s="26">
        <v>15.494563269207791</v>
      </c>
      <c r="I794" s="27">
        <v>4.9361700000000006</v>
      </c>
      <c r="J794" s="26">
        <v>187.31879699248123</v>
      </c>
      <c r="K794" s="27">
        <v>-20.8095134</v>
      </c>
      <c r="L794" s="3">
        <v>71</v>
      </c>
      <c r="M794" s="3" t="s">
        <v>1117</v>
      </c>
      <c r="N794" s="21" t="s">
        <v>1217</v>
      </c>
      <c r="Q794" s="21" t="s">
        <v>1203</v>
      </c>
      <c r="R794" s="36"/>
      <c r="AK794" s="1"/>
      <c r="AL794" s="1"/>
      <c r="AM794" s="1"/>
      <c r="AN794" s="1"/>
      <c r="AO794" s="1"/>
    </row>
    <row r="795" spans="1:41" x14ac:dyDescent="0.3">
      <c r="A795" s="1" t="s">
        <v>955</v>
      </c>
      <c r="B795" s="1" t="s">
        <v>1086</v>
      </c>
      <c r="E795" s="2" t="s">
        <v>339</v>
      </c>
      <c r="F795" s="34">
        <v>1.4877</v>
      </c>
      <c r="H795" s="26">
        <v>16.095590871071813</v>
      </c>
      <c r="I795" s="27">
        <v>5.3978096000000004</v>
      </c>
      <c r="J795" s="26">
        <v>184.52180451127822</v>
      </c>
      <c r="K795" s="27">
        <v>-20.821920199999997</v>
      </c>
      <c r="L795" s="3">
        <v>71</v>
      </c>
      <c r="M795" s="3" t="s">
        <v>1117</v>
      </c>
      <c r="N795" s="21" t="s">
        <v>1217</v>
      </c>
      <c r="Q795" s="21" t="s">
        <v>1203</v>
      </c>
      <c r="R795" s="36"/>
      <c r="AK795" s="1" t="s">
        <v>1145</v>
      </c>
      <c r="AL795" s="1"/>
      <c r="AM795" s="1"/>
      <c r="AN795" s="1"/>
      <c r="AO795" s="1"/>
    </row>
    <row r="796" spans="1:41" x14ac:dyDescent="0.3">
      <c r="A796" s="1" t="s">
        <v>956</v>
      </c>
      <c r="B796" s="1" t="s">
        <v>1086</v>
      </c>
      <c r="E796" s="2" t="s">
        <v>339</v>
      </c>
      <c r="F796" s="34">
        <v>1.5186999999999999</v>
      </c>
      <c r="H796" s="26">
        <v>16.531724220336958</v>
      </c>
      <c r="I796" s="27">
        <v>4.9556276000000006</v>
      </c>
      <c r="J796" s="26">
        <v>206.56691729323308</v>
      </c>
      <c r="K796" s="27">
        <v>-20.727649400000001</v>
      </c>
      <c r="L796" s="3">
        <v>71</v>
      </c>
      <c r="M796" s="3" t="s">
        <v>1117</v>
      </c>
      <c r="N796" s="21" t="s">
        <v>1217</v>
      </c>
      <c r="Q796" s="21" t="s">
        <v>1203</v>
      </c>
      <c r="R796" s="36"/>
      <c r="AK796" s="1"/>
      <c r="AL796" s="1"/>
      <c r="AM796" s="1"/>
      <c r="AN796" s="1"/>
      <c r="AO796" s="1"/>
    </row>
    <row r="797" spans="1:41" x14ac:dyDescent="0.3">
      <c r="A797" s="1" t="s">
        <v>957</v>
      </c>
      <c r="B797" s="1" t="s">
        <v>1086</v>
      </c>
      <c r="E797" s="2" t="s">
        <v>339</v>
      </c>
      <c r="F797" s="34">
        <v>1.4541999999999999</v>
      </c>
      <c r="H797" s="26">
        <v>15.8984346994862</v>
      </c>
      <c r="I797" s="27">
        <v>4.835631600000001</v>
      </c>
      <c r="J797" s="26">
        <v>187.1533834586466</v>
      </c>
      <c r="K797" s="27">
        <v>-20.9850052</v>
      </c>
      <c r="L797" s="3">
        <v>71</v>
      </c>
      <c r="M797" s="3" t="s">
        <v>1117</v>
      </c>
      <c r="N797" s="21" t="s">
        <v>1217</v>
      </c>
      <c r="Q797" s="21" t="s">
        <v>1203</v>
      </c>
      <c r="R797" s="36"/>
      <c r="AK797" s="1"/>
      <c r="AL797" s="1"/>
      <c r="AM797" s="1"/>
      <c r="AN797" s="1"/>
      <c r="AO797" s="1"/>
    </row>
    <row r="798" spans="1:41" x14ac:dyDescent="0.3">
      <c r="A798" s="1" t="s">
        <v>971</v>
      </c>
      <c r="B798" s="55" t="s">
        <v>19</v>
      </c>
      <c r="C798" s="15" t="s">
        <v>1205</v>
      </c>
      <c r="E798" s="24" t="s">
        <v>339</v>
      </c>
      <c r="F798" s="34">
        <v>2.3361000000000001</v>
      </c>
      <c r="H798" s="26">
        <v>48.239166209544706</v>
      </c>
      <c r="I798" s="27">
        <v>3.3972405000000001</v>
      </c>
      <c r="J798" s="26">
        <v>492.38524590163928</v>
      </c>
      <c r="K798" s="27">
        <v>-17.178634800000005</v>
      </c>
      <c r="L798" s="50"/>
      <c r="M798" s="3" t="s">
        <v>1118</v>
      </c>
      <c r="N798" s="21" t="s">
        <v>1217</v>
      </c>
      <c r="Q798" s="21" t="s">
        <v>1203</v>
      </c>
      <c r="R798" s="36"/>
      <c r="AK798" s="1"/>
      <c r="AL798" s="1"/>
      <c r="AM798" s="1"/>
      <c r="AN798" s="1"/>
      <c r="AO798" s="51"/>
    </row>
    <row r="799" spans="1:41" x14ac:dyDescent="0.3">
      <c r="A799" s="1" t="s">
        <v>972</v>
      </c>
      <c r="B799" s="55" t="s">
        <v>19</v>
      </c>
      <c r="C799" s="15" t="s">
        <v>1205</v>
      </c>
      <c r="E799" s="24" t="s">
        <v>339</v>
      </c>
      <c r="F799" s="34">
        <v>2.2261000000000002</v>
      </c>
      <c r="H799" s="39"/>
      <c r="I799" s="38"/>
      <c r="J799" s="26">
        <v>568.94262295081955</v>
      </c>
      <c r="K799" s="27">
        <v>-19.984889199999998</v>
      </c>
      <c r="L799" s="50"/>
      <c r="M799" s="3" t="s">
        <v>1118</v>
      </c>
      <c r="N799" s="28" t="s">
        <v>1217</v>
      </c>
      <c r="Q799" s="21" t="s">
        <v>1203</v>
      </c>
      <c r="R799" s="36"/>
      <c r="AK799" s="1"/>
      <c r="AL799" s="1"/>
      <c r="AM799" s="1"/>
      <c r="AN799" s="1"/>
      <c r="AO799" s="51"/>
    </row>
    <row r="800" spans="1:41" x14ac:dyDescent="0.3">
      <c r="A800" s="1" t="s">
        <v>973</v>
      </c>
      <c r="B800" s="55" t="s">
        <v>19</v>
      </c>
      <c r="C800" s="15" t="s">
        <v>1205</v>
      </c>
      <c r="E800" s="24" t="s">
        <v>339</v>
      </c>
      <c r="F800" s="34">
        <v>2.2166999999999999</v>
      </c>
      <c r="H800" s="26">
        <v>37.948436642896326</v>
      </c>
      <c r="I800" s="27">
        <v>3.2757025000000004</v>
      </c>
      <c r="J800" s="26">
        <v>478.20491803278679</v>
      </c>
      <c r="K800" s="27">
        <v>-16.840138000000003</v>
      </c>
      <c r="L800" s="50"/>
      <c r="M800" s="3" t="s">
        <v>1118</v>
      </c>
      <c r="N800" s="21" t="s">
        <v>1217</v>
      </c>
      <c r="Q800" s="21" t="s">
        <v>1203</v>
      </c>
      <c r="R800" s="36"/>
      <c r="AK800" s="1"/>
      <c r="AL800" s="1"/>
      <c r="AM800" s="1"/>
      <c r="AN800" s="1"/>
      <c r="AO800" s="51"/>
    </row>
    <row r="801" spans="1:41" x14ac:dyDescent="0.3">
      <c r="A801" s="1" t="s">
        <v>974</v>
      </c>
      <c r="B801" s="55" t="s">
        <v>19</v>
      </c>
      <c r="C801" s="15" t="s">
        <v>1205</v>
      </c>
      <c r="E801" s="24" t="s">
        <v>339</v>
      </c>
      <c r="F801" s="34">
        <v>2.2065999999999999</v>
      </c>
      <c r="H801" s="26">
        <v>32.245535714285715</v>
      </c>
      <c r="I801" s="27">
        <v>3.9227709999999991</v>
      </c>
      <c r="J801" s="26">
        <v>411.72406181015452</v>
      </c>
      <c r="K801" s="27">
        <v>-13.906889399999999</v>
      </c>
      <c r="L801" s="50"/>
      <c r="M801" s="3" t="s">
        <v>1118</v>
      </c>
      <c r="N801" s="40" t="s">
        <v>1217</v>
      </c>
      <c r="Q801" s="21" t="s">
        <v>1203</v>
      </c>
      <c r="R801" s="36"/>
      <c r="AK801" s="1"/>
      <c r="AL801" s="1"/>
      <c r="AM801" s="1"/>
      <c r="AN801" s="1"/>
      <c r="AO801" s="51"/>
    </row>
    <row r="802" spans="1:41" x14ac:dyDescent="0.3">
      <c r="A802" s="1" t="s">
        <v>975</v>
      </c>
      <c r="B802" s="55" t="s">
        <v>19</v>
      </c>
      <c r="C802" s="15" t="s">
        <v>1205</v>
      </c>
      <c r="E802" s="24" t="s">
        <v>339</v>
      </c>
      <c r="F802" s="34">
        <v>2.2496999999999998</v>
      </c>
      <c r="H802" s="26">
        <v>65.745535714285694</v>
      </c>
      <c r="I802" s="27">
        <v>4.1839349999999991</v>
      </c>
      <c r="J802" s="26">
        <v>568.74392935982337</v>
      </c>
      <c r="K802" s="27">
        <v>-22.087215999999998</v>
      </c>
      <c r="L802" s="50"/>
      <c r="M802" s="3" t="s">
        <v>1118</v>
      </c>
      <c r="N802" s="40" t="s">
        <v>1217</v>
      </c>
      <c r="Q802" s="21" t="s">
        <v>1203</v>
      </c>
      <c r="R802" s="36"/>
      <c r="AK802" s="1"/>
      <c r="AL802" s="1"/>
      <c r="AM802" s="1"/>
      <c r="AN802" s="1"/>
      <c r="AO802" s="51"/>
    </row>
    <row r="803" spans="1:41" x14ac:dyDescent="0.3">
      <c r="A803" s="1" t="s">
        <v>976</v>
      </c>
      <c r="B803" s="55" t="s">
        <v>19</v>
      </c>
      <c r="C803" s="15" t="s">
        <v>1205</v>
      </c>
      <c r="E803" s="24" t="s">
        <v>339</v>
      </c>
      <c r="F803" s="34">
        <v>2.2505000000000002</v>
      </c>
      <c r="H803" s="26">
        <v>58.783035714285695</v>
      </c>
      <c r="I803" s="27">
        <v>3.3967288999999989</v>
      </c>
      <c r="J803" s="26">
        <v>530.2671081677704</v>
      </c>
      <c r="K803" s="27">
        <v>-19.991923400000001</v>
      </c>
      <c r="L803" s="50"/>
      <c r="M803" s="3" t="s">
        <v>1118</v>
      </c>
      <c r="N803" s="21" t="s">
        <v>1217</v>
      </c>
      <c r="Q803" s="21" t="s">
        <v>1203</v>
      </c>
      <c r="R803" s="36"/>
      <c r="AK803" s="1"/>
      <c r="AL803" s="1"/>
      <c r="AM803" s="1"/>
      <c r="AN803" s="1"/>
      <c r="AO803" s="51"/>
    </row>
    <row r="804" spans="1:41" x14ac:dyDescent="0.3">
      <c r="A804" s="1" t="s">
        <v>977</v>
      </c>
      <c r="B804" s="55" t="s">
        <v>19</v>
      </c>
      <c r="C804" s="15" t="s">
        <v>1205</v>
      </c>
      <c r="E804" s="24" t="s">
        <v>339</v>
      </c>
      <c r="F804" s="34">
        <v>2.3382999999999998</v>
      </c>
      <c r="H804" s="26">
        <v>81.890178571428564</v>
      </c>
      <c r="I804" s="27">
        <v>2.8801948999999989</v>
      </c>
      <c r="J804" s="26">
        <v>666.20529801324506</v>
      </c>
      <c r="K804" s="27">
        <v>-24.390419000000001</v>
      </c>
      <c r="L804" s="50"/>
      <c r="M804" s="3" t="s">
        <v>1118</v>
      </c>
      <c r="N804" s="21" t="s">
        <v>1217</v>
      </c>
      <c r="Q804" s="21" t="s">
        <v>1203</v>
      </c>
      <c r="R804" s="36"/>
      <c r="AK804" s="1"/>
      <c r="AL804" s="1"/>
      <c r="AM804" s="1"/>
      <c r="AN804" s="1"/>
      <c r="AO804" s="51"/>
    </row>
    <row r="805" spans="1:41" x14ac:dyDescent="0.3">
      <c r="A805" s="1" t="s">
        <v>978</v>
      </c>
      <c r="B805" s="55" t="s">
        <v>19</v>
      </c>
      <c r="C805" s="15" t="s">
        <v>1205</v>
      </c>
      <c r="E805" s="24" t="s">
        <v>339</v>
      </c>
      <c r="F805" s="34">
        <v>2.2953999999999999</v>
      </c>
      <c r="H805" s="26">
        <v>48.245535714285715</v>
      </c>
      <c r="I805" s="27">
        <v>2.9147150000000002</v>
      </c>
      <c r="J805" s="26">
        <v>461.32671081677705</v>
      </c>
      <c r="K805" s="27">
        <v>-18.562314800000003</v>
      </c>
      <c r="L805" s="50"/>
      <c r="M805" s="3" t="s">
        <v>1118</v>
      </c>
      <c r="N805" s="21" t="s">
        <v>1217</v>
      </c>
      <c r="Q805" s="21" t="s">
        <v>1203</v>
      </c>
      <c r="R805" s="36"/>
      <c r="AK805" s="1"/>
      <c r="AL805" s="1"/>
      <c r="AM805" s="1"/>
      <c r="AN805" s="1"/>
      <c r="AO805" s="51"/>
    </row>
    <row r="806" spans="1:41" x14ac:dyDescent="0.3">
      <c r="A806" s="1" t="s">
        <v>967</v>
      </c>
      <c r="B806" s="55" t="s">
        <v>19</v>
      </c>
      <c r="C806" s="15" t="s">
        <v>1205</v>
      </c>
      <c r="E806" s="24" t="s">
        <v>339</v>
      </c>
      <c r="F806" s="34">
        <v>2.2303000000000002</v>
      </c>
      <c r="H806" s="26">
        <v>59.83360760650941</v>
      </c>
      <c r="I806" s="27">
        <v>4.0876640000000002</v>
      </c>
      <c r="J806" s="26">
        <v>545.78688524590154</v>
      </c>
      <c r="K806" s="27">
        <v>-19.531887200000003</v>
      </c>
      <c r="L806" s="50"/>
      <c r="M806" s="3" t="s">
        <v>1118</v>
      </c>
      <c r="N806" s="40" t="s">
        <v>1217</v>
      </c>
      <c r="Q806" s="21" t="s">
        <v>1203</v>
      </c>
      <c r="R806" s="36"/>
      <c r="AK806" s="1"/>
      <c r="AL806" s="1"/>
      <c r="AM806" s="1"/>
      <c r="AN806" s="1"/>
      <c r="AO806" s="51"/>
    </row>
    <row r="807" spans="1:41" x14ac:dyDescent="0.3">
      <c r="A807" s="1" t="s">
        <v>968</v>
      </c>
      <c r="B807" s="55" t="s">
        <v>19</v>
      </c>
      <c r="C807" s="15" t="s">
        <v>1205</v>
      </c>
      <c r="E807" s="24" t="s">
        <v>339</v>
      </c>
      <c r="F807" s="34">
        <v>2.2143999999999999</v>
      </c>
      <c r="H807" s="26">
        <v>58.456756262570849</v>
      </c>
      <c r="I807" s="27">
        <v>3.2664385000000005</v>
      </c>
      <c r="J807" s="26">
        <v>552.30327868852453</v>
      </c>
      <c r="K807" s="27">
        <v>-18.441144399999999</v>
      </c>
      <c r="L807" s="50"/>
      <c r="M807" s="3" t="s">
        <v>1118</v>
      </c>
      <c r="N807" s="21" t="s">
        <v>1217</v>
      </c>
      <c r="Q807" s="21" t="s">
        <v>1203</v>
      </c>
      <c r="R807" s="36"/>
      <c r="AK807" s="1"/>
      <c r="AL807" s="1"/>
      <c r="AM807" s="1"/>
      <c r="AN807" s="1"/>
      <c r="AO807" s="51"/>
    </row>
    <row r="808" spans="1:41" x14ac:dyDescent="0.3">
      <c r="A808" s="1" t="s">
        <v>969</v>
      </c>
      <c r="B808" s="55" t="s">
        <v>19</v>
      </c>
      <c r="C808" s="15" t="s">
        <v>1205</v>
      </c>
      <c r="E808" s="24" t="s">
        <v>339</v>
      </c>
      <c r="F808" s="34">
        <v>2.2879</v>
      </c>
      <c r="H808" s="26">
        <v>68.250137136588037</v>
      </c>
      <c r="I808" s="27">
        <v>3.5558644999999998</v>
      </c>
      <c r="J808" s="26">
        <v>608.20491803278685</v>
      </c>
      <c r="K808" s="27">
        <v>-20.708715599999998</v>
      </c>
      <c r="L808" s="50"/>
      <c r="M808" s="3" t="s">
        <v>1118</v>
      </c>
      <c r="N808" s="21" t="s">
        <v>1217</v>
      </c>
      <c r="Q808" s="21" t="s">
        <v>1203</v>
      </c>
      <c r="R808" s="36"/>
      <c r="AK808" s="1"/>
      <c r="AL808" s="1"/>
      <c r="AM808" s="1"/>
      <c r="AN808" s="1"/>
      <c r="AO808" s="51"/>
    </row>
    <row r="809" spans="1:41" x14ac:dyDescent="0.3">
      <c r="A809" s="1" t="s">
        <v>970</v>
      </c>
      <c r="B809" s="55" t="s">
        <v>19</v>
      </c>
      <c r="C809" s="15" t="s">
        <v>1205</v>
      </c>
      <c r="E809" s="24" t="s">
        <v>339</v>
      </c>
      <c r="F809" s="34">
        <v>2.25</v>
      </c>
      <c r="H809" s="26">
        <v>45.660998354360942</v>
      </c>
      <c r="I809" s="27">
        <v>3.6790055000000015</v>
      </c>
      <c r="J809" s="26">
        <v>469.14754098360646</v>
      </c>
      <c r="K809" s="27">
        <v>-19.523491200000002</v>
      </c>
      <c r="L809" s="50"/>
      <c r="M809" s="3" t="s">
        <v>1118</v>
      </c>
      <c r="N809" s="40" t="s">
        <v>1217</v>
      </c>
      <c r="Q809" s="21" t="s">
        <v>1203</v>
      </c>
      <c r="R809" s="36"/>
      <c r="AK809" s="1"/>
      <c r="AL809" s="1"/>
      <c r="AM809" s="1"/>
      <c r="AN809" s="1"/>
      <c r="AO809" s="51"/>
    </row>
    <row r="810" spans="1:41" ht="14.5" x14ac:dyDescent="0.35">
      <c r="A810" s="1" t="s">
        <v>1078</v>
      </c>
      <c r="B810" s="1" t="s">
        <v>9</v>
      </c>
      <c r="E810" s="2" t="s">
        <v>338</v>
      </c>
      <c r="F810" s="25">
        <v>1.4744999999999999</v>
      </c>
      <c r="H810" s="17">
        <v>29.5</v>
      </c>
      <c r="I810" s="17">
        <v>2</v>
      </c>
      <c r="J810" s="17">
        <v>218.6</v>
      </c>
      <c r="K810" s="17">
        <v>-28.2</v>
      </c>
      <c r="L810" s="3">
        <v>95</v>
      </c>
      <c r="M810" s="3" t="s">
        <v>1117</v>
      </c>
      <c r="N810" s="21" t="s">
        <v>1217</v>
      </c>
      <c r="Q810" s="21" t="s">
        <v>1203</v>
      </c>
      <c r="R810" s="36"/>
      <c r="AK810" s="1" t="s">
        <v>1151</v>
      </c>
      <c r="AL810" s="1"/>
      <c r="AM810" s="1"/>
      <c r="AN810" s="1"/>
      <c r="AO810" s="1" t="s">
        <v>1187</v>
      </c>
    </row>
    <row r="811" spans="1:41" ht="14.5" x14ac:dyDescent="0.35">
      <c r="A811" s="1" t="s">
        <v>1064</v>
      </c>
      <c r="B811" s="1" t="s">
        <v>1093</v>
      </c>
      <c r="E811" s="2" t="s">
        <v>339</v>
      </c>
      <c r="F811" s="25">
        <v>1.675</v>
      </c>
      <c r="H811" s="17">
        <v>41.4</v>
      </c>
      <c r="I811" s="17">
        <v>4</v>
      </c>
      <c r="J811" s="17">
        <v>330.2</v>
      </c>
      <c r="K811" s="17">
        <v>-17.8</v>
      </c>
      <c r="L811" s="3">
        <v>95</v>
      </c>
      <c r="M811" s="3" t="s">
        <v>1117</v>
      </c>
      <c r="N811" s="21" t="s">
        <v>1217</v>
      </c>
      <c r="Q811" s="21" t="s">
        <v>1203</v>
      </c>
      <c r="R811" s="36"/>
      <c r="AK811" s="1"/>
      <c r="AL811" s="1"/>
      <c r="AM811" s="1"/>
      <c r="AN811" s="1"/>
      <c r="AO811" s="1" t="s">
        <v>1173</v>
      </c>
    </row>
    <row r="812" spans="1:41" ht="14.5" x14ac:dyDescent="0.35">
      <c r="A812" s="1" t="s">
        <v>1065</v>
      </c>
      <c r="B812" s="1" t="s">
        <v>19</v>
      </c>
      <c r="E812" s="1" t="s">
        <v>339</v>
      </c>
      <c r="F812" s="25">
        <v>9.6745999999999999</v>
      </c>
      <c r="H812" s="17">
        <v>21.3</v>
      </c>
      <c r="I812" s="17">
        <v>2</v>
      </c>
      <c r="J812" s="17">
        <v>1222.5999999999999</v>
      </c>
      <c r="K812" s="17">
        <v>-1.8</v>
      </c>
      <c r="L812" s="3" t="s">
        <v>1216</v>
      </c>
      <c r="M812" s="3" t="s">
        <v>1117</v>
      </c>
      <c r="N812" s="21" t="s">
        <v>1217</v>
      </c>
      <c r="Q812" s="21" t="s">
        <v>1203</v>
      </c>
      <c r="R812" s="36"/>
      <c r="AK812" s="1"/>
      <c r="AL812" s="1"/>
      <c r="AM812" s="1"/>
      <c r="AN812" s="1"/>
      <c r="AO812" s="1" t="s">
        <v>1174</v>
      </c>
    </row>
    <row r="813" spans="1:41" ht="14.5" x14ac:dyDescent="0.35">
      <c r="A813" s="1" t="s">
        <v>1066</v>
      </c>
      <c r="B813" s="1" t="s">
        <v>19</v>
      </c>
      <c r="E813" s="1" t="s">
        <v>339</v>
      </c>
      <c r="F813" s="25">
        <v>9.7408999999999999</v>
      </c>
      <c r="H813" s="17">
        <v>22.5</v>
      </c>
      <c r="I813" s="17">
        <v>2.6</v>
      </c>
      <c r="J813" s="17">
        <v>1217</v>
      </c>
      <c r="K813" s="17">
        <v>-1.3</v>
      </c>
      <c r="L813" s="3" t="s">
        <v>1216</v>
      </c>
      <c r="M813" s="3" t="s">
        <v>1117</v>
      </c>
      <c r="N813" s="21" t="s">
        <v>1217</v>
      </c>
      <c r="Q813" s="21" t="s">
        <v>1203</v>
      </c>
      <c r="R813" s="36"/>
      <c r="AK813" s="1"/>
      <c r="AL813" s="1"/>
      <c r="AM813" s="1"/>
      <c r="AN813" s="1"/>
      <c r="AO813" s="1" t="s">
        <v>1175</v>
      </c>
    </row>
    <row r="814" spans="1:41" ht="14.5" x14ac:dyDescent="0.35">
      <c r="A814" s="1" t="s">
        <v>1067</v>
      </c>
      <c r="B814" s="1" t="s">
        <v>1086</v>
      </c>
      <c r="E814" s="2" t="s">
        <v>339</v>
      </c>
      <c r="F814" s="25">
        <v>1.5405</v>
      </c>
      <c r="H814" s="17">
        <v>32.299999999999997</v>
      </c>
      <c r="I814" s="17">
        <v>4.0999999999999996</v>
      </c>
      <c r="J814" s="17">
        <v>258.39999999999998</v>
      </c>
      <c r="K814" s="17">
        <v>-18.2</v>
      </c>
      <c r="L814" s="3" t="s">
        <v>1216</v>
      </c>
      <c r="M814" s="3" t="s">
        <v>1117</v>
      </c>
      <c r="N814" s="21" t="s">
        <v>1217</v>
      </c>
      <c r="Q814" s="21" t="s">
        <v>1203</v>
      </c>
      <c r="R814" s="36"/>
      <c r="AK814" s="1"/>
      <c r="AL814" s="1"/>
      <c r="AM814" s="1"/>
      <c r="AN814" s="1"/>
      <c r="AO814" s="1" t="s">
        <v>1176</v>
      </c>
    </row>
    <row r="815" spans="1:41" ht="14.5" x14ac:dyDescent="0.35">
      <c r="A815" s="1" t="s">
        <v>1068</v>
      </c>
      <c r="B815" s="1" t="s">
        <v>1086</v>
      </c>
      <c r="E815" s="2" t="s">
        <v>339</v>
      </c>
      <c r="F815" s="25">
        <v>1.63</v>
      </c>
      <c r="H815" s="17">
        <v>45.6</v>
      </c>
      <c r="I815" s="17">
        <v>4.2</v>
      </c>
      <c r="J815" s="17">
        <v>337.4</v>
      </c>
      <c r="K815" s="17">
        <v>-18</v>
      </c>
      <c r="L815" s="3" t="s">
        <v>1216</v>
      </c>
      <c r="M815" s="3" t="s">
        <v>1117</v>
      </c>
      <c r="N815" s="21" t="s">
        <v>1217</v>
      </c>
      <c r="Q815" s="21" t="s">
        <v>1203</v>
      </c>
      <c r="R815" s="36"/>
      <c r="AK815" s="1"/>
      <c r="AL815" s="1"/>
      <c r="AM815" s="1"/>
      <c r="AN815" s="1"/>
      <c r="AO815" s="1" t="s">
        <v>1177</v>
      </c>
    </row>
    <row r="816" spans="1:41" ht="14.5" x14ac:dyDescent="0.35">
      <c r="A816" s="1" t="s">
        <v>1069</v>
      </c>
      <c r="B816" s="1" t="s">
        <v>1086</v>
      </c>
      <c r="E816" s="2" t="s">
        <v>339</v>
      </c>
      <c r="F816" s="25">
        <v>1.4939</v>
      </c>
      <c r="H816" s="17">
        <v>36.4</v>
      </c>
      <c r="I816" s="17">
        <v>4.0999999999999996</v>
      </c>
      <c r="J816" s="17">
        <v>281.5</v>
      </c>
      <c r="K816" s="17">
        <v>-18.100000000000001</v>
      </c>
      <c r="L816" s="3" t="s">
        <v>1216</v>
      </c>
      <c r="M816" s="3" t="s">
        <v>1117</v>
      </c>
      <c r="N816" s="21" t="s">
        <v>1217</v>
      </c>
      <c r="Q816" s="21" t="s">
        <v>1203</v>
      </c>
      <c r="R816" s="36"/>
      <c r="AK816" s="1"/>
      <c r="AL816" s="1"/>
      <c r="AM816" s="1"/>
      <c r="AN816" s="1"/>
      <c r="AO816" s="1" t="s">
        <v>1178</v>
      </c>
    </row>
    <row r="817" spans="1:41" ht="14.5" x14ac:dyDescent="0.35">
      <c r="A817" s="1" t="s">
        <v>1070</v>
      </c>
      <c r="B817" s="1" t="s">
        <v>19</v>
      </c>
      <c r="E817" s="1" t="s">
        <v>339</v>
      </c>
      <c r="F817" s="25">
        <v>9.7889999999999997</v>
      </c>
      <c r="H817" s="17">
        <v>27.7</v>
      </c>
      <c r="I817" s="17">
        <v>2.1</v>
      </c>
      <c r="J817" s="17">
        <v>1238.7</v>
      </c>
      <c r="K817" s="17">
        <v>-2.4</v>
      </c>
      <c r="L817" s="3" t="s">
        <v>1216</v>
      </c>
      <c r="M817" s="3" t="s">
        <v>1117</v>
      </c>
      <c r="N817" s="21" t="s">
        <v>1217</v>
      </c>
      <c r="Q817" s="21" t="s">
        <v>1203</v>
      </c>
      <c r="R817" s="36"/>
      <c r="AK817" s="1"/>
      <c r="AL817" s="1"/>
      <c r="AM817" s="1"/>
      <c r="AN817" s="1"/>
      <c r="AO817" s="1" t="s">
        <v>1179</v>
      </c>
    </row>
    <row r="818" spans="1:41" ht="14.5" x14ac:dyDescent="0.35">
      <c r="A818" s="1" t="s">
        <v>1071</v>
      </c>
      <c r="B818" s="1" t="s">
        <v>1094</v>
      </c>
      <c r="E818" s="1" t="s">
        <v>338</v>
      </c>
      <c r="F818" s="25">
        <v>2.0682999999999998</v>
      </c>
      <c r="H818" s="17">
        <v>23.6</v>
      </c>
      <c r="I818" s="17">
        <v>3.6</v>
      </c>
      <c r="J818" s="17">
        <v>317</v>
      </c>
      <c r="K818" s="17">
        <v>-11.2</v>
      </c>
      <c r="L818" s="3" t="s">
        <v>1216</v>
      </c>
      <c r="M818" s="3" t="s">
        <v>1117</v>
      </c>
      <c r="N818" s="21" t="s">
        <v>1217</v>
      </c>
      <c r="Q818" s="21" t="s">
        <v>1203</v>
      </c>
      <c r="R818" s="36"/>
      <c r="AK818" s="1"/>
      <c r="AL818" s="1"/>
      <c r="AM818" s="1"/>
      <c r="AN818" s="1"/>
      <c r="AO818" s="1" t="s">
        <v>1180</v>
      </c>
    </row>
    <row r="819" spans="1:41" ht="14.5" x14ac:dyDescent="0.35">
      <c r="A819" s="1" t="s">
        <v>1072</v>
      </c>
      <c r="B819" s="1" t="s">
        <v>1093</v>
      </c>
      <c r="E819" s="2" t="s">
        <v>339</v>
      </c>
      <c r="F819" s="25">
        <v>1.4285000000000001</v>
      </c>
      <c r="H819" s="17">
        <v>34.799999999999997</v>
      </c>
      <c r="I819" s="17">
        <v>4.3</v>
      </c>
      <c r="J819" s="17">
        <v>298.39999999999998</v>
      </c>
      <c r="K819" s="17">
        <v>-17.5</v>
      </c>
      <c r="L819" s="3" t="s">
        <v>1216</v>
      </c>
      <c r="M819" s="3" t="s">
        <v>1117</v>
      </c>
      <c r="N819" s="21" t="s">
        <v>1217</v>
      </c>
      <c r="Q819" s="21" t="s">
        <v>1203</v>
      </c>
      <c r="R819" s="36"/>
      <c r="AK819" s="1"/>
      <c r="AL819" s="1"/>
      <c r="AM819" s="1"/>
      <c r="AN819" s="1"/>
      <c r="AO819" s="1" t="s">
        <v>1181</v>
      </c>
    </row>
    <row r="820" spans="1:41" ht="14.5" x14ac:dyDescent="0.35">
      <c r="A820" s="1" t="s">
        <v>1073</v>
      </c>
      <c r="B820" s="1" t="s">
        <v>1093</v>
      </c>
      <c r="E820" s="2" t="s">
        <v>339</v>
      </c>
      <c r="F820" s="25">
        <v>1.5666</v>
      </c>
      <c r="H820" s="17">
        <v>41.2</v>
      </c>
      <c r="I820" s="17">
        <v>4.2</v>
      </c>
      <c r="J820" s="17">
        <v>329.6</v>
      </c>
      <c r="K820" s="17">
        <v>-18.5</v>
      </c>
      <c r="L820" s="3" t="s">
        <v>1216</v>
      </c>
      <c r="M820" s="3" t="s">
        <v>1117</v>
      </c>
      <c r="N820" s="21" t="s">
        <v>1217</v>
      </c>
      <c r="Q820" s="21" t="s">
        <v>1203</v>
      </c>
      <c r="R820" s="36"/>
      <c r="AK820" s="1"/>
      <c r="AL820" s="1"/>
      <c r="AM820" s="1"/>
      <c r="AN820" s="1"/>
      <c r="AO820" s="1" t="s">
        <v>1182</v>
      </c>
    </row>
    <row r="821" spans="1:41" ht="14.5" x14ac:dyDescent="0.35">
      <c r="A821" s="1" t="s">
        <v>1074</v>
      </c>
      <c r="B821" s="1" t="s">
        <v>19</v>
      </c>
      <c r="E821" s="1" t="s">
        <v>339</v>
      </c>
      <c r="F821" s="25">
        <v>9.8874999999999993</v>
      </c>
      <c r="H821" s="17">
        <v>15.1</v>
      </c>
      <c r="I821" s="17">
        <v>3.2</v>
      </c>
      <c r="J821" s="17">
        <v>1209.9000000000001</v>
      </c>
      <c r="K821" s="17">
        <v>-0.5</v>
      </c>
      <c r="L821" s="3" t="s">
        <v>1216</v>
      </c>
      <c r="M821" s="3" t="s">
        <v>1117</v>
      </c>
      <c r="N821" s="21" t="s">
        <v>1217</v>
      </c>
      <c r="Q821" s="21" t="s">
        <v>1203</v>
      </c>
      <c r="R821" s="36"/>
      <c r="AK821" s="1"/>
      <c r="AL821" s="1"/>
      <c r="AM821" s="1"/>
      <c r="AN821" s="1"/>
      <c r="AO821" s="1" t="s">
        <v>1183</v>
      </c>
    </row>
    <row r="822" spans="1:41" ht="14.5" x14ac:dyDescent="0.35">
      <c r="A822" s="1" t="s">
        <v>1075</v>
      </c>
      <c r="B822" s="1" t="s">
        <v>19</v>
      </c>
      <c r="E822" s="1" t="s">
        <v>339</v>
      </c>
      <c r="F822" s="25">
        <v>9.7436000000000007</v>
      </c>
      <c r="H822" s="17">
        <v>24.1</v>
      </c>
      <c r="I822" s="17">
        <v>2.9</v>
      </c>
      <c r="J822" s="17">
        <v>1240.0999999999999</v>
      </c>
      <c r="K822" s="17">
        <v>-2.1</v>
      </c>
      <c r="L822" s="3" t="s">
        <v>1216</v>
      </c>
      <c r="M822" s="3" t="s">
        <v>1117</v>
      </c>
      <c r="N822" s="21" t="s">
        <v>1217</v>
      </c>
      <c r="Q822" s="21" t="s">
        <v>1203</v>
      </c>
      <c r="R822" s="36"/>
      <c r="AK822" s="1"/>
      <c r="AL822" s="1"/>
      <c r="AM822" s="1"/>
      <c r="AN822" s="1"/>
      <c r="AO822" s="1" t="s">
        <v>1184</v>
      </c>
    </row>
    <row r="823" spans="1:41" ht="14.5" x14ac:dyDescent="0.35">
      <c r="A823" s="1" t="s">
        <v>1076</v>
      </c>
      <c r="B823" s="1" t="s">
        <v>1095</v>
      </c>
      <c r="E823" s="1" t="s">
        <v>337</v>
      </c>
      <c r="F823" s="25">
        <v>1.1464000000000001</v>
      </c>
      <c r="H823" s="17">
        <v>17.399999999999999</v>
      </c>
      <c r="I823" s="17">
        <v>4.7</v>
      </c>
      <c r="J823" s="17">
        <v>252.7</v>
      </c>
      <c r="K823" s="17">
        <v>-27.2</v>
      </c>
      <c r="L823" s="3" t="s">
        <v>1202</v>
      </c>
      <c r="M823" s="3" t="s">
        <v>1117</v>
      </c>
      <c r="N823" s="21" t="s">
        <v>1217</v>
      </c>
      <c r="Q823" s="21" t="s">
        <v>1203</v>
      </c>
      <c r="R823" s="36"/>
      <c r="AK823" s="1" t="s">
        <v>1147</v>
      </c>
      <c r="AL823" s="1"/>
      <c r="AM823" s="1"/>
      <c r="AN823" s="1"/>
      <c r="AO823" s="1" t="s">
        <v>1185</v>
      </c>
    </row>
    <row r="824" spans="1:41" ht="14.5" x14ac:dyDescent="0.35">
      <c r="A824" s="1" t="s">
        <v>1077</v>
      </c>
      <c r="B824" s="1" t="s">
        <v>1096</v>
      </c>
      <c r="E824" s="1" t="s">
        <v>337</v>
      </c>
      <c r="F824" s="25">
        <v>2.0949</v>
      </c>
      <c r="H824" s="17">
        <v>30.8</v>
      </c>
      <c r="I824" s="17">
        <v>4.3</v>
      </c>
      <c r="J824" s="17">
        <v>453.9</v>
      </c>
      <c r="K824" s="17">
        <v>-27.8</v>
      </c>
      <c r="L824" s="3" t="s">
        <v>1202</v>
      </c>
      <c r="M824" s="3" t="s">
        <v>1117</v>
      </c>
      <c r="N824" s="21" t="s">
        <v>1217</v>
      </c>
      <c r="Q824" s="21" t="s">
        <v>1203</v>
      </c>
      <c r="R824" s="36"/>
      <c r="AK824" s="1"/>
      <c r="AL824" s="1"/>
      <c r="AM824" s="1"/>
      <c r="AN824" s="1"/>
      <c r="AO824" s="1" t="s">
        <v>1186</v>
      </c>
    </row>
    <row r="825" spans="1:41" ht="14.5" x14ac:dyDescent="0.35">
      <c r="A825" s="1" t="s">
        <v>1079</v>
      </c>
      <c r="B825" s="1" t="s">
        <v>1097</v>
      </c>
      <c r="E825" s="2" t="s">
        <v>339</v>
      </c>
      <c r="F825" s="25">
        <v>1.9589000000000001</v>
      </c>
      <c r="H825" s="17">
        <v>30.8</v>
      </c>
      <c r="I825" s="17">
        <v>3.6</v>
      </c>
      <c r="J825" s="17">
        <v>348.2</v>
      </c>
      <c r="K825" s="17">
        <v>-14.2</v>
      </c>
      <c r="L825" s="3">
        <v>77</v>
      </c>
      <c r="M825" s="3" t="s">
        <v>1117</v>
      </c>
      <c r="N825" s="21" t="s">
        <v>1217</v>
      </c>
      <c r="Q825" s="21" t="s">
        <v>1203</v>
      </c>
      <c r="R825" s="36"/>
      <c r="AK825" s="1"/>
      <c r="AL825" s="1"/>
      <c r="AM825" s="1"/>
      <c r="AN825" s="1"/>
      <c r="AO825" s="1" t="s">
        <v>1188</v>
      </c>
    </row>
    <row r="826" spans="1:41" ht="14.5" x14ac:dyDescent="0.35">
      <c r="A826" s="1" t="s">
        <v>1080</v>
      </c>
      <c r="B826" s="1" t="s">
        <v>19</v>
      </c>
      <c r="E826" s="1" t="s">
        <v>339</v>
      </c>
      <c r="F826" s="25">
        <v>9.7434999999999992</v>
      </c>
      <c r="H826" s="17">
        <v>94.6</v>
      </c>
      <c r="I826" s="17">
        <v>1.7</v>
      </c>
      <c r="J826" s="17">
        <v>1391.2</v>
      </c>
      <c r="K826" s="17">
        <v>-14.7</v>
      </c>
      <c r="L826" s="3">
        <v>77</v>
      </c>
      <c r="M826" s="3" t="s">
        <v>1117</v>
      </c>
      <c r="N826" s="21" t="s">
        <v>1217</v>
      </c>
      <c r="Q826" s="21" t="s">
        <v>1203</v>
      </c>
      <c r="R826" s="36"/>
      <c r="AK826" s="1"/>
      <c r="AL826" s="1"/>
      <c r="AM826" s="1"/>
      <c r="AN826" s="1"/>
      <c r="AO826" s="1" t="s">
        <v>1189</v>
      </c>
    </row>
    <row r="827" spans="1:41" ht="14.5" x14ac:dyDescent="0.35">
      <c r="A827" s="1" t="s">
        <v>1081</v>
      </c>
      <c r="B827" s="1" t="s">
        <v>52</v>
      </c>
      <c r="E827" s="2" t="s">
        <v>338</v>
      </c>
      <c r="F827" s="25">
        <v>1.5341</v>
      </c>
      <c r="H827" s="17">
        <v>35</v>
      </c>
      <c r="I827" s="17">
        <v>3.4</v>
      </c>
      <c r="J827" s="17">
        <v>358</v>
      </c>
      <c r="K827" s="17">
        <v>-17.7</v>
      </c>
      <c r="L827" s="3">
        <v>85</v>
      </c>
      <c r="M827" s="3" t="s">
        <v>1117</v>
      </c>
      <c r="N827" s="21" t="s">
        <v>1217</v>
      </c>
      <c r="Q827" s="21" t="s">
        <v>1203</v>
      </c>
      <c r="R827" s="36"/>
      <c r="AK827" s="1"/>
      <c r="AL827" s="1"/>
      <c r="AM827" s="1"/>
      <c r="AN827" s="1"/>
      <c r="AO827" s="1" t="s">
        <v>1190</v>
      </c>
    </row>
    <row r="828" spans="1:41" ht="14.5" x14ac:dyDescent="0.35">
      <c r="A828" s="1" t="s">
        <v>1082</v>
      </c>
      <c r="B828" s="1" t="s">
        <v>1097</v>
      </c>
      <c r="E828" s="2" t="s">
        <v>339</v>
      </c>
      <c r="F828" s="25">
        <v>1.4373</v>
      </c>
      <c r="H828" s="17">
        <v>36.4</v>
      </c>
      <c r="I828" s="17">
        <v>3.1</v>
      </c>
      <c r="J828" s="17">
        <v>427.2</v>
      </c>
      <c r="K828" s="17">
        <v>-24.2</v>
      </c>
      <c r="L828" s="3">
        <v>85</v>
      </c>
      <c r="M828" s="3" t="s">
        <v>1117</v>
      </c>
      <c r="N828" s="21" t="s">
        <v>1217</v>
      </c>
      <c r="Q828" s="21" t="s">
        <v>1203</v>
      </c>
      <c r="R828" s="36"/>
      <c r="AK828" s="1"/>
      <c r="AL828" s="1"/>
      <c r="AM828" s="1"/>
      <c r="AN828" s="1"/>
      <c r="AO828" s="1" t="s">
        <v>1191</v>
      </c>
    </row>
    <row r="829" spans="1:41" ht="14.5" x14ac:dyDescent="0.35">
      <c r="A829" s="1" t="s">
        <v>1083</v>
      </c>
      <c r="B829" s="1" t="s">
        <v>19</v>
      </c>
      <c r="E829" s="1" t="s">
        <v>339</v>
      </c>
      <c r="F829" s="25">
        <v>9.5025999999999993</v>
      </c>
      <c r="H829" s="17">
        <v>25.6</v>
      </c>
      <c r="I829" s="17">
        <v>2.8</v>
      </c>
      <c r="J829" s="17">
        <v>1189.5999999999999</v>
      </c>
      <c r="K829" s="17">
        <v>-2.9</v>
      </c>
      <c r="L829" s="3">
        <v>85</v>
      </c>
      <c r="M829" s="3" t="s">
        <v>1117</v>
      </c>
      <c r="N829" s="21" t="s">
        <v>1217</v>
      </c>
      <c r="Q829" s="21" t="s">
        <v>1203</v>
      </c>
      <c r="R829" s="36"/>
      <c r="AK829" s="1"/>
      <c r="AL829" s="1"/>
      <c r="AM829" s="1"/>
      <c r="AN829" s="1"/>
      <c r="AO829" s="1" t="s">
        <v>1192</v>
      </c>
    </row>
    <row r="830" spans="1:41" ht="14.5" x14ac:dyDescent="0.35">
      <c r="A830" s="1" t="s">
        <v>1084</v>
      </c>
      <c r="B830" s="1" t="s">
        <v>19</v>
      </c>
      <c r="E830" s="1" t="s">
        <v>339</v>
      </c>
      <c r="F830" s="25">
        <v>9.7591000000000001</v>
      </c>
      <c r="H830" s="17">
        <v>22.9</v>
      </c>
      <c r="I830" s="17">
        <v>2.2999999999999998</v>
      </c>
      <c r="J830" s="17">
        <v>1227.5999999999999</v>
      </c>
      <c r="K830" s="17">
        <v>-1.9</v>
      </c>
      <c r="L830" s="3">
        <v>85</v>
      </c>
      <c r="M830" s="3" t="s">
        <v>1117</v>
      </c>
      <c r="N830" s="21" t="s">
        <v>1217</v>
      </c>
      <c r="Q830" s="21" t="s">
        <v>1203</v>
      </c>
      <c r="R830" s="36"/>
      <c r="AK830" s="1"/>
      <c r="AL830" s="1"/>
      <c r="AM830" s="1"/>
      <c r="AN830" s="1"/>
      <c r="AO830" s="1" t="s">
        <v>1193</v>
      </c>
    </row>
    <row r="831" spans="1:41" x14ac:dyDescent="0.3">
      <c r="A831" s="1" t="s">
        <v>1022</v>
      </c>
      <c r="B831" s="1" t="s">
        <v>1086</v>
      </c>
      <c r="E831" s="2" t="s">
        <v>339</v>
      </c>
      <c r="F831" s="34">
        <v>1.4177</v>
      </c>
      <c r="H831" s="26">
        <v>19.352476830732471</v>
      </c>
      <c r="I831" s="26">
        <v>3.4609846733741483</v>
      </c>
      <c r="J831" s="26">
        <v>285.64162104465987</v>
      </c>
      <c r="K831" s="26">
        <v>-19.27924290282845</v>
      </c>
      <c r="L831" s="3">
        <v>92</v>
      </c>
      <c r="M831" s="3" t="s">
        <v>1122</v>
      </c>
      <c r="N831" s="21" t="s">
        <v>1217</v>
      </c>
      <c r="Q831" s="21" t="s">
        <v>1203</v>
      </c>
      <c r="R831" s="36"/>
      <c r="AK831" s="1"/>
      <c r="AL831" s="1"/>
      <c r="AM831" s="1"/>
      <c r="AN831" s="1"/>
      <c r="AO831" s="1"/>
    </row>
    <row r="832" spans="1:41" x14ac:dyDescent="0.3">
      <c r="A832" s="1" t="s">
        <v>1028</v>
      </c>
      <c r="B832" s="1" t="s">
        <v>1091</v>
      </c>
      <c r="E832" s="1" t="s">
        <v>339</v>
      </c>
      <c r="F832" s="34">
        <v>0.81669999999999998</v>
      </c>
      <c r="H832" s="26">
        <v>16.798719665328832</v>
      </c>
      <c r="I832" s="26">
        <v>3.6624092390035732</v>
      </c>
      <c r="J832" s="26">
        <v>196.63572726189469</v>
      </c>
      <c r="K832" s="26">
        <v>-17.99336835737618</v>
      </c>
      <c r="L832" s="3">
        <v>90</v>
      </c>
      <c r="M832" s="3" t="s">
        <v>1122</v>
      </c>
      <c r="N832" s="21" t="s">
        <v>1217</v>
      </c>
      <c r="Q832" s="21" t="s">
        <v>1203</v>
      </c>
      <c r="R832" s="36"/>
      <c r="AK832" s="1" t="s">
        <v>1147</v>
      </c>
      <c r="AL832" s="1"/>
      <c r="AM832" s="1"/>
      <c r="AN832" s="1"/>
      <c r="AO832" s="1"/>
    </row>
    <row r="833" spans="1:41" x14ac:dyDescent="0.3">
      <c r="A833" s="1" t="s">
        <v>1023</v>
      </c>
      <c r="B833" s="55" t="s">
        <v>19</v>
      </c>
      <c r="C833" s="15" t="s">
        <v>310</v>
      </c>
      <c r="E833" s="2" t="s">
        <v>339</v>
      </c>
      <c r="F833" s="34">
        <v>2.2730000000000001</v>
      </c>
      <c r="H833" s="26">
        <v>27.431688269362724</v>
      </c>
      <c r="I833" s="26">
        <v>0.89364149339753496</v>
      </c>
      <c r="J833" s="26">
        <v>425.6777936111821</v>
      </c>
      <c r="K833" s="26">
        <v>-13.367245402869496</v>
      </c>
      <c r="L833" s="3">
        <v>92</v>
      </c>
      <c r="M833" s="3" t="s">
        <v>1122</v>
      </c>
      <c r="N833" s="21" t="s">
        <v>1217</v>
      </c>
      <c r="Q833" s="21" t="s">
        <v>1203</v>
      </c>
      <c r="R833" s="36"/>
      <c r="AK833" s="1"/>
      <c r="AL833" s="1"/>
      <c r="AM833" s="1"/>
      <c r="AN833" s="1"/>
      <c r="AO833" s="1"/>
    </row>
    <row r="834" spans="1:41" x14ac:dyDescent="0.3">
      <c r="A834" s="1" t="s">
        <v>1029</v>
      </c>
      <c r="B834" s="55" t="s">
        <v>19</v>
      </c>
      <c r="C834" s="15" t="s">
        <v>310</v>
      </c>
      <c r="E834" s="2" t="s">
        <v>339</v>
      </c>
      <c r="F834" s="34">
        <v>2.1943000000000001</v>
      </c>
      <c r="H834" s="26">
        <v>4.6928730573206128</v>
      </c>
      <c r="I834" s="26">
        <v>1.9124218525967858</v>
      </c>
      <c r="J834" s="26">
        <v>288.03584987800741</v>
      </c>
      <c r="K834" s="26">
        <v>-0.36002904316361484</v>
      </c>
      <c r="L834" s="3">
        <v>92</v>
      </c>
      <c r="M834" s="3" t="s">
        <v>1122</v>
      </c>
      <c r="N834" s="21" t="s">
        <v>1217</v>
      </c>
      <c r="Q834" s="21" t="s">
        <v>1203</v>
      </c>
      <c r="R834" s="36"/>
      <c r="AK834" s="1"/>
      <c r="AL834" s="1"/>
      <c r="AM834" s="1"/>
      <c r="AN834" s="1"/>
      <c r="AO834" s="1"/>
    </row>
    <row r="835" spans="1:41" x14ac:dyDescent="0.3">
      <c r="A835" s="1" t="s">
        <v>1030</v>
      </c>
      <c r="B835" s="1" t="s">
        <v>13</v>
      </c>
      <c r="E835" s="2" t="s">
        <v>337</v>
      </c>
      <c r="F835" s="34">
        <v>1.9522999999999999</v>
      </c>
      <c r="H835" s="26">
        <v>32.167380168638317</v>
      </c>
      <c r="I835" s="26">
        <v>3.8758541781276188</v>
      </c>
      <c r="J835" s="26">
        <v>558.44389906330605</v>
      </c>
      <c r="K835" s="26">
        <v>-23.731933783352687</v>
      </c>
      <c r="L835" s="3">
        <v>92</v>
      </c>
      <c r="M835" s="3" t="s">
        <v>1122</v>
      </c>
      <c r="N835" s="21" t="s">
        <v>1217</v>
      </c>
      <c r="Q835" s="21" t="s">
        <v>1203</v>
      </c>
      <c r="R835" s="36"/>
      <c r="AK835" s="1"/>
      <c r="AL835" s="1"/>
      <c r="AM835" s="1"/>
      <c r="AN835" s="1"/>
      <c r="AO835" s="1"/>
    </row>
    <row r="836" spans="1:41" x14ac:dyDescent="0.3">
      <c r="A836" s="1" t="s">
        <v>1031</v>
      </c>
      <c r="B836" s="1" t="s">
        <v>52</v>
      </c>
      <c r="C836" s="23"/>
      <c r="E836" s="2" t="s">
        <v>338</v>
      </c>
      <c r="F836" s="34">
        <v>1.5620000000000001</v>
      </c>
      <c r="H836" s="26">
        <v>43.284582636992532</v>
      </c>
      <c r="I836" s="26">
        <v>3.1260059279778507</v>
      </c>
      <c r="J836" s="26">
        <v>518.51095830272902</v>
      </c>
      <c r="K836" s="26">
        <v>-26.198179544915927</v>
      </c>
      <c r="L836" s="3">
        <v>92</v>
      </c>
      <c r="M836" s="3" t="s">
        <v>1122</v>
      </c>
      <c r="N836" s="21" t="s">
        <v>1217</v>
      </c>
      <c r="Q836" s="21" t="s">
        <v>1203</v>
      </c>
      <c r="R836" s="36"/>
      <c r="AK836" s="1"/>
      <c r="AL836" s="1"/>
      <c r="AM836" s="1"/>
      <c r="AN836" s="1"/>
      <c r="AO836" s="1"/>
    </row>
    <row r="837" spans="1:41" x14ac:dyDescent="0.3">
      <c r="A837" s="1" t="s">
        <v>1032</v>
      </c>
      <c r="B837" s="55" t="s">
        <v>6</v>
      </c>
      <c r="C837" s="15" t="s">
        <v>311</v>
      </c>
      <c r="E837" s="2" t="s">
        <v>339</v>
      </c>
      <c r="F837" s="34">
        <v>2.0409000000000002</v>
      </c>
      <c r="H837" s="26">
        <v>14.524549909681573</v>
      </c>
      <c r="I837" s="26">
        <v>3.5797873228428694</v>
      </c>
      <c r="J837" s="26">
        <v>192.31912491272072</v>
      </c>
      <c r="K837" s="26">
        <v>-18.374556848888709</v>
      </c>
      <c r="L837" s="3">
        <v>92</v>
      </c>
      <c r="M837" s="3" t="s">
        <v>1122</v>
      </c>
      <c r="N837" s="21" t="s">
        <v>1217</v>
      </c>
      <c r="Q837" s="21" t="s">
        <v>1203</v>
      </c>
      <c r="R837" s="36"/>
      <c r="AK837" s="1"/>
      <c r="AL837" s="1"/>
      <c r="AM837" s="1"/>
      <c r="AN837" s="1"/>
      <c r="AO837" s="1"/>
    </row>
    <row r="838" spans="1:41" x14ac:dyDescent="0.3">
      <c r="A838" s="1" t="s">
        <v>1033</v>
      </c>
      <c r="B838" s="55" t="s">
        <v>6</v>
      </c>
      <c r="C838" s="15" t="s">
        <v>311</v>
      </c>
      <c r="E838" s="2" t="s">
        <v>339</v>
      </c>
      <c r="F838" s="34">
        <v>2.0348999999999999</v>
      </c>
      <c r="H838" s="26">
        <v>18.167833269805953</v>
      </c>
      <c r="I838" s="26">
        <v>3.234181621990055</v>
      </c>
      <c r="J838" s="26">
        <v>239.20756257601525</v>
      </c>
      <c r="K838" s="26">
        <v>-16.832784692094762</v>
      </c>
      <c r="L838" s="3">
        <v>92</v>
      </c>
      <c r="M838" s="3" t="s">
        <v>1122</v>
      </c>
      <c r="N838" s="21" t="s">
        <v>1217</v>
      </c>
      <c r="Q838" s="21" t="s">
        <v>1203</v>
      </c>
      <c r="R838" s="36"/>
      <c r="AK838" s="1"/>
      <c r="AL838" s="1"/>
      <c r="AM838" s="1"/>
      <c r="AN838" s="1"/>
      <c r="AO838" s="1"/>
    </row>
    <row r="839" spans="1:41" x14ac:dyDescent="0.3">
      <c r="A839" s="1" t="s">
        <v>1034</v>
      </c>
      <c r="B839" s="55" t="s">
        <v>6</v>
      </c>
      <c r="C839" s="15" t="s">
        <v>311</v>
      </c>
      <c r="E839" s="2" t="s">
        <v>339</v>
      </c>
      <c r="F839" s="34">
        <v>1.8843000000000001</v>
      </c>
      <c r="H839" s="26">
        <v>16.07236886884834</v>
      </c>
      <c r="I839" s="26">
        <v>3.2505299958191656</v>
      </c>
      <c r="J839" s="26">
        <v>191.09579631174023</v>
      </c>
      <c r="K839" s="26">
        <v>-18.25617706915542</v>
      </c>
      <c r="L839" s="3">
        <v>92</v>
      </c>
      <c r="M839" s="3" t="s">
        <v>1122</v>
      </c>
      <c r="N839" s="21" t="s">
        <v>1217</v>
      </c>
      <c r="Q839" s="21" t="s">
        <v>1203</v>
      </c>
      <c r="R839" s="36"/>
      <c r="AK839" s="1"/>
      <c r="AL839" s="1"/>
      <c r="AM839" s="1"/>
      <c r="AN839" s="1"/>
      <c r="AO839" s="1"/>
    </row>
    <row r="840" spans="1:41" x14ac:dyDescent="0.3">
      <c r="A840" s="1" t="s">
        <v>1035</v>
      </c>
      <c r="B840" s="55" t="s">
        <v>6</v>
      </c>
      <c r="C840" s="15" t="s">
        <v>311</v>
      </c>
      <c r="E840" s="2" t="s">
        <v>339</v>
      </c>
      <c r="F840" s="34">
        <v>1.6833</v>
      </c>
      <c r="H840" s="26">
        <v>24.704990438130391</v>
      </c>
      <c r="I840" s="26">
        <v>2.2450948106497206</v>
      </c>
      <c r="J840" s="26">
        <v>453.6221140821504</v>
      </c>
      <c r="K840" s="26">
        <v>-16.220077799919999</v>
      </c>
      <c r="L840" s="3">
        <v>92</v>
      </c>
      <c r="M840" s="3" t="s">
        <v>1122</v>
      </c>
      <c r="N840" s="21" t="s">
        <v>1217</v>
      </c>
      <c r="Q840" s="21" t="s">
        <v>1203</v>
      </c>
      <c r="R840" s="36"/>
      <c r="AK840" s="1" t="s">
        <v>1147</v>
      </c>
      <c r="AL840" s="1"/>
      <c r="AM840" s="1"/>
      <c r="AN840" s="1"/>
      <c r="AO840" s="1"/>
    </row>
    <row r="841" spans="1:41" x14ac:dyDescent="0.3">
      <c r="A841" s="1" t="s">
        <v>1036</v>
      </c>
      <c r="B841" s="1" t="s">
        <v>52</v>
      </c>
      <c r="E841" s="2" t="s">
        <v>338</v>
      </c>
      <c r="F841" s="34">
        <v>1.5018</v>
      </c>
      <c r="H841" s="26">
        <v>41.576793561934231</v>
      </c>
      <c r="I841" s="26">
        <v>2.9172898502526081</v>
      </c>
      <c r="J841" s="26">
        <v>466.39715990096079</v>
      </c>
      <c r="K841" s="26">
        <v>-27.020600928277663</v>
      </c>
      <c r="L841" s="3">
        <v>92</v>
      </c>
      <c r="M841" s="3" t="s">
        <v>1122</v>
      </c>
      <c r="N841" s="21" t="s">
        <v>1217</v>
      </c>
      <c r="Q841" s="21" t="s">
        <v>1203</v>
      </c>
      <c r="R841" s="36"/>
      <c r="AK841" s="1"/>
      <c r="AL841" s="1"/>
      <c r="AM841" s="1"/>
      <c r="AN841" s="1"/>
      <c r="AO841" s="1"/>
    </row>
    <row r="842" spans="1:41" x14ac:dyDescent="0.3">
      <c r="A842" s="1" t="s">
        <v>1037</v>
      </c>
      <c r="B842" s="1" t="s">
        <v>1086</v>
      </c>
      <c r="E842" s="2" t="s">
        <v>339</v>
      </c>
      <c r="F842" s="34">
        <v>1.6473</v>
      </c>
      <c r="H842" s="26">
        <v>24.19769781836624</v>
      </c>
      <c r="I842" s="26">
        <v>3.8211791487431506</v>
      </c>
      <c r="J842" s="26">
        <v>314.56460439641256</v>
      </c>
      <c r="K842" s="26">
        <v>-19.060579123665587</v>
      </c>
      <c r="L842" s="3">
        <v>92</v>
      </c>
      <c r="M842" s="3" t="s">
        <v>1122</v>
      </c>
      <c r="N842" s="21" t="s">
        <v>1217</v>
      </c>
      <c r="Q842" s="21" t="s">
        <v>1203</v>
      </c>
      <c r="R842" s="36"/>
      <c r="AK842" s="1"/>
      <c r="AL842" s="1"/>
      <c r="AM842" s="1"/>
      <c r="AN842" s="1"/>
      <c r="AO842" s="1"/>
    </row>
    <row r="843" spans="1:41" x14ac:dyDescent="0.3">
      <c r="A843" s="1" t="s">
        <v>1038</v>
      </c>
      <c r="B843" s="55" t="s">
        <v>19</v>
      </c>
      <c r="C843" s="15" t="s">
        <v>310</v>
      </c>
      <c r="E843" s="2" t="s">
        <v>339</v>
      </c>
      <c r="F843" s="34">
        <v>2.2050999999999998</v>
      </c>
      <c r="H843" s="26">
        <v>18.836537177676881</v>
      </c>
      <c r="I843" s="26">
        <v>1.3410704490487151</v>
      </c>
      <c r="J843" s="26">
        <v>345.53229412408973</v>
      </c>
      <c r="K843" s="26">
        <v>-10.877878690628361</v>
      </c>
      <c r="L843" s="3">
        <v>92</v>
      </c>
      <c r="M843" s="3" t="s">
        <v>1122</v>
      </c>
      <c r="N843" s="21" t="s">
        <v>1217</v>
      </c>
      <c r="Q843" s="21" t="s">
        <v>1203</v>
      </c>
      <c r="R843" s="36"/>
      <c r="AK843" s="1"/>
      <c r="AL843" s="1"/>
      <c r="AM843" s="1"/>
      <c r="AN843" s="1"/>
      <c r="AO843" s="1"/>
    </row>
    <row r="844" spans="1:41" x14ac:dyDescent="0.3">
      <c r="A844" s="1" t="s">
        <v>1039</v>
      </c>
      <c r="B844" s="1" t="s">
        <v>13</v>
      </c>
      <c r="E844" s="2" t="s">
        <v>337</v>
      </c>
      <c r="F844" s="34">
        <v>1.9047000000000001</v>
      </c>
      <c r="H844" s="26">
        <v>25.669134650125333</v>
      </c>
      <c r="I844" s="26">
        <v>3.1399345203528326</v>
      </c>
      <c r="J844" s="26">
        <v>534.72880032715591</v>
      </c>
      <c r="K844" s="26">
        <v>-17.452957196237289</v>
      </c>
      <c r="L844" s="3">
        <v>85</v>
      </c>
      <c r="M844" s="3" t="s">
        <v>1122</v>
      </c>
      <c r="N844" s="21" t="s">
        <v>1217</v>
      </c>
      <c r="Q844" s="21" t="s">
        <v>1203</v>
      </c>
      <c r="R844" s="36"/>
      <c r="AK844" s="1"/>
      <c r="AL844" s="1"/>
      <c r="AM844" s="1"/>
      <c r="AN844" s="1"/>
      <c r="AO844" s="1"/>
    </row>
    <row r="845" spans="1:41" x14ac:dyDescent="0.3">
      <c r="A845" s="1" t="s">
        <v>1024</v>
      </c>
      <c r="B845" s="1" t="s">
        <v>52</v>
      </c>
      <c r="E845" s="2" t="s">
        <v>338</v>
      </c>
      <c r="F845" s="34">
        <v>0.878</v>
      </c>
      <c r="H845" s="26">
        <v>22.952525024399677</v>
      </c>
      <c r="I845" s="26">
        <v>2.2353861604270238</v>
      </c>
      <c r="J845" s="26">
        <v>264.87998707373413</v>
      </c>
      <c r="K845" s="26">
        <v>-25.984768926783431</v>
      </c>
      <c r="L845" s="3">
        <v>92</v>
      </c>
      <c r="M845" s="3" t="s">
        <v>1122</v>
      </c>
      <c r="N845" s="21" t="s">
        <v>1217</v>
      </c>
      <c r="Q845" s="21" t="s">
        <v>1203</v>
      </c>
      <c r="R845" s="36"/>
      <c r="AK845" s="1" t="s">
        <v>1147</v>
      </c>
      <c r="AL845" s="1"/>
      <c r="AM845" s="1"/>
      <c r="AN845" s="1"/>
      <c r="AO845" s="1"/>
    </row>
    <row r="846" spans="1:41" x14ac:dyDescent="0.3">
      <c r="A846" s="1" t="s">
        <v>1025</v>
      </c>
      <c r="B846" s="55" t="s">
        <v>19</v>
      </c>
      <c r="C846" s="15" t="s">
        <v>310</v>
      </c>
      <c r="E846" s="2" t="s">
        <v>339</v>
      </c>
      <c r="F846" s="34">
        <v>2.1785999999999999</v>
      </c>
      <c r="H846" s="26">
        <v>16.898160548180329</v>
      </c>
      <c r="I846" s="26">
        <v>2.172392706820486</v>
      </c>
      <c r="J846" s="26">
        <v>348.03137969466417</v>
      </c>
      <c r="K846" s="26">
        <v>-9.165611669226374</v>
      </c>
      <c r="L846" s="3">
        <v>92</v>
      </c>
      <c r="M846" s="3" t="s">
        <v>1122</v>
      </c>
      <c r="N846" s="21" t="s">
        <v>1217</v>
      </c>
      <c r="Q846" s="21" t="s">
        <v>1203</v>
      </c>
      <c r="R846" s="36"/>
      <c r="AK846" s="1"/>
      <c r="AL846" s="1"/>
      <c r="AM846" s="1"/>
      <c r="AN846" s="1"/>
      <c r="AO846" s="1"/>
    </row>
    <row r="847" spans="1:41" x14ac:dyDescent="0.3">
      <c r="A847" s="1" t="s">
        <v>1026</v>
      </c>
      <c r="B847" s="1" t="s">
        <v>1086</v>
      </c>
      <c r="E847" s="2" t="s">
        <v>339</v>
      </c>
      <c r="F847" s="34">
        <v>1.4756</v>
      </c>
      <c r="H847" s="26">
        <v>21.385970826434804</v>
      </c>
      <c r="I847" s="26">
        <v>3.5816466022098585</v>
      </c>
      <c r="J847" s="26">
        <v>273.1112409460456</v>
      </c>
      <c r="K847" s="26">
        <v>-19.828595730417444</v>
      </c>
      <c r="L847" s="3">
        <v>90</v>
      </c>
      <c r="M847" s="3" t="s">
        <v>1122</v>
      </c>
      <c r="N847" s="21" t="s">
        <v>1217</v>
      </c>
      <c r="Q847" s="21" t="s">
        <v>1203</v>
      </c>
      <c r="R847" s="36"/>
      <c r="AK847" s="1"/>
      <c r="AL847" s="1"/>
      <c r="AM847" s="1"/>
      <c r="AN847" s="1"/>
      <c r="AO847" s="1"/>
    </row>
    <row r="848" spans="1:41" x14ac:dyDescent="0.3">
      <c r="A848" s="1" t="s">
        <v>1027</v>
      </c>
      <c r="B848" s="55" t="s">
        <v>19</v>
      </c>
      <c r="C848" s="15" t="s">
        <v>310</v>
      </c>
      <c r="E848" s="2" t="s">
        <v>339</v>
      </c>
      <c r="F848" s="34">
        <v>2.4249000000000001</v>
      </c>
      <c r="H848" s="26">
        <v>15.854751864347239</v>
      </c>
      <c r="I848" s="26">
        <v>2.1585661749444718</v>
      </c>
      <c r="J848" s="26">
        <v>362.64141841494524</v>
      </c>
      <c r="K848" s="26">
        <v>-7.69020446718398</v>
      </c>
      <c r="L848" s="3">
        <v>90</v>
      </c>
      <c r="M848" s="3" t="s">
        <v>1122</v>
      </c>
      <c r="N848" s="21" t="s">
        <v>1217</v>
      </c>
      <c r="Q848" s="21" t="s">
        <v>1203</v>
      </c>
      <c r="R848" s="36"/>
      <c r="AK848" s="1"/>
      <c r="AL848" s="1"/>
      <c r="AM848" s="1"/>
      <c r="AN848" s="1"/>
      <c r="AO848" s="1"/>
    </row>
    <row r="849" spans="1:41" x14ac:dyDescent="0.3">
      <c r="A849" s="1" t="s">
        <v>1040</v>
      </c>
      <c r="B849" s="55" t="s">
        <v>19</v>
      </c>
      <c r="C849" s="15" t="s">
        <v>310</v>
      </c>
      <c r="E849" s="2" t="s">
        <v>339</v>
      </c>
      <c r="F849" s="34">
        <v>2.2726000000000002</v>
      </c>
      <c r="H849" s="26">
        <v>13.381700342996989</v>
      </c>
      <c r="I849" s="26">
        <v>1.7009773231499425</v>
      </c>
      <c r="J849" s="26">
        <v>320.87348475289764</v>
      </c>
      <c r="K849" s="26">
        <v>-7.6393805591472788</v>
      </c>
      <c r="L849" s="3">
        <v>100</v>
      </c>
      <c r="M849" s="50"/>
      <c r="R849" s="36"/>
      <c r="AK849" s="1"/>
      <c r="AL849" s="1"/>
      <c r="AM849" s="1"/>
      <c r="AN849" s="1"/>
      <c r="AO849" s="1"/>
    </row>
    <row r="850" spans="1:41" x14ac:dyDescent="0.3">
      <c r="A850" s="1" t="s">
        <v>1053</v>
      </c>
      <c r="B850" s="55" t="s">
        <v>19</v>
      </c>
      <c r="C850" s="15" t="s">
        <v>310</v>
      </c>
      <c r="E850" s="2" t="s">
        <v>339</v>
      </c>
      <c r="F850" s="34">
        <v>2.3912</v>
      </c>
      <c r="H850" s="26">
        <v>25.778663738483502</v>
      </c>
      <c r="I850" s="26">
        <v>4.5916310991750475E-2</v>
      </c>
      <c r="J850" s="26">
        <v>375.59122546246721</v>
      </c>
      <c r="K850" s="26">
        <v>-12.305638992646406</v>
      </c>
      <c r="L850" s="3">
        <v>111</v>
      </c>
      <c r="M850" s="3" t="s">
        <v>1123</v>
      </c>
      <c r="N850" s="21" t="s">
        <v>1217</v>
      </c>
      <c r="Q850" s="21" t="s">
        <v>1203</v>
      </c>
      <c r="R850" s="36"/>
      <c r="AK850" s="1"/>
      <c r="AL850" s="1"/>
      <c r="AM850" s="1"/>
      <c r="AN850" s="1"/>
      <c r="AO850" s="1"/>
    </row>
    <row r="851" spans="1:41" x14ac:dyDescent="0.3">
      <c r="A851" s="1" t="s">
        <v>1041</v>
      </c>
      <c r="B851" s="1" t="s">
        <v>185</v>
      </c>
      <c r="C851" s="15" t="s">
        <v>310</v>
      </c>
      <c r="E851" s="24" t="s">
        <v>339</v>
      </c>
      <c r="F851" s="34">
        <v>2.0891999999999999</v>
      </c>
      <c r="H851" s="26">
        <v>41.484558540158929</v>
      </c>
      <c r="I851" s="26">
        <v>3.6463051844514132</v>
      </c>
      <c r="J851" s="26">
        <v>478.91006387670399</v>
      </c>
      <c r="K851" s="26">
        <v>-22.684256960978196</v>
      </c>
      <c r="L851" s="3">
        <v>87</v>
      </c>
      <c r="M851" s="3" t="s">
        <v>1123</v>
      </c>
      <c r="N851" s="21" t="s">
        <v>1217</v>
      </c>
      <c r="Q851" s="21" t="s">
        <v>1203</v>
      </c>
      <c r="R851" s="36"/>
      <c r="AK851" s="1"/>
      <c r="AL851" s="1"/>
      <c r="AM851" s="1"/>
      <c r="AN851" s="1"/>
      <c r="AO851" s="1"/>
    </row>
    <row r="852" spans="1:41" x14ac:dyDescent="0.3">
      <c r="A852" s="1" t="s">
        <v>1042</v>
      </c>
      <c r="B852" s="1" t="s">
        <v>1089</v>
      </c>
      <c r="C852" s="23"/>
      <c r="E852" s="54" t="s">
        <v>337</v>
      </c>
      <c r="F852" s="34">
        <v>1.4388000000000001</v>
      </c>
      <c r="H852" s="26">
        <v>22.507202809890803</v>
      </c>
      <c r="I852" s="26">
        <v>3.2284601958556309</v>
      </c>
      <c r="J852" s="26">
        <v>316.67921526382167</v>
      </c>
      <c r="K852" s="26">
        <v>-20.39250702863313</v>
      </c>
      <c r="L852" s="3">
        <v>87</v>
      </c>
      <c r="M852" s="3" t="s">
        <v>1123</v>
      </c>
      <c r="N852" s="21" t="s">
        <v>1217</v>
      </c>
      <c r="Q852" s="21" t="s">
        <v>1203</v>
      </c>
      <c r="R852" s="36"/>
      <c r="AK852" s="1"/>
      <c r="AL852" s="1"/>
      <c r="AM852" s="1"/>
      <c r="AN852" s="1"/>
      <c r="AO852" s="1"/>
    </row>
    <row r="853" spans="1:41" x14ac:dyDescent="0.3">
      <c r="A853" s="1" t="s">
        <v>1043</v>
      </c>
      <c r="B853" s="1" t="s">
        <v>1086</v>
      </c>
      <c r="C853" s="23"/>
      <c r="E853" s="2" t="s">
        <v>339</v>
      </c>
      <c r="F853" s="34">
        <v>1.4885999999999999</v>
      </c>
      <c r="H853" s="26">
        <v>6.8344549691658756</v>
      </c>
      <c r="I853" s="26">
        <v>5.9400658116682719</v>
      </c>
      <c r="J853" s="26">
        <v>137.63633644889345</v>
      </c>
      <c r="K853" s="26">
        <v>-22.474280694810535</v>
      </c>
      <c r="L853" s="3">
        <v>87</v>
      </c>
      <c r="M853" s="3" t="s">
        <v>1123</v>
      </c>
      <c r="N853" s="21" t="s">
        <v>1217</v>
      </c>
      <c r="Q853" s="21" t="s">
        <v>1203</v>
      </c>
      <c r="R853" s="36"/>
      <c r="AK853" s="1"/>
      <c r="AL853" s="1"/>
      <c r="AM853" s="1"/>
      <c r="AN853" s="1"/>
      <c r="AO853" s="1"/>
    </row>
    <row r="854" spans="1:41" x14ac:dyDescent="0.3">
      <c r="A854" s="1" t="s">
        <v>1044</v>
      </c>
      <c r="B854" s="1" t="s">
        <v>1086</v>
      </c>
      <c r="E854" s="2" t="s">
        <v>339</v>
      </c>
      <c r="F854" s="34">
        <v>1.6235999999999999</v>
      </c>
      <c r="H854" s="26">
        <v>11.058530732031601</v>
      </c>
      <c r="I854" s="26">
        <v>4.9313635532823543</v>
      </c>
      <c r="J854" s="26">
        <v>258.08177527685689</v>
      </c>
      <c r="K854" s="26">
        <v>-22.354215579408422</v>
      </c>
      <c r="L854" s="3">
        <v>85</v>
      </c>
      <c r="M854" s="3" t="s">
        <v>1123</v>
      </c>
      <c r="N854" s="21" t="s">
        <v>1217</v>
      </c>
      <c r="Q854" s="21" t="s">
        <v>1203</v>
      </c>
      <c r="R854" s="36"/>
      <c r="AK854" s="1"/>
      <c r="AL854" s="1"/>
      <c r="AM854" s="1"/>
      <c r="AN854" s="1"/>
      <c r="AO854" s="1"/>
    </row>
    <row r="855" spans="1:41" x14ac:dyDescent="0.3">
      <c r="A855" s="1" t="s">
        <v>1045</v>
      </c>
      <c r="B855" s="1" t="s">
        <v>9</v>
      </c>
      <c r="E855" s="2" t="s">
        <v>338</v>
      </c>
      <c r="F855" s="34">
        <v>1.0428999999999999</v>
      </c>
      <c r="H855" s="26">
        <v>50.82911918376908</v>
      </c>
      <c r="I855" s="26">
        <v>2.817751638434939</v>
      </c>
      <c r="J855" s="26">
        <v>319.33558594023646</v>
      </c>
      <c r="K855" s="26">
        <v>-26.854160264625424</v>
      </c>
      <c r="L855" s="3">
        <v>84</v>
      </c>
      <c r="M855" s="3" t="s">
        <v>1123</v>
      </c>
      <c r="N855" s="21" t="s">
        <v>1217</v>
      </c>
      <c r="Q855" s="21" t="s">
        <v>1203</v>
      </c>
      <c r="R855" s="36"/>
      <c r="AK855" s="1" t="s">
        <v>1147</v>
      </c>
      <c r="AL855" s="1"/>
      <c r="AM855" s="1"/>
      <c r="AN855" s="1"/>
      <c r="AO855" s="1"/>
    </row>
    <row r="856" spans="1:41" x14ac:dyDescent="0.3">
      <c r="A856" s="1" t="s">
        <v>1046</v>
      </c>
      <c r="B856" s="1" t="s">
        <v>1086</v>
      </c>
      <c r="E856" s="2" t="s">
        <v>339</v>
      </c>
      <c r="F856" s="34">
        <v>1.5276000000000001</v>
      </c>
      <c r="H856" s="26">
        <v>34.147550792376805</v>
      </c>
      <c r="I856" s="26">
        <v>3.3695249720470151</v>
      </c>
      <c r="J856" s="26">
        <v>304.49835762263035</v>
      </c>
      <c r="K856" s="26">
        <v>-18.745682650431636</v>
      </c>
      <c r="L856" s="3">
        <v>84</v>
      </c>
      <c r="M856" s="3" t="s">
        <v>1123</v>
      </c>
      <c r="N856" s="21" t="s">
        <v>1217</v>
      </c>
      <c r="Q856" s="21" t="s">
        <v>1203</v>
      </c>
      <c r="R856" s="36"/>
      <c r="AK856" s="1"/>
      <c r="AL856" s="1"/>
      <c r="AM856" s="1"/>
      <c r="AN856" s="1"/>
      <c r="AO856" s="1"/>
    </row>
    <row r="857" spans="1:41" x14ac:dyDescent="0.3">
      <c r="A857" s="1" t="s">
        <v>1047</v>
      </c>
      <c r="B857" s="55" t="s">
        <v>6</v>
      </c>
      <c r="C857" s="15" t="s">
        <v>311</v>
      </c>
      <c r="E857" s="2" t="s">
        <v>339</v>
      </c>
      <c r="F857" s="34">
        <v>1.9115</v>
      </c>
      <c r="H857" s="26">
        <v>21.995586673480929</v>
      </c>
      <c r="I857" s="26">
        <v>2.5635452527396292</v>
      </c>
      <c r="J857" s="26">
        <v>311.90823371999784</v>
      </c>
      <c r="K857" s="26">
        <v>-17.778925887673292</v>
      </c>
      <c r="L857" s="3">
        <v>84</v>
      </c>
      <c r="M857" s="3" t="s">
        <v>1123</v>
      </c>
      <c r="N857" s="21" t="s">
        <v>1217</v>
      </c>
      <c r="Q857" s="21" t="s">
        <v>1203</v>
      </c>
      <c r="R857" s="36"/>
      <c r="AK857" s="1"/>
      <c r="AL857" s="1"/>
      <c r="AM857" s="1"/>
      <c r="AN857" s="1"/>
      <c r="AO857" s="1"/>
    </row>
    <row r="858" spans="1:41" x14ac:dyDescent="0.3">
      <c r="A858" s="1" t="s">
        <v>1048</v>
      </c>
      <c r="B858" s="1" t="s">
        <v>1086</v>
      </c>
      <c r="C858" s="23"/>
      <c r="E858" s="2" t="s">
        <v>339</v>
      </c>
      <c r="F858" s="34">
        <v>1.4371</v>
      </c>
      <c r="H858" s="26">
        <v>33.419758823681072</v>
      </c>
      <c r="I858" s="26">
        <v>3.0556459684594635</v>
      </c>
      <c r="J858" s="26">
        <v>285.22219409575229</v>
      </c>
      <c r="K858" s="26">
        <v>-17.605455549777041</v>
      </c>
      <c r="L858" s="3">
        <v>104</v>
      </c>
      <c r="M858" s="3" t="s">
        <v>1123</v>
      </c>
      <c r="N858" s="21" t="s">
        <v>1217</v>
      </c>
      <c r="Q858" s="21" t="s">
        <v>1203</v>
      </c>
      <c r="R858" s="36"/>
      <c r="AK858" s="1"/>
      <c r="AL858" s="1"/>
      <c r="AM858" s="1"/>
      <c r="AN858" s="1"/>
      <c r="AO858" s="1"/>
    </row>
    <row r="859" spans="1:41" x14ac:dyDescent="0.3">
      <c r="A859" s="1" t="s">
        <v>1049</v>
      </c>
      <c r="B859" s="55" t="s">
        <v>19</v>
      </c>
      <c r="C859" s="15" t="s">
        <v>310</v>
      </c>
      <c r="E859" s="2" t="s">
        <v>339</v>
      </c>
      <c r="F859" s="34">
        <v>2.2065000000000001</v>
      </c>
      <c r="H859" s="26">
        <v>13.718934641362932</v>
      </c>
      <c r="I859" s="26">
        <v>1.8549212574855614</v>
      </c>
      <c r="J859" s="26">
        <v>315.52579115432582</v>
      </c>
      <c r="K859" s="26">
        <v>-8.2180918077417449</v>
      </c>
      <c r="L859" s="3">
        <v>104</v>
      </c>
      <c r="M859" s="3" t="s">
        <v>1123</v>
      </c>
      <c r="N859" s="21" t="s">
        <v>1217</v>
      </c>
      <c r="Q859" s="21" t="s">
        <v>1203</v>
      </c>
      <c r="R859" s="36"/>
      <c r="AK859" s="1"/>
      <c r="AL859" s="1"/>
      <c r="AM859" s="1"/>
      <c r="AN859" s="1"/>
      <c r="AO859" s="1"/>
    </row>
    <row r="860" spans="1:41" x14ac:dyDescent="0.3">
      <c r="A860" s="1" t="s">
        <v>1050</v>
      </c>
      <c r="B860" s="55" t="s">
        <v>19</v>
      </c>
      <c r="C860" s="15" t="s">
        <v>310</v>
      </c>
      <c r="E860" s="2" t="s">
        <v>339</v>
      </c>
      <c r="F860" s="34">
        <v>2.1985999999999999</v>
      </c>
      <c r="H860" s="26">
        <v>13.296671182297882</v>
      </c>
      <c r="I860" s="26">
        <v>2.725991459364467</v>
      </c>
      <c r="J860" s="26">
        <v>298.08462052891844</v>
      </c>
      <c r="K860" s="26">
        <v>-7.9879343766870843</v>
      </c>
      <c r="L860" s="3">
        <v>104</v>
      </c>
      <c r="M860" s="3" t="s">
        <v>1123</v>
      </c>
      <c r="N860" s="21" t="s">
        <v>1217</v>
      </c>
      <c r="Q860" s="21" t="s">
        <v>1203</v>
      </c>
      <c r="R860" s="36"/>
      <c r="AK860" s="1"/>
      <c r="AL860" s="1"/>
      <c r="AM860" s="1"/>
      <c r="AN860" s="1"/>
      <c r="AO860" s="1"/>
    </row>
    <row r="861" spans="1:41" x14ac:dyDescent="0.3">
      <c r="A861" s="1" t="s">
        <v>1051</v>
      </c>
      <c r="B861" s="1" t="s">
        <v>160</v>
      </c>
      <c r="C861" s="23" t="s">
        <v>310</v>
      </c>
      <c r="E861" s="1" t="s">
        <v>339</v>
      </c>
      <c r="F861" s="34">
        <v>1.33</v>
      </c>
      <c r="H861" s="26">
        <v>27.425923580501763</v>
      </c>
      <c r="I861" s="26">
        <v>3.1106424517849596</v>
      </c>
      <c r="J861" s="26">
        <v>340.77878870313708</v>
      </c>
      <c r="K861" s="26">
        <v>-17.729288689378997</v>
      </c>
      <c r="L861" s="3">
        <v>89</v>
      </c>
      <c r="M861" s="3" t="s">
        <v>1123</v>
      </c>
      <c r="N861" s="21" t="s">
        <v>1217</v>
      </c>
      <c r="Q861" s="21" t="s">
        <v>1203</v>
      </c>
      <c r="R861" s="36"/>
      <c r="AK861" s="1" t="s">
        <v>1147</v>
      </c>
      <c r="AL861" s="1"/>
      <c r="AM861" s="1"/>
      <c r="AN861" s="1"/>
      <c r="AO861" s="1"/>
    </row>
    <row r="862" spans="1:41" x14ac:dyDescent="0.3">
      <c r="A862" s="1" t="s">
        <v>1052</v>
      </c>
      <c r="B862" s="1" t="s">
        <v>13</v>
      </c>
      <c r="E862" s="2" t="s">
        <v>337</v>
      </c>
      <c r="F862" s="34">
        <v>0.9909</v>
      </c>
      <c r="H862" s="26">
        <v>14.04752190643744</v>
      </c>
      <c r="I862" s="26">
        <v>3.2748666294023168</v>
      </c>
      <c r="J862" s="26">
        <v>242.73773939598746</v>
      </c>
      <c r="K862" s="26">
        <v>-21.355994913610839</v>
      </c>
      <c r="L862" s="3">
        <v>89</v>
      </c>
      <c r="M862" s="3" t="s">
        <v>1123</v>
      </c>
      <c r="N862" s="21" t="s">
        <v>1217</v>
      </c>
      <c r="Q862" s="21" t="s">
        <v>1203</v>
      </c>
      <c r="R862" s="36"/>
      <c r="AK862" s="1" t="s">
        <v>1147</v>
      </c>
      <c r="AL862" s="1"/>
      <c r="AM862" s="1"/>
      <c r="AN862" s="1"/>
      <c r="AO862" s="1"/>
    </row>
    <row r="863" spans="1:41" x14ac:dyDescent="0.3">
      <c r="A863" s="1" t="s">
        <v>1054</v>
      </c>
      <c r="B863" s="1" t="s">
        <v>1092</v>
      </c>
      <c r="E863" s="1" t="s">
        <v>338</v>
      </c>
      <c r="F863" s="34">
        <v>1.5066999999999999</v>
      </c>
      <c r="H863" s="26">
        <v>50.920390223988029</v>
      </c>
      <c r="I863" s="26">
        <v>2.0980116942785632</v>
      </c>
      <c r="J863" s="26">
        <v>352.14735938244854</v>
      </c>
      <c r="K863" s="26">
        <v>-35.283595742373663</v>
      </c>
      <c r="L863" s="3">
        <v>109</v>
      </c>
      <c r="M863" s="3" t="s">
        <v>1117</v>
      </c>
      <c r="N863" s="21" t="s">
        <v>1217</v>
      </c>
      <c r="Q863" s="21" t="s">
        <v>1203</v>
      </c>
      <c r="R863" s="36"/>
      <c r="AK863" s="1"/>
      <c r="AL863" s="1"/>
      <c r="AM863" s="1"/>
      <c r="AN863" s="1"/>
      <c r="AO863" s="1"/>
    </row>
    <row r="864" spans="1:41" x14ac:dyDescent="0.3">
      <c r="A864" s="1" t="s">
        <v>1055</v>
      </c>
      <c r="B864" s="55" t="s">
        <v>19</v>
      </c>
      <c r="C864" s="15" t="s">
        <v>310</v>
      </c>
      <c r="E864" s="2" t="s">
        <v>339</v>
      </c>
      <c r="F864" s="34">
        <v>2.2122000000000002</v>
      </c>
      <c r="H864" s="26">
        <v>25.983122281053419</v>
      </c>
      <c r="I864" s="26">
        <v>0.23088337827791761</v>
      </c>
      <c r="J864" s="26">
        <v>386.59978410695715</v>
      </c>
      <c r="K864" s="26">
        <v>-14.949496465586183</v>
      </c>
      <c r="L864" s="3">
        <v>109</v>
      </c>
      <c r="M864" s="3" t="s">
        <v>1117</v>
      </c>
      <c r="N864" s="21" t="s">
        <v>1217</v>
      </c>
      <c r="Q864" s="21" t="s">
        <v>1203</v>
      </c>
      <c r="R864" s="36"/>
      <c r="AK864" s="1"/>
      <c r="AL864" s="1"/>
      <c r="AM864" s="1"/>
      <c r="AN864" s="1"/>
      <c r="AO864" s="1"/>
    </row>
    <row r="865" spans="1:41" x14ac:dyDescent="0.3">
      <c r="A865" s="1" t="s">
        <v>1056</v>
      </c>
      <c r="B865" s="55" t="s">
        <v>6</v>
      </c>
      <c r="C865" s="15" t="s">
        <v>311</v>
      </c>
      <c r="E865" s="2" t="s">
        <v>339</v>
      </c>
      <c r="F865" s="34">
        <v>0.44309999999999999</v>
      </c>
      <c r="H865" s="26">
        <v>7.6155703098254532</v>
      </c>
      <c r="I865" s="26">
        <v>-7.0640498278607966E-3</v>
      </c>
      <c r="J865" s="26">
        <v>131.5022173211199</v>
      </c>
      <c r="K865" s="26">
        <v>-21.807390656433597</v>
      </c>
      <c r="L865" s="3">
        <v>117</v>
      </c>
      <c r="M865" s="3" t="s">
        <v>1117</v>
      </c>
      <c r="N865" s="21" t="s">
        <v>1217</v>
      </c>
      <c r="Q865" s="21" t="s">
        <v>1203</v>
      </c>
      <c r="R865" s="36"/>
      <c r="AK865" s="1" t="s">
        <v>1147</v>
      </c>
      <c r="AL865" s="1"/>
      <c r="AM865" s="1"/>
      <c r="AN865" s="1"/>
      <c r="AO865" s="1"/>
    </row>
    <row r="866" spans="1:41" x14ac:dyDescent="0.3">
      <c r="A866" s="1" t="s">
        <v>1057</v>
      </c>
      <c r="B866" s="55" t="s">
        <v>6</v>
      </c>
      <c r="C866" s="15" t="s">
        <v>311</v>
      </c>
      <c r="E866" s="2" t="s">
        <v>339</v>
      </c>
      <c r="F866" s="34">
        <v>2.0137999999999998</v>
      </c>
      <c r="H866" s="26">
        <v>28.00959832767359</v>
      </c>
      <c r="I866" s="26">
        <v>1.602545415058144</v>
      </c>
      <c r="J866" s="26">
        <v>500.72026521989875</v>
      </c>
      <c r="K866" s="26">
        <v>-20.734199319651758</v>
      </c>
      <c r="L866" s="3">
        <v>117</v>
      </c>
      <c r="M866" s="3" t="s">
        <v>1117</v>
      </c>
      <c r="N866" s="21" t="s">
        <v>1217</v>
      </c>
      <c r="Q866" s="21" t="s">
        <v>1203</v>
      </c>
      <c r="R866" s="36"/>
      <c r="AK866" s="1"/>
      <c r="AL866" s="1"/>
      <c r="AM866" s="1"/>
      <c r="AN866" s="1"/>
      <c r="AO866" s="1"/>
    </row>
    <row r="867" spans="1:41" x14ac:dyDescent="0.3">
      <c r="A867" s="1" t="s">
        <v>1059</v>
      </c>
      <c r="B867" s="55" t="s">
        <v>19</v>
      </c>
      <c r="C867" s="15" t="s">
        <v>310</v>
      </c>
      <c r="E867" s="2" t="s">
        <v>339</v>
      </c>
      <c r="F867" s="34">
        <v>2.3715999999999999</v>
      </c>
      <c r="H867" s="26">
        <v>9.4426800464936189</v>
      </c>
      <c r="I867" s="26">
        <v>1.7551045249880519</v>
      </c>
      <c r="J867" s="26">
        <v>303.05069810774194</v>
      </c>
      <c r="K867" s="26">
        <v>-3.8904105709523424</v>
      </c>
      <c r="L867" s="3">
        <v>117</v>
      </c>
      <c r="M867" s="3" t="s">
        <v>1117</v>
      </c>
      <c r="N867" s="21" t="s">
        <v>1217</v>
      </c>
      <c r="Q867" s="21" t="s">
        <v>1203</v>
      </c>
      <c r="R867" s="36"/>
      <c r="AK867" s="1"/>
      <c r="AL867" s="1"/>
      <c r="AM867" s="1"/>
      <c r="AN867" s="1"/>
      <c r="AO867" s="1"/>
    </row>
    <row r="868" spans="1:41" x14ac:dyDescent="0.3">
      <c r="A868" s="1" t="s">
        <v>1060</v>
      </c>
      <c r="B868" s="55" t="s">
        <v>19</v>
      </c>
      <c r="C868" s="15" t="s">
        <v>310</v>
      </c>
      <c r="E868" s="2" t="s">
        <v>339</v>
      </c>
      <c r="F868" s="34">
        <v>2.3136999999999999</v>
      </c>
      <c r="H868" s="26">
        <v>21.641479990475833</v>
      </c>
      <c r="I868" s="26">
        <v>0.96325385864600932</v>
      </c>
      <c r="J868" s="26">
        <v>339.0549163758601</v>
      </c>
      <c r="K868" s="26">
        <v>-10.502613029994643</v>
      </c>
      <c r="L868" s="3">
        <v>109</v>
      </c>
      <c r="M868" s="3" t="s">
        <v>1117</v>
      </c>
      <c r="N868" s="21" t="s">
        <v>1217</v>
      </c>
      <c r="Q868" s="21" t="s">
        <v>1203</v>
      </c>
      <c r="R868" s="36"/>
      <c r="AK868" s="1"/>
      <c r="AL868" s="1"/>
      <c r="AM868" s="1"/>
      <c r="AN868" s="1"/>
      <c r="AO868" s="1"/>
    </row>
    <row r="869" spans="1:41" x14ac:dyDescent="0.3">
      <c r="A869" s="1" t="s">
        <v>1063</v>
      </c>
      <c r="B869" s="55" t="s">
        <v>6</v>
      </c>
      <c r="C869" s="15" t="s">
        <v>311</v>
      </c>
      <c r="E869" s="2" t="s">
        <v>339</v>
      </c>
      <c r="F869" s="34">
        <v>1.9023000000000001</v>
      </c>
      <c r="H869" s="26">
        <v>20.58004756008426</v>
      </c>
      <c r="I869" s="26">
        <v>-0.39041109018889042</v>
      </c>
      <c r="J869" s="26">
        <v>313.7046084029439</v>
      </c>
      <c r="K869" s="26">
        <v>-21.325347698455985</v>
      </c>
      <c r="L869" s="3">
        <v>109</v>
      </c>
      <c r="M869" s="3" t="s">
        <v>1117</v>
      </c>
      <c r="N869" s="21" t="s">
        <v>1217</v>
      </c>
      <c r="Q869" s="21" t="s">
        <v>1203</v>
      </c>
      <c r="R869" s="36"/>
      <c r="AK869" s="1" t="s">
        <v>1150</v>
      </c>
      <c r="AL869" s="1"/>
      <c r="AM869" s="1"/>
      <c r="AN869" s="1"/>
      <c r="AO869" s="1"/>
    </row>
    <row r="870" spans="1:41" x14ac:dyDescent="0.3">
      <c r="A870" s="1" t="s">
        <v>1062</v>
      </c>
      <c r="B870" s="55" t="s">
        <v>6</v>
      </c>
      <c r="C870" s="15" t="s">
        <v>311</v>
      </c>
      <c r="E870" s="2" t="s">
        <v>339</v>
      </c>
      <c r="F870" s="34">
        <v>1.3724000000000001</v>
      </c>
      <c r="H870" s="26">
        <v>20.492444052986578</v>
      </c>
      <c r="I870" s="26">
        <v>0.1847951522607873</v>
      </c>
      <c r="J870" s="26">
        <v>385.81475734208971</v>
      </c>
      <c r="K870" s="26">
        <v>-20.996455723274636</v>
      </c>
      <c r="L870" s="3">
        <v>109</v>
      </c>
      <c r="M870" s="3" t="s">
        <v>1117</v>
      </c>
      <c r="N870" s="21" t="s">
        <v>1217</v>
      </c>
      <c r="Q870" s="21" t="s">
        <v>1203</v>
      </c>
      <c r="R870" s="36"/>
      <c r="AK870" s="1" t="s">
        <v>1149</v>
      </c>
      <c r="AL870" s="1" t="s">
        <v>1147</v>
      </c>
      <c r="AM870" s="1"/>
      <c r="AN870" s="1"/>
      <c r="AO870" s="1"/>
    </row>
    <row r="871" spans="1:41" x14ac:dyDescent="0.3">
      <c r="A871" s="1" t="s">
        <v>1061</v>
      </c>
      <c r="B871" s="1" t="s">
        <v>1092</v>
      </c>
      <c r="E871" s="1" t="s">
        <v>338</v>
      </c>
      <c r="F871" s="34">
        <v>1.4854000000000001</v>
      </c>
      <c r="H871" s="26">
        <v>56.062582757246489</v>
      </c>
      <c r="I871" s="26">
        <v>2.0903885126702857</v>
      </c>
      <c r="J871" s="26">
        <v>373.87246899298276</v>
      </c>
      <c r="K871" s="26">
        <v>-35.238820043990643</v>
      </c>
      <c r="L871" s="3">
        <v>109</v>
      </c>
      <c r="M871" s="3" t="s">
        <v>1117</v>
      </c>
      <c r="N871" s="21" t="s">
        <v>1217</v>
      </c>
      <c r="Q871" s="21" t="s">
        <v>1203</v>
      </c>
      <c r="R871" s="36"/>
      <c r="AK871" s="1"/>
      <c r="AL871" s="1"/>
      <c r="AM871" s="1"/>
      <c r="AN871" s="1"/>
      <c r="AO871" s="1"/>
    </row>
    <row r="872" spans="1:41" x14ac:dyDescent="0.3">
      <c r="A872" s="94" t="s">
        <v>1058</v>
      </c>
      <c r="B872" s="94" t="s">
        <v>185</v>
      </c>
      <c r="C872" s="94" t="s">
        <v>311</v>
      </c>
      <c r="D872" s="94"/>
      <c r="E872" s="102" t="s">
        <v>339</v>
      </c>
      <c r="F872" s="143">
        <v>1.9360999999999999</v>
      </c>
      <c r="G872" s="78"/>
      <c r="H872" s="96">
        <v>34.649078723279999</v>
      </c>
      <c r="I872" s="96">
        <v>-0.37655840765899018</v>
      </c>
      <c r="J872" s="96">
        <v>584.08137131528258</v>
      </c>
      <c r="K872" s="96">
        <v>-21.722935738620404</v>
      </c>
      <c r="L872" s="78">
        <v>117</v>
      </c>
      <c r="M872" s="78" t="s">
        <v>1117</v>
      </c>
      <c r="N872" s="78" t="s">
        <v>1217</v>
      </c>
      <c r="O872" s="78"/>
      <c r="P872" s="78"/>
      <c r="Q872" s="78" t="s">
        <v>1203</v>
      </c>
      <c r="R872" s="144"/>
      <c r="S872" s="78"/>
      <c r="T872" s="78"/>
      <c r="U872" s="78"/>
      <c r="V872" s="78"/>
      <c r="W872" s="94"/>
      <c r="X872" s="94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102"/>
      <c r="AK872" s="94" t="s">
        <v>1148</v>
      </c>
      <c r="AL872" s="94"/>
      <c r="AM872" s="94"/>
      <c r="AN872" s="94"/>
      <c r="AO872" s="94"/>
    </row>
    <row r="873" spans="1:41" x14ac:dyDescent="0.3">
      <c r="A873" s="32" t="s">
        <v>444</v>
      </c>
      <c r="B873" s="1" t="s">
        <v>254</v>
      </c>
      <c r="E873" s="2" t="s">
        <v>338</v>
      </c>
      <c r="F873" s="34">
        <v>0.52359999999999995</v>
      </c>
      <c r="H873" s="26">
        <v>1.6976709686990061</v>
      </c>
      <c r="I873" s="35"/>
      <c r="J873" s="26">
        <v>73.883141762452098</v>
      </c>
      <c r="K873" s="27">
        <v>-6.1611823999999986</v>
      </c>
      <c r="L873" s="25">
        <v>12</v>
      </c>
      <c r="M873" s="25" t="s">
        <v>1099</v>
      </c>
      <c r="N873" s="21" t="s">
        <v>1218</v>
      </c>
      <c r="O873" s="29"/>
      <c r="P873" s="30"/>
      <c r="Q873" s="21" t="s">
        <v>1203</v>
      </c>
      <c r="R873" s="31"/>
      <c r="S873" s="31"/>
      <c r="T873" s="28"/>
      <c r="AK873" s="1" t="s">
        <v>1126</v>
      </c>
      <c r="AL873" s="1"/>
      <c r="AM873" s="1"/>
      <c r="AN873" s="1"/>
      <c r="AO873" s="32"/>
    </row>
    <row r="874" spans="1:41" x14ac:dyDescent="0.3">
      <c r="A874" s="1" t="s">
        <v>426</v>
      </c>
      <c r="B874" s="1" t="s">
        <v>1085</v>
      </c>
      <c r="E874" s="2" t="s">
        <v>339</v>
      </c>
      <c r="F874" s="34">
        <v>0.59099999999999997</v>
      </c>
      <c r="H874" s="26">
        <v>5.5427978044800472</v>
      </c>
      <c r="I874" s="25"/>
      <c r="J874" s="26">
        <v>94.618773946360164</v>
      </c>
      <c r="K874" s="27">
        <v>-8.8564519999999973</v>
      </c>
      <c r="L874" s="3">
        <v>76</v>
      </c>
      <c r="M874" s="3" t="s">
        <v>1098</v>
      </c>
      <c r="N874" s="21" t="s">
        <v>1218</v>
      </c>
      <c r="Q874" s="21" t="s">
        <v>1203</v>
      </c>
      <c r="R874" s="36"/>
      <c r="AK874" s="1" t="s">
        <v>1126</v>
      </c>
      <c r="AL874" s="1" t="s">
        <v>1125</v>
      </c>
      <c r="AM874" s="1"/>
      <c r="AN874" s="1"/>
      <c r="AO874" s="1"/>
    </row>
    <row r="875" spans="1:41" x14ac:dyDescent="0.3">
      <c r="A875" s="1" t="s">
        <v>809</v>
      </c>
      <c r="B875" s="1" t="s">
        <v>1086</v>
      </c>
      <c r="E875" s="2" t="s">
        <v>339</v>
      </c>
      <c r="F875" s="34">
        <v>1.5421</v>
      </c>
      <c r="H875" s="26">
        <v>26.961514195583597</v>
      </c>
      <c r="I875" s="27">
        <v>3.3902100000000002</v>
      </c>
      <c r="J875" s="26">
        <v>311.60982658959534</v>
      </c>
      <c r="K875" s="27">
        <v>-18.292066900000002</v>
      </c>
      <c r="L875" s="3">
        <v>92</v>
      </c>
      <c r="M875" s="3" t="s">
        <v>1113</v>
      </c>
      <c r="N875" s="28" t="s">
        <v>1218</v>
      </c>
      <c r="O875" s="29"/>
      <c r="P875" s="29"/>
      <c r="Q875" s="21" t="s">
        <v>1203</v>
      </c>
      <c r="R875" s="31"/>
      <c r="S875" s="31"/>
      <c r="T875" s="28"/>
      <c r="AK875" s="1"/>
      <c r="AL875" s="1"/>
      <c r="AM875" s="1"/>
      <c r="AN875" s="1"/>
      <c r="AO875" s="1"/>
    </row>
    <row r="876" spans="1:41" s="1" customFormat="1" x14ac:dyDescent="0.3">
      <c r="A876" s="105" t="s">
        <v>1234</v>
      </c>
      <c r="B876" s="114" t="s">
        <v>6</v>
      </c>
      <c r="C876" s="1" t="s">
        <v>290</v>
      </c>
      <c r="E876" s="1" t="s">
        <v>339</v>
      </c>
      <c r="F876" s="3">
        <v>4.0247000000000002</v>
      </c>
      <c r="H876" s="3">
        <v>28</v>
      </c>
      <c r="I876" s="3">
        <v>5.0999999999999996</v>
      </c>
      <c r="J876" s="3">
        <v>648.6</v>
      </c>
      <c r="K876" s="3">
        <v>-16.600000000000001</v>
      </c>
      <c r="L876" s="116">
        <v>91</v>
      </c>
      <c r="M876" s="110" t="s">
        <v>355</v>
      </c>
      <c r="N876" s="110" t="s">
        <v>355</v>
      </c>
      <c r="O876" s="127">
        <v>26.870080000000002</v>
      </c>
      <c r="P876" s="128">
        <v>-176.49017000000001</v>
      </c>
      <c r="Q876" s="3" t="s">
        <v>422</v>
      </c>
      <c r="R876" s="129">
        <v>42265</v>
      </c>
      <c r="T876" s="114" t="s">
        <v>386</v>
      </c>
      <c r="U876" s="2" t="s">
        <v>1235</v>
      </c>
      <c r="V876" s="1" t="s">
        <v>395</v>
      </c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2"/>
    </row>
    <row r="877" spans="1:41" s="1" customFormat="1" ht="14.5" x14ac:dyDescent="0.35">
      <c r="A877" s="1" t="s">
        <v>1243</v>
      </c>
      <c r="B877" s="1" t="s">
        <v>19</v>
      </c>
      <c r="C877" s="1" t="s">
        <v>1244</v>
      </c>
      <c r="E877" s="1" t="s">
        <v>339</v>
      </c>
      <c r="F877" s="16">
        <v>3.0922000000000001</v>
      </c>
      <c r="H877" s="17">
        <v>24</v>
      </c>
      <c r="I877" s="17">
        <v>1.5</v>
      </c>
      <c r="J877" s="17">
        <v>441</v>
      </c>
      <c r="K877" s="17">
        <v>-7</v>
      </c>
      <c r="L877" s="3">
        <v>17</v>
      </c>
      <c r="M877" s="3" t="s">
        <v>1246</v>
      </c>
      <c r="N877" s="3" t="s">
        <v>1247</v>
      </c>
      <c r="O877" s="3">
        <v>22.014610000000001</v>
      </c>
      <c r="P877" s="3">
        <v>-160.10035999999999</v>
      </c>
      <c r="Q877" s="1" t="s">
        <v>1203</v>
      </c>
      <c r="R877" s="4">
        <v>43670</v>
      </c>
      <c r="S877" s="3"/>
      <c r="T877" s="1" t="s">
        <v>1248</v>
      </c>
      <c r="U877" s="2" t="s">
        <v>1245</v>
      </c>
      <c r="X877" s="3" t="s">
        <v>397</v>
      </c>
      <c r="Y877" s="3">
        <v>0</v>
      </c>
      <c r="Z877" s="3">
        <v>1</v>
      </c>
      <c r="AA877" s="3">
        <v>0</v>
      </c>
      <c r="AB877" s="3">
        <v>0</v>
      </c>
      <c r="AC877" s="3">
        <v>1</v>
      </c>
      <c r="AD877" s="3">
        <v>0</v>
      </c>
      <c r="AE877" s="3">
        <v>1</v>
      </c>
      <c r="AF877" s="3">
        <v>0</v>
      </c>
      <c r="AG877" s="3">
        <v>0</v>
      </c>
      <c r="AH877" s="3">
        <v>1</v>
      </c>
      <c r="AI877" s="3">
        <v>0</v>
      </c>
      <c r="AJ877" s="3">
        <v>0</v>
      </c>
    </row>
    <row r="878" spans="1:41" s="1" customFormat="1" ht="14.5" x14ac:dyDescent="0.35">
      <c r="A878" s="1" t="s">
        <v>1249</v>
      </c>
      <c r="B878" s="1" t="s">
        <v>1250</v>
      </c>
      <c r="E878" s="1" t="s">
        <v>338</v>
      </c>
      <c r="F878" s="16">
        <v>0.6069</v>
      </c>
      <c r="H878" s="17">
        <v>9.4</v>
      </c>
      <c r="I878" s="17">
        <v>3.2</v>
      </c>
      <c r="J878" s="17">
        <v>170.6</v>
      </c>
      <c r="K878" s="17">
        <v>-20.3</v>
      </c>
      <c r="L878" s="3">
        <v>61</v>
      </c>
      <c r="M878" s="3" t="s">
        <v>1247</v>
      </c>
      <c r="N878" s="3" t="s">
        <v>1247</v>
      </c>
      <c r="O878" s="145">
        <v>21.97</v>
      </c>
      <c r="P878" s="3">
        <v>-160.16833</v>
      </c>
      <c r="Q878" s="1" t="s">
        <v>1203</v>
      </c>
      <c r="R878" s="4">
        <v>43670</v>
      </c>
      <c r="S878" s="3"/>
      <c r="T878" s="1" t="s">
        <v>381</v>
      </c>
      <c r="U878" s="2" t="s">
        <v>1245</v>
      </c>
      <c r="X878" s="3" t="s">
        <v>397</v>
      </c>
      <c r="Y878" s="3">
        <v>0</v>
      </c>
      <c r="Z878" s="3">
        <v>1</v>
      </c>
      <c r="AA878" s="3">
        <v>0</v>
      </c>
      <c r="AB878" s="3">
        <v>0</v>
      </c>
      <c r="AC878" s="3">
        <v>1</v>
      </c>
      <c r="AD878" s="3">
        <v>0</v>
      </c>
      <c r="AE878" s="3">
        <v>1</v>
      </c>
      <c r="AF878" s="3">
        <v>0</v>
      </c>
      <c r="AG878" s="3">
        <v>0</v>
      </c>
      <c r="AH878" s="3">
        <v>1</v>
      </c>
      <c r="AI878" s="3">
        <v>0</v>
      </c>
      <c r="AJ878" s="3">
        <v>0</v>
      </c>
    </row>
    <row r="879" spans="1:41" s="1" customFormat="1" ht="14.5" x14ac:dyDescent="0.35">
      <c r="A879" s="1" t="s">
        <v>1251</v>
      </c>
      <c r="B879" s="1" t="s">
        <v>13</v>
      </c>
      <c r="E879" s="1" t="s">
        <v>337</v>
      </c>
      <c r="F879" s="16">
        <v>1.8249</v>
      </c>
      <c r="H879" s="17">
        <v>43.8</v>
      </c>
      <c r="I879" s="17">
        <v>3</v>
      </c>
      <c r="J879" s="17">
        <v>404</v>
      </c>
      <c r="K879" s="17">
        <v>-22.3</v>
      </c>
      <c r="L879" s="3">
        <v>61</v>
      </c>
      <c r="M879" s="3" t="s">
        <v>1247</v>
      </c>
      <c r="N879" s="3" t="s">
        <v>1247</v>
      </c>
      <c r="O879" s="145">
        <v>21.97</v>
      </c>
      <c r="P879" s="3">
        <v>-160.16833</v>
      </c>
      <c r="Q879" s="1" t="s">
        <v>1203</v>
      </c>
      <c r="R879" s="4">
        <v>43670</v>
      </c>
      <c r="S879" s="3"/>
      <c r="T879" s="1" t="s">
        <v>381</v>
      </c>
      <c r="U879" s="2" t="s">
        <v>1245</v>
      </c>
      <c r="X879" s="3" t="s">
        <v>397</v>
      </c>
      <c r="Y879" s="3">
        <v>0</v>
      </c>
      <c r="Z879" s="3">
        <v>1</v>
      </c>
      <c r="AA879" s="3">
        <v>0</v>
      </c>
      <c r="AB879" s="3">
        <v>0</v>
      </c>
      <c r="AC879" s="3">
        <v>1</v>
      </c>
      <c r="AD879" s="3">
        <v>0</v>
      </c>
      <c r="AE879" s="3">
        <v>1</v>
      </c>
      <c r="AF879" s="3">
        <v>1</v>
      </c>
      <c r="AG879" s="3">
        <v>0</v>
      </c>
      <c r="AH879" s="3">
        <v>1</v>
      </c>
      <c r="AI879" s="3">
        <v>0</v>
      </c>
      <c r="AJ879" s="3">
        <v>0</v>
      </c>
      <c r="AK879" s="1" t="s">
        <v>1252</v>
      </c>
    </row>
    <row r="880" spans="1:41" s="1" customFormat="1" ht="14.5" x14ac:dyDescent="0.35">
      <c r="A880" s="1" t="s">
        <v>1253</v>
      </c>
      <c r="B880" s="1" t="s">
        <v>13</v>
      </c>
      <c r="C880" s="1" t="s">
        <v>310</v>
      </c>
      <c r="E880" s="1" t="s">
        <v>337</v>
      </c>
      <c r="F880" s="16">
        <v>1.1633</v>
      </c>
      <c r="H880" s="17">
        <v>15.5</v>
      </c>
      <c r="I880" s="17">
        <v>3.3</v>
      </c>
      <c r="J880" s="17">
        <v>345.5</v>
      </c>
      <c r="K880" s="17">
        <v>-20.3</v>
      </c>
      <c r="L880" s="3">
        <v>70</v>
      </c>
      <c r="M880" s="3" t="s">
        <v>1254</v>
      </c>
      <c r="N880" s="3" t="s">
        <v>1247</v>
      </c>
      <c r="O880" s="3">
        <v>21.942769999999999</v>
      </c>
      <c r="P880" s="3">
        <v>-160.212222</v>
      </c>
      <c r="Q880" s="1" t="s">
        <v>1203</v>
      </c>
      <c r="R880" s="4">
        <v>43670</v>
      </c>
      <c r="S880" s="3"/>
      <c r="T880" s="1" t="s">
        <v>378</v>
      </c>
      <c r="U880" s="2" t="s">
        <v>1245</v>
      </c>
      <c r="X880" s="3" t="s">
        <v>397</v>
      </c>
      <c r="Y880" s="3">
        <v>0</v>
      </c>
      <c r="Z880" s="3">
        <v>1</v>
      </c>
      <c r="AA880" s="3">
        <v>0</v>
      </c>
      <c r="AB880" s="3">
        <v>0</v>
      </c>
      <c r="AC880" s="3">
        <v>1</v>
      </c>
      <c r="AD880" s="3">
        <v>0</v>
      </c>
      <c r="AE880" s="3">
        <v>1</v>
      </c>
      <c r="AF880" s="3">
        <v>1</v>
      </c>
      <c r="AG880" s="3">
        <v>0</v>
      </c>
      <c r="AH880" s="3">
        <v>1</v>
      </c>
      <c r="AI880" s="3">
        <v>0</v>
      </c>
      <c r="AJ880" s="3">
        <v>0</v>
      </c>
      <c r="AK880" s="1" t="s">
        <v>1255</v>
      </c>
    </row>
    <row r="881" spans="1:37" s="1" customFormat="1" ht="14.5" x14ac:dyDescent="0.35">
      <c r="A881" s="1" t="s">
        <v>1261</v>
      </c>
      <c r="B881" s="1" t="s">
        <v>19</v>
      </c>
      <c r="C881" s="1" t="s">
        <v>1258</v>
      </c>
      <c r="E881" s="1" t="s">
        <v>339</v>
      </c>
      <c r="F881" s="16">
        <v>3.0255999999999998</v>
      </c>
      <c r="H881" s="17">
        <v>65.400000000000006</v>
      </c>
      <c r="I881" s="17">
        <v>2.5</v>
      </c>
      <c r="J881" s="17">
        <v>702.4</v>
      </c>
      <c r="K881" s="17">
        <v>-14.9</v>
      </c>
      <c r="L881" s="1">
        <v>11</v>
      </c>
      <c r="M881" s="3" t="s">
        <v>1259</v>
      </c>
      <c r="N881" s="3" t="s">
        <v>347</v>
      </c>
      <c r="O881" s="3">
        <v>23.62792</v>
      </c>
      <c r="P881" s="3">
        <v>-166.13538</v>
      </c>
      <c r="Q881" s="1" t="s">
        <v>422</v>
      </c>
      <c r="R881" s="4">
        <v>43672</v>
      </c>
      <c r="S881" s="1">
        <v>26.666</v>
      </c>
      <c r="T881" s="1" t="s">
        <v>1248</v>
      </c>
      <c r="U881" s="2" t="s">
        <v>1245</v>
      </c>
      <c r="X881" s="3" t="s">
        <v>397</v>
      </c>
      <c r="Y881" s="3">
        <v>0</v>
      </c>
      <c r="Z881" s="3">
        <v>1</v>
      </c>
      <c r="AA881" s="3">
        <v>1</v>
      </c>
      <c r="AB881" s="3">
        <v>0</v>
      </c>
      <c r="AC881" s="3">
        <v>0</v>
      </c>
      <c r="AD881" s="3">
        <v>0</v>
      </c>
      <c r="AE881" s="3">
        <v>1</v>
      </c>
      <c r="AF881" s="3">
        <v>0</v>
      </c>
      <c r="AG881" s="3">
        <v>0</v>
      </c>
      <c r="AH881" s="3">
        <v>1</v>
      </c>
      <c r="AI881" s="3">
        <v>0</v>
      </c>
      <c r="AJ881" s="3">
        <v>0</v>
      </c>
      <c r="AK881" s="1" t="s">
        <v>1260</v>
      </c>
    </row>
    <row r="882" spans="1:37" s="1" customFormat="1" ht="14.5" x14ac:dyDescent="0.35">
      <c r="A882" s="1" t="s">
        <v>1262</v>
      </c>
      <c r="B882" s="1" t="s">
        <v>19</v>
      </c>
      <c r="C882" s="1" t="s">
        <v>1258</v>
      </c>
      <c r="E882" s="1" t="s">
        <v>339</v>
      </c>
      <c r="F882" s="16">
        <v>2.9923999999999999</v>
      </c>
      <c r="H882" s="17">
        <v>72.2</v>
      </c>
      <c r="I882" s="17">
        <v>1.5</v>
      </c>
      <c r="J882" s="17">
        <v>828.2</v>
      </c>
      <c r="K882" s="17">
        <v>-13.2</v>
      </c>
      <c r="L882" s="1">
        <v>11</v>
      </c>
      <c r="M882" s="3" t="s">
        <v>1259</v>
      </c>
      <c r="N882" s="3" t="s">
        <v>347</v>
      </c>
      <c r="O882" s="3">
        <v>23.62792</v>
      </c>
      <c r="P882" s="3">
        <v>-166.13538</v>
      </c>
      <c r="Q882" s="1" t="s">
        <v>422</v>
      </c>
      <c r="R882" s="4">
        <v>43672</v>
      </c>
      <c r="S882" s="1">
        <v>26.666</v>
      </c>
      <c r="T882" s="1" t="s">
        <v>1248</v>
      </c>
      <c r="U882" s="2" t="s">
        <v>1245</v>
      </c>
      <c r="X882" s="3" t="s">
        <v>397</v>
      </c>
      <c r="Y882" s="3">
        <v>0</v>
      </c>
      <c r="Z882" s="3">
        <v>1</v>
      </c>
      <c r="AA882" s="3">
        <v>1</v>
      </c>
      <c r="AB882" s="3">
        <v>0</v>
      </c>
      <c r="AC882" s="3">
        <v>0</v>
      </c>
      <c r="AD882" s="3">
        <v>0</v>
      </c>
      <c r="AE882" s="3">
        <v>1</v>
      </c>
      <c r="AF882" s="3">
        <v>0</v>
      </c>
      <c r="AG882" s="3">
        <v>0</v>
      </c>
      <c r="AH882" s="3">
        <v>1</v>
      </c>
      <c r="AI882" s="3">
        <v>0</v>
      </c>
      <c r="AJ882" s="3">
        <v>0</v>
      </c>
      <c r="AK882" s="1" t="s">
        <v>1260</v>
      </c>
    </row>
    <row r="883" spans="1:37" s="1" customFormat="1" ht="14.5" x14ac:dyDescent="0.35">
      <c r="A883" s="1" t="s">
        <v>1263</v>
      </c>
      <c r="B883" s="1" t="s">
        <v>19</v>
      </c>
      <c r="C883" s="1" t="s">
        <v>1258</v>
      </c>
      <c r="E883" s="1" t="s">
        <v>339</v>
      </c>
      <c r="F883" s="16">
        <v>3.0674000000000001</v>
      </c>
      <c r="H883" s="17">
        <v>70.400000000000006</v>
      </c>
      <c r="I883" s="17">
        <v>0.9</v>
      </c>
      <c r="J883" s="17">
        <v>832.5</v>
      </c>
      <c r="K883" s="17">
        <v>-13.9</v>
      </c>
      <c r="L883" s="1">
        <v>11</v>
      </c>
      <c r="M883" s="3" t="s">
        <v>1259</v>
      </c>
      <c r="N883" s="3" t="s">
        <v>347</v>
      </c>
      <c r="O883" s="3">
        <v>23.62792</v>
      </c>
      <c r="P883" s="3">
        <v>-166.13538</v>
      </c>
      <c r="Q883" s="1" t="s">
        <v>422</v>
      </c>
      <c r="R883" s="4">
        <v>43672</v>
      </c>
      <c r="S883" s="1">
        <v>26.666</v>
      </c>
      <c r="T883" s="1" t="s">
        <v>1248</v>
      </c>
      <c r="U883" s="2" t="s">
        <v>1245</v>
      </c>
      <c r="X883" s="3" t="s">
        <v>397</v>
      </c>
      <c r="Y883" s="3">
        <v>0</v>
      </c>
      <c r="Z883" s="3">
        <v>1</v>
      </c>
      <c r="AA883" s="3">
        <v>1</v>
      </c>
      <c r="AB883" s="3">
        <v>0</v>
      </c>
      <c r="AC883" s="3">
        <v>0</v>
      </c>
      <c r="AD883" s="3">
        <v>0</v>
      </c>
      <c r="AE883" s="3">
        <v>1</v>
      </c>
      <c r="AF883" s="3">
        <v>0</v>
      </c>
      <c r="AG883" s="3">
        <v>0</v>
      </c>
      <c r="AH883" s="3">
        <v>1</v>
      </c>
      <c r="AI883" s="3">
        <v>0</v>
      </c>
      <c r="AJ883" s="3">
        <v>0</v>
      </c>
      <c r="AK883" s="1" t="s">
        <v>1260</v>
      </c>
    </row>
    <row r="884" spans="1:37" s="1" customFormat="1" ht="14.5" x14ac:dyDescent="0.35">
      <c r="A884" s="1" t="s">
        <v>1266</v>
      </c>
      <c r="B884" s="1" t="s">
        <v>19</v>
      </c>
      <c r="C884" s="1" t="s">
        <v>310</v>
      </c>
      <c r="E884" s="1" t="s">
        <v>339</v>
      </c>
      <c r="F884" s="16">
        <v>3.0041000000000002</v>
      </c>
      <c r="H884" s="17">
        <v>23.7</v>
      </c>
      <c r="I884" s="17">
        <v>2.8</v>
      </c>
      <c r="J884" s="17">
        <v>472.1</v>
      </c>
      <c r="K884" s="17">
        <v>-6.8</v>
      </c>
      <c r="L884" s="1">
        <v>10</v>
      </c>
      <c r="M884" s="3" t="s">
        <v>1264</v>
      </c>
      <c r="N884" s="3" t="s">
        <v>347</v>
      </c>
      <c r="O884" s="3">
        <v>23.638719999999999</v>
      </c>
      <c r="P884" s="3">
        <v>-166.18002999999999</v>
      </c>
      <c r="Q884" s="1" t="s">
        <v>422</v>
      </c>
      <c r="R884" s="4">
        <v>43672</v>
      </c>
      <c r="S884" s="1">
        <v>27.222200000000001</v>
      </c>
      <c r="T884" s="1" t="s">
        <v>1248</v>
      </c>
      <c r="U884" s="2" t="s">
        <v>1245</v>
      </c>
      <c r="X884" s="3" t="s">
        <v>397</v>
      </c>
      <c r="Y884" s="3">
        <v>0</v>
      </c>
      <c r="Z884" s="3">
        <v>1</v>
      </c>
      <c r="AA884" s="3">
        <v>1</v>
      </c>
      <c r="AB884" s="3">
        <v>0</v>
      </c>
      <c r="AC884" s="3">
        <v>0</v>
      </c>
      <c r="AD884" s="3">
        <v>0</v>
      </c>
      <c r="AE884" s="3">
        <v>1</v>
      </c>
      <c r="AF884" s="3">
        <v>0</v>
      </c>
      <c r="AG884" s="3">
        <v>0</v>
      </c>
      <c r="AH884" s="3">
        <v>1</v>
      </c>
      <c r="AI884" s="3">
        <v>0</v>
      </c>
      <c r="AJ884" s="3">
        <v>0</v>
      </c>
      <c r="AK884" s="1" t="s">
        <v>1265</v>
      </c>
    </row>
    <row r="885" spans="1:37" s="1" customFormat="1" ht="14.5" x14ac:dyDescent="0.35">
      <c r="A885" s="1" t="s">
        <v>1267</v>
      </c>
      <c r="B885" s="1" t="s">
        <v>19</v>
      </c>
      <c r="C885" s="1" t="s">
        <v>310</v>
      </c>
      <c r="E885" s="1" t="s">
        <v>339</v>
      </c>
      <c r="F885" s="16">
        <v>2.9996</v>
      </c>
      <c r="H885" s="17">
        <v>25.9</v>
      </c>
      <c r="I885" s="17">
        <v>3</v>
      </c>
      <c r="J885" s="17">
        <v>473.9</v>
      </c>
      <c r="K885" s="17">
        <v>-6.5</v>
      </c>
      <c r="L885" s="1">
        <v>10</v>
      </c>
      <c r="M885" s="3" t="s">
        <v>1264</v>
      </c>
      <c r="N885" s="3" t="s">
        <v>347</v>
      </c>
      <c r="O885" s="3">
        <v>23.638719999999999</v>
      </c>
      <c r="P885" s="3">
        <v>-166.18002999999999</v>
      </c>
      <c r="Q885" s="1" t="s">
        <v>422</v>
      </c>
      <c r="R885" s="4">
        <v>43672</v>
      </c>
      <c r="S885" s="1">
        <v>27.222200000000001</v>
      </c>
      <c r="T885" s="1" t="s">
        <v>1248</v>
      </c>
      <c r="U885" s="2" t="s">
        <v>1245</v>
      </c>
      <c r="X885" s="3" t="s">
        <v>397</v>
      </c>
      <c r="Y885" s="3">
        <v>0</v>
      </c>
      <c r="Z885" s="3">
        <v>1</v>
      </c>
      <c r="AA885" s="3">
        <v>1</v>
      </c>
      <c r="AB885" s="3">
        <v>0</v>
      </c>
      <c r="AC885" s="3">
        <v>0</v>
      </c>
      <c r="AD885" s="3">
        <v>0</v>
      </c>
      <c r="AE885" s="3">
        <v>1</v>
      </c>
      <c r="AF885" s="3">
        <v>0</v>
      </c>
      <c r="AG885" s="3">
        <v>0</v>
      </c>
      <c r="AH885" s="3">
        <v>1</v>
      </c>
      <c r="AI885" s="3">
        <v>0</v>
      </c>
      <c r="AJ885" s="3">
        <v>0</v>
      </c>
      <c r="AK885" s="1" t="s">
        <v>1265</v>
      </c>
    </row>
    <row r="886" spans="1:37" s="1" customFormat="1" ht="14.5" x14ac:dyDescent="0.35">
      <c r="A886" s="1" t="s">
        <v>1268</v>
      </c>
      <c r="B886" s="1" t="s">
        <v>19</v>
      </c>
      <c r="C886" s="1" t="s">
        <v>310</v>
      </c>
      <c r="E886" s="1" t="s">
        <v>339</v>
      </c>
      <c r="F886" s="16">
        <v>3.0548999999999999</v>
      </c>
      <c r="H886" s="17">
        <v>36.5</v>
      </c>
      <c r="I886" s="17">
        <v>2.4</v>
      </c>
      <c r="J886" s="17">
        <v>536.29999999999995</v>
      </c>
      <c r="K886" s="17">
        <v>-9</v>
      </c>
      <c r="L886" s="1">
        <v>10</v>
      </c>
      <c r="M886" s="3" t="s">
        <v>1264</v>
      </c>
      <c r="N886" s="3" t="s">
        <v>347</v>
      </c>
      <c r="O886" s="3">
        <v>23.638719999999999</v>
      </c>
      <c r="P886" s="3">
        <v>-166.18002999999999</v>
      </c>
      <c r="Q886" s="1" t="s">
        <v>422</v>
      </c>
      <c r="R886" s="4">
        <v>43672</v>
      </c>
      <c r="S886" s="1">
        <v>27.222200000000001</v>
      </c>
      <c r="T886" s="1" t="s">
        <v>1248</v>
      </c>
      <c r="U886" s="2" t="s">
        <v>1245</v>
      </c>
      <c r="X886" s="3" t="s">
        <v>397</v>
      </c>
      <c r="Y886" s="3">
        <v>0</v>
      </c>
      <c r="Z886" s="3">
        <v>1</v>
      </c>
      <c r="AA886" s="3">
        <v>1</v>
      </c>
      <c r="AB886" s="3">
        <v>0</v>
      </c>
      <c r="AC886" s="3">
        <v>0</v>
      </c>
      <c r="AD886" s="3">
        <v>0</v>
      </c>
      <c r="AE886" s="3">
        <v>1</v>
      </c>
      <c r="AF886" s="3">
        <v>0</v>
      </c>
      <c r="AG886" s="3">
        <v>0</v>
      </c>
      <c r="AH886" s="3">
        <v>1</v>
      </c>
      <c r="AI886" s="3">
        <v>0</v>
      </c>
      <c r="AJ886" s="3">
        <v>0</v>
      </c>
      <c r="AK886" s="1" t="s">
        <v>1265</v>
      </c>
    </row>
    <row r="887" spans="1:37" s="1" customFormat="1" ht="14.5" x14ac:dyDescent="0.35">
      <c r="A887" s="1" t="s">
        <v>1271</v>
      </c>
      <c r="B887" s="1" t="s">
        <v>19</v>
      </c>
      <c r="C887" s="1" t="s">
        <v>310</v>
      </c>
      <c r="E887" s="1" t="s">
        <v>339</v>
      </c>
      <c r="F887" s="16">
        <v>3.0263</v>
      </c>
      <c r="H887" s="17">
        <v>25.3</v>
      </c>
      <c r="I887" s="17">
        <v>0.3</v>
      </c>
      <c r="J887" s="17">
        <v>442.2</v>
      </c>
      <c r="K887" s="17">
        <v>-10.6</v>
      </c>
      <c r="L887" s="1">
        <v>68</v>
      </c>
      <c r="M887" s="3" t="s">
        <v>347</v>
      </c>
      <c r="N887" s="3" t="s">
        <v>347</v>
      </c>
      <c r="O887" s="3">
        <v>23.629166000000001</v>
      </c>
      <c r="P887" s="3">
        <v>-166.19721999999999</v>
      </c>
      <c r="Q887" s="1" t="s">
        <v>422</v>
      </c>
      <c r="R887" s="4">
        <v>43672</v>
      </c>
      <c r="S887" s="3"/>
      <c r="T887" s="1" t="s">
        <v>1269</v>
      </c>
      <c r="U887" s="2" t="s">
        <v>1245</v>
      </c>
      <c r="X887" s="3" t="s">
        <v>397</v>
      </c>
      <c r="Y887" s="3">
        <v>0</v>
      </c>
      <c r="Z887" s="3">
        <v>1</v>
      </c>
      <c r="AA887" s="3">
        <v>1</v>
      </c>
      <c r="AB887" s="3">
        <v>0</v>
      </c>
      <c r="AC887" s="3">
        <v>0</v>
      </c>
      <c r="AD887" s="3">
        <v>0</v>
      </c>
      <c r="AE887" s="3">
        <v>1</v>
      </c>
      <c r="AF887" s="3">
        <v>0</v>
      </c>
      <c r="AG887" s="3">
        <v>0</v>
      </c>
      <c r="AH887" s="3">
        <v>1</v>
      </c>
      <c r="AI887" s="3">
        <v>0</v>
      </c>
      <c r="AJ887" s="3">
        <v>0</v>
      </c>
      <c r="AK887" s="1" t="s">
        <v>1270</v>
      </c>
    </row>
    <row r="888" spans="1:37" s="1" customFormat="1" ht="14.5" x14ac:dyDescent="0.35">
      <c r="A888" s="1" t="s">
        <v>1272</v>
      </c>
      <c r="B888" s="1" t="s">
        <v>19</v>
      </c>
      <c r="C888" s="1" t="s">
        <v>310</v>
      </c>
      <c r="E888" s="1" t="s">
        <v>339</v>
      </c>
      <c r="F888" s="16">
        <v>3.0266000000000002</v>
      </c>
      <c r="H888" s="17">
        <v>30.3</v>
      </c>
      <c r="I888" s="17">
        <v>1.6</v>
      </c>
      <c r="J888" s="17">
        <v>448.6</v>
      </c>
      <c r="K888" s="17">
        <v>-12.6</v>
      </c>
      <c r="L888" s="1">
        <v>68</v>
      </c>
      <c r="M888" s="3" t="s">
        <v>347</v>
      </c>
      <c r="N888" s="3" t="s">
        <v>347</v>
      </c>
      <c r="O888" s="3">
        <v>23.629166000000001</v>
      </c>
      <c r="P888" s="3">
        <v>-166.19721999999999</v>
      </c>
      <c r="Q888" s="1" t="s">
        <v>422</v>
      </c>
      <c r="R888" s="4">
        <v>43672</v>
      </c>
      <c r="S888" s="3"/>
      <c r="T888" s="1" t="s">
        <v>1269</v>
      </c>
      <c r="U888" s="2" t="s">
        <v>1245</v>
      </c>
      <c r="X888" s="3" t="s">
        <v>397</v>
      </c>
      <c r="Y888" s="3">
        <v>0</v>
      </c>
      <c r="Z888" s="3">
        <v>1</v>
      </c>
      <c r="AA888" s="3">
        <v>1</v>
      </c>
      <c r="AB888" s="3">
        <v>0</v>
      </c>
      <c r="AC888" s="3">
        <v>0</v>
      </c>
      <c r="AD888" s="3">
        <v>0</v>
      </c>
      <c r="AE888" s="3">
        <v>1</v>
      </c>
      <c r="AF888" s="3">
        <v>0</v>
      </c>
      <c r="AG888" s="3">
        <v>0</v>
      </c>
      <c r="AH888" s="3">
        <v>1</v>
      </c>
      <c r="AI888" s="3">
        <v>0</v>
      </c>
      <c r="AJ888" s="3">
        <v>0</v>
      </c>
      <c r="AK888" s="1" t="s">
        <v>1270</v>
      </c>
    </row>
    <row r="889" spans="1:37" s="1" customFormat="1" ht="14.5" x14ac:dyDescent="0.35">
      <c r="A889" s="1" t="s">
        <v>1273</v>
      </c>
      <c r="B889" s="1" t="s">
        <v>19</v>
      </c>
      <c r="C889" s="1" t="s">
        <v>310</v>
      </c>
      <c r="E889" s="1" t="s">
        <v>339</v>
      </c>
      <c r="F889" s="16">
        <v>3.01</v>
      </c>
      <c r="H889" s="17">
        <v>17.399999999999999</v>
      </c>
      <c r="I889" s="17">
        <v>0.8</v>
      </c>
      <c r="J889" s="17">
        <v>406.3</v>
      </c>
      <c r="K889" s="17">
        <v>-8.1</v>
      </c>
      <c r="L889" s="1">
        <v>68</v>
      </c>
      <c r="M889" s="3" t="s">
        <v>347</v>
      </c>
      <c r="N889" s="3" t="s">
        <v>347</v>
      </c>
      <c r="O889" s="3">
        <v>23.629166000000001</v>
      </c>
      <c r="P889" s="3">
        <v>-166.19721999999999</v>
      </c>
      <c r="Q889" s="1" t="s">
        <v>422</v>
      </c>
      <c r="R889" s="4">
        <v>43672</v>
      </c>
      <c r="S889" s="3"/>
      <c r="T889" s="1" t="s">
        <v>1269</v>
      </c>
      <c r="U889" s="2" t="s">
        <v>1245</v>
      </c>
      <c r="X889" s="3" t="s">
        <v>397</v>
      </c>
      <c r="Y889" s="3">
        <v>0</v>
      </c>
      <c r="Z889" s="3">
        <v>1</v>
      </c>
      <c r="AA889" s="3">
        <v>1</v>
      </c>
      <c r="AB889" s="3">
        <v>0</v>
      </c>
      <c r="AC889" s="3">
        <v>0</v>
      </c>
      <c r="AD889" s="3">
        <v>0</v>
      </c>
      <c r="AE889" s="3">
        <v>1</v>
      </c>
      <c r="AF889" s="3">
        <v>0</v>
      </c>
      <c r="AG889" s="3">
        <v>0</v>
      </c>
      <c r="AH889" s="3">
        <v>1</v>
      </c>
      <c r="AI889" s="3">
        <v>0</v>
      </c>
      <c r="AJ889" s="3">
        <v>0</v>
      </c>
      <c r="AK889" s="1" t="s">
        <v>1270</v>
      </c>
    </row>
    <row r="890" spans="1:37" s="1" customFormat="1" ht="14.5" x14ac:dyDescent="0.35">
      <c r="A890" s="1" t="s">
        <v>1275</v>
      </c>
      <c r="B890" s="1" t="s">
        <v>160</v>
      </c>
      <c r="C890" s="1" t="s">
        <v>310</v>
      </c>
      <c r="E890" s="1" t="s">
        <v>339</v>
      </c>
      <c r="F890" s="16">
        <v>1.9719</v>
      </c>
      <c r="H890" s="17">
        <v>24.7</v>
      </c>
      <c r="I890" s="17">
        <v>3.1</v>
      </c>
      <c r="J890" s="17">
        <v>510.6</v>
      </c>
      <c r="K890" s="17">
        <v>-21.1</v>
      </c>
      <c r="L890" s="1">
        <v>68</v>
      </c>
      <c r="M890" s="3" t="s">
        <v>347</v>
      </c>
      <c r="N890" s="3" t="s">
        <v>347</v>
      </c>
      <c r="O890" s="3">
        <v>23.629166000000001</v>
      </c>
      <c r="P890" s="3">
        <v>-166.19721999999999</v>
      </c>
      <c r="Q890" s="1" t="s">
        <v>422</v>
      </c>
      <c r="R890" s="4">
        <v>43672</v>
      </c>
      <c r="S890" s="3"/>
      <c r="T890" s="1" t="s">
        <v>1269</v>
      </c>
      <c r="U890" s="2" t="s">
        <v>1245</v>
      </c>
      <c r="X890" s="3" t="s">
        <v>397</v>
      </c>
      <c r="Y890" s="3">
        <v>0</v>
      </c>
      <c r="Z890" s="3">
        <v>1</v>
      </c>
      <c r="AA890" s="3">
        <v>1</v>
      </c>
      <c r="AB890" s="3">
        <v>0</v>
      </c>
      <c r="AC890" s="3">
        <v>0</v>
      </c>
      <c r="AD890" s="3">
        <v>0</v>
      </c>
      <c r="AE890" s="3">
        <v>1</v>
      </c>
      <c r="AF890" s="3">
        <v>0</v>
      </c>
      <c r="AG890" s="3">
        <v>0</v>
      </c>
      <c r="AH890" s="3">
        <v>1</v>
      </c>
      <c r="AI890" s="3">
        <v>0</v>
      </c>
      <c r="AJ890" s="3">
        <v>0</v>
      </c>
      <c r="AK890" s="1" t="s">
        <v>1274</v>
      </c>
    </row>
    <row r="891" spans="1:37" s="1" customFormat="1" ht="14.5" x14ac:dyDescent="0.35">
      <c r="A891" s="1" t="s">
        <v>1276</v>
      </c>
      <c r="B891" s="1" t="s">
        <v>160</v>
      </c>
      <c r="C891" s="1" t="s">
        <v>310</v>
      </c>
      <c r="E891" s="1" t="s">
        <v>339</v>
      </c>
      <c r="F891" s="16">
        <v>1.9945999999999999</v>
      </c>
      <c r="H891" s="17">
        <v>19.5</v>
      </c>
      <c r="I891" s="17">
        <v>3</v>
      </c>
      <c r="J891" s="17">
        <v>507.6</v>
      </c>
      <c r="K891" s="17">
        <v>-20.6</v>
      </c>
      <c r="L891" s="1">
        <v>68</v>
      </c>
      <c r="M891" s="3" t="s">
        <v>347</v>
      </c>
      <c r="N891" s="3" t="s">
        <v>347</v>
      </c>
      <c r="O891" s="3">
        <v>23.629166000000001</v>
      </c>
      <c r="P891" s="3">
        <v>-166.19721999999999</v>
      </c>
      <c r="Q891" s="1" t="s">
        <v>422</v>
      </c>
      <c r="R891" s="4">
        <v>43672</v>
      </c>
      <c r="S891" s="3"/>
      <c r="T891" s="1" t="s">
        <v>1269</v>
      </c>
      <c r="U891" s="2" t="s">
        <v>1245</v>
      </c>
      <c r="X891" s="3" t="s">
        <v>397</v>
      </c>
      <c r="Y891" s="3">
        <v>0</v>
      </c>
      <c r="Z891" s="3">
        <v>1</v>
      </c>
      <c r="AA891" s="3">
        <v>1</v>
      </c>
      <c r="AB891" s="3">
        <v>0</v>
      </c>
      <c r="AC891" s="3">
        <v>0</v>
      </c>
      <c r="AD891" s="3">
        <v>0</v>
      </c>
      <c r="AE891" s="3">
        <v>1</v>
      </c>
      <c r="AF891" s="3">
        <v>0</v>
      </c>
      <c r="AG891" s="3">
        <v>0</v>
      </c>
      <c r="AH891" s="3">
        <v>1</v>
      </c>
      <c r="AI891" s="3">
        <v>0</v>
      </c>
      <c r="AJ891" s="3">
        <v>0</v>
      </c>
      <c r="AK891" s="1" t="s">
        <v>1274</v>
      </c>
    </row>
    <row r="892" spans="1:37" s="1" customFormat="1" ht="14.5" x14ac:dyDescent="0.35">
      <c r="A892" s="1" t="s">
        <v>1277</v>
      </c>
      <c r="B892" s="1" t="s">
        <v>160</v>
      </c>
      <c r="C892" s="1" t="s">
        <v>310</v>
      </c>
      <c r="E892" s="1" t="s">
        <v>339</v>
      </c>
      <c r="F892" s="16">
        <v>1.0758000000000001</v>
      </c>
      <c r="H892" s="17">
        <v>9.8000000000000007</v>
      </c>
      <c r="I892" s="17">
        <v>3.2</v>
      </c>
      <c r="J892" s="17">
        <v>277.39999999999998</v>
      </c>
      <c r="K892" s="17">
        <v>-19.100000000000001</v>
      </c>
      <c r="L892" s="1">
        <v>68</v>
      </c>
      <c r="M892" s="3" t="s">
        <v>347</v>
      </c>
      <c r="N892" s="3" t="s">
        <v>347</v>
      </c>
      <c r="O892" s="3">
        <v>23.629166000000001</v>
      </c>
      <c r="P892" s="3">
        <v>-166.19721999999999</v>
      </c>
      <c r="Q892" s="1" t="s">
        <v>422</v>
      </c>
      <c r="R892" s="4">
        <v>43672</v>
      </c>
      <c r="S892" s="3"/>
      <c r="T892" s="1" t="s">
        <v>1269</v>
      </c>
      <c r="U892" s="2" t="s">
        <v>1245</v>
      </c>
      <c r="X892" s="3" t="s">
        <v>397</v>
      </c>
      <c r="Y892" s="3">
        <v>0</v>
      </c>
      <c r="Z892" s="3">
        <v>1</v>
      </c>
      <c r="AA892" s="3">
        <v>1</v>
      </c>
      <c r="AB892" s="3">
        <v>0</v>
      </c>
      <c r="AC892" s="3">
        <v>0</v>
      </c>
      <c r="AD892" s="3">
        <v>0</v>
      </c>
      <c r="AE892" s="3">
        <v>1</v>
      </c>
      <c r="AF892" s="3">
        <v>0</v>
      </c>
      <c r="AG892" s="3">
        <v>0</v>
      </c>
      <c r="AH892" s="3">
        <v>1</v>
      </c>
      <c r="AI892" s="3">
        <v>0</v>
      </c>
      <c r="AJ892" s="3">
        <v>0</v>
      </c>
      <c r="AK892" s="1" t="s">
        <v>1274</v>
      </c>
    </row>
    <row r="893" spans="1:37" s="1" customFormat="1" ht="14.5" x14ac:dyDescent="0.35">
      <c r="A893" s="1" t="s">
        <v>1281</v>
      </c>
      <c r="B893" s="1" t="s">
        <v>19</v>
      </c>
      <c r="C893" s="1" t="s">
        <v>1278</v>
      </c>
      <c r="E893" s="1" t="s">
        <v>339</v>
      </c>
      <c r="F893" s="16">
        <v>3.0668000000000002</v>
      </c>
      <c r="H893" s="17">
        <v>19.7</v>
      </c>
      <c r="I893" s="17">
        <v>2.4</v>
      </c>
      <c r="J893" s="17">
        <v>494.5</v>
      </c>
      <c r="K893" s="17">
        <v>-6.7</v>
      </c>
      <c r="L893" s="1">
        <v>14</v>
      </c>
      <c r="M893" s="3" t="s">
        <v>1279</v>
      </c>
      <c r="N893" s="3" t="s">
        <v>347</v>
      </c>
      <c r="O893" s="3">
        <v>23.678519999999999</v>
      </c>
      <c r="P893" s="3">
        <v>-166.1464</v>
      </c>
      <c r="Q893" s="1" t="s">
        <v>422</v>
      </c>
      <c r="R893" s="4">
        <v>43673</v>
      </c>
      <c r="S893" s="1">
        <v>26.666</v>
      </c>
      <c r="T893" s="1" t="s">
        <v>1248</v>
      </c>
      <c r="U893" s="2" t="s">
        <v>1245</v>
      </c>
      <c r="X893" s="3" t="s">
        <v>397</v>
      </c>
      <c r="Y893" s="3">
        <v>0</v>
      </c>
      <c r="Z893" s="3">
        <v>1</v>
      </c>
      <c r="AA893" s="3">
        <v>1</v>
      </c>
      <c r="AB893" s="3">
        <v>0</v>
      </c>
      <c r="AC893" s="3">
        <v>0</v>
      </c>
      <c r="AD893" s="3">
        <v>0</v>
      </c>
      <c r="AE893" s="3">
        <v>1</v>
      </c>
      <c r="AF893" s="3">
        <v>0</v>
      </c>
      <c r="AG893" s="3">
        <v>0</v>
      </c>
      <c r="AH893" s="3">
        <v>1</v>
      </c>
      <c r="AI893" s="3">
        <v>0</v>
      </c>
      <c r="AJ893" s="3">
        <v>0</v>
      </c>
      <c r="AK893" s="1" t="s">
        <v>1280</v>
      </c>
    </row>
    <row r="894" spans="1:37" s="1" customFormat="1" ht="14.5" x14ac:dyDescent="0.35">
      <c r="A894" s="1" t="s">
        <v>1282</v>
      </c>
      <c r="B894" s="1" t="s">
        <v>19</v>
      </c>
      <c r="C894" s="1" t="s">
        <v>1278</v>
      </c>
      <c r="E894" s="1" t="s">
        <v>339</v>
      </c>
      <c r="F894" s="16">
        <v>3.0125000000000002</v>
      </c>
      <c r="H894" s="17">
        <v>23.4</v>
      </c>
      <c r="I894" s="17">
        <v>2.4</v>
      </c>
      <c r="J894" s="17">
        <v>494.2</v>
      </c>
      <c r="K894" s="17">
        <v>-7.3</v>
      </c>
      <c r="L894" s="1">
        <v>14</v>
      </c>
      <c r="M894" s="3" t="s">
        <v>1279</v>
      </c>
      <c r="N894" s="3" t="s">
        <v>347</v>
      </c>
      <c r="O894" s="3">
        <v>23.678519999999999</v>
      </c>
      <c r="P894" s="3">
        <v>-166.1464</v>
      </c>
      <c r="Q894" s="1" t="s">
        <v>422</v>
      </c>
      <c r="R894" s="4">
        <v>43673</v>
      </c>
      <c r="S894" s="1">
        <v>26.666</v>
      </c>
      <c r="T894" s="1" t="s">
        <v>1248</v>
      </c>
      <c r="U894" s="2" t="s">
        <v>1245</v>
      </c>
      <c r="X894" s="3" t="s">
        <v>397</v>
      </c>
      <c r="Y894" s="3">
        <v>0</v>
      </c>
      <c r="Z894" s="3">
        <v>1</v>
      </c>
      <c r="AA894" s="3">
        <v>1</v>
      </c>
      <c r="AB894" s="3">
        <v>0</v>
      </c>
      <c r="AC894" s="3">
        <v>0</v>
      </c>
      <c r="AD894" s="3">
        <v>0</v>
      </c>
      <c r="AE894" s="3">
        <v>1</v>
      </c>
      <c r="AF894" s="3">
        <v>0</v>
      </c>
      <c r="AG894" s="3">
        <v>0</v>
      </c>
      <c r="AH894" s="3">
        <v>1</v>
      </c>
      <c r="AI894" s="3">
        <v>0</v>
      </c>
      <c r="AJ894" s="3">
        <v>0</v>
      </c>
      <c r="AK894" s="1" t="s">
        <v>1280</v>
      </c>
    </row>
    <row r="895" spans="1:37" s="1" customFormat="1" ht="14.5" x14ac:dyDescent="0.35">
      <c r="A895" s="1" t="s">
        <v>1283</v>
      </c>
      <c r="B895" s="1" t="s">
        <v>19</v>
      </c>
      <c r="C895" s="1" t="s">
        <v>1278</v>
      </c>
      <c r="E895" s="1" t="s">
        <v>339</v>
      </c>
      <c r="F895" s="16">
        <v>3.0596000000000001</v>
      </c>
      <c r="H895" s="17">
        <v>19.8</v>
      </c>
      <c r="I895" s="17">
        <v>2.7</v>
      </c>
      <c r="J895" s="17">
        <v>462.1</v>
      </c>
      <c r="K895" s="17">
        <v>-7</v>
      </c>
      <c r="L895" s="1">
        <v>14</v>
      </c>
      <c r="M895" s="3" t="s">
        <v>1279</v>
      </c>
      <c r="N895" s="3" t="s">
        <v>347</v>
      </c>
      <c r="O895" s="3">
        <v>23.678519999999999</v>
      </c>
      <c r="P895" s="3">
        <v>-166.1464</v>
      </c>
      <c r="Q895" s="1" t="s">
        <v>422</v>
      </c>
      <c r="R895" s="4">
        <v>43673</v>
      </c>
      <c r="S895" s="1">
        <v>26.666</v>
      </c>
      <c r="T895" s="1" t="s">
        <v>1248</v>
      </c>
      <c r="U895" s="2" t="s">
        <v>1245</v>
      </c>
      <c r="X895" s="3" t="s">
        <v>397</v>
      </c>
      <c r="Y895" s="3">
        <v>0</v>
      </c>
      <c r="Z895" s="3">
        <v>1</v>
      </c>
      <c r="AA895" s="3">
        <v>1</v>
      </c>
      <c r="AB895" s="3">
        <v>0</v>
      </c>
      <c r="AC895" s="3">
        <v>0</v>
      </c>
      <c r="AD895" s="3">
        <v>0</v>
      </c>
      <c r="AE895" s="3">
        <v>1</v>
      </c>
      <c r="AF895" s="3">
        <v>0</v>
      </c>
      <c r="AG895" s="3">
        <v>0</v>
      </c>
      <c r="AH895" s="3">
        <v>1</v>
      </c>
      <c r="AI895" s="3">
        <v>0</v>
      </c>
      <c r="AJ895" s="3">
        <v>0</v>
      </c>
      <c r="AK895" s="1" t="s">
        <v>1280</v>
      </c>
    </row>
    <row r="896" spans="1:37" s="1" customFormat="1" ht="14.5" x14ac:dyDescent="0.35">
      <c r="A896" s="1" t="s">
        <v>1284</v>
      </c>
      <c r="B896" s="1" t="s">
        <v>19</v>
      </c>
      <c r="C896" s="1" t="s">
        <v>333</v>
      </c>
      <c r="E896" s="1" t="s">
        <v>339</v>
      </c>
      <c r="F896" s="16">
        <v>3.0417000000000001</v>
      </c>
      <c r="H896" s="17">
        <v>51.5</v>
      </c>
      <c r="I896" s="17">
        <v>2.2000000000000002</v>
      </c>
      <c r="J896" s="17">
        <v>632.4</v>
      </c>
      <c r="K896" s="17">
        <v>-17</v>
      </c>
      <c r="L896" s="1">
        <v>14</v>
      </c>
      <c r="M896" s="3" t="s">
        <v>1279</v>
      </c>
      <c r="N896" s="3" t="s">
        <v>347</v>
      </c>
      <c r="O896" s="3">
        <v>23.678519999999999</v>
      </c>
      <c r="P896" s="3">
        <v>-166.1464</v>
      </c>
      <c r="Q896" s="1" t="s">
        <v>422</v>
      </c>
      <c r="R896" s="4">
        <v>43673</v>
      </c>
      <c r="S896" s="1">
        <v>26.666</v>
      </c>
      <c r="T896" s="1" t="s">
        <v>1248</v>
      </c>
      <c r="U896" s="2" t="s">
        <v>1245</v>
      </c>
      <c r="X896" s="3" t="s">
        <v>397</v>
      </c>
      <c r="Y896" s="3">
        <v>0</v>
      </c>
      <c r="Z896" s="3">
        <v>1</v>
      </c>
      <c r="AA896" s="3">
        <v>1</v>
      </c>
      <c r="AB896" s="3">
        <v>0</v>
      </c>
      <c r="AC896" s="3">
        <v>0</v>
      </c>
      <c r="AD896" s="3">
        <v>0</v>
      </c>
      <c r="AE896" s="3">
        <v>1</v>
      </c>
      <c r="AF896" s="3">
        <v>0</v>
      </c>
      <c r="AG896" s="3">
        <v>0</v>
      </c>
      <c r="AH896" s="3">
        <v>1</v>
      </c>
      <c r="AI896" s="3">
        <v>0</v>
      </c>
      <c r="AJ896" s="3">
        <v>0</v>
      </c>
      <c r="AK896" s="1" t="s">
        <v>1280</v>
      </c>
    </row>
    <row r="897" spans="1:37" s="1" customFormat="1" ht="14.5" x14ac:dyDescent="0.35">
      <c r="A897" s="1" t="s">
        <v>1285</v>
      </c>
      <c r="B897" s="1" t="s">
        <v>19</v>
      </c>
      <c r="C897" s="1" t="s">
        <v>333</v>
      </c>
      <c r="E897" s="1" t="s">
        <v>339</v>
      </c>
      <c r="F897" s="16">
        <v>3.0352999999999999</v>
      </c>
      <c r="H897" s="17">
        <v>70</v>
      </c>
      <c r="I897" s="17">
        <v>2.9</v>
      </c>
      <c r="J897" s="17">
        <v>692.1</v>
      </c>
      <c r="K897" s="17">
        <v>-18.399999999999999</v>
      </c>
      <c r="L897" s="1">
        <v>14</v>
      </c>
      <c r="M897" s="3" t="s">
        <v>1279</v>
      </c>
      <c r="N897" s="3" t="s">
        <v>347</v>
      </c>
      <c r="O897" s="3">
        <v>23.678519999999999</v>
      </c>
      <c r="P897" s="3">
        <v>-166.1464</v>
      </c>
      <c r="Q897" s="1" t="s">
        <v>422</v>
      </c>
      <c r="R897" s="4">
        <v>43673</v>
      </c>
      <c r="S897" s="1">
        <v>26.666</v>
      </c>
      <c r="T897" s="1" t="s">
        <v>1248</v>
      </c>
      <c r="U897" s="2" t="s">
        <v>1245</v>
      </c>
      <c r="X897" s="3" t="s">
        <v>397</v>
      </c>
      <c r="Y897" s="3">
        <v>0</v>
      </c>
      <c r="Z897" s="3">
        <v>1</v>
      </c>
      <c r="AA897" s="3">
        <v>1</v>
      </c>
      <c r="AB897" s="3">
        <v>0</v>
      </c>
      <c r="AC897" s="3">
        <v>0</v>
      </c>
      <c r="AD897" s="3">
        <v>0</v>
      </c>
      <c r="AE897" s="3">
        <v>1</v>
      </c>
      <c r="AF897" s="3">
        <v>0</v>
      </c>
      <c r="AG897" s="3">
        <v>0</v>
      </c>
      <c r="AH897" s="3">
        <v>1</v>
      </c>
      <c r="AI897" s="3">
        <v>0</v>
      </c>
      <c r="AJ897" s="3">
        <v>0</v>
      </c>
      <c r="AK897" s="1" t="s">
        <v>1280</v>
      </c>
    </row>
    <row r="898" spans="1:37" s="1" customFormat="1" ht="14.5" x14ac:dyDescent="0.35">
      <c r="A898" s="1" t="s">
        <v>1286</v>
      </c>
      <c r="B898" s="1" t="s">
        <v>19</v>
      </c>
      <c r="C898" s="1" t="s">
        <v>333</v>
      </c>
      <c r="E898" s="1" t="s">
        <v>339</v>
      </c>
      <c r="F898" s="16">
        <v>3.0247000000000002</v>
      </c>
      <c r="H898" s="17">
        <v>55.7</v>
      </c>
      <c r="I898" s="17">
        <v>2.8</v>
      </c>
      <c r="J898" s="17">
        <v>684.1</v>
      </c>
      <c r="K898" s="17">
        <v>-17.100000000000001</v>
      </c>
      <c r="L898" s="1">
        <v>14</v>
      </c>
      <c r="M898" s="3" t="s">
        <v>1279</v>
      </c>
      <c r="N898" s="3" t="s">
        <v>347</v>
      </c>
      <c r="O898" s="3">
        <v>23.678519999999999</v>
      </c>
      <c r="P898" s="3">
        <v>-166.1464</v>
      </c>
      <c r="Q898" s="1" t="s">
        <v>422</v>
      </c>
      <c r="R898" s="4">
        <v>43673</v>
      </c>
      <c r="S898" s="1">
        <v>26.666</v>
      </c>
      <c r="T898" s="1" t="s">
        <v>1248</v>
      </c>
      <c r="U898" s="2" t="s">
        <v>1245</v>
      </c>
      <c r="X898" s="3" t="s">
        <v>397</v>
      </c>
      <c r="Y898" s="3">
        <v>0</v>
      </c>
      <c r="Z898" s="3">
        <v>1</v>
      </c>
      <c r="AA898" s="3">
        <v>1</v>
      </c>
      <c r="AB898" s="3">
        <v>0</v>
      </c>
      <c r="AC898" s="3">
        <v>0</v>
      </c>
      <c r="AD898" s="3">
        <v>0</v>
      </c>
      <c r="AE898" s="3">
        <v>1</v>
      </c>
      <c r="AF898" s="3">
        <v>0</v>
      </c>
      <c r="AG898" s="3">
        <v>0</v>
      </c>
      <c r="AH898" s="3">
        <v>1</v>
      </c>
      <c r="AI898" s="3">
        <v>0</v>
      </c>
      <c r="AJ898" s="3">
        <v>0</v>
      </c>
      <c r="AK898" s="1" t="s">
        <v>1280</v>
      </c>
    </row>
    <row r="899" spans="1:37" s="1" customFormat="1" ht="14.5" x14ac:dyDescent="0.35">
      <c r="A899" s="1" t="s">
        <v>1287</v>
      </c>
      <c r="B899" s="1" t="s">
        <v>160</v>
      </c>
      <c r="C899" s="1" t="s">
        <v>310</v>
      </c>
      <c r="E899" s="1" t="s">
        <v>339</v>
      </c>
      <c r="F899" s="16">
        <v>0.34789999999999999</v>
      </c>
      <c r="H899" s="17">
        <v>3.9</v>
      </c>
      <c r="I899" s="104"/>
      <c r="J899" s="17">
        <v>102</v>
      </c>
      <c r="K899" s="104"/>
      <c r="L899" s="1">
        <v>64</v>
      </c>
      <c r="M899" s="3" t="s">
        <v>347</v>
      </c>
      <c r="N899" s="3" t="s">
        <v>347</v>
      </c>
      <c r="O899" s="3">
        <v>23.63833</v>
      </c>
      <c r="P899" s="3">
        <v>-166.21693999999999</v>
      </c>
      <c r="Q899" s="1" t="s">
        <v>422</v>
      </c>
      <c r="R899" s="4">
        <v>43673</v>
      </c>
      <c r="S899" s="3"/>
      <c r="T899" s="1" t="s">
        <v>1288</v>
      </c>
      <c r="U899" s="2" t="s">
        <v>1245</v>
      </c>
      <c r="X899" s="3" t="s">
        <v>397</v>
      </c>
      <c r="Y899" s="3">
        <v>0</v>
      </c>
      <c r="Z899" s="3">
        <v>1</v>
      </c>
      <c r="AA899" s="3">
        <v>1</v>
      </c>
      <c r="AB899" s="3">
        <v>0</v>
      </c>
      <c r="AC899" s="3">
        <v>0</v>
      </c>
      <c r="AD899" s="3">
        <v>0</v>
      </c>
      <c r="AE899" s="3">
        <v>1</v>
      </c>
      <c r="AF899" s="3">
        <v>0</v>
      </c>
      <c r="AG899" s="3">
        <v>0</v>
      </c>
      <c r="AH899" s="3">
        <v>1</v>
      </c>
      <c r="AI899" s="3">
        <v>0</v>
      </c>
      <c r="AJ899" s="3">
        <v>0</v>
      </c>
      <c r="AK899" s="1" t="s">
        <v>1289</v>
      </c>
    </row>
    <row r="900" spans="1:37" s="1" customFormat="1" ht="14.5" x14ac:dyDescent="0.35">
      <c r="A900" s="1" t="s">
        <v>1287</v>
      </c>
      <c r="B900" s="1" t="s">
        <v>160</v>
      </c>
      <c r="C900" s="1" t="s">
        <v>310</v>
      </c>
      <c r="E900" s="1" t="s">
        <v>339</v>
      </c>
      <c r="F900" s="16">
        <v>1.0098</v>
      </c>
      <c r="H900" s="17">
        <v>11.4</v>
      </c>
      <c r="I900" s="17">
        <v>2.5</v>
      </c>
      <c r="J900" s="17">
        <v>256.89999999999998</v>
      </c>
      <c r="K900" s="17">
        <v>-18.899999999999999</v>
      </c>
      <c r="L900" s="1">
        <v>64</v>
      </c>
      <c r="M900" s="3" t="s">
        <v>347</v>
      </c>
      <c r="N900" s="3" t="s">
        <v>347</v>
      </c>
      <c r="O900" s="3">
        <v>23.63833</v>
      </c>
      <c r="P900" s="3">
        <v>-166.21693999999999</v>
      </c>
      <c r="Q900" s="1" t="s">
        <v>422</v>
      </c>
      <c r="R900" s="4">
        <v>43673</v>
      </c>
      <c r="S900" s="3"/>
      <c r="T900" s="1" t="s">
        <v>1288</v>
      </c>
      <c r="U900" s="2" t="s">
        <v>1245</v>
      </c>
      <c r="X900" s="3" t="s">
        <v>397</v>
      </c>
      <c r="Y900" s="3">
        <v>0</v>
      </c>
      <c r="Z900" s="3">
        <v>1</v>
      </c>
      <c r="AA900" s="3">
        <v>1</v>
      </c>
      <c r="AB900" s="3">
        <v>0</v>
      </c>
      <c r="AC900" s="3">
        <v>0</v>
      </c>
      <c r="AD900" s="3">
        <v>0</v>
      </c>
      <c r="AE900" s="3">
        <v>1</v>
      </c>
      <c r="AF900" s="3">
        <v>0</v>
      </c>
      <c r="AG900" s="3">
        <v>0</v>
      </c>
      <c r="AH900" s="3">
        <v>1</v>
      </c>
      <c r="AI900" s="3">
        <v>0</v>
      </c>
      <c r="AJ900" s="3">
        <v>0</v>
      </c>
      <c r="AK900" s="1" t="s">
        <v>1289</v>
      </c>
    </row>
    <row r="901" spans="1:37" s="1" customFormat="1" ht="14.5" x14ac:dyDescent="0.35">
      <c r="A901" s="1" t="s">
        <v>1293</v>
      </c>
      <c r="B901" s="1" t="s">
        <v>160</v>
      </c>
      <c r="C901" s="1" t="s">
        <v>310</v>
      </c>
      <c r="E901" s="1" t="s">
        <v>339</v>
      </c>
      <c r="F901" s="16">
        <v>2.0402</v>
      </c>
      <c r="H901" s="17">
        <v>32.299999999999997</v>
      </c>
      <c r="I901" s="17">
        <v>4.0999999999999996</v>
      </c>
      <c r="J901" s="17">
        <v>687.5</v>
      </c>
      <c r="K901" s="17">
        <v>-18.8</v>
      </c>
      <c r="L901" s="1">
        <v>77</v>
      </c>
      <c r="M901" s="3" t="s">
        <v>1290</v>
      </c>
      <c r="N901" s="3" t="s">
        <v>347</v>
      </c>
      <c r="O901" s="3">
        <v>23.636388</v>
      </c>
      <c r="P901" s="3">
        <v>-166.21444</v>
      </c>
      <c r="Q901" s="1" t="s">
        <v>422</v>
      </c>
      <c r="R901" s="4">
        <v>43672</v>
      </c>
      <c r="S901" s="3"/>
      <c r="T901" s="1" t="s">
        <v>1291</v>
      </c>
      <c r="U901" s="2" t="s">
        <v>1245</v>
      </c>
      <c r="X901" s="3" t="s">
        <v>397</v>
      </c>
      <c r="Y901" s="3">
        <v>0</v>
      </c>
      <c r="Z901" s="3">
        <v>1</v>
      </c>
      <c r="AA901" s="3">
        <v>1</v>
      </c>
      <c r="AB901" s="3">
        <v>0</v>
      </c>
      <c r="AC901" s="3">
        <v>0</v>
      </c>
      <c r="AD901" s="3">
        <v>0</v>
      </c>
      <c r="AE901" s="3">
        <v>1</v>
      </c>
      <c r="AF901" s="3">
        <v>0</v>
      </c>
      <c r="AG901" s="3">
        <v>0</v>
      </c>
      <c r="AH901" s="3">
        <v>1</v>
      </c>
      <c r="AI901" s="3">
        <v>0</v>
      </c>
      <c r="AJ901" s="3">
        <v>0</v>
      </c>
      <c r="AK901" s="1" t="s">
        <v>1292</v>
      </c>
    </row>
    <row r="902" spans="1:37" s="1" customFormat="1" ht="14.5" x14ac:dyDescent="0.35">
      <c r="A902" s="1" t="s">
        <v>1294</v>
      </c>
      <c r="B902" s="1" t="s">
        <v>160</v>
      </c>
      <c r="C902" s="1" t="s">
        <v>310</v>
      </c>
      <c r="E902" s="1" t="s">
        <v>339</v>
      </c>
      <c r="F902" s="16">
        <v>0.43469999999999998</v>
      </c>
      <c r="H902" s="17">
        <v>7.3</v>
      </c>
      <c r="I902" s="17">
        <v>3.5</v>
      </c>
      <c r="J902" s="17">
        <v>147.19999999999999</v>
      </c>
      <c r="K902" s="17">
        <v>-18.100000000000001</v>
      </c>
      <c r="L902" s="1">
        <v>77</v>
      </c>
      <c r="M902" s="3" t="s">
        <v>1290</v>
      </c>
      <c r="N902" s="3" t="s">
        <v>347</v>
      </c>
      <c r="O902" s="3">
        <v>23.636388</v>
      </c>
      <c r="P902" s="3">
        <v>-166.21444</v>
      </c>
      <c r="Q902" s="1" t="s">
        <v>422</v>
      </c>
      <c r="R902" s="4">
        <v>43672</v>
      </c>
      <c r="S902" s="3"/>
      <c r="T902" s="1" t="s">
        <v>1291</v>
      </c>
      <c r="U902" s="2" t="s">
        <v>1245</v>
      </c>
      <c r="X902" s="3" t="s">
        <v>397</v>
      </c>
      <c r="Y902" s="3">
        <v>0</v>
      </c>
      <c r="Z902" s="3">
        <v>1</v>
      </c>
      <c r="AA902" s="3">
        <v>1</v>
      </c>
      <c r="AB902" s="3">
        <v>0</v>
      </c>
      <c r="AC902" s="3">
        <v>0</v>
      </c>
      <c r="AD902" s="3">
        <v>0</v>
      </c>
      <c r="AE902" s="3">
        <v>1</v>
      </c>
      <c r="AF902" s="3">
        <v>0</v>
      </c>
      <c r="AG902" s="3">
        <v>0</v>
      </c>
      <c r="AH902" s="3">
        <v>1</v>
      </c>
      <c r="AI902" s="3">
        <v>0</v>
      </c>
      <c r="AJ902" s="3">
        <v>0</v>
      </c>
      <c r="AK902" s="1" t="s">
        <v>1292</v>
      </c>
    </row>
    <row r="903" spans="1:37" s="1" customFormat="1" ht="14.5" x14ac:dyDescent="0.35">
      <c r="A903" s="1" t="s">
        <v>1295</v>
      </c>
      <c r="B903" s="1" t="s">
        <v>160</v>
      </c>
      <c r="C903" s="1" t="s">
        <v>310</v>
      </c>
      <c r="E903" s="1" t="s">
        <v>339</v>
      </c>
      <c r="F903" s="16">
        <v>1.4655</v>
      </c>
      <c r="H903" s="17">
        <v>24.7</v>
      </c>
      <c r="I903" s="17">
        <v>3.5</v>
      </c>
      <c r="J903" s="17">
        <v>483</v>
      </c>
      <c r="K903" s="17">
        <v>-18.899999999999999</v>
      </c>
      <c r="L903" s="1">
        <v>77</v>
      </c>
      <c r="M903" s="3" t="s">
        <v>1290</v>
      </c>
      <c r="N903" s="3" t="s">
        <v>347</v>
      </c>
      <c r="O903" s="3">
        <v>23.636388</v>
      </c>
      <c r="P903" s="3">
        <v>-166.21444</v>
      </c>
      <c r="Q903" s="1" t="s">
        <v>422</v>
      </c>
      <c r="R903" s="4">
        <v>43672</v>
      </c>
      <c r="S903" s="3"/>
      <c r="T903" s="1" t="s">
        <v>1291</v>
      </c>
      <c r="U903" s="2" t="s">
        <v>1245</v>
      </c>
      <c r="X903" s="3" t="s">
        <v>397</v>
      </c>
      <c r="Y903" s="3">
        <v>0</v>
      </c>
      <c r="Z903" s="3">
        <v>1</v>
      </c>
      <c r="AA903" s="3">
        <v>1</v>
      </c>
      <c r="AB903" s="3">
        <v>0</v>
      </c>
      <c r="AC903" s="3">
        <v>0</v>
      </c>
      <c r="AD903" s="3">
        <v>0</v>
      </c>
      <c r="AE903" s="3">
        <v>1</v>
      </c>
      <c r="AF903" s="3">
        <v>0</v>
      </c>
      <c r="AG903" s="3">
        <v>0</v>
      </c>
      <c r="AH903" s="3">
        <v>1</v>
      </c>
      <c r="AI903" s="3">
        <v>0</v>
      </c>
      <c r="AJ903" s="3">
        <v>0</v>
      </c>
      <c r="AK903" s="1" t="s">
        <v>1292</v>
      </c>
    </row>
    <row r="904" spans="1:37" s="1" customFormat="1" ht="14.5" x14ac:dyDescent="0.35">
      <c r="A904" s="1" t="s">
        <v>1297</v>
      </c>
      <c r="B904" s="1" t="s">
        <v>160</v>
      </c>
      <c r="C904" s="1" t="s">
        <v>310</v>
      </c>
      <c r="E904" s="1" t="s">
        <v>339</v>
      </c>
      <c r="F904" s="16">
        <v>0.37540000000000001</v>
      </c>
      <c r="G904" s="2"/>
      <c r="H904" s="17">
        <v>9.1999999999999993</v>
      </c>
      <c r="I904" s="17">
        <v>3.4</v>
      </c>
      <c r="J904" s="17">
        <v>125.2</v>
      </c>
      <c r="K904" s="104"/>
      <c r="L904" s="1">
        <v>77</v>
      </c>
      <c r="M904" s="3" t="s">
        <v>1290</v>
      </c>
      <c r="N904" s="3" t="s">
        <v>347</v>
      </c>
      <c r="O904" s="3">
        <v>23.636388</v>
      </c>
      <c r="P904" s="3">
        <v>-166.21444</v>
      </c>
      <c r="Q904" s="1" t="s">
        <v>422</v>
      </c>
      <c r="R904" s="4">
        <v>43672</v>
      </c>
      <c r="S904" s="3"/>
      <c r="T904" s="1" t="s">
        <v>1291</v>
      </c>
      <c r="U904" s="2" t="s">
        <v>1245</v>
      </c>
      <c r="X904" s="3" t="s">
        <v>397</v>
      </c>
      <c r="Y904" s="3">
        <v>0</v>
      </c>
      <c r="Z904" s="3">
        <v>1</v>
      </c>
      <c r="AA904" s="3">
        <v>1</v>
      </c>
      <c r="AB904" s="3">
        <v>0</v>
      </c>
      <c r="AC904" s="3">
        <v>0</v>
      </c>
      <c r="AD904" s="3">
        <v>0</v>
      </c>
      <c r="AE904" s="3">
        <v>1</v>
      </c>
      <c r="AF904" s="3">
        <v>0</v>
      </c>
      <c r="AG904" s="3">
        <v>0</v>
      </c>
      <c r="AH904" s="3">
        <v>1</v>
      </c>
      <c r="AI904" s="3">
        <v>0</v>
      </c>
      <c r="AJ904" s="3">
        <v>0</v>
      </c>
      <c r="AK904" s="1" t="s">
        <v>1296</v>
      </c>
    </row>
    <row r="905" spans="1:37" s="1" customFormat="1" ht="14.5" x14ac:dyDescent="0.35">
      <c r="A905" s="1" t="s">
        <v>1300</v>
      </c>
      <c r="B905" s="1" t="s">
        <v>1298</v>
      </c>
      <c r="C905" s="1" t="s">
        <v>310</v>
      </c>
      <c r="E905" s="1" t="s">
        <v>338</v>
      </c>
      <c r="F905" s="16">
        <v>2.6560000000000001</v>
      </c>
      <c r="G905" s="2"/>
      <c r="H905" s="17">
        <v>31.6</v>
      </c>
      <c r="I905" s="17">
        <v>3.1</v>
      </c>
      <c r="J905" s="17">
        <v>665.5</v>
      </c>
      <c r="K905" s="17">
        <v>-25.9</v>
      </c>
      <c r="L905" s="1">
        <v>77</v>
      </c>
      <c r="M905" s="3" t="s">
        <v>1290</v>
      </c>
      <c r="N905" s="3" t="s">
        <v>347</v>
      </c>
      <c r="O905" s="3">
        <v>23.636388</v>
      </c>
      <c r="P905" s="3">
        <v>-166.21444</v>
      </c>
      <c r="Q905" s="1" t="s">
        <v>422</v>
      </c>
      <c r="R905" s="4">
        <v>43673</v>
      </c>
      <c r="S905" s="3"/>
      <c r="T905" s="1" t="s">
        <v>1291</v>
      </c>
      <c r="U905" s="2" t="s">
        <v>1245</v>
      </c>
      <c r="X905" s="3" t="s">
        <v>397</v>
      </c>
      <c r="Y905" s="3">
        <v>0</v>
      </c>
      <c r="Z905" s="3">
        <v>1</v>
      </c>
      <c r="AA905" s="3">
        <v>1</v>
      </c>
      <c r="AB905" s="3">
        <v>0</v>
      </c>
      <c r="AC905" s="3">
        <v>0</v>
      </c>
      <c r="AD905" s="3">
        <v>0</v>
      </c>
      <c r="AE905" s="3">
        <v>1</v>
      </c>
      <c r="AF905" s="3">
        <v>0</v>
      </c>
      <c r="AG905" s="3">
        <v>0</v>
      </c>
      <c r="AH905" s="3">
        <v>1</v>
      </c>
      <c r="AI905" s="3">
        <v>0</v>
      </c>
      <c r="AJ905" s="3">
        <v>0</v>
      </c>
      <c r="AK905" s="1" t="s">
        <v>1299</v>
      </c>
    </row>
    <row r="906" spans="1:37" s="1" customFormat="1" ht="14.5" x14ac:dyDescent="0.35">
      <c r="A906" s="1" t="s">
        <v>1304</v>
      </c>
      <c r="B906" s="1" t="s">
        <v>5</v>
      </c>
      <c r="C906" s="1" t="s">
        <v>310</v>
      </c>
      <c r="E906" s="1" t="s">
        <v>338</v>
      </c>
      <c r="F906" s="16">
        <v>2.5657999999999999</v>
      </c>
      <c r="G906" s="2"/>
      <c r="H906" s="17">
        <v>58.4</v>
      </c>
      <c r="I906" s="17">
        <v>3.2</v>
      </c>
      <c r="J906" s="17">
        <v>635.20000000000005</v>
      </c>
      <c r="K906" s="17">
        <v>-32.200000000000003</v>
      </c>
      <c r="L906" s="1">
        <v>30</v>
      </c>
      <c r="M906" s="3" t="s">
        <v>1301</v>
      </c>
      <c r="N906" s="3" t="s">
        <v>349</v>
      </c>
      <c r="O906" s="146">
        <v>26.11</v>
      </c>
      <c r="P906" s="3">
        <v>-173.85699</v>
      </c>
      <c r="Q906" s="1" t="s">
        <v>422</v>
      </c>
      <c r="R906" s="4">
        <v>43675</v>
      </c>
      <c r="S906" s="3"/>
      <c r="T906" s="1" t="s">
        <v>1302</v>
      </c>
      <c r="U906" s="2" t="s">
        <v>1245</v>
      </c>
      <c r="X906" s="3" t="s">
        <v>397</v>
      </c>
      <c r="Y906" s="3">
        <v>0</v>
      </c>
      <c r="Z906" s="3">
        <v>1</v>
      </c>
      <c r="AA906" s="3">
        <v>1</v>
      </c>
      <c r="AB906" s="3">
        <v>0</v>
      </c>
      <c r="AC906" s="3">
        <v>0</v>
      </c>
      <c r="AD906" s="3">
        <v>0</v>
      </c>
      <c r="AE906" s="3">
        <v>1</v>
      </c>
      <c r="AF906" s="3">
        <v>0</v>
      </c>
      <c r="AG906" s="3">
        <v>0</v>
      </c>
      <c r="AH906" s="3">
        <v>1</v>
      </c>
      <c r="AI906" s="3">
        <v>0</v>
      </c>
      <c r="AJ906" s="3">
        <v>0</v>
      </c>
      <c r="AK906" s="1" t="s">
        <v>1303</v>
      </c>
    </row>
    <row r="907" spans="1:37" s="1" customFormat="1" ht="14.5" x14ac:dyDescent="0.35">
      <c r="A907" s="1" t="s">
        <v>1305</v>
      </c>
      <c r="B907" s="1" t="s">
        <v>5</v>
      </c>
      <c r="C907" s="1" t="s">
        <v>310</v>
      </c>
      <c r="E907" s="1" t="s">
        <v>338</v>
      </c>
      <c r="F907" s="16">
        <v>2.6008</v>
      </c>
      <c r="G907" s="2"/>
      <c r="H907" s="17">
        <v>57.4</v>
      </c>
      <c r="I907" s="17">
        <v>3.3</v>
      </c>
      <c r="J907" s="17">
        <v>639.6</v>
      </c>
      <c r="K907" s="17">
        <v>-32.299999999999997</v>
      </c>
      <c r="L907" s="1">
        <v>30</v>
      </c>
      <c r="M907" s="3" t="s">
        <v>1301</v>
      </c>
      <c r="N907" s="3" t="s">
        <v>349</v>
      </c>
      <c r="O907" s="146">
        <v>26.11</v>
      </c>
      <c r="P907" s="3">
        <v>-173.85699</v>
      </c>
      <c r="Q907" s="1" t="s">
        <v>422</v>
      </c>
      <c r="R907" s="4">
        <v>43675</v>
      </c>
      <c r="S907" s="3"/>
      <c r="T907" s="1" t="s">
        <v>1302</v>
      </c>
      <c r="U907" s="2" t="s">
        <v>1245</v>
      </c>
      <c r="X907" s="3" t="s">
        <v>397</v>
      </c>
      <c r="Y907" s="3">
        <v>0</v>
      </c>
      <c r="Z907" s="3">
        <v>1</v>
      </c>
      <c r="AA907" s="3">
        <v>1</v>
      </c>
      <c r="AB907" s="3">
        <v>0</v>
      </c>
      <c r="AC907" s="3">
        <v>0</v>
      </c>
      <c r="AD907" s="3">
        <v>0</v>
      </c>
      <c r="AE907" s="3">
        <v>1</v>
      </c>
      <c r="AF907" s="3">
        <v>0</v>
      </c>
      <c r="AG907" s="3">
        <v>0</v>
      </c>
      <c r="AH907" s="3">
        <v>1</v>
      </c>
      <c r="AI907" s="3">
        <v>0</v>
      </c>
      <c r="AJ907" s="3">
        <v>0</v>
      </c>
      <c r="AK907" s="1" t="s">
        <v>1303</v>
      </c>
    </row>
    <row r="908" spans="1:37" s="1" customFormat="1" ht="14.5" x14ac:dyDescent="0.35">
      <c r="A908" s="1" t="s">
        <v>1306</v>
      </c>
      <c r="B908" s="1" t="s">
        <v>5</v>
      </c>
      <c r="C908" s="1" t="s">
        <v>310</v>
      </c>
      <c r="E908" s="1" t="s">
        <v>338</v>
      </c>
      <c r="F908" s="16">
        <v>2.5225</v>
      </c>
      <c r="G908" s="2"/>
      <c r="H908" s="17">
        <v>53.9</v>
      </c>
      <c r="I908" s="17">
        <v>3.6</v>
      </c>
      <c r="J908" s="17">
        <v>644.29999999999995</v>
      </c>
      <c r="K908" s="17">
        <v>-32.9</v>
      </c>
      <c r="L908" s="1">
        <v>30</v>
      </c>
      <c r="M908" s="3" t="s">
        <v>1301</v>
      </c>
      <c r="N908" s="3" t="s">
        <v>349</v>
      </c>
      <c r="O908" s="146">
        <v>26.11</v>
      </c>
      <c r="P908" s="3">
        <v>-173.85699</v>
      </c>
      <c r="Q908" s="1" t="s">
        <v>422</v>
      </c>
      <c r="R908" s="4">
        <v>43675</v>
      </c>
      <c r="S908" s="3"/>
      <c r="T908" s="1" t="s">
        <v>1302</v>
      </c>
      <c r="U908" s="2" t="s">
        <v>1245</v>
      </c>
      <c r="X908" s="3" t="s">
        <v>397</v>
      </c>
      <c r="Y908" s="3">
        <v>0</v>
      </c>
      <c r="Z908" s="3">
        <v>1</v>
      </c>
      <c r="AA908" s="3">
        <v>1</v>
      </c>
      <c r="AB908" s="3">
        <v>0</v>
      </c>
      <c r="AC908" s="3">
        <v>0</v>
      </c>
      <c r="AD908" s="3">
        <v>0</v>
      </c>
      <c r="AE908" s="3">
        <v>1</v>
      </c>
      <c r="AF908" s="3">
        <v>0</v>
      </c>
      <c r="AG908" s="3">
        <v>0</v>
      </c>
      <c r="AH908" s="3">
        <v>1</v>
      </c>
      <c r="AI908" s="3">
        <v>0</v>
      </c>
      <c r="AJ908" s="3">
        <v>0</v>
      </c>
      <c r="AK908" s="1" t="s">
        <v>1303</v>
      </c>
    </row>
    <row r="909" spans="1:37" s="1" customFormat="1" ht="14.5" x14ac:dyDescent="0.35">
      <c r="A909" s="1" t="s">
        <v>1309</v>
      </c>
      <c r="B909" s="1" t="s">
        <v>184</v>
      </c>
      <c r="C909" s="1" t="s">
        <v>1307</v>
      </c>
      <c r="E909" s="1" t="s">
        <v>339</v>
      </c>
      <c r="F909" s="16">
        <v>1.0544</v>
      </c>
      <c r="G909" s="2"/>
      <c r="H909" s="17">
        <v>18.8</v>
      </c>
      <c r="I909" s="17">
        <v>3.9</v>
      </c>
      <c r="J909" s="17">
        <v>306</v>
      </c>
      <c r="K909" s="17">
        <v>-15.4</v>
      </c>
      <c r="L909" s="1">
        <v>30</v>
      </c>
      <c r="M909" s="3" t="s">
        <v>1301</v>
      </c>
      <c r="N909" s="3" t="s">
        <v>349</v>
      </c>
      <c r="O909" s="3">
        <v>26.109500000000001</v>
      </c>
      <c r="P909" s="3">
        <v>-173.93401</v>
      </c>
      <c r="Q909" s="1" t="s">
        <v>422</v>
      </c>
      <c r="R909" s="4">
        <v>43675</v>
      </c>
      <c r="S909" s="3"/>
      <c r="T909" s="1" t="s">
        <v>1291</v>
      </c>
      <c r="U909" s="2" t="s">
        <v>1245</v>
      </c>
      <c r="X909" s="3" t="s">
        <v>397</v>
      </c>
      <c r="Y909" s="3">
        <v>0</v>
      </c>
      <c r="Z909" s="3">
        <v>1</v>
      </c>
      <c r="AA909" s="3">
        <v>1</v>
      </c>
      <c r="AB909" s="3">
        <v>0</v>
      </c>
      <c r="AC909" s="3">
        <v>0</v>
      </c>
      <c r="AD909" s="3">
        <v>0</v>
      </c>
      <c r="AE909" s="3">
        <v>1</v>
      </c>
      <c r="AF909" s="3">
        <v>0</v>
      </c>
      <c r="AG909" s="3">
        <v>0</v>
      </c>
      <c r="AH909" s="3">
        <v>1</v>
      </c>
      <c r="AI909" s="3">
        <v>0</v>
      </c>
      <c r="AJ909" s="3">
        <v>0</v>
      </c>
      <c r="AK909" s="1" t="s">
        <v>1308</v>
      </c>
    </row>
    <row r="910" spans="1:37" s="1" customFormat="1" ht="14.5" x14ac:dyDescent="0.35">
      <c r="A910" s="1" t="s">
        <v>1310</v>
      </c>
      <c r="B910" s="1" t="s">
        <v>184</v>
      </c>
      <c r="C910" s="1" t="s">
        <v>1307</v>
      </c>
      <c r="E910" s="1" t="s">
        <v>339</v>
      </c>
      <c r="F910" s="16">
        <v>0.50619999999999998</v>
      </c>
      <c r="G910" s="2"/>
      <c r="H910" s="17">
        <v>9</v>
      </c>
      <c r="I910" s="17">
        <v>3.4</v>
      </c>
      <c r="J910" s="17">
        <v>152.80000000000001</v>
      </c>
      <c r="K910" s="17">
        <v>-18.7</v>
      </c>
      <c r="L910" s="1">
        <v>30</v>
      </c>
      <c r="M910" s="3" t="s">
        <v>1301</v>
      </c>
      <c r="N910" s="3" t="s">
        <v>349</v>
      </c>
      <c r="O910" s="3">
        <v>26.109500000000001</v>
      </c>
      <c r="P910" s="3">
        <v>-173.93401</v>
      </c>
      <c r="Q910" s="1" t="s">
        <v>422</v>
      </c>
      <c r="R910" s="4">
        <v>43675</v>
      </c>
      <c r="S910" s="3"/>
      <c r="T910" s="1" t="s">
        <v>1291</v>
      </c>
      <c r="U910" s="2" t="s">
        <v>1245</v>
      </c>
      <c r="X910" s="3" t="s">
        <v>397</v>
      </c>
      <c r="Y910" s="3">
        <v>0</v>
      </c>
      <c r="Z910" s="3">
        <v>1</v>
      </c>
      <c r="AA910" s="3">
        <v>1</v>
      </c>
      <c r="AB910" s="3">
        <v>0</v>
      </c>
      <c r="AC910" s="3">
        <v>0</v>
      </c>
      <c r="AD910" s="3">
        <v>0</v>
      </c>
      <c r="AE910" s="3">
        <v>1</v>
      </c>
      <c r="AF910" s="3">
        <v>0</v>
      </c>
      <c r="AG910" s="3">
        <v>0</v>
      </c>
      <c r="AH910" s="3">
        <v>1</v>
      </c>
      <c r="AI910" s="3">
        <v>0</v>
      </c>
      <c r="AJ910" s="3">
        <v>0</v>
      </c>
      <c r="AK910" s="1" t="s">
        <v>1308</v>
      </c>
    </row>
    <row r="911" spans="1:37" s="1" customFormat="1" ht="14.5" x14ac:dyDescent="0.35">
      <c r="A911" s="1" t="s">
        <v>1311</v>
      </c>
      <c r="B911" s="1" t="s">
        <v>184</v>
      </c>
      <c r="C911" s="1" t="s">
        <v>1307</v>
      </c>
      <c r="E911" s="1" t="s">
        <v>339</v>
      </c>
      <c r="F911" s="16">
        <v>1.5026999999999999</v>
      </c>
      <c r="G911" s="2"/>
      <c r="H911" s="17">
        <v>25.7</v>
      </c>
      <c r="I911" s="17">
        <v>3.6</v>
      </c>
      <c r="J911" s="17">
        <v>433</v>
      </c>
      <c r="K911" s="17">
        <v>-16.8</v>
      </c>
      <c r="L911" s="1">
        <v>30</v>
      </c>
      <c r="M911" s="3" t="s">
        <v>1301</v>
      </c>
      <c r="N911" s="3" t="s">
        <v>349</v>
      </c>
      <c r="O911" s="3">
        <v>26.109500000000001</v>
      </c>
      <c r="P911" s="3">
        <v>-173.93401</v>
      </c>
      <c r="Q911" s="1" t="s">
        <v>422</v>
      </c>
      <c r="R911" s="4">
        <v>43675</v>
      </c>
      <c r="S911" s="3"/>
      <c r="T911" s="1" t="s">
        <v>1291</v>
      </c>
      <c r="U911" s="2" t="s">
        <v>1245</v>
      </c>
      <c r="X911" s="3" t="s">
        <v>397</v>
      </c>
      <c r="Y911" s="3">
        <v>0</v>
      </c>
      <c r="Z911" s="3">
        <v>1</v>
      </c>
      <c r="AA911" s="3">
        <v>1</v>
      </c>
      <c r="AB911" s="3">
        <v>0</v>
      </c>
      <c r="AC911" s="3">
        <v>0</v>
      </c>
      <c r="AD911" s="3">
        <v>0</v>
      </c>
      <c r="AE911" s="3">
        <v>1</v>
      </c>
      <c r="AF911" s="3">
        <v>0</v>
      </c>
      <c r="AG911" s="3">
        <v>0</v>
      </c>
      <c r="AH911" s="3">
        <v>1</v>
      </c>
      <c r="AI911" s="3">
        <v>0</v>
      </c>
      <c r="AJ911" s="3">
        <v>0</v>
      </c>
      <c r="AK911" s="1" t="s">
        <v>1308</v>
      </c>
    </row>
    <row r="912" spans="1:37" s="1" customFormat="1" ht="14.5" x14ac:dyDescent="0.35">
      <c r="A912" s="1" t="s">
        <v>1314</v>
      </c>
      <c r="B912" s="1" t="s">
        <v>19</v>
      </c>
      <c r="C912" s="1" t="s">
        <v>310</v>
      </c>
      <c r="E912" s="1" t="s">
        <v>339</v>
      </c>
      <c r="F912" s="16">
        <v>3.0668000000000002</v>
      </c>
      <c r="G912" s="2"/>
      <c r="H912" s="17">
        <v>20.8</v>
      </c>
      <c r="I912" s="17">
        <v>5.7</v>
      </c>
      <c r="J912" s="17">
        <v>461.4</v>
      </c>
      <c r="K912" s="17">
        <v>-10.5</v>
      </c>
      <c r="L912" s="1">
        <v>5</v>
      </c>
      <c r="M912" s="3" t="s">
        <v>1312</v>
      </c>
      <c r="N912" s="3" t="s">
        <v>349</v>
      </c>
      <c r="O912" s="3">
        <v>26.06382</v>
      </c>
      <c r="P912" s="3">
        <v>-173.95928000000001</v>
      </c>
      <c r="Q912" s="1" t="s">
        <v>422</v>
      </c>
      <c r="R912" s="4">
        <v>43675</v>
      </c>
      <c r="S912" s="3"/>
      <c r="T912" s="1" t="s">
        <v>1248</v>
      </c>
      <c r="U912" s="2" t="s">
        <v>1245</v>
      </c>
      <c r="X912" s="3" t="s">
        <v>397</v>
      </c>
      <c r="Y912" s="3">
        <v>0</v>
      </c>
      <c r="Z912" s="3">
        <v>1</v>
      </c>
      <c r="AA912" s="3">
        <v>1</v>
      </c>
      <c r="AB912" s="3">
        <v>0</v>
      </c>
      <c r="AC912" s="3">
        <v>0</v>
      </c>
      <c r="AD912" s="3">
        <v>0</v>
      </c>
      <c r="AE912" s="3">
        <v>1</v>
      </c>
      <c r="AF912" s="3">
        <v>0</v>
      </c>
      <c r="AG912" s="3">
        <v>0</v>
      </c>
      <c r="AH912" s="3">
        <v>1</v>
      </c>
      <c r="AI912" s="3">
        <v>0</v>
      </c>
      <c r="AJ912" s="3">
        <v>0</v>
      </c>
      <c r="AK912" s="1" t="s">
        <v>1313</v>
      </c>
    </row>
    <row r="913" spans="1:37" s="1" customFormat="1" ht="14.5" x14ac:dyDescent="0.35">
      <c r="A913" s="1" t="s">
        <v>1315</v>
      </c>
      <c r="B913" s="1" t="s">
        <v>19</v>
      </c>
      <c r="C913" s="1" t="s">
        <v>310</v>
      </c>
      <c r="E913" s="1" t="s">
        <v>339</v>
      </c>
      <c r="F913" s="16">
        <v>2.9887999999999999</v>
      </c>
      <c r="G913" s="2"/>
      <c r="H913" s="17">
        <v>11.3</v>
      </c>
      <c r="I913" s="17">
        <v>6.2</v>
      </c>
      <c r="J913" s="17">
        <v>397.1</v>
      </c>
      <c r="K913" s="17">
        <v>-5.0999999999999996</v>
      </c>
      <c r="L913" s="1">
        <v>5</v>
      </c>
      <c r="M913" s="3" t="s">
        <v>1312</v>
      </c>
      <c r="N913" s="3" t="s">
        <v>349</v>
      </c>
      <c r="O913" s="3">
        <v>26.06382</v>
      </c>
      <c r="P913" s="3">
        <v>-173.95928000000001</v>
      </c>
      <c r="Q913" s="1" t="s">
        <v>422</v>
      </c>
      <c r="R913" s="4">
        <v>43675</v>
      </c>
      <c r="S913" s="3"/>
      <c r="T913" s="1" t="s">
        <v>1248</v>
      </c>
      <c r="U913" s="2" t="s">
        <v>1245</v>
      </c>
      <c r="X913" s="3" t="s">
        <v>397</v>
      </c>
      <c r="Y913" s="3">
        <v>0</v>
      </c>
      <c r="Z913" s="3">
        <v>1</v>
      </c>
      <c r="AA913" s="3">
        <v>1</v>
      </c>
      <c r="AB913" s="3">
        <v>0</v>
      </c>
      <c r="AC913" s="3">
        <v>0</v>
      </c>
      <c r="AD913" s="3">
        <v>0</v>
      </c>
      <c r="AE913" s="3">
        <v>1</v>
      </c>
      <c r="AF913" s="3">
        <v>0</v>
      </c>
      <c r="AG913" s="3">
        <v>0</v>
      </c>
      <c r="AH913" s="3">
        <v>1</v>
      </c>
      <c r="AI913" s="3">
        <v>0</v>
      </c>
      <c r="AJ913" s="3">
        <v>0</v>
      </c>
      <c r="AK913" s="1" t="s">
        <v>1313</v>
      </c>
    </row>
    <row r="914" spans="1:37" s="1" customFormat="1" ht="14.5" x14ac:dyDescent="0.35">
      <c r="A914" s="1" t="s">
        <v>1316</v>
      </c>
      <c r="B914" s="1" t="s">
        <v>19</v>
      </c>
      <c r="C914" s="1" t="s">
        <v>310</v>
      </c>
      <c r="E914" s="1" t="s">
        <v>339</v>
      </c>
      <c r="F914" s="16">
        <v>2.9885000000000002</v>
      </c>
      <c r="G914" s="2"/>
      <c r="H914" s="17">
        <v>16.2</v>
      </c>
      <c r="I914" s="17">
        <v>5.9</v>
      </c>
      <c r="J914" s="17">
        <v>428.3</v>
      </c>
      <c r="K914" s="17">
        <v>-6.3</v>
      </c>
      <c r="L914" s="1">
        <v>5</v>
      </c>
      <c r="M914" s="3" t="s">
        <v>1312</v>
      </c>
      <c r="N914" s="3" t="s">
        <v>349</v>
      </c>
      <c r="O914" s="3">
        <v>26.06382</v>
      </c>
      <c r="P914" s="3">
        <v>-173.95928000000001</v>
      </c>
      <c r="Q914" s="1" t="s">
        <v>422</v>
      </c>
      <c r="R914" s="4">
        <v>43675</v>
      </c>
      <c r="S914" s="3"/>
      <c r="T914" s="1" t="s">
        <v>1248</v>
      </c>
      <c r="U914" s="2" t="s">
        <v>1245</v>
      </c>
      <c r="X914" s="3" t="s">
        <v>397</v>
      </c>
      <c r="Y914" s="3">
        <v>0</v>
      </c>
      <c r="Z914" s="3">
        <v>1</v>
      </c>
      <c r="AA914" s="3">
        <v>1</v>
      </c>
      <c r="AB914" s="3">
        <v>0</v>
      </c>
      <c r="AC914" s="3">
        <v>0</v>
      </c>
      <c r="AD914" s="3">
        <v>0</v>
      </c>
      <c r="AE914" s="3">
        <v>1</v>
      </c>
      <c r="AF914" s="3">
        <v>0</v>
      </c>
      <c r="AG914" s="3">
        <v>0</v>
      </c>
      <c r="AH914" s="3">
        <v>1</v>
      </c>
      <c r="AI914" s="3">
        <v>0</v>
      </c>
      <c r="AJ914" s="3">
        <v>0</v>
      </c>
      <c r="AK914" s="1" t="s">
        <v>1313</v>
      </c>
    </row>
    <row r="915" spans="1:37" s="1" customFormat="1" ht="14.5" x14ac:dyDescent="0.35">
      <c r="A915" s="1" t="s">
        <v>1318</v>
      </c>
      <c r="B915" s="1" t="s">
        <v>71</v>
      </c>
      <c r="C915" s="1" t="s">
        <v>310</v>
      </c>
      <c r="E915" s="1" t="s">
        <v>338</v>
      </c>
      <c r="F915" s="16">
        <v>0.18820000000000001</v>
      </c>
      <c r="G915" s="2"/>
      <c r="H915" s="17">
        <v>6.4</v>
      </c>
      <c r="I915" s="17">
        <v>7.1</v>
      </c>
      <c r="J915" s="17">
        <v>63.5</v>
      </c>
      <c r="K915" s="104"/>
      <c r="L915" s="1">
        <v>5</v>
      </c>
      <c r="M915" s="3" t="s">
        <v>1312</v>
      </c>
      <c r="N915" s="3" t="s">
        <v>349</v>
      </c>
      <c r="O915" s="3">
        <v>26.06382</v>
      </c>
      <c r="P915" s="3">
        <v>-173.95928000000001</v>
      </c>
      <c r="Q915" s="1" t="s">
        <v>422</v>
      </c>
      <c r="R915" s="4">
        <v>43675</v>
      </c>
      <c r="S915" s="3"/>
      <c r="T915" s="1" t="s">
        <v>1248</v>
      </c>
      <c r="U915" s="2" t="s">
        <v>1245</v>
      </c>
      <c r="X915" s="3" t="s">
        <v>397</v>
      </c>
      <c r="Y915" s="3">
        <v>0</v>
      </c>
      <c r="Z915" s="3">
        <v>1</v>
      </c>
      <c r="AA915" s="3">
        <v>1</v>
      </c>
      <c r="AB915" s="3">
        <v>0</v>
      </c>
      <c r="AC915" s="3">
        <v>0</v>
      </c>
      <c r="AD915" s="3">
        <v>0</v>
      </c>
      <c r="AE915" s="3">
        <v>1</v>
      </c>
      <c r="AF915" s="3">
        <v>0</v>
      </c>
      <c r="AG915" s="3">
        <v>0</v>
      </c>
      <c r="AH915" s="3">
        <v>1</v>
      </c>
      <c r="AI915" s="3">
        <v>0</v>
      </c>
      <c r="AJ915" s="3">
        <v>0</v>
      </c>
      <c r="AK915" s="1" t="s">
        <v>1317</v>
      </c>
    </row>
    <row r="916" spans="1:37" s="1" customFormat="1" ht="14.5" x14ac:dyDescent="0.35">
      <c r="A916" s="1" t="s">
        <v>1319</v>
      </c>
      <c r="B916" s="1" t="s">
        <v>71</v>
      </c>
      <c r="C916" s="1" t="s">
        <v>310</v>
      </c>
      <c r="E916" s="1" t="s">
        <v>338</v>
      </c>
      <c r="F916" s="16">
        <v>2.1187999999999998</v>
      </c>
      <c r="G916" s="2"/>
      <c r="H916" s="17">
        <v>71.900000000000006</v>
      </c>
      <c r="I916" s="17">
        <v>5.7</v>
      </c>
      <c r="J916" s="17">
        <v>552.20000000000005</v>
      </c>
      <c r="K916" s="17">
        <v>-31.7</v>
      </c>
      <c r="L916" s="1">
        <v>5</v>
      </c>
      <c r="M916" s="3" t="s">
        <v>1312</v>
      </c>
      <c r="N916" s="3" t="s">
        <v>349</v>
      </c>
      <c r="O916" s="3">
        <v>26.06382</v>
      </c>
      <c r="P916" s="3">
        <v>-173.95928000000001</v>
      </c>
      <c r="Q916" s="1" t="s">
        <v>422</v>
      </c>
      <c r="R916" s="4">
        <v>43675</v>
      </c>
      <c r="S916" s="3"/>
      <c r="T916" s="1" t="s">
        <v>1248</v>
      </c>
      <c r="U916" s="2" t="s">
        <v>1245</v>
      </c>
      <c r="X916" s="3" t="s">
        <v>397</v>
      </c>
      <c r="Y916" s="3">
        <v>0</v>
      </c>
      <c r="Z916" s="3">
        <v>1</v>
      </c>
      <c r="AA916" s="3">
        <v>1</v>
      </c>
      <c r="AB916" s="3">
        <v>0</v>
      </c>
      <c r="AC916" s="3">
        <v>0</v>
      </c>
      <c r="AD916" s="3">
        <v>0</v>
      </c>
      <c r="AE916" s="3">
        <v>1</v>
      </c>
      <c r="AF916" s="3">
        <v>0</v>
      </c>
      <c r="AG916" s="3">
        <v>0</v>
      </c>
      <c r="AH916" s="3">
        <v>1</v>
      </c>
      <c r="AI916" s="3">
        <v>0</v>
      </c>
      <c r="AJ916" s="3">
        <v>0</v>
      </c>
      <c r="AK916" s="1" t="s">
        <v>1317</v>
      </c>
    </row>
    <row r="917" spans="1:37" s="1" customFormat="1" ht="14.5" x14ac:dyDescent="0.35">
      <c r="A917" s="1" t="s">
        <v>1322</v>
      </c>
      <c r="B917" s="1" t="s">
        <v>19</v>
      </c>
      <c r="C917" s="1" t="s">
        <v>310</v>
      </c>
      <c r="E917" s="1" t="s">
        <v>339</v>
      </c>
      <c r="F917" s="16">
        <v>2.9918999999999998</v>
      </c>
      <c r="G917" s="2"/>
      <c r="H917" s="17">
        <v>16.8</v>
      </c>
      <c r="I917" s="17">
        <v>2.6</v>
      </c>
      <c r="J917" s="17">
        <v>433.6</v>
      </c>
      <c r="K917" s="17">
        <v>-6.7</v>
      </c>
      <c r="L917" s="1">
        <v>11</v>
      </c>
      <c r="M917" s="3" t="s">
        <v>1320</v>
      </c>
      <c r="N917" s="3" t="s">
        <v>349</v>
      </c>
      <c r="O917" s="3">
        <v>26.004280000000001</v>
      </c>
      <c r="P917" s="3">
        <v>-173.99403000000001</v>
      </c>
      <c r="Q917" s="1" t="s">
        <v>422</v>
      </c>
      <c r="R917" s="4">
        <v>43676</v>
      </c>
      <c r="S917" s="1">
        <v>27.222200000000001</v>
      </c>
      <c r="T917" s="1" t="s">
        <v>1245</v>
      </c>
      <c r="U917" s="2" t="s">
        <v>1245</v>
      </c>
      <c r="X917" s="3" t="s">
        <v>397</v>
      </c>
      <c r="Y917" s="3">
        <v>0</v>
      </c>
      <c r="Z917" s="3">
        <v>1</v>
      </c>
      <c r="AA917" s="3">
        <v>1</v>
      </c>
      <c r="AB917" s="3">
        <v>0</v>
      </c>
      <c r="AC917" s="3">
        <v>0</v>
      </c>
      <c r="AD917" s="3">
        <v>0</v>
      </c>
      <c r="AE917" s="3">
        <v>1</v>
      </c>
      <c r="AF917" s="3">
        <v>0</v>
      </c>
      <c r="AG917" s="3">
        <v>0</v>
      </c>
      <c r="AH917" s="3">
        <v>1</v>
      </c>
      <c r="AI917" s="3">
        <v>0</v>
      </c>
      <c r="AJ917" s="3">
        <v>0</v>
      </c>
      <c r="AK917" s="1" t="s">
        <v>1321</v>
      </c>
    </row>
    <row r="918" spans="1:37" s="1" customFormat="1" ht="14.5" x14ac:dyDescent="0.35">
      <c r="A918" s="1" t="s">
        <v>1323</v>
      </c>
      <c r="B918" s="1" t="s">
        <v>19</v>
      </c>
      <c r="C918" s="1" t="s">
        <v>310</v>
      </c>
      <c r="E918" s="1" t="s">
        <v>339</v>
      </c>
      <c r="F918" s="16">
        <v>3.0518000000000001</v>
      </c>
      <c r="G918" s="2"/>
      <c r="H918" s="17">
        <v>27.8</v>
      </c>
      <c r="I918" s="17">
        <v>2.2999999999999998</v>
      </c>
      <c r="J918" s="17">
        <v>529.20000000000005</v>
      </c>
      <c r="K918" s="17">
        <v>-10.8</v>
      </c>
      <c r="L918" s="1">
        <v>11</v>
      </c>
      <c r="M918" s="3" t="s">
        <v>1320</v>
      </c>
      <c r="N918" s="3" t="s">
        <v>349</v>
      </c>
      <c r="O918" s="3">
        <v>26.004280000000001</v>
      </c>
      <c r="P918" s="3">
        <v>-173.99403000000001</v>
      </c>
      <c r="Q918" s="1" t="s">
        <v>422</v>
      </c>
      <c r="R918" s="4">
        <v>43676</v>
      </c>
      <c r="S918" s="1">
        <v>27.222200000000001</v>
      </c>
      <c r="T918" s="1" t="s">
        <v>1245</v>
      </c>
      <c r="U918" s="2" t="s">
        <v>1245</v>
      </c>
      <c r="X918" s="3" t="s">
        <v>397</v>
      </c>
      <c r="Y918" s="3">
        <v>0</v>
      </c>
      <c r="Z918" s="3">
        <v>1</v>
      </c>
      <c r="AA918" s="3">
        <v>1</v>
      </c>
      <c r="AB918" s="3">
        <v>0</v>
      </c>
      <c r="AC918" s="3">
        <v>0</v>
      </c>
      <c r="AD918" s="3">
        <v>0</v>
      </c>
      <c r="AE918" s="3">
        <v>1</v>
      </c>
      <c r="AF918" s="3">
        <v>0</v>
      </c>
      <c r="AG918" s="3">
        <v>0</v>
      </c>
      <c r="AH918" s="3">
        <v>1</v>
      </c>
      <c r="AI918" s="3">
        <v>0</v>
      </c>
      <c r="AJ918" s="3">
        <v>0</v>
      </c>
      <c r="AK918" s="1" t="s">
        <v>1321</v>
      </c>
    </row>
    <row r="919" spans="1:37" s="1" customFormat="1" ht="14.5" x14ac:dyDescent="0.35">
      <c r="A919" s="1" t="s">
        <v>1324</v>
      </c>
      <c r="B919" s="1" t="s">
        <v>19</v>
      </c>
      <c r="C919" s="1" t="s">
        <v>310</v>
      </c>
      <c r="E919" s="1" t="s">
        <v>339</v>
      </c>
      <c r="F919" s="16">
        <v>3.0731000000000002</v>
      </c>
      <c r="G919" s="2"/>
      <c r="H919" s="17">
        <v>25.7</v>
      </c>
      <c r="I919" s="17">
        <v>1.9</v>
      </c>
      <c r="J919" s="17">
        <v>497.9</v>
      </c>
      <c r="K919" s="17">
        <v>-8.8000000000000007</v>
      </c>
      <c r="L919" s="1">
        <v>11</v>
      </c>
      <c r="M919" s="3" t="s">
        <v>1320</v>
      </c>
      <c r="N919" s="3" t="s">
        <v>349</v>
      </c>
      <c r="O919" s="3">
        <v>26.004280000000001</v>
      </c>
      <c r="P919" s="3">
        <v>-173.99403000000001</v>
      </c>
      <c r="Q919" s="1" t="s">
        <v>422</v>
      </c>
      <c r="R919" s="4">
        <v>43676</v>
      </c>
      <c r="S919" s="1">
        <v>27.222200000000001</v>
      </c>
      <c r="T919" s="1" t="s">
        <v>1245</v>
      </c>
      <c r="U919" s="2" t="s">
        <v>1245</v>
      </c>
      <c r="X919" s="3" t="s">
        <v>397</v>
      </c>
      <c r="Y919" s="3">
        <v>0</v>
      </c>
      <c r="Z919" s="3">
        <v>1</v>
      </c>
      <c r="AA919" s="3">
        <v>1</v>
      </c>
      <c r="AB919" s="3">
        <v>0</v>
      </c>
      <c r="AC919" s="3">
        <v>0</v>
      </c>
      <c r="AD919" s="3">
        <v>0</v>
      </c>
      <c r="AE919" s="3">
        <v>1</v>
      </c>
      <c r="AF919" s="3">
        <v>0</v>
      </c>
      <c r="AG919" s="3">
        <v>0</v>
      </c>
      <c r="AH919" s="3">
        <v>1</v>
      </c>
      <c r="AI919" s="3">
        <v>0</v>
      </c>
      <c r="AJ919" s="3">
        <v>0</v>
      </c>
      <c r="AK919" s="1" t="s">
        <v>1321</v>
      </c>
    </row>
    <row r="920" spans="1:37" s="1" customFormat="1" ht="14.5" x14ac:dyDescent="0.35">
      <c r="A920" s="1" t="s">
        <v>1326</v>
      </c>
      <c r="B920" s="1" t="s">
        <v>160</v>
      </c>
      <c r="C920" s="1" t="s">
        <v>310</v>
      </c>
      <c r="E920" s="1" t="s">
        <v>339</v>
      </c>
      <c r="F920" s="16">
        <v>2.1305000000000001</v>
      </c>
      <c r="G920" s="2"/>
      <c r="H920" s="17">
        <v>35.200000000000003</v>
      </c>
      <c r="I920" s="17">
        <v>4</v>
      </c>
      <c r="J920" s="17">
        <v>560.9</v>
      </c>
      <c r="K920" s="17">
        <v>-20.3</v>
      </c>
      <c r="L920" s="1">
        <v>98</v>
      </c>
      <c r="M920" s="3" t="s">
        <v>349</v>
      </c>
      <c r="N920" s="3" t="s">
        <v>349</v>
      </c>
      <c r="O920" s="3">
        <v>26.083629999999999</v>
      </c>
      <c r="P920" s="3">
        <v>-174.16647</v>
      </c>
      <c r="Q920" s="1" t="s">
        <v>422</v>
      </c>
      <c r="R920" s="4">
        <v>43676</v>
      </c>
      <c r="S920" s="1">
        <v>26.111000000000001</v>
      </c>
      <c r="T920" s="1" t="s">
        <v>1291</v>
      </c>
      <c r="U920" s="2" t="s">
        <v>1245</v>
      </c>
      <c r="X920" s="3" t="s">
        <v>397</v>
      </c>
      <c r="Y920" s="3">
        <v>0</v>
      </c>
      <c r="Z920" s="3">
        <v>1</v>
      </c>
      <c r="AA920" s="3">
        <v>1</v>
      </c>
      <c r="AB920" s="3">
        <v>0</v>
      </c>
      <c r="AC920" s="3">
        <v>0</v>
      </c>
      <c r="AD920" s="3">
        <v>0</v>
      </c>
      <c r="AE920" s="3">
        <v>1</v>
      </c>
      <c r="AF920" s="3">
        <v>0</v>
      </c>
      <c r="AG920" s="3">
        <v>0</v>
      </c>
      <c r="AH920" s="3">
        <v>1</v>
      </c>
      <c r="AI920" s="3">
        <v>0</v>
      </c>
      <c r="AJ920" s="3">
        <v>0</v>
      </c>
      <c r="AK920" s="1" t="s">
        <v>1325</v>
      </c>
    </row>
    <row r="921" spans="1:37" s="1" customFormat="1" ht="14.5" x14ac:dyDescent="0.35">
      <c r="A921" s="1" t="s">
        <v>1327</v>
      </c>
      <c r="B921" s="1" t="s">
        <v>160</v>
      </c>
      <c r="C921" s="1" t="s">
        <v>310</v>
      </c>
      <c r="E921" s="1" t="s">
        <v>339</v>
      </c>
      <c r="F921" s="16">
        <v>2.0545</v>
      </c>
      <c r="G921" s="2"/>
      <c r="H921" s="17">
        <v>35.799999999999997</v>
      </c>
      <c r="I921" s="17">
        <v>4.3</v>
      </c>
      <c r="J921" s="17">
        <v>556.1</v>
      </c>
      <c r="K921" s="17">
        <v>-20.6</v>
      </c>
      <c r="L921" s="1">
        <v>98</v>
      </c>
      <c r="M921" s="3" t="s">
        <v>349</v>
      </c>
      <c r="N921" s="3" t="s">
        <v>349</v>
      </c>
      <c r="O921" s="3">
        <v>26.083629999999999</v>
      </c>
      <c r="P921" s="3">
        <v>-174.16647</v>
      </c>
      <c r="Q921" s="1" t="s">
        <v>422</v>
      </c>
      <c r="R921" s="4">
        <v>43676</v>
      </c>
      <c r="S921" s="1">
        <v>26.111000000000001</v>
      </c>
      <c r="T921" s="1" t="s">
        <v>1291</v>
      </c>
      <c r="U921" s="2" t="s">
        <v>1245</v>
      </c>
      <c r="X921" s="3" t="s">
        <v>397</v>
      </c>
      <c r="Y921" s="3">
        <v>0</v>
      </c>
      <c r="Z921" s="3">
        <v>1</v>
      </c>
      <c r="AA921" s="3">
        <v>1</v>
      </c>
      <c r="AB921" s="3">
        <v>0</v>
      </c>
      <c r="AC921" s="3">
        <v>0</v>
      </c>
      <c r="AD921" s="3">
        <v>0</v>
      </c>
      <c r="AE921" s="3">
        <v>1</v>
      </c>
      <c r="AF921" s="3">
        <v>0</v>
      </c>
      <c r="AG921" s="3">
        <v>0</v>
      </c>
      <c r="AH921" s="3">
        <v>1</v>
      </c>
      <c r="AI921" s="3">
        <v>0</v>
      </c>
      <c r="AJ921" s="3">
        <v>0</v>
      </c>
      <c r="AK921" s="1" t="s">
        <v>1325</v>
      </c>
    </row>
    <row r="922" spans="1:37" s="1" customFormat="1" ht="14.5" x14ac:dyDescent="0.35">
      <c r="A922" s="1" t="s">
        <v>1328</v>
      </c>
      <c r="B922" s="1" t="s">
        <v>160</v>
      </c>
      <c r="C922" s="1" t="s">
        <v>310</v>
      </c>
      <c r="E922" s="1" t="s">
        <v>339</v>
      </c>
      <c r="F922" s="16">
        <v>1.9857</v>
      </c>
      <c r="G922" s="2"/>
      <c r="H922" s="17">
        <v>31.1</v>
      </c>
      <c r="I922" s="17">
        <v>4.3</v>
      </c>
      <c r="J922" s="17">
        <v>475.4</v>
      </c>
      <c r="K922" s="17">
        <v>-19.899999999999999</v>
      </c>
      <c r="L922" s="1">
        <v>98</v>
      </c>
      <c r="M922" s="3" t="s">
        <v>349</v>
      </c>
      <c r="N922" s="3" t="s">
        <v>349</v>
      </c>
      <c r="O922" s="3">
        <v>26.083629999999999</v>
      </c>
      <c r="P922" s="3">
        <v>-174.16647</v>
      </c>
      <c r="Q922" s="1" t="s">
        <v>422</v>
      </c>
      <c r="R922" s="4">
        <v>43676</v>
      </c>
      <c r="S922" s="1">
        <v>26.111000000000001</v>
      </c>
      <c r="T922" s="1" t="s">
        <v>1291</v>
      </c>
      <c r="U922" s="2" t="s">
        <v>1245</v>
      </c>
      <c r="X922" s="3" t="s">
        <v>397</v>
      </c>
      <c r="Y922" s="3">
        <v>0</v>
      </c>
      <c r="Z922" s="3">
        <v>1</v>
      </c>
      <c r="AA922" s="3">
        <v>1</v>
      </c>
      <c r="AB922" s="3">
        <v>0</v>
      </c>
      <c r="AC922" s="3">
        <v>0</v>
      </c>
      <c r="AD922" s="3">
        <v>0</v>
      </c>
      <c r="AE922" s="3">
        <v>1</v>
      </c>
      <c r="AF922" s="3">
        <v>0</v>
      </c>
      <c r="AG922" s="3">
        <v>0</v>
      </c>
      <c r="AH922" s="3">
        <v>1</v>
      </c>
      <c r="AI922" s="3">
        <v>0</v>
      </c>
      <c r="AJ922" s="3">
        <v>0</v>
      </c>
      <c r="AK922" s="1" t="s">
        <v>1325</v>
      </c>
    </row>
    <row r="923" spans="1:37" s="1" customFormat="1" ht="14.5" x14ac:dyDescent="0.35">
      <c r="A923" s="1" t="s">
        <v>1330</v>
      </c>
      <c r="B923" s="1" t="s">
        <v>160</v>
      </c>
      <c r="E923" s="1" t="s">
        <v>339</v>
      </c>
      <c r="F923" s="16">
        <v>2.0470000000000002</v>
      </c>
      <c r="G923" s="2"/>
      <c r="H923" s="17">
        <v>30.4</v>
      </c>
      <c r="I923" s="17">
        <v>4.5999999999999996</v>
      </c>
      <c r="J923" s="17">
        <v>643.4</v>
      </c>
      <c r="K923" s="17">
        <v>-19.600000000000001</v>
      </c>
      <c r="L923" s="1">
        <v>98</v>
      </c>
      <c r="M923" s="3" t="s">
        <v>349</v>
      </c>
      <c r="N923" s="3" t="s">
        <v>349</v>
      </c>
      <c r="O923" s="3">
        <v>26.083629999999999</v>
      </c>
      <c r="P923" s="3">
        <v>-174.16647</v>
      </c>
      <c r="Q923" s="1" t="s">
        <v>422</v>
      </c>
      <c r="R923" s="4">
        <v>43676</v>
      </c>
      <c r="S923" s="3"/>
      <c r="T923" s="1" t="s">
        <v>376</v>
      </c>
      <c r="U923" s="2" t="s">
        <v>1245</v>
      </c>
      <c r="X923" s="3" t="s">
        <v>397</v>
      </c>
      <c r="Y923" s="3">
        <v>0</v>
      </c>
      <c r="Z923" s="3">
        <v>1</v>
      </c>
      <c r="AA923" s="3">
        <v>1</v>
      </c>
      <c r="AB923" s="3">
        <v>0</v>
      </c>
      <c r="AC923" s="3">
        <v>0</v>
      </c>
      <c r="AD923" s="3">
        <v>0</v>
      </c>
      <c r="AE923" s="3">
        <v>1</v>
      </c>
      <c r="AF923" s="3">
        <v>0</v>
      </c>
      <c r="AG923" s="3">
        <v>0</v>
      </c>
      <c r="AH923" s="3">
        <v>1</v>
      </c>
      <c r="AI923" s="3">
        <v>0</v>
      </c>
      <c r="AJ923" s="3">
        <v>0</v>
      </c>
      <c r="AK923" s="1" t="s">
        <v>1329</v>
      </c>
    </row>
    <row r="924" spans="1:37" s="1" customFormat="1" ht="14.5" x14ac:dyDescent="0.35">
      <c r="A924" s="1" t="s">
        <v>1331</v>
      </c>
      <c r="B924" s="1" t="s">
        <v>160</v>
      </c>
      <c r="E924" s="1" t="s">
        <v>339</v>
      </c>
      <c r="F924" s="16">
        <v>2.0375999999999999</v>
      </c>
      <c r="G924" s="2"/>
      <c r="H924" s="17">
        <v>32.5</v>
      </c>
      <c r="I924" s="17">
        <v>4.4000000000000004</v>
      </c>
      <c r="J924" s="17">
        <v>641.70000000000005</v>
      </c>
      <c r="K924" s="17">
        <v>-20.100000000000001</v>
      </c>
      <c r="L924" s="1">
        <v>98</v>
      </c>
      <c r="M924" s="3" t="s">
        <v>349</v>
      </c>
      <c r="N924" s="3" t="s">
        <v>349</v>
      </c>
      <c r="O924" s="3">
        <v>26.083629999999999</v>
      </c>
      <c r="P924" s="3">
        <v>-174.16647</v>
      </c>
      <c r="Q924" s="1" t="s">
        <v>422</v>
      </c>
      <c r="R924" s="4">
        <v>43676</v>
      </c>
      <c r="S924" s="3"/>
      <c r="T924" s="1" t="s">
        <v>376</v>
      </c>
      <c r="U924" s="2" t="s">
        <v>1245</v>
      </c>
      <c r="X924" s="3" t="s">
        <v>397</v>
      </c>
      <c r="Y924" s="3">
        <v>0</v>
      </c>
      <c r="Z924" s="3">
        <v>1</v>
      </c>
      <c r="AA924" s="3">
        <v>1</v>
      </c>
      <c r="AB924" s="3">
        <v>0</v>
      </c>
      <c r="AC924" s="3">
        <v>0</v>
      </c>
      <c r="AD924" s="3">
        <v>0</v>
      </c>
      <c r="AE924" s="3">
        <v>1</v>
      </c>
      <c r="AF924" s="3">
        <v>0</v>
      </c>
      <c r="AG924" s="3">
        <v>0</v>
      </c>
      <c r="AH924" s="3">
        <v>1</v>
      </c>
      <c r="AI924" s="3">
        <v>0</v>
      </c>
      <c r="AJ924" s="3">
        <v>0</v>
      </c>
      <c r="AK924" s="1" t="s">
        <v>1329</v>
      </c>
    </row>
    <row r="925" spans="1:37" s="1" customFormat="1" ht="14.5" x14ac:dyDescent="0.35">
      <c r="A925" s="1" t="s">
        <v>1332</v>
      </c>
      <c r="B925" s="1" t="s">
        <v>160</v>
      </c>
      <c r="E925" s="1" t="s">
        <v>339</v>
      </c>
      <c r="F925" s="16">
        <v>2.0577999999999999</v>
      </c>
      <c r="G925" s="2"/>
      <c r="H925" s="17">
        <v>28.7</v>
      </c>
      <c r="I925" s="17">
        <v>4.5999999999999996</v>
      </c>
      <c r="J925" s="17">
        <v>651.5</v>
      </c>
      <c r="K925" s="17">
        <v>-19.3</v>
      </c>
      <c r="L925" s="1">
        <v>98</v>
      </c>
      <c r="M925" s="3" t="s">
        <v>349</v>
      </c>
      <c r="N925" s="3" t="s">
        <v>349</v>
      </c>
      <c r="O925" s="3">
        <v>26.083629999999999</v>
      </c>
      <c r="P925" s="3">
        <v>-174.16647</v>
      </c>
      <c r="Q925" s="1" t="s">
        <v>422</v>
      </c>
      <c r="R925" s="4">
        <v>43676</v>
      </c>
      <c r="S925" s="3"/>
      <c r="T925" s="1" t="s">
        <v>376</v>
      </c>
      <c r="U925" s="2" t="s">
        <v>1245</v>
      </c>
      <c r="X925" s="3" t="s">
        <v>397</v>
      </c>
      <c r="Y925" s="3">
        <v>0</v>
      </c>
      <c r="Z925" s="3">
        <v>1</v>
      </c>
      <c r="AA925" s="3">
        <v>1</v>
      </c>
      <c r="AB925" s="3">
        <v>0</v>
      </c>
      <c r="AC925" s="3">
        <v>0</v>
      </c>
      <c r="AD925" s="3">
        <v>0</v>
      </c>
      <c r="AE925" s="3">
        <v>1</v>
      </c>
      <c r="AF925" s="3">
        <v>0</v>
      </c>
      <c r="AG925" s="3">
        <v>0</v>
      </c>
      <c r="AH925" s="3">
        <v>1</v>
      </c>
      <c r="AI925" s="3">
        <v>0</v>
      </c>
      <c r="AJ925" s="3">
        <v>0</v>
      </c>
      <c r="AK925" s="1" t="s">
        <v>1329</v>
      </c>
    </row>
    <row r="926" spans="1:37" s="1" customFormat="1" ht="14.5" x14ac:dyDescent="0.35">
      <c r="A926" s="1" t="s">
        <v>1334</v>
      </c>
      <c r="B926" s="1" t="s">
        <v>19</v>
      </c>
      <c r="C926" s="1" t="s">
        <v>305</v>
      </c>
      <c r="E926" s="1" t="s">
        <v>339</v>
      </c>
      <c r="F926" s="16">
        <v>3.0005000000000002</v>
      </c>
      <c r="G926" s="2"/>
      <c r="H926" s="17">
        <v>51.8</v>
      </c>
      <c r="I926" s="17">
        <v>2.7</v>
      </c>
      <c r="J926" s="17">
        <v>632.6</v>
      </c>
      <c r="K926" s="17">
        <v>-16.100000000000001</v>
      </c>
      <c r="L926" s="1">
        <v>55</v>
      </c>
      <c r="M926" s="3" t="s">
        <v>349</v>
      </c>
      <c r="N926" s="3" t="s">
        <v>349</v>
      </c>
      <c r="O926" s="3">
        <v>26.025276999999999</v>
      </c>
      <c r="P926" s="3">
        <v>-174.15693999999999</v>
      </c>
      <c r="Q926" s="1" t="s">
        <v>422</v>
      </c>
      <c r="R926" s="4">
        <v>43676</v>
      </c>
      <c r="S926" s="3"/>
      <c r="T926" s="1" t="s">
        <v>378</v>
      </c>
      <c r="U926" s="2" t="s">
        <v>1245</v>
      </c>
      <c r="X926" s="3" t="s">
        <v>397</v>
      </c>
      <c r="Y926" s="3">
        <v>0</v>
      </c>
      <c r="Z926" s="3">
        <v>1</v>
      </c>
      <c r="AA926" s="3">
        <v>1</v>
      </c>
      <c r="AB926" s="3">
        <v>0</v>
      </c>
      <c r="AC926" s="3">
        <v>0</v>
      </c>
      <c r="AD926" s="3">
        <v>0</v>
      </c>
      <c r="AE926" s="3">
        <v>1</v>
      </c>
      <c r="AF926" s="3">
        <v>0</v>
      </c>
      <c r="AG926" s="3">
        <v>0</v>
      </c>
      <c r="AH926" s="3">
        <v>1</v>
      </c>
      <c r="AI926" s="3">
        <v>0</v>
      </c>
      <c r="AJ926" s="3">
        <v>0</v>
      </c>
      <c r="AK926" s="1" t="s">
        <v>1333</v>
      </c>
    </row>
    <row r="927" spans="1:37" s="1" customFormat="1" ht="14.5" x14ac:dyDescent="0.35">
      <c r="A927" s="1" t="s">
        <v>1335</v>
      </c>
      <c r="B927" s="1" t="s">
        <v>19</v>
      </c>
      <c r="C927" s="1" t="s">
        <v>305</v>
      </c>
      <c r="E927" s="1" t="s">
        <v>339</v>
      </c>
      <c r="F927" s="16">
        <v>2.9910000000000001</v>
      </c>
      <c r="G927" s="2"/>
      <c r="H927" s="17">
        <v>41.9</v>
      </c>
      <c r="I927" s="17">
        <v>2.2999999999999998</v>
      </c>
      <c r="J927" s="17">
        <v>580.5</v>
      </c>
      <c r="K927" s="17">
        <v>-14.9</v>
      </c>
      <c r="L927" s="1">
        <v>55</v>
      </c>
      <c r="M927" s="3" t="s">
        <v>349</v>
      </c>
      <c r="N927" s="3" t="s">
        <v>349</v>
      </c>
      <c r="O927" s="3">
        <v>26.025276999999999</v>
      </c>
      <c r="P927" s="3">
        <v>-174.15693999999999</v>
      </c>
      <c r="Q927" s="1" t="s">
        <v>422</v>
      </c>
      <c r="R927" s="4">
        <v>43676</v>
      </c>
      <c r="S927" s="3"/>
      <c r="T927" s="1" t="s">
        <v>378</v>
      </c>
      <c r="U927" s="2" t="s">
        <v>1245</v>
      </c>
      <c r="X927" s="3" t="s">
        <v>397</v>
      </c>
      <c r="Y927" s="3">
        <v>0</v>
      </c>
      <c r="Z927" s="3">
        <v>1</v>
      </c>
      <c r="AA927" s="3">
        <v>1</v>
      </c>
      <c r="AB927" s="3">
        <v>0</v>
      </c>
      <c r="AC927" s="3">
        <v>0</v>
      </c>
      <c r="AD927" s="3">
        <v>0</v>
      </c>
      <c r="AE927" s="3">
        <v>1</v>
      </c>
      <c r="AF927" s="3">
        <v>0</v>
      </c>
      <c r="AG927" s="3">
        <v>0</v>
      </c>
      <c r="AH927" s="3">
        <v>1</v>
      </c>
      <c r="AI927" s="3">
        <v>0</v>
      </c>
      <c r="AJ927" s="3">
        <v>0</v>
      </c>
      <c r="AK927" s="1" t="s">
        <v>1333</v>
      </c>
    </row>
    <row r="928" spans="1:37" s="1" customFormat="1" ht="14.5" x14ac:dyDescent="0.35">
      <c r="A928" s="1" t="s">
        <v>1336</v>
      </c>
      <c r="B928" s="1" t="s">
        <v>19</v>
      </c>
      <c r="C928" s="1" t="s">
        <v>305</v>
      </c>
      <c r="E928" s="1" t="s">
        <v>339</v>
      </c>
      <c r="F928" s="16">
        <v>2.9803000000000002</v>
      </c>
      <c r="G928" s="2"/>
      <c r="H928" s="17">
        <v>54.5</v>
      </c>
      <c r="I928" s="17">
        <v>2.5</v>
      </c>
      <c r="J928" s="17">
        <v>639.70000000000005</v>
      </c>
      <c r="K928" s="17">
        <v>-17.600000000000001</v>
      </c>
      <c r="L928" s="1">
        <v>55</v>
      </c>
      <c r="M928" s="3" t="s">
        <v>349</v>
      </c>
      <c r="N928" s="3" t="s">
        <v>349</v>
      </c>
      <c r="O928" s="3">
        <v>26.025276999999999</v>
      </c>
      <c r="P928" s="3">
        <v>-174.15693999999999</v>
      </c>
      <c r="Q928" s="1" t="s">
        <v>422</v>
      </c>
      <c r="R928" s="4">
        <v>43676</v>
      </c>
      <c r="S928" s="3"/>
      <c r="T928" s="1" t="s">
        <v>378</v>
      </c>
      <c r="U928" s="2" t="s">
        <v>1245</v>
      </c>
      <c r="X928" s="3" t="s">
        <v>397</v>
      </c>
      <c r="Y928" s="3">
        <v>0</v>
      </c>
      <c r="Z928" s="3">
        <v>1</v>
      </c>
      <c r="AA928" s="3">
        <v>1</v>
      </c>
      <c r="AB928" s="3">
        <v>0</v>
      </c>
      <c r="AC928" s="3">
        <v>0</v>
      </c>
      <c r="AD928" s="3">
        <v>0</v>
      </c>
      <c r="AE928" s="3">
        <v>1</v>
      </c>
      <c r="AF928" s="3">
        <v>0</v>
      </c>
      <c r="AG928" s="3">
        <v>0</v>
      </c>
      <c r="AH928" s="3">
        <v>1</v>
      </c>
      <c r="AI928" s="3">
        <v>0</v>
      </c>
      <c r="AJ928" s="3">
        <v>0</v>
      </c>
      <c r="AK928" s="1" t="s">
        <v>1333</v>
      </c>
    </row>
    <row r="929" spans="1:37" s="1" customFormat="1" ht="14.5" x14ac:dyDescent="0.35">
      <c r="A929" s="1" t="s">
        <v>1340</v>
      </c>
      <c r="B929" s="1" t="s">
        <v>19</v>
      </c>
      <c r="C929" s="1" t="s">
        <v>310</v>
      </c>
      <c r="E929" s="1" t="s">
        <v>339</v>
      </c>
      <c r="F929" s="16">
        <v>3.0049000000000001</v>
      </c>
      <c r="G929" s="2"/>
      <c r="H929" s="17">
        <v>25.7</v>
      </c>
      <c r="I929" s="17">
        <v>3.7</v>
      </c>
      <c r="J929" s="17">
        <v>488</v>
      </c>
      <c r="K929" s="17">
        <v>-8.3000000000000007</v>
      </c>
      <c r="L929" s="1">
        <v>12</v>
      </c>
      <c r="M929" s="3" t="s">
        <v>1337</v>
      </c>
      <c r="N929" s="3" t="s">
        <v>1212</v>
      </c>
      <c r="O929" s="3">
        <v>27.789919999999999</v>
      </c>
      <c r="P929" s="3">
        <v>-175.99815000000001</v>
      </c>
      <c r="Q929" s="1" t="s">
        <v>422</v>
      </c>
      <c r="R929" s="4">
        <v>43678</v>
      </c>
      <c r="S929" s="3"/>
      <c r="T929" s="2" t="s">
        <v>1245</v>
      </c>
      <c r="U929" s="1" t="s">
        <v>1338</v>
      </c>
      <c r="X929" s="3" t="s">
        <v>397</v>
      </c>
      <c r="Y929" s="3">
        <v>0</v>
      </c>
      <c r="Z929" s="3">
        <v>1</v>
      </c>
      <c r="AA929" s="3">
        <v>1</v>
      </c>
      <c r="AB929" s="3">
        <v>0</v>
      </c>
      <c r="AC929" s="3">
        <v>0</v>
      </c>
      <c r="AD929" s="3">
        <v>0</v>
      </c>
      <c r="AE929" s="3">
        <v>1</v>
      </c>
      <c r="AF929" s="3">
        <v>0</v>
      </c>
      <c r="AG929" s="3">
        <v>0</v>
      </c>
      <c r="AH929" s="3">
        <v>1</v>
      </c>
      <c r="AI929" s="3">
        <v>0</v>
      </c>
      <c r="AJ929" s="3">
        <v>0</v>
      </c>
      <c r="AK929" s="1" t="s">
        <v>1339</v>
      </c>
    </row>
    <row r="930" spans="1:37" s="1" customFormat="1" ht="14.5" x14ac:dyDescent="0.35">
      <c r="A930" s="1" t="s">
        <v>1341</v>
      </c>
      <c r="B930" s="1" t="s">
        <v>19</v>
      </c>
      <c r="C930" s="1" t="s">
        <v>310</v>
      </c>
      <c r="E930" s="1" t="s">
        <v>339</v>
      </c>
      <c r="F930" s="16">
        <v>3.0514000000000001</v>
      </c>
      <c r="G930" s="2"/>
      <c r="H930" s="17">
        <v>29.3</v>
      </c>
      <c r="I930" s="17">
        <v>2.5</v>
      </c>
      <c r="J930" s="17">
        <v>505.1</v>
      </c>
      <c r="K930" s="17">
        <v>-8.8000000000000007</v>
      </c>
      <c r="L930" s="1">
        <v>12</v>
      </c>
      <c r="M930" s="3" t="s">
        <v>1337</v>
      </c>
      <c r="N930" s="3" t="s">
        <v>1212</v>
      </c>
      <c r="O930" s="3">
        <v>27.789919999999999</v>
      </c>
      <c r="P930" s="3">
        <v>-175.99815000000001</v>
      </c>
      <c r="Q930" s="1" t="s">
        <v>422</v>
      </c>
      <c r="R930" s="4">
        <v>43678</v>
      </c>
      <c r="S930" s="3"/>
      <c r="T930" s="2" t="s">
        <v>1245</v>
      </c>
      <c r="U930" s="1" t="s">
        <v>1338</v>
      </c>
      <c r="X930" s="3" t="s">
        <v>397</v>
      </c>
      <c r="Y930" s="3">
        <v>0</v>
      </c>
      <c r="Z930" s="3">
        <v>1</v>
      </c>
      <c r="AA930" s="3">
        <v>1</v>
      </c>
      <c r="AB930" s="3">
        <v>0</v>
      </c>
      <c r="AC930" s="3">
        <v>0</v>
      </c>
      <c r="AD930" s="3">
        <v>0</v>
      </c>
      <c r="AE930" s="3">
        <v>1</v>
      </c>
      <c r="AF930" s="3">
        <v>0</v>
      </c>
      <c r="AG930" s="3">
        <v>0</v>
      </c>
      <c r="AH930" s="3">
        <v>1</v>
      </c>
      <c r="AI930" s="3">
        <v>0</v>
      </c>
      <c r="AJ930" s="3">
        <v>0</v>
      </c>
      <c r="AK930" s="1" t="s">
        <v>1339</v>
      </c>
    </row>
    <row r="931" spans="1:37" s="1" customFormat="1" ht="14.5" x14ac:dyDescent="0.35">
      <c r="A931" s="1" t="s">
        <v>1342</v>
      </c>
      <c r="B931" s="1" t="s">
        <v>19</v>
      </c>
      <c r="C931" s="1" t="s">
        <v>310</v>
      </c>
      <c r="E931" s="1" t="s">
        <v>339</v>
      </c>
      <c r="F931" s="16">
        <v>3.0308000000000002</v>
      </c>
      <c r="G931" s="2"/>
      <c r="H931" s="17">
        <v>22.9</v>
      </c>
      <c r="I931" s="17">
        <v>4.8</v>
      </c>
      <c r="J931" s="17">
        <v>490.1</v>
      </c>
      <c r="K931" s="17">
        <v>-7.7</v>
      </c>
      <c r="L931" s="1">
        <v>12</v>
      </c>
      <c r="M931" s="3" t="s">
        <v>1337</v>
      </c>
      <c r="N931" s="3" t="s">
        <v>1212</v>
      </c>
      <c r="O931" s="3">
        <v>27.789919999999999</v>
      </c>
      <c r="P931" s="3">
        <v>-175.99815000000001</v>
      </c>
      <c r="Q931" s="1" t="s">
        <v>422</v>
      </c>
      <c r="R931" s="4">
        <v>43678</v>
      </c>
      <c r="S931" s="3"/>
      <c r="T931" s="2" t="s">
        <v>1245</v>
      </c>
      <c r="U931" s="1" t="s">
        <v>1338</v>
      </c>
      <c r="X931" s="3" t="s">
        <v>397</v>
      </c>
      <c r="Y931" s="3">
        <v>0</v>
      </c>
      <c r="Z931" s="3">
        <v>1</v>
      </c>
      <c r="AA931" s="3">
        <v>1</v>
      </c>
      <c r="AB931" s="3">
        <v>0</v>
      </c>
      <c r="AC931" s="3">
        <v>0</v>
      </c>
      <c r="AD931" s="3">
        <v>0</v>
      </c>
      <c r="AE931" s="3">
        <v>1</v>
      </c>
      <c r="AF931" s="3">
        <v>0</v>
      </c>
      <c r="AG931" s="3">
        <v>0</v>
      </c>
      <c r="AH931" s="3">
        <v>1</v>
      </c>
      <c r="AI931" s="3">
        <v>0</v>
      </c>
      <c r="AJ931" s="3">
        <v>0</v>
      </c>
      <c r="AK931" s="1" t="s">
        <v>1339</v>
      </c>
    </row>
    <row r="932" spans="1:37" s="1" customFormat="1" ht="14.5" x14ac:dyDescent="0.35">
      <c r="A932" s="1" t="s">
        <v>1343</v>
      </c>
      <c r="B932" s="1" t="s">
        <v>6</v>
      </c>
      <c r="C932" s="1" t="s">
        <v>310</v>
      </c>
      <c r="E932" s="1" t="s">
        <v>339</v>
      </c>
      <c r="F932" s="16">
        <v>2.5337000000000001</v>
      </c>
      <c r="H932" s="17">
        <v>21.4</v>
      </c>
      <c r="I932" s="17">
        <v>4.3</v>
      </c>
      <c r="J932" s="17">
        <v>285.3</v>
      </c>
      <c r="K932" s="17">
        <v>-21.8</v>
      </c>
      <c r="L932" s="1">
        <v>52</v>
      </c>
      <c r="M932" s="3" t="s">
        <v>1212</v>
      </c>
      <c r="N932" s="3" t="s">
        <v>1212</v>
      </c>
      <c r="O932" s="3">
        <v>27.909610000000001</v>
      </c>
      <c r="P932" s="3">
        <v>-175.92321999999999</v>
      </c>
      <c r="Q932" s="1" t="s">
        <v>422</v>
      </c>
      <c r="R932" s="4">
        <v>43681</v>
      </c>
      <c r="S932" s="3"/>
      <c r="T932" s="1" t="s">
        <v>376</v>
      </c>
      <c r="U932" s="2" t="s">
        <v>1338</v>
      </c>
      <c r="X932" s="3" t="s">
        <v>397</v>
      </c>
      <c r="Y932" s="3">
        <v>0</v>
      </c>
      <c r="Z932" s="3">
        <v>1</v>
      </c>
      <c r="AA932" s="3">
        <v>1</v>
      </c>
      <c r="AB932" s="3">
        <v>0</v>
      </c>
      <c r="AC932" s="3">
        <v>0</v>
      </c>
      <c r="AD932" s="3">
        <v>0</v>
      </c>
      <c r="AE932" s="3">
        <v>1</v>
      </c>
      <c r="AF932" s="3">
        <v>0</v>
      </c>
      <c r="AG932" s="3">
        <v>0</v>
      </c>
      <c r="AH932" s="3">
        <v>1</v>
      </c>
      <c r="AI932" s="3">
        <v>0</v>
      </c>
      <c r="AJ932" s="3">
        <v>0</v>
      </c>
    </row>
    <row r="933" spans="1:37" s="1" customFormat="1" ht="14.5" x14ac:dyDescent="0.35">
      <c r="A933" s="1" t="s">
        <v>1344</v>
      </c>
      <c r="B933" s="1" t="s">
        <v>6</v>
      </c>
      <c r="C933" s="1" t="s">
        <v>310</v>
      </c>
      <c r="E933" s="1" t="s">
        <v>339</v>
      </c>
      <c r="F933" s="16">
        <v>2.5228000000000002</v>
      </c>
      <c r="H933" s="17">
        <v>22.9</v>
      </c>
      <c r="I933" s="17">
        <v>4.3</v>
      </c>
      <c r="J933" s="17">
        <v>321.7</v>
      </c>
      <c r="K933" s="17">
        <v>-21.8</v>
      </c>
      <c r="L933" s="1">
        <v>52</v>
      </c>
      <c r="M933" s="3" t="s">
        <v>1212</v>
      </c>
      <c r="N933" s="3" t="s">
        <v>1212</v>
      </c>
      <c r="O933" s="3">
        <v>27.909610000000001</v>
      </c>
      <c r="P933" s="3">
        <v>-175.92321999999999</v>
      </c>
      <c r="Q933" s="1" t="s">
        <v>422</v>
      </c>
      <c r="R933" s="4">
        <v>43681</v>
      </c>
      <c r="S933" s="3"/>
      <c r="T933" s="1" t="s">
        <v>376</v>
      </c>
      <c r="U933" s="2" t="s">
        <v>1338</v>
      </c>
      <c r="X933" s="3" t="s">
        <v>397</v>
      </c>
      <c r="Y933" s="3">
        <v>0</v>
      </c>
      <c r="Z933" s="3">
        <v>1</v>
      </c>
      <c r="AA933" s="3">
        <v>1</v>
      </c>
      <c r="AB933" s="3">
        <v>0</v>
      </c>
      <c r="AC933" s="3">
        <v>0</v>
      </c>
      <c r="AD933" s="3">
        <v>0</v>
      </c>
      <c r="AE933" s="3">
        <v>1</v>
      </c>
      <c r="AF933" s="3">
        <v>0</v>
      </c>
      <c r="AG933" s="3">
        <v>0</v>
      </c>
      <c r="AH933" s="3">
        <v>1</v>
      </c>
      <c r="AI933" s="3">
        <v>0</v>
      </c>
      <c r="AJ933" s="3">
        <v>0</v>
      </c>
    </row>
    <row r="934" spans="1:37" s="1" customFormat="1" ht="14.5" x14ac:dyDescent="0.35">
      <c r="A934" s="1" t="s">
        <v>1345</v>
      </c>
      <c r="B934" s="1" t="s">
        <v>6</v>
      </c>
      <c r="C934" s="1" t="s">
        <v>310</v>
      </c>
      <c r="E934" s="1" t="s">
        <v>339</v>
      </c>
      <c r="F934" s="16">
        <v>2.5653000000000001</v>
      </c>
      <c r="H934" s="17">
        <v>26.7</v>
      </c>
      <c r="I934" s="17">
        <v>4.5</v>
      </c>
      <c r="J934" s="17">
        <v>369</v>
      </c>
      <c r="K934" s="17">
        <v>-22.2</v>
      </c>
      <c r="L934" s="1">
        <v>52</v>
      </c>
      <c r="M934" s="3" t="s">
        <v>1212</v>
      </c>
      <c r="N934" s="3" t="s">
        <v>1212</v>
      </c>
      <c r="O934" s="3">
        <v>27.909610000000001</v>
      </c>
      <c r="P934" s="3">
        <v>-175.92321999999999</v>
      </c>
      <c r="Q934" s="1" t="s">
        <v>422</v>
      </c>
      <c r="R934" s="4">
        <v>43681</v>
      </c>
      <c r="S934" s="3"/>
      <c r="T934" s="1" t="s">
        <v>376</v>
      </c>
      <c r="U934" s="2" t="s">
        <v>1338</v>
      </c>
      <c r="X934" s="3" t="s">
        <v>397</v>
      </c>
      <c r="Y934" s="3">
        <v>0</v>
      </c>
      <c r="Z934" s="3">
        <v>1</v>
      </c>
      <c r="AA934" s="3">
        <v>1</v>
      </c>
      <c r="AB934" s="3">
        <v>0</v>
      </c>
      <c r="AC934" s="3">
        <v>0</v>
      </c>
      <c r="AD934" s="3">
        <v>0</v>
      </c>
      <c r="AE934" s="3">
        <v>1</v>
      </c>
      <c r="AF934" s="3">
        <v>0</v>
      </c>
      <c r="AG934" s="3">
        <v>0</v>
      </c>
      <c r="AH934" s="3">
        <v>1</v>
      </c>
      <c r="AI934" s="3">
        <v>0</v>
      </c>
      <c r="AJ934" s="3">
        <v>0</v>
      </c>
    </row>
    <row r="935" spans="1:37" s="1" customFormat="1" ht="14.5" x14ac:dyDescent="0.35">
      <c r="A935" s="1" t="s">
        <v>1350</v>
      </c>
      <c r="B935" s="1" t="s">
        <v>1346</v>
      </c>
      <c r="C935" s="1" t="s">
        <v>1198</v>
      </c>
      <c r="E935" s="1" t="s">
        <v>337</v>
      </c>
      <c r="F935" s="16">
        <v>2.5859000000000001</v>
      </c>
      <c r="H935" s="17">
        <v>21.6</v>
      </c>
      <c r="I935" s="17">
        <v>4.3</v>
      </c>
      <c r="J935" s="17">
        <v>612.20000000000005</v>
      </c>
      <c r="K935" s="17">
        <v>-14.6</v>
      </c>
      <c r="L935" s="1">
        <v>3</v>
      </c>
      <c r="M935" s="3" t="s">
        <v>1347</v>
      </c>
      <c r="N935" s="3" t="s">
        <v>1212</v>
      </c>
      <c r="O935" s="3">
        <v>27.858830000000001</v>
      </c>
      <c r="P935" s="3">
        <v>-175.77913000000001</v>
      </c>
      <c r="Q935" s="1" t="s">
        <v>422</v>
      </c>
      <c r="R935" s="4">
        <v>43682</v>
      </c>
      <c r="S935" s="3"/>
      <c r="T935" s="1" t="s">
        <v>1245</v>
      </c>
      <c r="U935" s="2" t="s">
        <v>1245</v>
      </c>
      <c r="X935" s="3" t="s">
        <v>1348</v>
      </c>
      <c r="Y935" s="3">
        <v>0</v>
      </c>
      <c r="Z935" s="3">
        <v>1</v>
      </c>
      <c r="AA935" s="3">
        <v>1</v>
      </c>
      <c r="AB935" s="3">
        <v>0</v>
      </c>
      <c r="AC935" s="3">
        <v>0</v>
      </c>
      <c r="AD935" s="3">
        <v>0</v>
      </c>
      <c r="AE935" s="3">
        <v>1</v>
      </c>
      <c r="AF935" s="3">
        <v>1</v>
      </c>
      <c r="AG935" s="3">
        <v>0</v>
      </c>
      <c r="AH935" s="3">
        <v>1</v>
      </c>
      <c r="AI935" s="3">
        <v>0</v>
      </c>
      <c r="AJ935" s="3">
        <v>0</v>
      </c>
      <c r="AK935" s="1" t="s">
        <v>1349</v>
      </c>
    </row>
    <row r="936" spans="1:37" s="1" customFormat="1" ht="14.5" x14ac:dyDescent="0.35">
      <c r="A936" s="1" t="s">
        <v>1351</v>
      </c>
      <c r="B936" s="1" t="s">
        <v>1346</v>
      </c>
      <c r="C936" s="1" t="s">
        <v>1198</v>
      </c>
      <c r="E936" s="1" t="s">
        <v>337</v>
      </c>
      <c r="F936" s="16">
        <v>2.5798000000000001</v>
      </c>
      <c r="H936" s="17">
        <v>19.7</v>
      </c>
      <c r="I936" s="17">
        <v>3.2</v>
      </c>
      <c r="J936" s="17">
        <v>640.9</v>
      </c>
      <c r="K936" s="17">
        <v>-15.2</v>
      </c>
      <c r="L936" s="1">
        <v>3</v>
      </c>
      <c r="M936" s="3" t="s">
        <v>1347</v>
      </c>
      <c r="N936" s="3" t="s">
        <v>1212</v>
      </c>
      <c r="O936" s="3">
        <v>27.858830000000001</v>
      </c>
      <c r="P936" s="3">
        <v>-175.77913000000001</v>
      </c>
      <c r="Q936" s="1" t="s">
        <v>422</v>
      </c>
      <c r="R936" s="4">
        <v>43682</v>
      </c>
      <c r="S936" s="3"/>
      <c r="T936" s="1" t="s">
        <v>1245</v>
      </c>
      <c r="U936" s="2" t="s">
        <v>1245</v>
      </c>
      <c r="X936" s="3" t="s">
        <v>1348</v>
      </c>
      <c r="Y936" s="3">
        <v>0</v>
      </c>
      <c r="Z936" s="3">
        <v>1</v>
      </c>
      <c r="AA936" s="3">
        <v>1</v>
      </c>
      <c r="AB936" s="3">
        <v>0</v>
      </c>
      <c r="AC936" s="3">
        <v>0</v>
      </c>
      <c r="AD936" s="3">
        <v>0</v>
      </c>
      <c r="AE936" s="3">
        <v>1</v>
      </c>
      <c r="AF936" s="3">
        <v>1</v>
      </c>
      <c r="AG936" s="3">
        <v>0</v>
      </c>
      <c r="AH936" s="3">
        <v>1</v>
      </c>
      <c r="AI936" s="3">
        <v>0</v>
      </c>
      <c r="AJ936" s="3">
        <v>0</v>
      </c>
      <c r="AK936" s="1" t="s">
        <v>1349</v>
      </c>
    </row>
    <row r="937" spans="1:37" s="1" customFormat="1" ht="14.5" x14ac:dyDescent="0.35">
      <c r="A937" s="1" t="s">
        <v>1352</v>
      </c>
      <c r="B937" s="1" t="s">
        <v>1346</v>
      </c>
      <c r="C937" s="1" t="s">
        <v>1198</v>
      </c>
      <c r="E937" s="1" t="s">
        <v>337</v>
      </c>
      <c r="F937" s="16">
        <v>2.5253000000000001</v>
      </c>
      <c r="H937" s="17">
        <v>18.899999999999999</v>
      </c>
      <c r="I937" s="17">
        <v>2.1</v>
      </c>
      <c r="J937" s="17">
        <v>620.9</v>
      </c>
      <c r="K937" s="17">
        <v>-14.6</v>
      </c>
      <c r="L937" s="1">
        <v>3</v>
      </c>
      <c r="M937" s="3" t="s">
        <v>1347</v>
      </c>
      <c r="N937" s="3" t="s">
        <v>1212</v>
      </c>
      <c r="O937" s="3">
        <v>27.858830000000001</v>
      </c>
      <c r="P937" s="3">
        <v>-175.77913000000001</v>
      </c>
      <c r="Q937" s="1" t="s">
        <v>422</v>
      </c>
      <c r="R937" s="4">
        <v>43682</v>
      </c>
      <c r="S937" s="3"/>
      <c r="T937" s="1" t="s">
        <v>1245</v>
      </c>
      <c r="U937" s="2" t="s">
        <v>1245</v>
      </c>
      <c r="X937" s="3" t="s">
        <v>1348</v>
      </c>
      <c r="Y937" s="3">
        <v>0</v>
      </c>
      <c r="Z937" s="3">
        <v>1</v>
      </c>
      <c r="AA937" s="3">
        <v>1</v>
      </c>
      <c r="AB937" s="3">
        <v>0</v>
      </c>
      <c r="AC937" s="3">
        <v>0</v>
      </c>
      <c r="AD937" s="3">
        <v>0</v>
      </c>
      <c r="AE937" s="3">
        <v>1</v>
      </c>
      <c r="AF937" s="3">
        <v>1</v>
      </c>
      <c r="AG937" s="3">
        <v>0</v>
      </c>
      <c r="AH937" s="3">
        <v>1</v>
      </c>
      <c r="AI937" s="3">
        <v>0</v>
      </c>
      <c r="AJ937" s="3">
        <v>0</v>
      </c>
      <c r="AK937" s="1" t="s">
        <v>1349</v>
      </c>
    </row>
    <row r="938" spans="1:37" s="1" customFormat="1" ht="14.5" x14ac:dyDescent="0.35">
      <c r="A938" s="1" t="s">
        <v>1356</v>
      </c>
      <c r="B938" s="1" t="s">
        <v>1353</v>
      </c>
      <c r="C938" s="1" t="s">
        <v>310</v>
      </c>
      <c r="E938" s="1" t="s">
        <v>338</v>
      </c>
      <c r="F938" s="16">
        <v>2.5604</v>
      </c>
      <c r="H938" s="17">
        <v>12.1</v>
      </c>
      <c r="I938" s="17">
        <v>3.6</v>
      </c>
      <c r="J938" s="17">
        <v>460.9</v>
      </c>
      <c r="K938" s="17">
        <v>-14.4</v>
      </c>
      <c r="L938" s="1">
        <v>58</v>
      </c>
      <c r="M938" s="3" t="s">
        <v>1212</v>
      </c>
      <c r="N938" s="3" t="s">
        <v>1212</v>
      </c>
      <c r="O938" s="3">
        <v>27.772760000000002</v>
      </c>
      <c r="P938" s="3">
        <v>-175.79776000000001</v>
      </c>
      <c r="Q938" s="1" t="s">
        <v>422</v>
      </c>
      <c r="R938" s="4">
        <v>43682</v>
      </c>
      <c r="S938" s="3"/>
      <c r="T938" s="1" t="s">
        <v>378</v>
      </c>
      <c r="U938" s="2" t="s">
        <v>1338</v>
      </c>
      <c r="X938" s="3" t="s">
        <v>397</v>
      </c>
      <c r="Y938" s="3">
        <v>0</v>
      </c>
      <c r="Z938" s="3">
        <v>1</v>
      </c>
      <c r="AA938" s="3">
        <v>1</v>
      </c>
      <c r="AB938" s="3">
        <v>0</v>
      </c>
      <c r="AC938" s="3">
        <v>0</v>
      </c>
      <c r="AD938" s="3">
        <v>0</v>
      </c>
      <c r="AE938" s="3">
        <v>1</v>
      </c>
      <c r="AF938" s="3">
        <v>1</v>
      </c>
      <c r="AG938" s="3">
        <v>0</v>
      </c>
      <c r="AH938" s="3">
        <v>1</v>
      </c>
      <c r="AI938" s="3">
        <v>0</v>
      </c>
      <c r="AJ938" s="3">
        <v>0</v>
      </c>
      <c r="AK938" s="1" t="s">
        <v>1354</v>
      </c>
    </row>
    <row r="939" spans="1:37" s="1" customFormat="1" ht="14.5" x14ac:dyDescent="0.35">
      <c r="A939" s="1" t="s">
        <v>1357</v>
      </c>
      <c r="B939" s="1" t="s">
        <v>1353</v>
      </c>
      <c r="C939" s="1" t="s">
        <v>310</v>
      </c>
      <c r="E939" s="1" t="s">
        <v>338</v>
      </c>
      <c r="F939" s="16">
        <v>2.5501</v>
      </c>
      <c r="H939" s="17">
        <v>9.6999999999999993</v>
      </c>
      <c r="I939" s="17">
        <v>4.8</v>
      </c>
      <c r="J939" s="17">
        <v>467.1</v>
      </c>
      <c r="K939" s="17">
        <v>-15.1</v>
      </c>
      <c r="L939" s="1">
        <v>58</v>
      </c>
      <c r="M939" s="3" t="s">
        <v>1212</v>
      </c>
      <c r="N939" s="3" t="s">
        <v>1212</v>
      </c>
      <c r="O939" s="3">
        <v>27.772760000000002</v>
      </c>
      <c r="P939" s="3">
        <v>-175.79776000000001</v>
      </c>
      <c r="Q939" s="1" t="s">
        <v>422</v>
      </c>
      <c r="R939" s="4">
        <v>43682</v>
      </c>
      <c r="S939" s="3"/>
      <c r="T939" s="1" t="s">
        <v>378</v>
      </c>
      <c r="U939" s="2" t="s">
        <v>1338</v>
      </c>
      <c r="X939" s="3" t="s">
        <v>397</v>
      </c>
      <c r="Y939" s="3">
        <v>0</v>
      </c>
      <c r="Z939" s="3">
        <v>1</v>
      </c>
      <c r="AA939" s="3">
        <v>1</v>
      </c>
      <c r="AB939" s="3">
        <v>0</v>
      </c>
      <c r="AC939" s="3">
        <v>0</v>
      </c>
      <c r="AD939" s="3">
        <v>0</v>
      </c>
      <c r="AE939" s="3">
        <v>1</v>
      </c>
      <c r="AF939" s="3">
        <v>1</v>
      </c>
      <c r="AG939" s="3">
        <v>0</v>
      </c>
      <c r="AH939" s="3">
        <v>1</v>
      </c>
      <c r="AI939" s="3">
        <v>0</v>
      </c>
      <c r="AJ939" s="3">
        <v>0</v>
      </c>
      <c r="AK939" s="1" t="s">
        <v>1354</v>
      </c>
    </row>
    <row r="940" spans="1:37" s="1" customFormat="1" ht="14.5" x14ac:dyDescent="0.35">
      <c r="A940" s="1" t="s">
        <v>1358</v>
      </c>
      <c r="B940" s="1" t="s">
        <v>1353</v>
      </c>
      <c r="C940" s="1" t="s">
        <v>310</v>
      </c>
      <c r="E940" s="1" t="s">
        <v>338</v>
      </c>
      <c r="F940" s="16">
        <v>2.5112000000000001</v>
      </c>
      <c r="H940" s="17">
        <v>10.3</v>
      </c>
      <c r="I940" s="17">
        <v>4.3</v>
      </c>
      <c r="J940" s="17">
        <v>451.6</v>
      </c>
      <c r="K940" s="17">
        <v>-15</v>
      </c>
      <c r="L940" s="1">
        <v>58</v>
      </c>
      <c r="M940" s="3" t="s">
        <v>1212</v>
      </c>
      <c r="N940" s="3" t="s">
        <v>1212</v>
      </c>
      <c r="O940" s="3">
        <v>27.772760000000002</v>
      </c>
      <c r="P940" s="3">
        <v>-175.79776000000001</v>
      </c>
      <c r="Q940" s="1" t="s">
        <v>422</v>
      </c>
      <c r="R940" s="4">
        <v>43682</v>
      </c>
      <c r="S940" s="3"/>
      <c r="T940" s="1" t="s">
        <v>378</v>
      </c>
      <c r="U940" s="2" t="s">
        <v>1338</v>
      </c>
      <c r="X940" s="3" t="s">
        <v>397</v>
      </c>
      <c r="Y940" s="3">
        <v>0</v>
      </c>
      <c r="Z940" s="3">
        <v>1</v>
      </c>
      <c r="AA940" s="3">
        <v>1</v>
      </c>
      <c r="AB940" s="3">
        <v>0</v>
      </c>
      <c r="AC940" s="3">
        <v>0</v>
      </c>
      <c r="AD940" s="3">
        <v>0</v>
      </c>
      <c r="AE940" s="3">
        <v>1</v>
      </c>
      <c r="AF940" s="3">
        <v>1</v>
      </c>
      <c r="AG940" s="3">
        <v>0</v>
      </c>
      <c r="AH940" s="3">
        <v>1</v>
      </c>
      <c r="AI940" s="3">
        <v>0</v>
      </c>
      <c r="AJ940" s="3">
        <v>0</v>
      </c>
      <c r="AK940" s="1" t="s">
        <v>1354</v>
      </c>
    </row>
    <row r="941" spans="1:37" s="1" customFormat="1" ht="14.5" x14ac:dyDescent="0.35">
      <c r="A941" s="1" t="s">
        <v>1359</v>
      </c>
      <c r="B941" s="1" t="s">
        <v>11</v>
      </c>
      <c r="C941" s="1" t="s">
        <v>1355</v>
      </c>
      <c r="E941" s="1" t="s">
        <v>339</v>
      </c>
      <c r="F941" s="16">
        <v>1.6115999999999999</v>
      </c>
      <c r="H941" s="17">
        <v>30.8</v>
      </c>
      <c r="I941" s="17">
        <v>3.9</v>
      </c>
      <c r="J941" s="17">
        <v>474.2</v>
      </c>
      <c r="K941" s="17">
        <v>-20.3</v>
      </c>
      <c r="L941" s="1">
        <v>75</v>
      </c>
      <c r="M941" s="3" t="s">
        <v>1212</v>
      </c>
      <c r="N941" s="3" t="s">
        <v>1212</v>
      </c>
      <c r="O941" s="3">
        <v>27.741289999999999</v>
      </c>
      <c r="P941" s="3">
        <v>-175.95840000000001</v>
      </c>
      <c r="Q941" s="1" t="s">
        <v>422</v>
      </c>
      <c r="R941" s="4">
        <v>43683</v>
      </c>
      <c r="S941" s="3"/>
      <c r="T941" s="1" t="s">
        <v>378</v>
      </c>
      <c r="U941" s="2" t="s">
        <v>1245</v>
      </c>
      <c r="X941" s="3" t="s">
        <v>397</v>
      </c>
      <c r="Y941" s="3">
        <v>0</v>
      </c>
      <c r="Z941" s="3">
        <v>1</v>
      </c>
      <c r="AA941" s="3">
        <v>1</v>
      </c>
      <c r="AB941" s="3">
        <v>0</v>
      </c>
      <c r="AC941" s="3">
        <v>0</v>
      </c>
      <c r="AD941" s="3">
        <v>0</v>
      </c>
      <c r="AE941" s="3">
        <v>1</v>
      </c>
      <c r="AF941" s="3">
        <v>0</v>
      </c>
      <c r="AG941" s="3">
        <v>0</v>
      </c>
      <c r="AH941" s="3">
        <v>1</v>
      </c>
      <c r="AI941" s="3">
        <v>0</v>
      </c>
      <c r="AJ941" s="3">
        <v>0</v>
      </c>
    </row>
    <row r="942" spans="1:37" s="1" customFormat="1" ht="14.5" x14ac:dyDescent="0.35">
      <c r="A942" s="1" t="s">
        <v>1360</v>
      </c>
      <c r="B942" s="1" t="s">
        <v>11</v>
      </c>
      <c r="C942" s="1" t="s">
        <v>1355</v>
      </c>
      <c r="E942" s="1" t="s">
        <v>339</v>
      </c>
      <c r="F942" s="16">
        <v>1.5294000000000001</v>
      </c>
      <c r="H942" s="17">
        <v>32.5</v>
      </c>
      <c r="I942" s="17">
        <v>5.2</v>
      </c>
      <c r="J942" s="17">
        <v>452.2</v>
      </c>
      <c r="K942" s="17">
        <v>-20.5</v>
      </c>
      <c r="L942" s="1">
        <v>75</v>
      </c>
      <c r="M942" s="3" t="s">
        <v>1212</v>
      </c>
      <c r="N942" s="3" t="s">
        <v>1212</v>
      </c>
      <c r="O942" s="3">
        <v>27.741289999999999</v>
      </c>
      <c r="P942" s="3">
        <v>-175.95840000000001</v>
      </c>
      <c r="Q942" s="1" t="s">
        <v>422</v>
      </c>
      <c r="R942" s="4">
        <v>43683</v>
      </c>
      <c r="S942" s="3"/>
      <c r="T942" s="1" t="s">
        <v>378</v>
      </c>
      <c r="U942" s="2" t="s">
        <v>1245</v>
      </c>
      <c r="X942" s="3" t="s">
        <v>397</v>
      </c>
      <c r="Y942" s="3">
        <v>0</v>
      </c>
      <c r="Z942" s="3">
        <v>1</v>
      </c>
      <c r="AA942" s="3">
        <v>1</v>
      </c>
      <c r="AB942" s="3">
        <v>0</v>
      </c>
      <c r="AC942" s="3">
        <v>0</v>
      </c>
      <c r="AD942" s="3">
        <v>0</v>
      </c>
      <c r="AE942" s="3">
        <v>1</v>
      </c>
      <c r="AF942" s="3">
        <v>0</v>
      </c>
      <c r="AG942" s="3">
        <v>0</v>
      </c>
      <c r="AH942" s="3">
        <v>1</v>
      </c>
      <c r="AI942" s="3">
        <v>0</v>
      </c>
      <c r="AJ942" s="3">
        <v>0</v>
      </c>
    </row>
    <row r="943" spans="1:37" s="1" customFormat="1" ht="14.5" x14ac:dyDescent="0.35">
      <c r="A943" s="1" t="s">
        <v>1361</v>
      </c>
      <c r="B943" s="1" t="s">
        <v>11</v>
      </c>
      <c r="C943" s="1" t="s">
        <v>1355</v>
      </c>
      <c r="E943" s="1" t="s">
        <v>339</v>
      </c>
      <c r="F943" s="16">
        <v>1.4905999999999999</v>
      </c>
      <c r="H943" s="17">
        <v>36.299999999999997</v>
      </c>
      <c r="I943" s="17">
        <v>5.2</v>
      </c>
      <c r="J943" s="17">
        <v>476.3</v>
      </c>
      <c r="K943" s="17">
        <v>-21.4</v>
      </c>
      <c r="L943" s="1">
        <v>75</v>
      </c>
      <c r="M943" s="3" t="s">
        <v>1212</v>
      </c>
      <c r="N943" s="3" t="s">
        <v>1212</v>
      </c>
      <c r="O943" s="3">
        <v>27.741289999999999</v>
      </c>
      <c r="P943" s="3">
        <v>-175.95840000000001</v>
      </c>
      <c r="Q943" s="1" t="s">
        <v>422</v>
      </c>
      <c r="R943" s="4">
        <v>43683</v>
      </c>
      <c r="S943" s="3"/>
      <c r="T943" s="1" t="s">
        <v>378</v>
      </c>
      <c r="U943" s="2" t="s">
        <v>1245</v>
      </c>
      <c r="X943" s="3" t="s">
        <v>397</v>
      </c>
      <c r="Y943" s="3">
        <v>0</v>
      </c>
      <c r="Z943" s="3">
        <v>1</v>
      </c>
      <c r="AA943" s="3">
        <v>1</v>
      </c>
      <c r="AB943" s="3">
        <v>0</v>
      </c>
      <c r="AC943" s="3">
        <v>0</v>
      </c>
      <c r="AD943" s="3">
        <v>0</v>
      </c>
      <c r="AE943" s="3">
        <v>1</v>
      </c>
      <c r="AF943" s="3">
        <v>0</v>
      </c>
      <c r="AG943" s="3">
        <v>0</v>
      </c>
      <c r="AH943" s="3">
        <v>1</v>
      </c>
      <c r="AI943" s="3">
        <v>0</v>
      </c>
      <c r="AJ943" s="3">
        <v>0</v>
      </c>
    </row>
    <row r="944" spans="1:37" s="1" customFormat="1" ht="14.5" x14ac:dyDescent="0.35">
      <c r="A944" s="1" t="s">
        <v>1364</v>
      </c>
      <c r="B944" s="1" t="s">
        <v>19</v>
      </c>
      <c r="C944" s="1" t="s">
        <v>310</v>
      </c>
      <c r="E944" s="1" t="s">
        <v>339</v>
      </c>
      <c r="F944" s="16">
        <v>3.0489000000000002</v>
      </c>
      <c r="H944" s="17">
        <v>19</v>
      </c>
      <c r="I944" s="17">
        <v>2.2000000000000002</v>
      </c>
      <c r="J944" s="17">
        <v>450</v>
      </c>
      <c r="K944" s="17">
        <v>-6.3</v>
      </c>
      <c r="L944" s="1">
        <v>20</v>
      </c>
      <c r="M944" s="3" t="s">
        <v>1362</v>
      </c>
      <c r="N944" s="3" t="s">
        <v>1212</v>
      </c>
      <c r="O944" s="3">
        <v>27.907830000000001</v>
      </c>
      <c r="P944" s="3">
        <v>-175.72118</v>
      </c>
      <c r="Q944" s="1" t="s">
        <v>422</v>
      </c>
      <c r="R944" s="4">
        <v>43685</v>
      </c>
      <c r="S944" s="3"/>
      <c r="T944" s="1" t="s">
        <v>1245</v>
      </c>
      <c r="U944" s="2" t="s">
        <v>1245</v>
      </c>
      <c r="X944" s="3" t="s">
        <v>397</v>
      </c>
      <c r="Y944" s="3">
        <v>0</v>
      </c>
      <c r="Z944" s="3">
        <v>1</v>
      </c>
      <c r="AA944" s="3">
        <v>1</v>
      </c>
      <c r="AB944" s="3">
        <v>0</v>
      </c>
      <c r="AC944" s="3">
        <v>0</v>
      </c>
      <c r="AD944" s="3">
        <v>0</v>
      </c>
      <c r="AE944" s="3">
        <v>1</v>
      </c>
      <c r="AF944" s="3">
        <v>0</v>
      </c>
      <c r="AG944" s="3">
        <v>0</v>
      </c>
      <c r="AH944" s="3">
        <v>1</v>
      </c>
      <c r="AI944" s="3">
        <v>0</v>
      </c>
      <c r="AJ944" s="3">
        <v>0</v>
      </c>
      <c r="AK944" s="1" t="s">
        <v>1363</v>
      </c>
    </row>
    <row r="945" spans="1:37" s="1" customFormat="1" ht="14.5" x14ac:dyDescent="0.35">
      <c r="A945" s="1" t="s">
        <v>1365</v>
      </c>
      <c r="B945" s="1" t="s">
        <v>19</v>
      </c>
      <c r="C945" s="1" t="s">
        <v>310</v>
      </c>
      <c r="E945" s="1" t="s">
        <v>339</v>
      </c>
      <c r="F945" s="16">
        <v>3.0024000000000002</v>
      </c>
      <c r="H945" s="17">
        <v>21.7</v>
      </c>
      <c r="I945" s="17">
        <v>1.8</v>
      </c>
      <c r="J945" s="17">
        <v>451.5</v>
      </c>
      <c r="K945" s="17">
        <v>-6.8</v>
      </c>
      <c r="L945" s="1">
        <v>20</v>
      </c>
      <c r="M945" s="3" t="s">
        <v>1362</v>
      </c>
      <c r="N945" s="3" t="s">
        <v>1212</v>
      </c>
      <c r="O945" s="3">
        <v>27.907830000000001</v>
      </c>
      <c r="P945" s="3">
        <v>-175.72118</v>
      </c>
      <c r="Q945" s="1" t="s">
        <v>422</v>
      </c>
      <c r="R945" s="4">
        <v>43685</v>
      </c>
      <c r="S945" s="3"/>
      <c r="T945" s="1" t="s">
        <v>1245</v>
      </c>
      <c r="U945" s="2" t="s">
        <v>1245</v>
      </c>
      <c r="X945" s="3" t="s">
        <v>397</v>
      </c>
      <c r="Y945" s="3">
        <v>0</v>
      </c>
      <c r="Z945" s="3">
        <v>1</v>
      </c>
      <c r="AA945" s="3">
        <v>1</v>
      </c>
      <c r="AB945" s="3">
        <v>0</v>
      </c>
      <c r="AC945" s="3">
        <v>0</v>
      </c>
      <c r="AD945" s="3">
        <v>0</v>
      </c>
      <c r="AE945" s="3">
        <v>1</v>
      </c>
      <c r="AF945" s="3">
        <v>0</v>
      </c>
      <c r="AG945" s="3">
        <v>0</v>
      </c>
      <c r="AH945" s="3">
        <v>1</v>
      </c>
      <c r="AI945" s="3">
        <v>0</v>
      </c>
      <c r="AJ945" s="3">
        <v>0</v>
      </c>
      <c r="AK945" s="1" t="s">
        <v>1363</v>
      </c>
    </row>
    <row r="946" spans="1:37" s="1" customFormat="1" ht="14.5" x14ac:dyDescent="0.35">
      <c r="A946" s="1" t="s">
        <v>1366</v>
      </c>
      <c r="B946" s="1" t="s">
        <v>19</v>
      </c>
      <c r="C946" s="1" t="s">
        <v>310</v>
      </c>
      <c r="E946" s="1" t="s">
        <v>339</v>
      </c>
      <c r="F946" s="16">
        <v>3.0114999999999998</v>
      </c>
      <c r="H946" s="17">
        <v>23.9</v>
      </c>
      <c r="I946" s="17">
        <v>2</v>
      </c>
      <c r="J946" s="17">
        <v>457.9</v>
      </c>
      <c r="K946" s="17">
        <v>-7.3</v>
      </c>
      <c r="L946" s="1">
        <v>20</v>
      </c>
      <c r="M946" s="3" t="s">
        <v>1362</v>
      </c>
      <c r="N946" s="3" t="s">
        <v>1212</v>
      </c>
      <c r="O946" s="3">
        <v>27.907830000000001</v>
      </c>
      <c r="P946" s="3">
        <v>-175.72118</v>
      </c>
      <c r="Q946" s="1" t="s">
        <v>422</v>
      </c>
      <c r="R946" s="4">
        <v>43685</v>
      </c>
      <c r="S946" s="3"/>
      <c r="T946" s="1" t="s">
        <v>1245</v>
      </c>
      <c r="U946" s="2" t="s">
        <v>1245</v>
      </c>
      <c r="X946" s="3" t="s">
        <v>397</v>
      </c>
      <c r="Y946" s="3">
        <v>0</v>
      </c>
      <c r="Z946" s="3">
        <v>1</v>
      </c>
      <c r="AA946" s="3">
        <v>1</v>
      </c>
      <c r="AB946" s="3">
        <v>0</v>
      </c>
      <c r="AC946" s="3">
        <v>0</v>
      </c>
      <c r="AD946" s="3">
        <v>0</v>
      </c>
      <c r="AE946" s="3">
        <v>1</v>
      </c>
      <c r="AF946" s="3">
        <v>0</v>
      </c>
      <c r="AG946" s="3">
        <v>0</v>
      </c>
      <c r="AH946" s="3">
        <v>1</v>
      </c>
      <c r="AI946" s="3">
        <v>0</v>
      </c>
      <c r="AJ946" s="3">
        <v>0</v>
      </c>
      <c r="AK946" s="1" t="s">
        <v>1363</v>
      </c>
    </row>
    <row r="947" spans="1:37" s="1" customFormat="1" ht="14.5" x14ac:dyDescent="0.35">
      <c r="A947" s="1" t="s">
        <v>1369</v>
      </c>
      <c r="B947" s="1" t="s">
        <v>19</v>
      </c>
      <c r="C947" s="1" t="s">
        <v>310</v>
      </c>
      <c r="E947" s="1" t="s">
        <v>339</v>
      </c>
      <c r="F947" s="16">
        <v>3.0516000000000001</v>
      </c>
      <c r="H947" s="17">
        <v>17.7</v>
      </c>
      <c r="I947" s="17">
        <v>1.5</v>
      </c>
      <c r="J947" s="17">
        <v>437.8</v>
      </c>
      <c r="K947" s="17">
        <v>-5.7</v>
      </c>
      <c r="L947" s="1">
        <v>23</v>
      </c>
      <c r="M947" s="3" t="s">
        <v>1367</v>
      </c>
      <c r="N947" s="3" t="s">
        <v>1212</v>
      </c>
      <c r="O947" s="3">
        <v>27.943059999999999</v>
      </c>
      <c r="P947" s="3">
        <v>-175.72380999999999</v>
      </c>
      <c r="Q947" s="1" t="s">
        <v>422</v>
      </c>
      <c r="R947" s="4">
        <v>43685</v>
      </c>
      <c r="S947" s="3"/>
      <c r="T947" s="1" t="s">
        <v>1245</v>
      </c>
      <c r="U947" s="2" t="s">
        <v>1245</v>
      </c>
      <c r="X947" s="3" t="s">
        <v>397</v>
      </c>
      <c r="Y947" s="3">
        <v>0</v>
      </c>
      <c r="Z947" s="3">
        <v>1</v>
      </c>
      <c r="AA947" s="3">
        <v>0</v>
      </c>
      <c r="AB947" s="3">
        <v>0</v>
      </c>
      <c r="AC947" s="3">
        <v>0</v>
      </c>
      <c r="AD947" s="3">
        <v>0</v>
      </c>
      <c r="AE947" s="3">
        <v>1</v>
      </c>
      <c r="AF947" s="3">
        <v>0</v>
      </c>
      <c r="AG947" s="3">
        <v>0</v>
      </c>
      <c r="AH947" s="3">
        <v>1</v>
      </c>
      <c r="AI947" s="3">
        <v>0</v>
      </c>
      <c r="AJ947" s="3">
        <v>0</v>
      </c>
      <c r="AK947" s="1" t="s">
        <v>1368</v>
      </c>
    </row>
    <row r="948" spans="1:37" s="1" customFormat="1" ht="14.5" x14ac:dyDescent="0.35">
      <c r="A948" s="1" t="s">
        <v>1370</v>
      </c>
      <c r="B948" s="1" t="s">
        <v>19</v>
      </c>
      <c r="C948" s="1" t="s">
        <v>310</v>
      </c>
      <c r="E948" s="1" t="s">
        <v>339</v>
      </c>
      <c r="F948" s="16">
        <v>3.0512999999999999</v>
      </c>
      <c r="H948" s="17">
        <v>34.700000000000003</v>
      </c>
      <c r="I948" s="17">
        <v>2.1</v>
      </c>
      <c r="J948" s="17">
        <v>525.9</v>
      </c>
      <c r="K948" s="17">
        <v>-10.8</v>
      </c>
      <c r="L948" s="1">
        <v>23</v>
      </c>
      <c r="M948" s="3" t="s">
        <v>1367</v>
      </c>
      <c r="N948" s="3" t="s">
        <v>1212</v>
      </c>
      <c r="O948" s="3">
        <v>27.943059999999999</v>
      </c>
      <c r="P948" s="3">
        <v>-175.72380999999999</v>
      </c>
      <c r="Q948" s="1" t="s">
        <v>422</v>
      </c>
      <c r="R948" s="4">
        <v>43685</v>
      </c>
      <c r="S948" s="3"/>
      <c r="T948" s="1" t="s">
        <v>1245</v>
      </c>
      <c r="U948" s="2" t="s">
        <v>1245</v>
      </c>
      <c r="X948" s="3" t="s">
        <v>397</v>
      </c>
      <c r="Y948" s="3">
        <v>0</v>
      </c>
      <c r="Z948" s="3">
        <v>1</v>
      </c>
      <c r="AA948" s="3">
        <v>0</v>
      </c>
      <c r="AB948" s="3">
        <v>0</v>
      </c>
      <c r="AC948" s="3">
        <v>0</v>
      </c>
      <c r="AD948" s="3">
        <v>0</v>
      </c>
      <c r="AE948" s="3">
        <v>1</v>
      </c>
      <c r="AF948" s="3">
        <v>0</v>
      </c>
      <c r="AG948" s="3">
        <v>0</v>
      </c>
      <c r="AH948" s="3">
        <v>1</v>
      </c>
      <c r="AI948" s="3">
        <v>0</v>
      </c>
      <c r="AJ948" s="3">
        <v>0</v>
      </c>
      <c r="AK948" s="1" t="s">
        <v>1368</v>
      </c>
    </row>
    <row r="949" spans="1:37" s="1" customFormat="1" ht="14.5" x14ac:dyDescent="0.35">
      <c r="A949" s="1" t="s">
        <v>1371</v>
      </c>
      <c r="B949" s="1" t="s">
        <v>19</v>
      </c>
      <c r="C949" s="1" t="s">
        <v>310</v>
      </c>
      <c r="E949" s="1" t="s">
        <v>339</v>
      </c>
      <c r="F949" s="16">
        <v>3.0367999999999999</v>
      </c>
      <c r="H949" s="17">
        <v>22.9</v>
      </c>
      <c r="I949" s="17">
        <v>1.7</v>
      </c>
      <c r="J949" s="17">
        <v>462</v>
      </c>
      <c r="K949" s="17">
        <v>-7.5</v>
      </c>
      <c r="L949" s="1">
        <v>23</v>
      </c>
      <c r="M949" s="3" t="s">
        <v>1367</v>
      </c>
      <c r="N949" s="3" t="s">
        <v>1212</v>
      </c>
      <c r="O949" s="3">
        <v>27.943059999999999</v>
      </c>
      <c r="P949" s="3">
        <v>-175.72380999999999</v>
      </c>
      <c r="Q949" s="1" t="s">
        <v>422</v>
      </c>
      <c r="R949" s="4">
        <v>43685</v>
      </c>
      <c r="S949" s="3"/>
      <c r="T949" s="1" t="s">
        <v>1245</v>
      </c>
      <c r="U949" s="2" t="s">
        <v>1245</v>
      </c>
      <c r="X949" s="3" t="s">
        <v>397</v>
      </c>
      <c r="Y949" s="3">
        <v>0</v>
      </c>
      <c r="Z949" s="3">
        <v>1</v>
      </c>
      <c r="AA949" s="3">
        <v>0</v>
      </c>
      <c r="AB949" s="3">
        <v>0</v>
      </c>
      <c r="AC949" s="3">
        <v>0</v>
      </c>
      <c r="AD949" s="3">
        <v>0</v>
      </c>
      <c r="AE949" s="3">
        <v>1</v>
      </c>
      <c r="AF949" s="3">
        <v>0</v>
      </c>
      <c r="AG949" s="3">
        <v>0</v>
      </c>
      <c r="AH949" s="3">
        <v>1</v>
      </c>
      <c r="AI949" s="3">
        <v>0</v>
      </c>
      <c r="AJ949" s="3">
        <v>0</v>
      </c>
      <c r="AK949" s="1" t="s">
        <v>1368</v>
      </c>
    </row>
    <row r="950" spans="1:37" s="1" customFormat="1" ht="14.5" x14ac:dyDescent="0.35">
      <c r="A950" s="1" t="s">
        <v>1374</v>
      </c>
      <c r="B950" s="1" t="s">
        <v>19</v>
      </c>
      <c r="C950" s="1" t="s">
        <v>305</v>
      </c>
      <c r="E950" s="1" t="s">
        <v>339</v>
      </c>
      <c r="F950" s="16">
        <v>2.9780000000000002</v>
      </c>
      <c r="H950" s="17">
        <v>46.1</v>
      </c>
      <c r="I950" s="17">
        <v>2.7</v>
      </c>
      <c r="J950" s="17">
        <v>640.1</v>
      </c>
      <c r="K950" s="17">
        <v>-16.399999999999999</v>
      </c>
      <c r="L950" s="1">
        <v>24</v>
      </c>
      <c r="M950" s="3" t="s">
        <v>1372</v>
      </c>
      <c r="N950" s="3" t="s">
        <v>1212</v>
      </c>
      <c r="O950" s="3">
        <v>27.943059999999999</v>
      </c>
      <c r="P950" s="3">
        <v>-175.72380999999999</v>
      </c>
      <c r="Q950" s="1" t="s">
        <v>422</v>
      </c>
      <c r="R950" s="4">
        <v>43686</v>
      </c>
      <c r="S950" s="3"/>
      <c r="T950" s="1" t="s">
        <v>1245</v>
      </c>
      <c r="U950" s="2" t="s">
        <v>1245</v>
      </c>
      <c r="X950" s="3" t="s">
        <v>397</v>
      </c>
      <c r="Y950" s="3">
        <v>0</v>
      </c>
      <c r="Z950" s="3">
        <v>1</v>
      </c>
      <c r="AA950" s="3">
        <v>0</v>
      </c>
      <c r="AB950" s="3">
        <v>0</v>
      </c>
      <c r="AC950" s="3">
        <v>0</v>
      </c>
      <c r="AD950" s="3">
        <v>0</v>
      </c>
      <c r="AE950" s="3">
        <v>1</v>
      </c>
      <c r="AF950" s="3">
        <v>0</v>
      </c>
      <c r="AG950" s="3">
        <v>0</v>
      </c>
      <c r="AH950" s="3">
        <v>1</v>
      </c>
      <c r="AI950" s="3">
        <v>0</v>
      </c>
      <c r="AJ950" s="3">
        <v>0</v>
      </c>
      <c r="AK950" s="1" t="s">
        <v>1373</v>
      </c>
    </row>
    <row r="951" spans="1:37" s="1" customFormat="1" ht="14.5" x14ac:dyDescent="0.35">
      <c r="A951" s="1" t="s">
        <v>1375</v>
      </c>
      <c r="B951" s="1" t="s">
        <v>19</v>
      </c>
      <c r="C951" s="1" t="s">
        <v>305</v>
      </c>
      <c r="E951" s="1" t="s">
        <v>339</v>
      </c>
      <c r="F951" s="16">
        <v>3.0550999999999999</v>
      </c>
      <c r="H951" s="17">
        <v>49.2</v>
      </c>
      <c r="I951" s="17">
        <v>3</v>
      </c>
      <c r="J951" s="17">
        <v>690.7</v>
      </c>
      <c r="K951" s="17">
        <v>-15.3</v>
      </c>
      <c r="L951" s="1">
        <v>24</v>
      </c>
      <c r="M951" s="3" t="s">
        <v>1372</v>
      </c>
      <c r="N951" s="3" t="s">
        <v>1212</v>
      </c>
      <c r="O951" s="3">
        <v>27.943059999999999</v>
      </c>
      <c r="P951" s="3">
        <v>-175.72380999999999</v>
      </c>
      <c r="Q951" s="1" t="s">
        <v>422</v>
      </c>
      <c r="R951" s="4">
        <v>43686</v>
      </c>
      <c r="S951" s="3"/>
      <c r="T951" s="1" t="s">
        <v>1245</v>
      </c>
      <c r="U951" s="2" t="s">
        <v>1245</v>
      </c>
      <c r="X951" s="3" t="s">
        <v>397</v>
      </c>
      <c r="Y951" s="3">
        <v>0</v>
      </c>
      <c r="Z951" s="3">
        <v>1</v>
      </c>
      <c r="AA951" s="3">
        <v>0</v>
      </c>
      <c r="AB951" s="3">
        <v>0</v>
      </c>
      <c r="AC951" s="3">
        <v>0</v>
      </c>
      <c r="AD951" s="3">
        <v>0</v>
      </c>
      <c r="AE951" s="3">
        <v>1</v>
      </c>
      <c r="AF951" s="3">
        <v>0</v>
      </c>
      <c r="AG951" s="3">
        <v>0</v>
      </c>
      <c r="AH951" s="3">
        <v>1</v>
      </c>
      <c r="AI951" s="3">
        <v>0</v>
      </c>
      <c r="AJ951" s="3">
        <v>0</v>
      </c>
      <c r="AK951" s="1" t="s">
        <v>1373</v>
      </c>
    </row>
    <row r="952" spans="1:37" s="1" customFormat="1" ht="14.5" x14ac:dyDescent="0.35">
      <c r="A952" s="1" t="s">
        <v>1376</v>
      </c>
      <c r="B952" s="1" t="s">
        <v>19</v>
      </c>
      <c r="C952" s="1" t="s">
        <v>305</v>
      </c>
      <c r="E952" s="1" t="s">
        <v>339</v>
      </c>
      <c r="F952" s="16">
        <v>3.0318000000000001</v>
      </c>
      <c r="H952" s="17">
        <v>51.4</v>
      </c>
      <c r="I952" s="17">
        <v>2.7</v>
      </c>
      <c r="J952" s="17">
        <v>639.6</v>
      </c>
      <c r="K952" s="17">
        <v>-17.399999999999999</v>
      </c>
      <c r="L952" s="1">
        <v>24</v>
      </c>
      <c r="M952" s="3" t="s">
        <v>1372</v>
      </c>
      <c r="N952" s="3" t="s">
        <v>1212</v>
      </c>
      <c r="O952" s="3">
        <v>27.943059999999999</v>
      </c>
      <c r="P952" s="3">
        <v>-175.72380999999999</v>
      </c>
      <c r="Q952" s="1" t="s">
        <v>422</v>
      </c>
      <c r="R952" s="4">
        <v>43686</v>
      </c>
      <c r="S952" s="3"/>
      <c r="T952" s="1" t="s">
        <v>1245</v>
      </c>
      <c r="U952" s="2" t="s">
        <v>1245</v>
      </c>
      <c r="X952" s="3" t="s">
        <v>397</v>
      </c>
      <c r="Y952" s="3">
        <v>0</v>
      </c>
      <c r="Z952" s="3">
        <v>1</v>
      </c>
      <c r="AA952" s="3">
        <v>0</v>
      </c>
      <c r="AB952" s="3">
        <v>0</v>
      </c>
      <c r="AC952" s="3">
        <v>0</v>
      </c>
      <c r="AD952" s="3">
        <v>0</v>
      </c>
      <c r="AE952" s="3">
        <v>1</v>
      </c>
      <c r="AF952" s="3">
        <v>0</v>
      </c>
      <c r="AG952" s="3">
        <v>0</v>
      </c>
      <c r="AH952" s="3">
        <v>1</v>
      </c>
      <c r="AI952" s="3">
        <v>0</v>
      </c>
      <c r="AJ952" s="3">
        <v>0</v>
      </c>
      <c r="AK952" s="1" t="s">
        <v>1373</v>
      </c>
    </row>
    <row r="953" spans="1:37" x14ac:dyDescent="0.3">
      <c r="B953" s="15"/>
    </row>
    <row r="954" spans="1:37" s="1" customFormat="1" ht="14.5" x14ac:dyDescent="0.35">
      <c r="A954" s="1" t="s">
        <v>1413</v>
      </c>
      <c r="B954" s="1" t="s">
        <v>1409</v>
      </c>
      <c r="E954" s="1" t="s">
        <v>338</v>
      </c>
      <c r="F954" s="16">
        <v>2.1701000000000001</v>
      </c>
      <c r="H954" s="17">
        <v>45.9</v>
      </c>
      <c r="I954" s="17">
        <v>2.8</v>
      </c>
      <c r="J954" s="17">
        <v>635.70000000000005</v>
      </c>
      <c r="K954" s="17">
        <v>-31</v>
      </c>
      <c r="L954" s="1">
        <v>8</v>
      </c>
      <c r="M954" s="3" t="s">
        <v>1410</v>
      </c>
      <c r="N954" s="1" t="s">
        <v>1212</v>
      </c>
      <c r="O954" s="3">
        <v>27.910620000000002</v>
      </c>
      <c r="P954" s="3">
        <v>-175.90483</v>
      </c>
      <c r="Q954" s="1" t="s">
        <v>422</v>
      </c>
      <c r="R954" s="4">
        <v>43681</v>
      </c>
      <c r="S954" s="3"/>
      <c r="T954" s="1" t="s">
        <v>1411</v>
      </c>
      <c r="U954" s="2" t="s">
        <v>1338</v>
      </c>
      <c r="X954" s="3" t="s">
        <v>397</v>
      </c>
      <c r="Y954" s="3">
        <v>0</v>
      </c>
      <c r="Z954" s="3">
        <v>1</v>
      </c>
      <c r="AA954" s="3">
        <v>1</v>
      </c>
      <c r="AB954" s="3">
        <v>0</v>
      </c>
      <c r="AC954" s="3">
        <v>0</v>
      </c>
      <c r="AD954" s="3">
        <v>0</v>
      </c>
      <c r="AE954" s="3">
        <v>1</v>
      </c>
      <c r="AF954" s="3">
        <v>0</v>
      </c>
      <c r="AG954" s="3">
        <v>0</v>
      </c>
      <c r="AH954" s="3">
        <v>1</v>
      </c>
      <c r="AI954" s="3">
        <v>0</v>
      </c>
      <c r="AJ954" s="3">
        <v>0</v>
      </c>
      <c r="AK954" s="1" t="s">
        <v>1412</v>
      </c>
    </row>
    <row r="955" spans="1:37" s="1" customFormat="1" ht="14.5" x14ac:dyDescent="0.35">
      <c r="A955" s="1" t="s">
        <v>1417</v>
      </c>
      <c r="B955" s="1" t="s">
        <v>1414</v>
      </c>
      <c r="E955" s="1" t="s">
        <v>338</v>
      </c>
      <c r="F955" s="16">
        <v>2.5362</v>
      </c>
      <c r="H955" s="17">
        <v>36.5</v>
      </c>
      <c r="I955" s="17">
        <v>1.4</v>
      </c>
      <c r="J955" s="17">
        <v>568.9</v>
      </c>
      <c r="K955" s="17">
        <v>-17.600000000000001</v>
      </c>
      <c r="L955" s="1">
        <v>26</v>
      </c>
      <c r="M955" s="3" t="s">
        <v>1415</v>
      </c>
      <c r="N955" s="1" t="s">
        <v>1212</v>
      </c>
      <c r="O955" s="3">
        <v>27.943059999999999</v>
      </c>
      <c r="P955" s="3">
        <v>-175.72380999999999</v>
      </c>
      <c r="Q955" s="1" t="s">
        <v>422</v>
      </c>
      <c r="R955" s="4">
        <v>43688</v>
      </c>
      <c r="S955" s="3"/>
      <c r="T955" s="1" t="s">
        <v>1245</v>
      </c>
      <c r="U955" s="2" t="s">
        <v>1245</v>
      </c>
      <c r="X955" s="3" t="s">
        <v>397</v>
      </c>
      <c r="Y955" s="3">
        <v>0</v>
      </c>
      <c r="Z955" s="3">
        <v>1</v>
      </c>
      <c r="AA955" s="3">
        <v>0</v>
      </c>
      <c r="AB955" s="3">
        <v>0</v>
      </c>
      <c r="AC955" s="3">
        <v>0</v>
      </c>
      <c r="AD955" s="3">
        <v>0</v>
      </c>
      <c r="AE955" s="3">
        <v>1</v>
      </c>
      <c r="AF955" s="3">
        <v>0</v>
      </c>
      <c r="AG955" s="3">
        <v>0</v>
      </c>
      <c r="AH955" s="3">
        <v>1</v>
      </c>
      <c r="AI955" s="3">
        <v>0</v>
      </c>
      <c r="AJ955" s="3">
        <v>0</v>
      </c>
      <c r="AK955" s="1" t="s">
        <v>1416</v>
      </c>
    </row>
    <row r="956" spans="1:37" s="1" customFormat="1" ht="14.5" x14ac:dyDescent="0.35">
      <c r="A956" s="1" t="s">
        <v>1418</v>
      </c>
      <c r="B956" s="1" t="s">
        <v>1414</v>
      </c>
      <c r="E956" s="1" t="s">
        <v>338</v>
      </c>
      <c r="F956" s="16">
        <v>2.5577999999999999</v>
      </c>
      <c r="H956" s="17">
        <v>29.2</v>
      </c>
      <c r="I956" s="17">
        <v>0.9</v>
      </c>
      <c r="J956" s="17">
        <v>537.20000000000005</v>
      </c>
      <c r="K956" s="17">
        <v>-16.3</v>
      </c>
      <c r="L956" s="1">
        <v>26</v>
      </c>
      <c r="M956" s="3" t="s">
        <v>1415</v>
      </c>
      <c r="N956" s="1" t="s">
        <v>1212</v>
      </c>
      <c r="O956" s="3">
        <v>27.943059999999999</v>
      </c>
      <c r="P956" s="3">
        <v>-175.72380999999999</v>
      </c>
      <c r="Q956" s="1" t="s">
        <v>422</v>
      </c>
      <c r="R956" s="4">
        <v>43688</v>
      </c>
      <c r="S956" s="3"/>
      <c r="T956" s="1" t="s">
        <v>1245</v>
      </c>
      <c r="U956" s="2" t="s">
        <v>1245</v>
      </c>
      <c r="X956" s="3" t="s">
        <v>397</v>
      </c>
      <c r="Y956" s="3">
        <v>0</v>
      </c>
      <c r="Z956" s="3">
        <v>1</v>
      </c>
      <c r="AA956" s="3">
        <v>0</v>
      </c>
      <c r="AB956" s="3">
        <v>0</v>
      </c>
      <c r="AC956" s="3">
        <v>0</v>
      </c>
      <c r="AD956" s="3">
        <v>0</v>
      </c>
      <c r="AE956" s="3">
        <v>1</v>
      </c>
      <c r="AF956" s="3">
        <v>0</v>
      </c>
      <c r="AG956" s="3">
        <v>0</v>
      </c>
      <c r="AH956" s="3">
        <v>1</v>
      </c>
      <c r="AI956" s="3">
        <v>0</v>
      </c>
      <c r="AJ956" s="3">
        <v>0</v>
      </c>
      <c r="AK956" s="1" t="s">
        <v>1416</v>
      </c>
    </row>
    <row r="957" spans="1:37" s="1" customFormat="1" ht="14.5" x14ac:dyDescent="0.35">
      <c r="A957" s="1" t="s">
        <v>1419</v>
      </c>
      <c r="B957" s="1" t="s">
        <v>1414</v>
      </c>
      <c r="E957" s="1" t="s">
        <v>338</v>
      </c>
      <c r="F957" s="16">
        <v>2.5234000000000001</v>
      </c>
      <c r="H957" s="17">
        <v>29.7</v>
      </c>
      <c r="I957" s="17">
        <v>2.1</v>
      </c>
      <c r="J957" s="17">
        <v>584.70000000000005</v>
      </c>
      <c r="K957" s="17">
        <v>-17.100000000000001</v>
      </c>
      <c r="L957" s="1">
        <v>26</v>
      </c>
      <c r="M957" s="3" t="s">
        <v>1415</v>
      </c>
      <c r="N957" s="1" t="s">
        <v>1212</v>
      </c>
      <c r="O957" s="3">
        <v>27.943059999999999</v>
      </c>
      <c r="P957" s="3">
        <v>-175.72380999999999</v>
      </c>
      <c r="Q957" s="1" t="s">
        <v>422</v>
      </c>
      <c r="R957" s="4">
        <v>43688</v>
      </c>
      <c r="S957" s="3"/>
      <c r="T957" s="1" t="s">
        <v>1245</v>
      </c>
      <c r="U957" s="2" t="s">
        <v>1245</v>
      </c>
      <c r="X957" s="3" t="s">
        <v>397</v>
      </c>
      <c r="Y957" s="3">
        <v>0</v>
      </c>
      <c r="Z957" s="3">
        <v>1</v>
      </c>
      <c r="AA957" s="3">
        <v>0</v>
      </c>
      <c r="AB957" s="3">
        <v>0</v>
      </c>
      <c r="AC957" s="3">
        <v>0</v>
      </c>
      <c r="AD957" s="3">
        <v>0</v>
      </c>
      <c r="AE957" s="3">
        <v>1</v>
      </c>
      <c r="AF957" s="3">
        <v>0</v>
      </c>
      <c r="AG957" s="3">
        <v>0</v>
      </c>
      <c r="AH957" s="3">
        <v>1</v>
      </c>
      <c r="AI957" s="3">
        <v>0</v>
      </c>
      <c r="AJ957" s="3">
        <v>0</v>
      </c>
      <c r="AK957" s="1" t="s">
        <v>1416</v>
      </c>
    </row>
    <row r="958" spans="1:37" s="1" customFormat="1" ht="14.5" x14ac:dyDescent="0.35">
      <c r="A958" s="1" t="s">
        <v>1422</v>
      </c>
      <c r="B958" s="1" t="s">
        <v>1414</v>
      </c>
      <c r="C958" s="1" t="s">
        <v>310</v>
      </c>
      <c r="E958" s="1" t="s">
        <v>338</v>
      </c>
      <c r="F958" s="16">
        <v>2.5571000000000002</v>
      </c>
      <c r="H958" s="17">
        <v>33.1</v>
      </c>
      <c r="I958" s="17">
        <v>5</v>
      </c>
      <c r="J958" s="17">
        <v>601.79999999999995</v>
      </c>
      <c r="K958" s="17">
        <v>-14.2</v>
      </c>
      <c r="L958" s="1">
        <v>7</v>
      </c>
      <c r="M958" s="3" t="s">
        <v>1420</v>
      </c>
      <c r="N958" s="1" t="s">
        <v>347</v>
      </c>
      <c r="O958" s="3">
        <v>23.71236</v>
      </c>
      <c r="P958" s="3">
        <v>-166.15369999999999</v>
      </c>
      <c r="Q958" s="1" t="s">
        <v>422</v>
      </c>
      <c r="R958" s="4">
        <v>43673</v>
      </c>
      <c r="S958" s="1">
        <v>27.222000000000001</v>
      </c>
      <c r="T958" s="1" t="s">
        <v>1248</v>
      </c>
      <c r="U958" s="2" t="s">
        <v>1245</v>
      </c>
      <c r="X958" s="3" t="s">
        <v>397</v>
      </c>
      <c r="Y958" s="3">
        <v>0</v>
      </c>
      <c r="Z958" s="3">
        <v>1</v>
      </c>
      <c r="AA958" s="3">
        <v>1</v>
      </c>
      <c r="AB958" s="3">
        <v>0</v>
      </c>
      <c r="AC958" s="3">
        <v>0</v>
      </c>
      <c r="AD958" s="3">
        <v>0</v>
      </c>
      <c r="AE958" s="3">
        <v>1</v>
      </c>
      <c r="AF958" s="3">
        <v>0</v>
      </c>
      <c r="AG958" s="3">
        <v>0</v>
      </c>
      <c r="AH958" s="3">
        <v>1</v>
      </c>
      <c r="AI958" s="3">
        <v>0</v>
      </c>
      <c r="AJ958" s="3">
        <v>0</v>
      </c>
      <c r="AK958" s="1" t="s">
        <v>1421</v>
      </c>
    </row>
    <row r="959" spans="1:37" s="1" customFormat="1" ht="14.5" x14ac:dyDescent="0.35">
      <c r="A959" s="1" t="s">
        <v>1423</v>
      </c>
      <c r="B959" s="1" t="s">
        <v>1414</v>
      </c>
      <c r="C959" s="1" t="s">
        <v>310</v>
      </c>
      <c r="E959" s="1" t="s">
        <v>338</v>
      </c>
      <c r="F959" s="16">
        <v>2.5343</v>
      </c>
      <c r="H959" s="17">
        <v>31.6</v>
      </c>
      <c r="I959" s="17">
        <v>4.9000000000000004</v>
      </c>
      <c r="J959" s="17">
        <v>634.4</v>
      </c>
      <c r="K959" s="17">
        <v>-13.4</v>
      </c>
      <c r="L959" s="1">
        <v>7</v>
      </c>
      <c r="M959" s="3" t="s">
        <v>1420</v>
      </c>
      <c r="N959" s="1" t="s">
        <v>347</v>
      </c>
      <c r="O959" s="3">
        <v>23.71236</v>
      </c>
      <c r="P959" s="3">
        <v>-166.15369999999999</v>
      </c>
      <c r="Q959" s="1" t="s">
        <v>422</v>
      </c>
      <c r="R959" s="4">
        <v>43673</v>
      </c>
      <c r="S959" s="1">
        <v>27.222000000000001</v>
      </c>
      <c r="T959" s="1" t="s">
        <v>1248</v>
      </c>
      <c r="U959" s="2" t="s">
        <v>1245</v>
      </c>
      <c r="X959" s="3" t="s">
        <v>397</v>
      </c>
      <c r="Y959" s="3">
        <v>0</v>
      </c>
      <c r="Z959" s="3">
        <v>1</v>
      </c>
      <c r="AA959" s="3">
        <v>1</v>
      </c>
      <c r="AB959" s="3">
        <v>0</v>
      </c>
      <c r="AC959" s="3">
        <v>0</v>
      </c>
      <c r="AD959" s="3">
        <v>0</v>
      </c>
      <c r="AE959" s="3">
        <v>1</v>
      </c>
      <c r="AF959" s="3">
        <v>0</v>
      </c>
      <c r="AG959" s="3">
        <v>0</v>
      </c>
      <c r="AH959" s="3">
        <v>1</v>
      </c>
      <c r="AI959" s="3">
        <v>0</v>
      </c>
      <c r="AJ959" s="3">
        <v>0</v>
      </c>
      <c r="AK959" s="1" t="s">
        <v>1421</v>
      </c>
    </row>
    <row r="960" spans="1:37" s="1" customFormat="1" ht="14.5" x14ac:dyDescent="0.35">
      <c r="A960" s="1" t="s">
        <v>1425</v>
      </c>
      <c r="B960" s="1" t="s">
        <v>1414</v>
      </c>
      <c r="C960" s="1" t="s">
        <v>310</v>
      </c>
      <c r="E960" s="1" t="s">
        <v>338</v>
      </c>
      <c r="F960" s="16">
        <v>2.5004</v>
      </c>
      <c r="H960" s="17">
        <v>46.4</v>
      </c>
      <c r="I960" s="17">
        <v>4.2</v>
      </c>
      <c r="J960" s="17">
        <v>618.6</v>
      </c>
      <c r="K960" s="17">
        <v>-18.3</v>
      </c>
      <c r="L960" s="1">
        <v>2</v>
      </c>
      <c r="M960" s="3" t="s">
        <v>1424</v>
      </c>
      <c r="N960" s="1" t="s">
        <v>1212</v>
      </c>
      <c r="O960" s="3">
        <v>27.957799999999999</v>
      </c>
      <c r="P960" s="3">
        <v>-175.80207999999999</v>
      </c>
      <c r="Q960" s="1" t="s">
        <v>422</v>
      </c>
      <c r="R960" s="4">
        <v>43677</v>
      </c>
      <c r="S960" s="1">
        <v>26.111000000000001</v>
      </c>
      <c r="T960" s="1" t="s">
        <v>1248</v>
      </c>
      <c r="U960" s="2" t="s">
        <v>1245</v>
      </c>
      <c r="X960" s="3" t="s">
        <v>397</v>
      </c>
      <c r="Y960" s="3">
        <v>0</v>
      </c>
      <c r="Z960" s="3">
        <v>1</v>
      </c>
      <c r="AA960" s="3">
        <v>1</v>
      </c>
      <c r="AB960" s="3">
        <v>0</v>
      </c>
      <c r="AC960" s="3">
        <v>0</v>
      </c>
      <c r="AD960" s="3">
        <v>0</v>
      </c>
      <c r="AE960" s="3">
        <v>1</v>
      </c>
      <c r="AF960" s="3">
        <v>0</v>
      </c>
      <c r="AG960" s="3">
        <v>0</v>
      </c>
      <c r="AH960" s="3">
        <v>1</v>
      </c>
      <c r="AI960" s="3">
        <v>0</v>
      </c>
      <c r="AJ960" s="3">
        <v>0</v>
      </c>
    </row>
    <row r="961" spans="1:37" s="1" customFormat="1" ht="14.5" x14ac:dyDescent="0.35">
      <c r="A961" s="1" t="s">
        <v>1426</v>
      </c>
      <c r="B961" s="1" t="s">
        <v>1414</v>
      </c>
      <c r="C961" s="1" t="s">
        <v>310</v>
      </c>
      <c r="E961" s="1" t="s">
        <v>338</v>
      </c>
      <c r="F961" s="16">
        <v>2.5148000000000001</v>
      </c>
      <c r="H961" s="17">
        <v>48.5</v>
      </c>
      <c r="I961" s="17">
        <v>4.0999999999999996</v>
      </c>
      <c r="J961" s="17">
        <v>618.20000000000005</v>
      </c>
      <c r="K961" s="17">
        <v>-19.100000000000001</v>
      </c>
      <c r="L961" s="1">
        <v>2</v>
      </c>
      <c r="M961" s="3" t="s">
        <v>1424</v>
      </c>
      <c r="N961" s="1" t="s">
        <v>1212</v>
      </c>
      <c r="O961" s="3">
        <v>27.957799999999999</v>
      </c>
      <c r="P961" s="3">
        <v>-175.80207999999999</v>
      </c>
      <c r="Q961" s="1" t="s">
        <v>422</v>
      </c>
      <c r="R961" s="4">
        <v>43677</v>
      </c>
      <c r="S961" s="1">
        <v>26.111000000000001</v>
      </c>
      <c r="T961" s="1" t="s">
        <v>1248</v>
      </c>
      <c r="U961" s="2" t="s">
        <v>1245</v>
      </c>
      <c r="X961" s="3" t="s">
        <v>397</v>
      </c>
      <c r="Y961" s="3">
        <v>0</v>
      </c>
      <c r="Z961" s="3">
        <v>1</v>
      </c>
      <c r="AA961" s="3">
        <v>1</v>
      </c>
      <c r="AB961" s="3">
        <v>0</v>
      </c>
      <c r="AC961" s="3">
        <v>0</v>
      </c>
      <c r="AD961" s="3">
        <v>0</v>
      </c>
      <c r="AE961" s="3">
        <v>1</v>
      </c>
      <c r="AF961" s="3">
        <v>0</v>
      </c>
      <c r="AG961" s="3">
        <v>0</v>
      </c>
      <c r="AH961" s="3">
        <v>1</v>
      </c>
      <c r="AI961" s="3">
        <v>0</v>
      </c>
      <c r="AJ961" s="3">
        <v>0</v>
      </c>
    </row>
    <row r="962" spans="1:37" s="1" customFormat="1" ht="14.5" x14ac:dyDescent="0.35">
      <c r="A962" s="1" t="s">
        <v>1427</v>
      </c>
      <c r="B962" s="1" t="s">
        <v>1414</v>
      </c>
      <c r="C962" s="1" t="s">
        <v>310</v>
      </c>
      <c r="E962" s="1" t="s">
        <v>338</v>
      </c>
      <c r="F962" s="16">
        <v>2.5493000000000001</v>
      </c>
      <c r="H962" s="17">
        <v>50.4</v>
      </c>
      <c r="I962" s="17">
        <v>4.2</v>
      </c>
      <c r="J962" s="17">
        <v>650.79999999999995</v>
      </c>
      <c r="K962" s="17">
        <v>-18.399999999999999</v>
      </c>
      <c r="L962" s="1">
        <v>2</v>
      </c>
      <c r="M962" s="3" t="s">
        <v>1424</v>
      </c>
      <c r="N962" s="1" t="s">
        <v>1212</v>
      </c>
      <c r="O962" s="3">
        <v>27.957799999999999</v>
      </c>
      <c r="P962" s="3">
        <v>-175.80207999999999</v>
      </c>
      <c r="Q962" s="1" t="s">
        <v>422</v>
      </c>
      <c r="R962" s="4">
        <v>43677</v>
      </c>
      <c r="S962" s="1">
        <v>26.111000000000001</v>
      </c>
      <c r="T962" s="1" t="s">
        <v>1248</v>
      </c>
      <c r="U962" s="2" t="s">
        <v>1245</v>
      </c>
      <c r="X962" s="3" t="s">
        <v>397</v>
      </c>
      <c r="Y962" s="3">
        <v>0</v>
      </c>
      <c r="Z962" s="3">
        <v>1</v>
      </c>
      <c r="AA962" s="3">
        <v>1</v>
      </c>
      <c r="AB962" s="3">
        <v>0</v>
      </c>
      <c r="AC962" s="3">
        <v>0</v>
      </c>
      <c r="AD962" s="3">
        <v>0</v>
      </c>
      <c r="AE962" s="3">
        <v>1</v>
      </c>
      <c r="AF962" s="3">
        <v>0</v>
      </c>
      <c r="AG962" s="3">
        <v>0</v>
      </c>
      <c r="AH962" s="3">
        <v>1</v>
      </c>
      <c r="AI962" s="3">
        <v>0</v>
      </c>
      <c r="AJ962" s="3">
        <v>0</v>
      </c>
    </row>
    <row r="963" spans="1:37" s="1" customFormat="1" ht="14.5" x14ac:dyDescent="0.35">
      <c r="A963" s="1" t="s">
        <v>1428</v>
      </c>
      <c r="B963" s="1" t="s">
        <v>1429</v>
      </c>
      <c r="E963" s="1" t="s">
        <v>338</v>
      </c>
      <c r="F963" s="16">
        <v>2.5535999999999999</v>
      </c>
      <c r="H963" s="17">
        <v>10.6</v>
      </c>
      <c r="I963" s="17">
        <v>2.7</v>
      </c>
      <c r="J963" s="17">
        <v>421.1</v>
      </c>
      <c r="K963" s="17">
        <v>-8</v>
      </c>
      <c r="L963" s="1">
        <v>23</v>
      </c>
      <c r="M963" s="3" t="s">
        <v>1430</v>
      </c>
      <c r="N963" s="1" t="s">
        <v>347</v>
      </c>
      <c r="O963" s="3">
        <v>23.635090000000002</v>
      </c>
      <c r="P963" s="3">
        <v>-166.1857</v>
      </c>
      <c r="Q963" s="1" t="s">
        <v>422</v>
      </c>
      <c r="R963" s="4">
        <v>43672</v>
      </c>
      <c r="S963" s="1">
        <v>26.666</v>
      </c>
      <c r="T963" s="1" t="s">
        <v>1248</v>
      </c>
      <c r="U963" s="2" t="s">
        <v>1245</v>
      </c>
      <c r="X963" s="3" t="s">
        <v>397</v>
      </c>
      <c r="Y963" s="3">
        <v>0</v>
      </c>
      <c r="Z963" s="3">
        <v>1</v>
      </c>
      <c r="AA963" s="3">
        <v>1</v>
      </c>
      <c r="AB963" s="3">
        <v>0</v>
      </c>
      <c r="AC963" s="3">
        <v>0</v>
      </c>
      <c r="AD963" s="3">
        <v>0</v>
      </c>
      <c r="AE963" s="3">
        <v>1</v>
      </c>
      <c r="AF963" s="3">
        <v>1</v>
      </c>
      <c r="AG963" s="3">
        <v>0</v>
      </c>
      <c r="AH963" s="3">
        <v>1</v>
      </c>
      <c r="AI963" s="3">
        <v>0</v>
      </c>
      <c r="AJ963" s="3">
        <v>0</v>
      </c>
      <c r="AK963" s="1" t="s">
        <v>1431</v>
      </c>
    </row>
    <row r="964" spans="1:37" s="1" customFormat="1" ht="14.5" x14ac:dyDescent="0.35">
      <c r="A964" s="1" t="s">
        <v>1432</v>
      </c>
      <c r="B964" s="1" t="s">
        <v>1429</v>
      </c>
      <c r="E964" s="1" t="s">
        <v>338</v>
      </c>
      <c r="F964" s="16">
        <v>2.5470999999999999</v>
      </c>
      <c r="H964" s="17">
        <v>13.1</v>
      </c>
      <c r="I964" s="17">
        <v>3.3</v>
      </c>
      <c r="J964" s="17">
        <v>425.6</v>
      </c>
      <c r="K964" s="17">
        <v>-7.9</v>
      </c>
      <c r="L964" s="1">
        <v>23</v>
      </c>
      <c r="M964" s="3" t="s">
        <v>1430</v>
      </c>
      <c r="N964" s="1" t="s">
        <v>347</v>
      </c>
      <c r="O964" s="3">
        <v>23.635090000000002</v>
      </c>
      <c r="P964" s="3">
        <v>-166.1857</v>
      </c>
      <c r="Q964" s="1" t="s">
        <v>422</v>
      </c>
      <c r="R964" s="4">
        <v>43672</v>
      </c>
      <c r="S964" s="1">
        <v>26.666</v>
      </c>
      <c r="T964" s="1" t="s">
        <v>1248</v>
      </c>
      <c r="U964" s="2" t="s">
        <v>1245</v>
      </c>
      <c r="X964" s="3" t="s">
        <v>397</v>
      </c>
      <c r="Y964" s="3">
        <v>0</v>
      </c>
      <c r="Z964" s="3">
        <v>1</v>
      </c>
      <c r="AA964" s="3">
        <v>1</v>
      </c>
      <c r="AB964" s="3">
        <v>0</v>
      </c>
      <c r="AC964" s="3">
        <v>0</v>
      </c>
      <c r="AD964" s="3">
        <v>0</v>
      </c>
      <c r="AE964" s="3">
        <v>1</v>
      </c>
      <c r="AF964" s="3">
        <v>1</v>
      </c>
      <c r="AG964" s="3">
        <v>0</v>
      </c>
      <c r="AH964" s="3">
        <v>1</v>
      </c>
      <c r="AI964" s="3">
        <v>0</v>
      </c>
      <c r="AJ964" s="3">
        <v>0</v>
      </c>
    </row>
    <row r="965" spans="1:37" s="1" customFormat="1" ht="14.5" x14ac:dyDescent="0.35">
      <c r="A965" s="1" t="s">
        <v>1433</v>
      </c>
      <c r="B965" s="1" t="s">
        <v>1429</v>
      </c>
      <c r="E965" s="1" t="s">
        <v>338</v>
      </c>
      <c r="F965" s="16">
        <v>2.5308000000000002</v>
      </c>
      <c r="H965" s="17">
        <v>12.3</v>
      </c>
      <c r="I965" s="17">
        <v>3.1</v>
      </c>
      <c r="J965" s="17">
        <v>410.9</v>
      </c>
      <c r="K965" s="17">
        <v>-7.8</v>
      </c>
      <c r="L965" s="1">
        <v>23</v>
      </c>
      <c r="M965" s="3" t="s">
        <v>1430</v>
      </c>
      <c r="N965" s="1" t="s">
        <v>347</v>
      </c>
      <c r="O965" s="3">
        <v>23.635090000000002</v>
      </c>
      <c r="P965" s="3">
        <v>-166.1857</v>
      </c>
      <c r="Q965" s="1" t="s">
        <v>422</v>
      </c>
      <c r="R965" s="4">
        <v>43672</v>
      </c>
      <c r="S965" s="1">
        <v>26.666</v>
      </c>
      <c r="T965" s="1" t="s">
        <v>1248</v>
      </c>
      <c r="U965" s="2" t="s">
        <v>1245</v>
      </c>
      <c r="X965" s="3" t="s">
        <v>397</v>
      </c>
      <c r="Y965" s="3">
        <v>0</v>
      </c>
      <c r="Z965" s="3">
        <v>1</v>
      </c>
      <c r="AA965" s="3">
        <v>1</v>
      </c>
      <c r="AB965" s="3">
        <v>0</v>
      </c>
      <c r="AC965" s="3">
        <v>0</v>
      </c>
      <c r="AD965" s="3">
        <v>0</v>
      </c>
      <c r="AE965" s="3">
        <v>1</v>
      </c>
      <c r="AF965" s="3">
        <v>1</v>
      </c>
      <c r="AG965" s="3">
        <v>0</v>
      </c>
      <c r="AH965" s="3">
        <v>1</v>
      </c>
      <c r="AI965" s="3">
        <v>0</v>
      </c>
      <c r="AJ965" s="3">
        <v>0</v>
      </c>
    </row>
    <row r="966" spans="1:37" s="1" customFormat="1" ht="14.5" x14ac:dyDescent="0.35">
      <c r="A966" s="1" t="s">
        <v>1434</v>
      </c>
      <c r="B966" s="1" t="s">
        <v>1429</v>
      </c>
      <c r="E966" s="1" t="s">
        <v>338</v>
      </c>
      <c r="F966" s="16">
        <v>2.5644</v>
      </c>
      <c r="H966" s="17">
        <v>9.9</v>
      </c>
      <c r="I966" s="17">
        <v>2.4</v>
      </c>
      <c r="J966" s="17">
        <v>409.6</v>
      </c>
      <c r="K966" s="17">
        <v>-6.4</v>
      </c>
      <c r="L966" s="1">
        <v>23</v>
      </c>
      <c r="M966" s="3" t="s">
        <v>1430</v>
      </c>
      <c r="N966" s="1" t="s">
        <v>347</v>
      </c>
      <c r="O966" s="3">
        <v>23.635090000000002</v>
      </c>
      <c r="P966" s="3">
        <v>-166.1857</v>
      </c>
      <c r="Q966" s="1" t="s">
        <v>422</v>
      </c>
      <c r="R966" s="4">
        <v>43672</v>
      </c>
      <c r="S966" s="1">
        <v>26.666</v>
      </c>
      <c r="T966" s="1" t="s">
        <v>1248</v>
      </c>
      <c r="U966" s="2" t="s">
        <v>1245</v>
      </c>
      <c r="X966" s="3" t="s">
        <v>397</v>
      </c>
      <c r="Y966" s="3">
        <v>0</v>
      </c>
      <c r="Z966" s="3">
        <v>1</v>
      </c>
      <c r="AA966" s="3">
        <v>1</v>
      </c>
      <c r="AB966" s="3">
        <v>0</v>
      </c>
      <c r="AC966" s="3">
        <v>0</v>
      </c>
      <c r="AD966" s="3">
        <v>0</v>
      </c>
      <c r="AE966" s="3">
        <v>1</v>
      </c>
      <c r="AF966" s="3">
        <v>1</v>
      </c>
      <c r="AG966" s="3">
        <v>0</v>
      </c>
      <c r="AH966" s="3">
        <v>1</v>
      </c>
      <c r="AI966" s="3">
        <v>0</v>
      </c>
      <c r="AJ966" s="3">
        <v>0</v>
      </c>
    </row>
    <row r="967" spans="1:37" s="1" customFormat="1" ht="14.5" x14ac:dyDescent="0.35">
      <c r="A967" s="1" t="s">
        <v>1435</v>
      </c>
      <c r="B967" s="1" t="s">
        <v>1429</v>
      </c>
      <c r="E967" s="1" t="s">
        <v>338</v>
      </c>
      <c r="F967" s="16">
        <v>2.4992000000000001</v>
      </c>
      <c r="H967" s="17">
        <v>11.4</v>
      </c>
      <c r="I967" s="17">
        <v>3</v>
      </c>
      <c r="J967" s="17">
        <v>404.5</v>
      </c>
      <c r="K967" s="17">
        <v>-7.2</v>
      </c>
      <c r="L967" s="1">
        <v>23</v>
      </c>
      <c r="M967" s="3" t="s">
        <v>1430</v>
      </c>
      <c r="N967" s="1" t="s">
        <v>347</v>
      </c>
      <c r="O967" s="3">
        <v>23.635090000000002</v>
      </c>
      <c r="P967" s="3">
        <v>-166.1857</v>
      </c>
      <c r="Q967" s="1" t="s">
        <v>422</v>
      </c>
      <c r="R967" s="4">
        <v>43672</v>
      </c>
      <c r="S967" s="1">
        <v>26.666</v>
      </c>
      <c r="T967" s="1" t="s">
        <v>1248</v>
      </c>
      <c r="U967" s="2" t="s">
        <v>1245</v>
      </c>
      <c r="X967" s="3" t="s">
        <v>397</v>
      </c>
      <c r="Y967" s="3">
        <v>0</v>
      </c>
      <c r="Z967" s="3">
        <v>1</v>
      </c>
      <c r="AA967" s="3">
        <v>1</v>
      </c>
      <c r="AB967" s="3">
        <v>0</v>
      </c>
      <c r="AC967" s="3">
        <v>0</v>
      </c>
      <c r="AD967" s="3">
        <v>0</v>
      </c>
      <c r="AE967" s="3">
        <v>1</v>
      </c>
      <c r="AF967" s="3">
        <v>1</v>
      </c>
      <c r="AG967" s="3">
        <v>0</v>
      </c>
      <c r="AH967" s="3">
        <v>1</v>
      </c>
      <c r="AI967" s="3">
        <v>0</v>
      </c>
      <c r="AJ967" s="3">
        <v>0</v>
      </c>
    </row>
    <row r="968" spans="1:37" s="1" customFormat="1" ht="14.5" x14ac:dyDescent="0.35">
      <c r="A968" s="1" t="s">
        <v>1436</v>
      </c>
      <c r="B968" s="1" t="s">
        <v>1429</v>
      </c>
      <c r="E968" s="1" t="s">
        <v>338</v>
      </c>
      <c r="F968" s="16">
        <v>2.5384000000000002</v>
      </c>
      <c r="H968" s="17">
        <v>20.5</v>
      </c>
      <c r="I968" s="17">
        <v>3.1</v>
      </c>
      <c r="J968" s="17">
        <v>455</v>
      </c>
      <c r="K968" s="17">
        <v>-8.6999999999999993</v>
      </c>
      <c r="L968" s="1">
        <v>10</v>
      </c>
      <c r="M968" s="3" t="s">
        <v>1264</v>
      </c>
      <c r="N968" s="1" t="s">
        <v>347</v>
      </c>
      <c r="O968" s="3">
        <v>23.638719999999999</v>
      </c>
      <c r="P968" s="3">
        <v>-166.18002999999999</v>
      </c>
      <c r="Q968" s="1" t="s">
        <v>422</v>
      </c>
      <c r="R968" s="4">
        <v>43672</v>
      </c>
      <c r="S968" s="1">
        <v>27.222200000000001</v>
      </c>
      <c r="T968" s="1" t="s">
        <v>1248</v>
      </c>
      <c r="U968" s="2" t="s">
        <v>1245</v>
      </c>
      <c r="X968" s="3" t="s">
        <v>397</v>
      </c>
      <c r="Y968" s="3">
        <v>0</v>
      </c>
      <c r="Z968" s="3">
        <v>1</v>
      </c>
      <c r="AA968" s="3">
        <v>1</v>
      </c>
      <c r="AB968" s="3">
        <v>0</v>
      </c>
      <c r="AC968" s="3">
        <v>0</v>
      </c>
      <c r="AD968" s="3">
        <v>0</v>
      </c>
      <c r="AE968" s="3">
        <v>1</v>
      </c>
      <c r="AF968" s="3">
        <v>1</v>
      </c>
      <c r="AG968" s="3">
        <v>0</v>
      </c>
      <c r="AH968" s="3">
        <v>1</v>
      </c>
      <c r="AI968" s="3">
        <v>0</v>
      </c>
      <c r="AJ968" s="3">
        <v>0</v>
      </c>
      <c r="AK968" s="1" t="s">
        <v>1437</v>
      </c>
    </row>
    <row r="969" spans="1:37" s="1" customFormat="1" ht="14.5" x14ac:dyDescent="0.35">
      <c r="A969" s="1" t="s">
        <v>1438</v>
      </c>
      <c r="B969" s="1" t="s">
        <v>1429</v>
      </c>
      <c r="E969" s="1" t="s">
        <v>338</v>
      </c>
      <c r="F969" s="16">
        <v>2.4967999999999999</v>
      </c>
      <c r="H969" s="17">
        <v>14.8</v>
      </c>
      <c r="I969" s="17">
        <v>3.2</v>
      </c>
      <c r="J969" s="17">
        <v>423.9</v>
      </c>
      <c r="K969" s="17">
        <v>-6.6</v>
      </c>
      <c r="L969" s="1">
        <v>10</v>
      </c>
      <c r="M969" s="3" t="s">
        <v>1264</v>
      </c>
      <c r="N969" s="1" t="s">
        <v>347</v>
      </c>
      <c r="O969" s="3">
        <v>23.638719999999999</v>
      </c>
      <c r="P969" s="3">
        <v>-166.18002999999999</v>
      </c>
      <c r="Q969" s="1" t="s">
        <v>422</v>
      </c>
      <c r="R969" s="4">
        <v>43672</v>
      </c>
      <c r="S969" s="1">
        <v>27.222200000000001</v>
      </c>
      <c r="T969" s="1" t="s">
        <v>1248</v>
      </c>
      <c r="U969" s="2" t="s">
        <v>1245</v>
      </c>
      <c r="X969" s="3" t="s">
        <v>397</v>
      </c>
      <c r="Y969" s="3">
        <v>0</v>
      </c>
      <c r="Z969" s="3">
        <v>1</v>
      </c>
      <c r="AA969" s="3">
        <v>1</v>
      </c>
      <c r="AB969" s="3">
        <v>0</v>
      </c>
      <c r="AC969" s="3">
        <v>0</v>
      </c>
      <c r="AD969" s="3">
        <v>0</v>
      </c>
      <c r="AE969" s="3">
        <v>1</v>
      </c>
      <c r="AF969" s="3">
        <v>1</v>
      </c>
      <c r="AG969" s="3">
        <v>0</v>
      </c>
      <c r="AH969" s="3">
        <v>1</v>
      </c>
      <c r="AI969" s="3">
        <v>0</v>
      </c>
      <c r="AJ969" s="3">
        <v>0</v>
      </c>
      <c r="AK969" s="1" t="s">
        <v>1437</v>
      </c>
    </row>
    <row r="970" spans="1:37" s="1" customFormat="1" ht="14.5" x14ac:dyDescent="0.35">
      <c r="A970" s="1" t="s">
        <v>1439</v>
      </c>
      <c r="B970" s="1" t="s">
        <v>1429</v>
      </c>
      <c r="E970" s="1" t="s">
        <v>338</v>
      </c>
      <c r="F970" s="16">
        <v>2.5474999999999999</v>
      </c>
      <c r="H970" s="17">
        <v>17.7</v>
      </c>
      <c r="I970" s="17">
        <v>3</v>
      </c>
      <c r="J970" s="17">
        <v>439.9</v>
      </c>
      <c r="K970" s="17">
        <v>-7.2</v>
      </c>
      <c r="L970" s="1">
        <v>10</v>
      </c>
      <c r="M970" s="3" t="s">
        <v>1264</v>
      </c>
      <c r="N970" s="1" t="s">
        <v>347</v>
      </c>
      <c r="O970" s="3">
        <v>23.638719999999999</v>
      </c>
      <c r="P970" s="3">
        <v>-166.18002999999999</v>
      </c>
      <c r="Q970" s="1" t="s">
        <v>422</v>
      </c>
      <c r="R970" s="4">
        <v>43672</v>
      </c>
      <c r="S970" s="1">
        <v>27.222200000000001</v>
      </c>
      <c r="T970" s="1" t="s">
        <v>1248</v>
      </c>
      <c r="U970" s="2" t="s">
        <v>1245</v>
      </c>
      <c r="X970" s="3" t="s">
        <v>397</v>
      </c>
      <c r="Y970" s="3">
        <v>0</v>
      </c>
      <c r="Z970" s="3">
        <v>1</v>
      </c>
      <c r="AA970" s="3">
        <v>1</v>
      </c>
      <c r="AB970" s="3">
        <v>0</v>
      </c>
      <c r="AC970" s="3">
        <v>0</v>
      </c>
      <c r="AD970" s="3">
        <v>0</v>
      </c>
      <c r="AE970" s="3">
        <v>1</v>
      </c>
      <c r="AF970" s="3">
        <v>1</v>
      </c>
      <c r="AG970" s="3">
        <v>0</v>
      </c>
      <c r="AH970" s="3">
        <v>1</v>
      </c>
      <c r="AI970" s="3">
        <v>0</v>
      </c>
      <c r="AJ970" s="3">
        <v>0</v>
      </c>
      <c r="AK970" s="1" t="s">
        <v>1437</v>
      </c>
    </row>
    <row r="971" spans="1:37" s="1" customFormat="1" ht="14.5" x14ac:dyDescent="0.35">
      <c r="A971" s="1" t="s">
        <v>1441</v>
      </c>
      <c r="B971" s="1" t="s">
        <v>1429</v>
      </c>
      <c r="C971" s="1" t="s">
        <v>310</v>
      </c>
      <c r="E971" s="1" t="s">
        <v>338</v>
      </c>
      <c r="F971" s="16">
        <v>2.5053000000000001</v>
      </c>
      <c r="H971" s="17">
        <v>9.5</v>
      </c>
      <c r="I971" s="17">
        <v>3</v>
      </c>
      <c r="J971" s="17">
        <v>397.2</v>
      </c>
      <c r="K971" s="17">
        <v>-6.5</v>
      </c>
      <c r="L971" s="1">
        <v>11</v>
      </c>
      <c r="M971" s="3" t="s">
        <v>1320</v>
      </c>
      <c r="N971" s="1" t="s">
        <v>349</v>
      </c>
      <c r="O971" s="3">
        <v>26.004280000000001</v>
      </c>
      <c r="P971" s="3">
        <v>-173.99403000000001</v>
      </c>
      <c r="Q971" s="1" t="s">
        <v>422</v>
      </c>
      <c r="R971" s="4">
        <v>43676</v>
      </c>
      <c r="S971" s="1">
        <v>27.222200000000001</v>
      </c>
      <c r="T971" s="2" t="s">
        <v>1245</v>
      </c>
      <c r="U971" s="1" t="s">
        <v>1245</v>
      </c>
      <c r="X971" s="3" t="s">
        <v>397</v>
      </c>
      <c r="Y971" s="3">
        <v>0</v>
      </c>
      <c r="Z971" s="3">
        <v>1</v>
      </c>
      <c r="AA971" s="3">
        <v>1</v>
      </c>
      <c r="AB971" s="3">
        <v>0</v>
      </c>
      <c r="AC971" s="3">
        <v>0</v>
      </c>
      <c r="AD971" s="3">
        <v>0</v>
      </c>
      <c r="AE971" s="3">
        <v>1</v>
      </c>
      <c r="AF971" s="3">
        <v>0</v>
      </c>
      <c r="AG971" s="3">
        <v>0</v>
      </c>
      <c r="AH971" s="3">
        <v>1</v>
      </c>
      <c r="AI971" s="3">
        <v>0</v>
      </c>
      <c r="AJ971" s="3">
        <v>0</v>
      </c>
      <c r="AK971" s="1" t="s">
        <v>1440</v>
      </c>
    </row>
    <row r="972" spans="1:37" s="1" customFormat="1" ht="14.5" x14ac:dyDescent="0.35">
      <c r="A972" s="1" t="s">
        <v>1442</v>
      </c>
      <c r="B972" s="1" t="s">
        <v>1429</v>
      </c>
      <c r="C972" s="1" t="s">
        <v>310</v>
      </c>
      <c r="E972" s="1" t="s">
        <v>338</v>
      </c>
      <c r="F972" s="16">
        <v>2.4927999999999999</v>
      </c>
      <c r="H972" s="17">
        <v>5.9</v>
      </c>
      <c r="I972" s="104"/>
      <c r="J972" s="17">
        <v>350.9</v>
      </c>
      <c r="K972" s="17">
        <v>-2.5</v>
      </c>
      <c r="L972" s="1">
        <v>11</v>
      </c>
      <c r="M972" s="3" t="s">
        <v>1320</v>
      </c>
      <c r="N972" s="1" t="s">
        <v>349</v>
      </c>
      <c r="O972" s="3">
        <v>26.004280000000001</v>
      </c>
      <c r="P972" s="3">
        <v>-173.99403000000001</v>
      </c>
      <c r="Q972" s="1" t="s">
        <v>422</v>
      </c>
      <c r="R972" s="4">
        <v>43676</v>
      </c>
      <c r="S972" s="1">
        <v>27.222200000000001</v>
      </c>
      <c r="T972" s="2" t="s">
        <v>1245</v>
      </c>
      <c r="U972" s="1" t="s">
        <v>1245</v>
      </c>
      <c r="X972" s="3" t="s">
        <v>397</v>
      </c>
      <c r="Y972" s="3">
        <v>0</v>
      </c>
      <c r="Z972" s="3">
        <v>1</v>
      </c>
      <c r="AA972" s="3">
        <v>1</v>
      </c>
      <c r="AB972" s="3">
        <v>0</v>
      </c>
      <c r="AC972" s="3">
        <v>0</v>
      </c>
      <c r="AD972" s="3">
        <v>0</v>
      </c>
      <c r="AE972" s="3">
        <v>1</v>
      </c>
      <c r="AF972" s="3">
        <v>0</v>
      </c>
      <c r="AG972" s="3">
        <v>0</v>
      </c>
      <c r="AH972" s="3">
        <v>1</v>
      </c>
      <c r="AI972" s="3">
        <v>0</v>
      </c>
      <c r="AJ972" s="3">
        <v>0</v>
      </c>
      <c r="AK972" s="1" t="s">
        <v>1440</v>
      </c>
    </row>
    <row r="973" spans="1:37" s="1" customFormat="1" ht="14.5" x14ac:dyDescent="0.35">
      <c r="A973" s="1" t="s">
        <v>1443</v>
      </c>
      <c r="B973" s="1" t="s">
        <v>1429</v>
      </c>
      <c r="C973" s="1" t="s">
        <v>310</v>
      </c>
      <c r="E973" s="1" t="s">
        <v>338</v>
      </c>
      <c r="F973" s="16">
        <v>2.5436000000000001</v>
      </c>
      <c r="H973" s="17">
        <v>9.5</v>
      </c>
      <c r="I973" s="17">
        <v>3.1</v>
      </c>
      <c r="J973" s="17">
        <v>393.9</v>
      </c>
      <c r="K973" s="17">
        <v>-5.5</v>
      </c>
      <c r="L973" s="1">
        <v>11</v>
      </c>
      <c r="M973" s="3" t="s">
        <v>1320</v>
      </c>
      <c r="N973" s="1" t="s">
        <v>349</v>
      </c>
      <c r="O973" s="3">
        <v>26.004280000000001</v>
      </c>
      <c r="P973" s="3">
        <v>-173.99403000000001</v>
      </c>
      <c r="Q973" s="1" t="s">
        <v>422</v>
      </c>
      <c r="R973" s="4">
        <v>43676</v>
      </c>
      <c r="S973" s="1">
        <v>27.222200000000001</v>
      </c>
      <c r="T973" s="2" t="s">
        <v>1245</v>
      </c>
      <c r="U973" s="1" t="s">
        <v>1245</v>
      </c>
      <c r="X973" s="3" t="s">
        <v>397</v>
      </c>
      <c r="Y973" s="3">
        <v>0</v>
      </c>
      <c r="Z973" s="3">
        <v>1</v>
      </c>
      <c r="AA973" s="3">
        <v>1</v>
      </c>
      <c r="AB973" s="3">
        <v>0</v>
      </c>
      <c r="AC973" s="3">
        <v>0</v>
      </c>
      <c r="AD973" s="3">
        <v>0</v>
      </c>
      <c r="AE973" s="3">
        <v>1</v>
      </c>
      <c r="AF973" s="3">
        <v>0</v>
      </c>
      <c r="AG973" s="3">
        <v>0</v>
      </c>
      <c r="AH973" s="3">
        <v>1</v>
      </c>
      <c r="AI973" s="3">
        <v>0</v>
      </c>
      <c r="AJ973" s="3">
        <v>0</v>
      </c>
      <c r="AK973" s="1" t="s">
        <v>1440</v>
      </c>
    </row>
    <row r="974" spans="1:37" s="1" customFormat="1" ht="14.5" x14ac:dyDescent="0.35">
      <c r="A974" s="1" t="s">
        <v>1445</v>
      </c>
      <c r="B974" s="1" t="s">
        <v>7</v>
      </c>
      <c r="C974" s="1" t="s">
        <v>303</v>
      </c>
      <c r="E974" s="1" t="s">
        <v>339</v>
      </c>
      <c r="F974" s="16">
        <v>2.4855999999999998</v>
      </c>
      <c r="H974" s="17">
        <v>27.6</v>
      </c>
      <c r="I974" s="17">
        <v>1</v>
      </c>
      <c r="J974" s="17">
        <v>544.20000000000005</v>
      </c>
      <c r="K974" s="17">
        <v>-16.399999999999999</v>
      </c>
      <c r="L974" s="1">
        <v>20</v>
      </c>
      <c r="M974" s="3" t="s">
        <v>1362</v>
      </c>
      <c r="N974" s="1" t="s">
        <v>1212</v>
      </c>
      <c r="O974" s="3">
        <v>27.907830000000001</v>
      </c>
      <c r="P974" s="3">
        <v>-175.72118</v>
      </c>
      <c r="Q974" s="1" t="s">
        <v>422</v>
      </c>
      <c r="R974" s="4">
        <v>43685</v>
      </c>
      <c r="S974" s="3"/>
      <c r="T974" s="2" t="s">
        <v>1245</v>
      </c>
      <c r="U974" s="1" t="s">
        <v>1245</v>
      </c>
      <c r="X974" s="3" t="s">
        <v>397</v>
      </c>
      <c r="Y974" s="3">
        <v>0</v>
      </c>
      <c r="Z974" s="3">
        <v>1</v>
      </c>
      <c r="AA974" s="3">
        <v>1</v>
      </c>
      <c r="AB974" s="3">
        <v>0</v>
      </c>
      <c r="AC974" s="3">
        <v>0</v>
      </c>
      <c r="AD974" s="3">
        <v>0</v>
      </c>
      <c r="AE974" s="3">
        <v>1</v>
      </c>
      <c r="AF974" s="3">
        <v>0</v>
      </c>
      <c r="AG974" s="3">
        <v>0</v>
      </c>
      <c r="AH974" s="3">
        <v>1</v>
      </c>
      <c r="AI974" s="3">
        <v>0</v>
      </c>
      <c r="AJ974" s="3">
        <v>0</v>
      </c>
      <c r="AK974" s="1" t="s">
        <v>1444</v>
      </c>
    </row>
    <row r="975" spans="1:37" s="1" customFormat="1" ht="14.5" x14ac:dyDescent="0.35">
      <c r="A975" s="1" t="s">
        <v>1446</v>
      </c>
      <c r="B975" s="1" t="s">
        <v>7</v>
      </c>
      <c r="C975" s="1" t="s">
        <v>303</v>
      </c>
      <c r="E975" s="1" t="s">
        <v>339</v>
      </c>
      <c r="F975" s="16">
        <v>2.5476999999999999</v>
      </c>
      <c r="H975" s="17">
        <v>26.1</v>
      </c>
      <c r="I975" s="17">
        <v>0.8</v>
      </c>
      <c r="J975" s="17">
        <v>523.79999999999995</v>
      </c>
      <c r="K975" s="17">
        <v>-15.8</v>
      </c>
      <c r="L975" s="1">
        <v>20</v>
      </c>
      <c r="M975" s="3" t="s">
        <v>1362</v>
      </c>
      <c r="N975" s="1" t="s">
        <v>1212</v>
      </c>
      <c r="O975" s="3">
        <v>27.907830000000001</v>
      </c>
      <c r="P975" s="3">
        <v>-175.72118</v>
      </c>
      <c r="Q975" s="1" t="s">
        <v>422</v>
      </c>
      <c r="R975" s="4">
        <v>43685</v>
      </c>
      <c r="S975" s="3"/>
      <c r="T975" s="2" t="s">
        <v>1245</v>
      </c>
      <c r="U975" s="1" t="s">
        <v>1245</v>
      </c>
      <c r="X975" s="3" t="s">
        <v>397</v>
      </c>
      <c r="Y975" s="3">
        <v>0</v>
      </c>
      <c r="Z975" s="3">
        <v>1</v>
      </c>
      <c r="AA975" s="3">
        <v>1</v>
      </c>
      <c r="AB975" s="3">
        <v>0</v>
      </c>
      <c r="AC975" s="3">
        <v>0</v>
      </c>
      <c r="AD975" s="3">
        <v>0</v>
      </c>
      <c r="AE975" s="3">
        <v>1</v>
      </c>
      <c r="AF975" s="3">
        <v>0</v>
      </c>
      <c r="AG975" s="3">
        <v>0</v>
      </c>
      <c r="AH975" s="3">
        <v>1</v>
      </c>
      <c r="AI975" s="3">
        <v>0</v>
      </c>
      <c r="AJ975" s="3">
        <v>0</v>
      </c>
      <c r="AK975" s="1" t="s">
        <v>1444</v>
      </c>
    </row>
    <row r="976" spans="1:37" s="1" customFormat="1" ht="14.5" x14ac:dyDescent="0.35">
      <c r="A976" s="1" t="s">
        <v>1447</v>
      </c>
      <c r="B976" s="1" t="s">
        <v>7</v>
      </c>
      <c r="C976" s="1" t="s">
        <v>303</v>
      </c>
      <c r="E976" s="1" t="s">
        <v>339</v>
      </c>
      <c r="F976" s="16">
        <v>2.4969999999999999</v>
      </c>
      <c r="H976" s="17">
        <v>29.6</v>
      </c>
      <c r="I976" s="17">
        <v>1.5</v>
      </c>
      <c r="J976" s="17">
        <v>539.6</v>
      </c>
      <c r="K976" s="17">
        <v>-17.2</v>
      </c>
      <c r="L976" s="1">
        <v>20</v>
      </c>
      <c r="M976" s="3" t="s">
        <v>1362</v>
      </c>
      <c r="N976" s="1" t="s">
        <v>1212</v>
      </c>
      <c r="O976" s="3">
        <v>27.907830000000001</v>
      </c>
      <c r="P976" s="3">
        <v>-175.72118</v>
      </c>
      <c r="Q976" s="1" t="s">
        <v>422</v>
      </c>
      <c r="R976" s="4">
        <v>43685</v>
      </c>
      <c r="S976" s="3"/>
      <c r="T976" s="2" t="s">
        <v>1245</v>
      </c>
      <c r="U976" s="1" t="s">
        <v>1245</v>
      </c>
      <c r="X976" s="3" t="s">
        <v>397</v>
      </c>
      <c r="Y976" s="3">
        <v>0</v>
      </c>
      <c r="Z976" s="3">
        <v>1</v>
      </c>
      <c r="AA976" s="3">
        <v>1</v>
      </c>
      <c r="AB976" s="3">
        <v>0</v>
      </c>
      <c r="AC976" s="3">
        <v>0</v>
      </c>
      <c r="AD976" s="3">
        <v>0</v>
      </c>
      <c r="AE976" s="3">
        <v>1</v>
      </c>
      <c r="AF976" s="3">
        <v>0</v>
      </c>
      <c r="AG976" s="3">
        <v>0</v>
      </c>
      <c r="AH976" s="3">
        <v>1</v>
      </c>
      <c r="AI976" s="3">
        <v>0</v>
      </c>
      <c r="AJ976" s="3">
        <v>0</v>
      </c>
      <c r="AK976" s="1" t="s">
        <v>1444</v>
      </c>
    </row>
    <row r="977" spans="1:37" s="1" customFormat="1" ht="14.5" x14ac:dyDescent="0.35">
      <c r="A977" s="1" t="s">
        <v>1449</v>
      </c>
      <c r="B977" s="1" t="s">
        <v>7</v>
      </c>
      <c r="C977" s="1" t="s">
        <v>303</v>
      </c>
      <c r="E977" s="1" t="s">
        <v>339</v>
      </c>
      <c r="F977" s="16">
        <v>2.5701999999999998</v>
      </c>
      <c r="H977" s="17">
        <v>50</v>
      </c>
      <c r="I977" s="17">
        <v>2.5</v>
      </c>
      <c r="J977" s="17">
        <v>705.2</v>
      </c>
      <c r="K977" s="17">
        <v>-31.7</v>
      </c>
      <c r="L977" s="1">
        <v>25</v>
      </c>
      <c r="M977" s="3" t="s">
        <v>1448</v>
      </c>
      <c r="N977" s="1" t="s">
        <v>1212</v>
      </c>
      <c r="O977" s="3">
        <v>27.943059999999999</v>
      </c>
      <c r="P977" s="3">
        <v>-175.72380999999999</v>
      </c>
      <c r="Q977" s="1" t="s">
        <v>422</v>
      </c>
      <c r="R977" s="4">
        <v>43687</v>
      </c>
      <c r="S977" s="3"/>
      <c r="T977" s="1" t="s">
        <v>1245</v>
      </c>
      <c r="U977" s="2" t="s">
        <v>1245</v>
      </c>
      <c r="X977" s="3" t="s">
        <v>397</v>
      </c>
      <c r="Y977" s="3">
        <v>0</v>
      </c>
      <c r="Z977" s="3">
        <v>1</v>
      </c>
      <c r="AA977" s="3">
        <v>0</v>
      </c>
      <c r="AB977" s="3">
        <v>0</v>
      </c>
      <c r="AC977" s="3">
        <v>0</v>
      </c>
      <c r="AD977" s="3">
        <v>0</v>
      </c>
      <c r="AE977" s="3">
        <v>1</v>
      </c>
      <c r="AF977" s="3">
        <v>0</v>
      </c>
      <c r="AG977" s="3">
        <v>0</v>
      </c>
      <c r="AH977" s="3">
        <v>1</v>
      </c>
      <c r="AI977" s="3">
        <v>0</v>
      </c>
      <c r="AJ977" s="3">
        <v>0</v>
      </c>
      <c r="AK977" s="1" t="s">
        <v>1373</v>
      </c>
    </row>
    <row r="978" spans="1:37" s="1" customFormat="1" ht="14.5" x14ac:dyDescent="0.35">
      <c r="A978" s="1" t="s">
        <v>1450</v>
      </c>
      <c r="B978" s="1" t="s">
        <v>7</v>
      </c>
      <c r="C978" s="1" t="s">
        <v>303</v>
      </c>
      <c r="E978" s="1" t="s">
        <v>339</v>
      </c>
      <c r="F978" s="16">
        <v>2.5882999999999998</v>
      </c>
      <c r="H978" s="17">
        <v>52</v>
      </c>
      <c r="I978" s="17">
        <v>2.2000000000000002</v>
      </c>
      <c r="J978" s="17">
        <v>674.4</v>
      </c>
      <c r="K978" s="17">
        <v>-31</v>
      </c>
      <c r="L978" s="1">
        <v>25</v>
      </c>
      <c r="M978" s="3" t="s">
        <v>1448</v>
      </c>
      <c r="N978" s="1" t="s">
        <v>1212</v>
      </c>
      <c r="O978" s="3">
        <v>27.943059999999999</v>
      </c>
      <c r="P978" s="3">
        <v>-175.72380999999999</v>
      </c>
      <c r="Q978" s="1" t="s">
        <v>422</v>
      </c>
      <c r="R978" s="4">
        <v>43687</v>
      </c>
      <c r="S978" s="3"/>
      <c r="T978" s="1" t="s">
        <v>1245</v>
      </c>
      <c r="U978" s="2" t="s">
        <v>1245</v>
      </c>
      <c r="X978" s="3" t="s">
        <v>397</v>
      </c>
      <c r="Y978" s="3">
        <v>0</v>
      </c>
      <c r="Z978" s="3">
        <v>1</v>
      </c>
      <c r="AA978" s="3">
        <v>0</v>
      </c>
      <c r="AB978" s="3">
        <v>0</v>
      </c>
      <c r="AC978" s="3">
        <v>0</v>
      </c>
      <c r="AD978" s="3">
        <v>0</v>
      </c>
      <c r="AE978" s="3">
        <v>1</v>
      </c>
      <c r="AF978" s="3">
        <v>0</v>
      </c>
      <c r="AG978" s="3">
        <v>0</v>
      </c>
      <c r="AH978" s="3">
        <v>1</v>
      </c>
      <c r="AI978" s="3">
        <v>0</v>
      </c>
      <c r="AJ978" s="3">
        <v>0</v>
      </c>
      <c r="AK978" s="1" t="s">
        <v>1373</v>
      </c>
    </row>
    <row r="979" spans="1:37" s="1" customFormat="1" ht="14.5" x14ac:dyDescent="0.35">
      <c r="A979" s="1" t="s">
        <v>1451</v>
      </c>
      <c r="B979" s="1" t="s">
        <v>7</v>
      </c>
      <c r="C979" s="1" t="s">
        <v>303</v>
      </c>
      <c r="E979" s="1" t="s">
        <v>339</v>
      </c>
      <c r="F979" s="16">
        <v>2.4895</v>
      </c>
      <c r="H979" s="17">
        <v>49.5</v>
      </c>
      <c r="I979" s="17">
        <v>2.2000000000000002</v>
      </c>
      <c r="J979" s="17">
        <v>656</v>
      </c>
      <c r="K979" s="17">
        <v>-31.2</v>
      </c>
      <c r="L979" s="1">
        <v>25</v>
      </c>
      <c r="M979" s="3" t="s">
        <v>1448</v>
      </c>
      <c r="N979" s="1" t="s">
        <v>1212</v>
      </c>
      <c r="O979" s="3">
        <v>27.943059999999999</v>
      </c>
      <c r="P979" s="3">
        <v>-175.72380999999999</v>
      </c>
      <c r="Q979" s="1" t="s">
        <v>422</v>
      </c>
      <c r="R979" s="4">
        <v>43687</v>
      </c>
      <c r="S979" s="3"/>
      <c r="T979" s="1" t="s">
        <v>1245</v>
      </c>
      <c r="U979" s="2" t="s">
        <v>1245</v>
      </c>
      <c r="X979" s="3" t="s">
        <v>397</v>
      </c>
      <c r="Y979" s="3">
        <v>0</v>
      </c>
      <c r="Z979" s="3">
        <v>1</v>
      </c>
      <c r="AA979" s="3">
        <v>0</v>
      </c>
      <c r="AB979" s="3">
        <v>0</v>
      </c>
      <c r="AC979" s="3">
        <v>0</v>
      </c>
      <c r="AD979" s="3">
        <v>0</v>
      </c>
      <c r="AE979" s="3">
        <v>1</v>
      </c>
      <c r="AF979" s="3">
        <v>0</v>
      </c>
      <c r="AG979" s="3">
        <v>0</v>
      </c>
      <c r="AH979" s="3">
        <v>1</v>
      </c>
      <c r="AI979" s="3">
        <v>0</v>
      </c>
      <c r="AJ979" s="3">
        <v>0</v>
      </c>
      <c r="AK979" s="1" t="s">
        <v>1373</v>
      </c>
    </row>
    <row r="980" spans="1:37" s="1" customFormat="1" ht="14.5" x14ac:dyDescent="0.35">
      <c r="A980" s="1" t="s">
        <v>1453</v>
      </c>
      <c r="B980" s="1" t="s">
        <v>7</v>
      </c>
      <c r="C980" s="1" t="s">
        <v>310</v>
      </c>
      <c r="E980" s="1" t="s">
        <v>339</v>
      </c>
      <c r="F980" s="16">
        <v>2.4796</v>
      </c>
      <c r="H980" s="17">
        <v>28.6</v>
      </c>
      <c r="I980" s="17">
        <v>-0.2</v>
      </c>
      <c r="J980" s="17">
        <v>590.20000000000005</v>
      </c>
      <c r="K980" s="17">
        <v>-15.7</v>
      </c>
      <c r="L980" s="1">
        <v>11</v>
      </c>
      <c r="M980" s="3" t="s">
        <v>1259</v>
      </c>
      <c r="N980" s="1" t="s">
        <v>347</v>
      </c>
      <c r="O980" s="3">
        <v>23.62792</v>
      </c>
      <c r="P980" s="3">
        <v>-166.13538</v>
      </c>
      <c r="Q980" s="1" t="s">
        <v>422</v>
      </c>
      <c r="R980" s="4">
        <v>43672</v>
      </c>
      <c r="S980" s="1">
        <v>26.666</v>
      </c>
      <c r="T980" s="1" t="s">
        <v>1248</v>
      </c>
      <c r="U980" s="2" t="s">
        <v>1245</v>
      </c>
      <c r="X980" s="3" t="s">
        <v>397</v>
      </c>
      <c r="Y980" s="3">
        <v>0</v>
      </c>
      <c r="Z980" s="3">
        <v>1</v>
      </c>
      <c r="AA980" s="3">
        <v>1</v>
      </c>
      <c r="AB980" s="3">
        <v>0</v>
      </c>
      <c r="AC980" s="3">
        <v>0</v>
      </c>
      <c r="AD980" s="3">
        <v>0</v>
      </c>
      <c r="AE980" s="3">
        <v>1</v>
      </c>
      <c r="AF980" s="3">
        <v>0</v>
      </c>
      <c r="AG980" s="3">
        <v>0</v>
      </c>
      <c r="AH980" s="3">
        <v>1</v>
      </c>
      <c r="AI980" s="3">
        <v>0</v>
      </c>
      <c r="AJ980" s="3">
        <v>0</v>
      </c>
      <c r="AK980" s="1" t="s">
        <v>1452</v>
      </c>
    </row>
    <row r="981" spans="1:37" s="1" customFormat="1" ht="14.5" x14ac:dyDescent="0.35">
      <c r="A981" s="1" t="s">
        <v>1454</v>
      </c>
      <c r="B981" s="1" t="s">
        <v>7</v>
      </c>
      <c r="C981" s="1" t="s">
        <v>310</v>
      </c>
      <c r="E981" s="1" t="s">
        <v>339</v>
      </c>
      <c r="F981" s="16">
        <v>2.5727000000000002</v>
      </c>
      <c r="H981" s="17">
        <v>25.3</v>
      </c>
      <c r="I981" s="17">
        <v>1.5</v>
      </c>
      <c r="J981" s="17">
        <v>582.6</v>
      </c>
      <c r="K981" s="17">
        <v>-13.9</v>
      </c>
      <c r="L981" s="1">
        <v>11</v>
      </c>
      <c r="M981" s="3" t="s">
        <v>1259</v>
      </c>
      <c r="N981" s="1" t="s">
        <v>347</v>
      </c>
      <c r="O981" s="3">
        <v>23.62792</v>
      </c>
      <c r="P981" s="3">
        <v>-166.13538</v>
      </c>
      <c r="Q981" s="1" t="s">
        <v>422</v>
      </c>
      <c r="R981" s="4">
        <v>43672</v>
      </c>
      <c r="S981" s="1">
        <v>26.666</v>
      </c>
      <c r="T981" s="1" t="s">
        <v>1248</v>
      </c>
      <c r="U981" s="2" t="s">
        <v>1245</v>
      </c>
      <c r="X981" s="3" t="s">
        <v>397</v>
      </c>
      <c r="Y981" s="3">
        <v>0</v>
      </c>
      <c r="Z981" s="3">
        <v>1</v>
      </c>
      <c r="AA981" s="3">
        <v>1</v>
      </c>
      <c r="AB981" s="3">
        <v>0</v>
      </c>
      <c r="AC981" s="3">
        <v>0</v>
      </c>
      <c r="AD981" s="3">
        <v>0</v>
      </c>
      <c r="AE981" s="3">
        <v>1</v>
      </c>
      <c r="AF981" s="3">
        <v>0</v>
      </c>
      <c r="AG981" s="3">
        <v>0</v>
      </c>
      <c r="AH981" s="3">
        <v>1</v>
      </c>
      <c r="AI981" s="3">
        <v>0</v>
      </c>
      <c r="AJ981" s="3">
        <v>0</v>
      </c>
      <c r="AK981" s="1" t="s">
        <v>1452</v>
      </c>
    </row>
    <row r="982" spans="1:37" s="1" customFormat="1" ht="14.5" x14ac:dyDescent="0.35">
      <c r="A982" s="1" t="s">
        <v>1455</v>
      </c>
      <c r="B982" s="1" t="s">
        <v>7</v>
      </c>
      <c r="C982" s="1" t="s">
        <v>310</v>
      </c>
      <c r="E982" s="1" t="s">
        <v>339</v>
      </c>
      <c r="F982" s="16">
        <v>2.5154999999999998</v>
      </c>
      <c r="H982" s="17">
        <v>29</v>
      </c>
      <c r="I982" s="17">
        <v>2.7</v>
      </c>
      <c r="J982" s="17">
        <v>611.1</v>
      </c>
      <c r="K982" s="17">
        <v>-16.100000000000001</v>
      </c>
      <c r="L982" s="1">
        <v>11</v>
      </c>
      <c r="M982" s="3" t="s">
        <v>1259</v>
      </c>
      <c r="N982" s="1" t="s">
        <v>347</v>
      </c>
      <c r="O982" s="3">
        <v>23.62792</v>
      </c>
      <c r="P982" s="3">
        <v>-166.13538</v>
      </c>
      <c r="Q982" s="1" t="s">
        <v>422</v>
      </c>
      <c r="R982" s="4">
        <v>43672</v>
      </c>
      <c r="S982" s="1">
        <v>26.666</v>
      </c>
      <c r="T982" s="1" t="s">
        <v>1248</v>
      </c>
      <c r="U982" s="2" t="s">
        <v>1245</v>
      </c>
      <c r="X982" s="3" t="s">
        <v>397</v>
      </c>
      <c r="Y982" s="3">
        <v>0</v>
      </c>
      <c r="Z982" s="3">
        <v>1</v>
      </c>
      <c r="AA982" s="3">
        <v>1</v>
      </c>
      <c r="AB982" s="3">
        <v>0</v>
      </c>
      <c r="AC982" s="3">
        <v>0</v>
      </c>
      <c r="AD982" s="3">
        <v>0</v>
      </c>
      <c r="AE982" s="3">
        <v>1</v>
      </c>
      <c r="AF982" s="3">
        <v>0</v>
      </c>
      <c r="AG982" s="3">
        <v>0</v>
      </c>
      <c r="AH982" s="3">
        <v>1</v>
      </c>
      <c r="AI982" s="3">
        <v>0</v>
      </c>
      <c r="AJ982" s="3">
        <v>0</v>
      </c>
      <c r="AK982" s="1" t="s">
        <v>1452</v>
      </c>
    </row>
    <row r="983" spans="1:37" s="1" customFormat="1" ht="14.5" x14ac:dyDescent="0.35">
      <c r="A983" s="1" t="s">
        <v>1457</v>
      </c>
      <c r="B983" s="1" t="s">
        <v>7</v>
      </c>
      <c r="C983" s="1" t="s">
        <v>310</v>
      </c>
      <c r="E983" s="1" t="s">
        <v>339</v>
      </c>
      <c r="F983" s="16">
        <v>2.2928999999999999</v>
      </c>
      <c r="H983" s="17">
        <v>27.4</v>
      </c>
      <c r="I983" s="17">
        <v>2.5</v>
      </c>
      <c r="J983" s="17">
        <v>495.4</v>
      </c>
      <c r="K983" s="17">
        <v>-19.3</v>
      </c>
      <c r="L983" s="1">
        <v>64</v>
      </c>
      <c r="N983" s="1" t="s">
        <v>347</v>
      </c>
      <c r="O983" s="3">
        <v>23.63833</v>
      </c>
      <c r="P983" s="3">
        <v>-166.21693999999999</v>
      </c>
      <c r="Q983" s="1" t="s">
        <v>422</v>
      </c>
      <c r="R983" s="4">
        <v>43673</v>
      </c>
      <c r="S983" s="3"/>
      <c r="T983" s="1" t="s">
        <v>1288</v>
      </c>
      <c r="U983" s="2" t="s">
        <v>1245</v>
      </c>
      <c r="X983" s="3" t="s">
        <v>397</v>
      </c>
      <c r="Y983" s="3">
        <v>0</v>
      </c>
      <c r="Z983" s="3">
        <v>1</v>
      </c>
      <c r="AA983" s="3">
        <v>1</v>
      </c>
      <c r="AB983" s="3">
        <v>0</v>
      </c>
      <c r="AC983" s="3">
        <v>0</v>
      </c>
      <c r="AD983" s="3">
        <v>0</v>
      </c>
      <c r="AE983" s="3">
        <v>1</v>
      </c>
      <c r="AF983" s="3">
        <v>0</v>
      </c>
      <c r="AG983" s="3">
        <v>0</v>
      </c>
      <c r="AH983" s="3">
        <v>1</v>
      </c>
      <c r="AI983" s="3">
        <v>0</v>
      </c>
      <c r="AJ983" s="3">
        <v>0</v>
      </c>
      <c r="AK983" s="1" t="s">
        <v>1456</v>
      </c>
    </row>
    <row r="984" spans="1:37" s="1" customFormat="1" ht="14.5" x14ac:dyDescent="0.35">
      <c r="A984" s="1" t="s">
        <v>1458</v>
      </c>
      <c r="B984" s="1" t="s">
        <v>7</v>
      </c>
      <c r="C984" s="1" t="s">
        <v>310</v>
      </c>
      <c r="E984" s="1" t="s">
        <v>339</v>
      </c>
      <c r="F984" s="16">
        <v>2.4864000000000002</v>
      </c>
      <c r="H984" s="17">
        <v>29.9</v>
      </c>
      <c r="I984" s="17">
        <v>0.3</v>
      </c>
      <c r="J984" s="17">
        <v>553.1</v>
      </c>
      <c r="K984" s="17">
        <v>-19.2</v>
      </c>
      <c r="L984" s="1">
        <v>64</v>
      </c>
      <c r="N984" s="1" t="s">
        <v>347</v>
      </c>
      <c r="O984" s="3">
        <v>23.63833</v>
      </c>
      <c r="P984" s="3">
        <v>-166.21693999999999</v>
      </c>
      <c r="Q984" s="1" t="s">
        <v>422</v>
      </c>
      <c r="R984" s="4">
        <v>43673</v>
      </c>
      <c r="S984" s="3"/>
      <c r="T984" s="1" t="s">
        <v>1288</v>
      </c>
      <c r="U984" s="2" t="s">
        <v>1245</v>
      </c>
      <c r="X984" s="3" t="s">
        <v>397</v>
      </c>
      <c r="Y984" s="3">
        <v>0</v>
      </c>
      <c r="Z984" s="3">
        <v>1</v>
      </c>
      <c r="AA984" s="3">
        <v>1</v>
      </c>
      <c r="AB984" s="3">
        <v>0</v>
      </c>
      <c r="AC984" s="3">
        <v>0</v>
      </c>
      <c r="AD984" s="3">
        <v>0</v>
      </c>
      <c r="AE984" s="3">
        <v>1</v>
      </c>
      <c r="AF984" s="3">
        <v>0</v>
      </c>
      <c r="AG984" s="3">
        <v>0</v>
      </c>
      <c r="AH984" s="3">
        <v>1</v>
      </c>
      <c r="AI984" s="3">
        <v>0</v>
      </c>
      <c r="AJ984" s="3">
        <v>0</v>
      </c>
      <c r="AK984" s="1" t="s">
        <v>1456</v>
      </c>
    </row>
    <row r="985" spans="1:37" s="1" customFormat="1" ht="14.5" x14ac:dyDescent="0.35">
      <c r="A985" s="1" t="s">
        <v>1460</v>
      </c>
      <c r="B985" s="1" t="s">
        <v>7</v>
      </c>
      <c r="C985" s="1" t="s">
        <v>303</v>
      </c>
      <c r="E985" s="1" t="s">
        <v>339</v>
      </c>
      <c r="F985" s="16">
        <v>2.5695999999999999</v>
      </c>
      <c r="H985" s="17">
        <v>25.5</v>
      </c>
      <c r="I985" s="17">
        <v>3</v>
      </c>
      <c r="J985" s="17">
        <v>597.70000000000005</v>
      </c>
      <c r="K985" s="17">
        <v>-16.3</v>
      </c>
      <c r="L985" s="1">
        <v>11</v>
      </c>
      <c r="M985" s="3" t="s">
        <v>1320</v>
      </c>
      <c r="N985" s="1" t="s">
        <v>349</v>
      </c>
      <c r="O985" s="3">
        <v>26.004280000000001</v>
      </c>
      <c r="P985" s="3">
        <v>-173.99403000000001</v>
      </c>
      <c r="Q985" s="1" t="s">
        <v>422</v>
      </c>
      <c r="R985" s="4">
        <v>43676</v>
      </c>
      <c r="S985" s="1">
        <v>27.222200000000001</v>
      </c>
      <c r="T985" s="1" t="s">
        <v>1245</v>
      </c>
      <c r="U985" s="2" t="s">
        <v>1245</v>
      </c>
      <c r="X985" s="3" t="s">
        <v>397</v>
      </c>
      <c r="Y985" s="3">
        <v>0</v>
      </c>
      <c r="Z985" s="3">
        <v>1</v>
      </c>
      <c r="AA985" s="3">
        <v>1</v>
      </c>
      <c r="AB985" s="3">
        <v>0</v>
      </c>
      <c r="AC985" s="3">
        <v>0</v>
      </c>
      <c r="AD985" s="3">
        <v>0</v>
      </c>
      <c r="AE985" s="3">
        <v>1</v>
      </c>
      <c r="AF985" s="3">
        <v>0</v>
      </c>
      <c r="AG985" s="3">
        <v>0</v>
      </c>
      <c r="AH985" s="3">
        <v>1</v>
      </c>
      <c r="AI985" s="3">
        <v>0</v>
      </c>
      <c r="AJ985" s="3">
        <v>0</v>
      </c>
      <c r="AK985" s="1" t="s">
        <v>1459</v>
      </c>
    </row>
    <row r="986" spans="1:37" s="1" customFormat="1" ht="14.5" x14ac:dyDescent="0.35">
      <c r="A986" s="1" t="s">
        <v>1461</v>
      </c>
      <c r="B986" s="1" t="s">
        <v>7</v>
      </c>
      <c r="C986" s="1" t="s">
        <v>303</v>
      </c>
      <c r="E986" s="1" t="s">
        <v>339</v>
      </c>
      <c r="F986" s="16">
        <v>2.496</v>
      </c>
      <c r="H986" s="17">
        <v>27</v>
      </c>
      <c r="I986" s="17">
        <v>2</v>
      </c>
      <c r="J986" s="17">
        <v>578.29999999999995</v>
      </c>
      <c r="K986" s="17">
        <v>-14.8</v>
      </c>
      <c r="L986" s="1">
        <v>11</v>
      </c>
      <c r="M986" s="3" t="s">
        <v>1320</v>
      </c>
      <c r="N986" s="1" t="s">
        <v>349</v>
      </c>
      <c r="O986" s="3">
        <v>26.004280000000001</v>
      </c>
      <c r="P986" s="3">
        <v>-173.99403000000001</v>
      </c>
      <c r="Q986" s="1" t="s">
        <v>422</v>
      </c>
      <c r="R986" s="4">
        <v>43676</v>
      </c>
      <c r="S986" s="1">
        <v>27.222200000000001</v>
      </c>
      <c r="T986" s="1" t="s">
        <v>1245</v>
      </c>
      <c r="U986" s="2" t="s">
        <v>1245</v>
      </c>
      <c r="X986" s="3" t="s">
        <v>397</v>
      </c>
      <c r="Y986" s="3">
        <v>0</v>
      </c>
      <c r="Z986" s="3">
        <v>1</v>
      </c>
      <c r="AA986" s="3">
        <v>1</v>
      </c>
      <c r="AB986" s="3">
        <v>0</v>
      </c>
      <c r="AC986" s="3">
        <v>0</v>
      </c>
      <c r="AD986" s="3">
        <v>0</v>
      </c>
      <c r="AE986" s="3">
        <v>1</v>
      </c>
      <c r="AF986" s="3">
        <v>0</v>
      </c>
      <c r="AG986" s="3">
        <v>0</v>
      </c>
      <c r="AH986" s="3">
        <v>1</v>
      </c>
      <c r="AI986" s="3">
        <v>0</v>
      </c>
      <c r="AJ986" s="3">
        <v>0</v>
      </c>
      <c r="AK986" s="1" t="s">
        <v>1459</v>
      </c>
    </row>
    <row r="987" spans="1:37" s="1" customFormat="1" ht="14.5" x14ac:dyDescent="0.35">
      <c r="A987" s="1" t="s">
        <v>1462</v>
      </c>
      <c r="B987" s="1" t="s">
        <v>7</v>
      </c>
      <c r="C987" s="1" t="s">
        <v>303</v>
      </c>
      <c r="E987" s="1" t="s">
        <v>339</v>
      </c>
      <c r="F987" s="16">
        <v>2.4963000000000002</v>
      </c>
      <c r="H987" s="17">
        <v>25.1</v>
      </c>
      <c r="I987" s="17">
        <v>2.8</v>
      </c>
      <c r="J987" s="17">
        <v>567.4</v>
      </c>
      <c r="K987" s="17">
        <v>-16.399999999999999</v>
      </c>
      <c r="L987" s="1">
        <v>11</v>
      </c>
      <c r="M987" s="3" t="s">
        <v>1320</v>
      </c>
      <c r="N987" s="1" t="s">
        <v>349</v>
      </c>
      <c r="O987" s="3">
        <v>26.004280000000001</v>
      </c>
      <c r="P987" s="3">
        <v>-173.99403000000001</v>
      </c>
      <c r="Q987" s="1" t="s">
        <v>422</v>
      </c>
      <c r="R987" s="4">
        <v>43676</v>
      </c>
      <c r="S987" s="1">
        <v>27.222200000000001</v>
      </c>
      <c r="T987" s="1" t="s">
        <v>1245</v>
      </c>
      <c r="U987" s="2" t="s">
        <v>1245</v>
      </c>
      <c r="X987" s="3" t="s">
        <v>397</v>
      </c>
      <c r="Y987" s="3">
        <v>0</v>
      </c>
      <c r="Z987" s="3">
        <v>1</v>
      </c>
      <c r="AA987" s="3">
        <v>1</v>
      </c>
      <c r="AB987" s="3">
        <v>0</v>
      </c>
      <c r="AC987" s="3">
        <v>0</v>
      </c>
      <c r="AD987" s="3">
        <v>0</v>
      </c>
      <c r="AE987" s="3">
        <v>1</v>
      </c>
      <c r="AF987" s="3">
        <v>0</v>
      </c>
      <c r="AG987" s="3">
        <v>0</v>
      </c>
      <c r="AH987" s="3">
        <v>1</v>
      </c>
      <c r="AI987" s="3">
        <v>0</v>
      </c>
      <c r="AJ987" s="3">
        <v>0</v>
      </c>
      <c r="AK987" s="1" t="s">
        <v>1459</v>
      </c>
    </row>
    <row r="988" spans="1:37" s="1" customFormat="1" ht="14.5" x14ac:dyDescent="0.35">
      <c r="A988" s="1" t="s">
        <v>1464</v>
      </c>
      <c r="B988" s="1" t="s">
        <v>7</v>
      </c>
      <c r="C988" s="1" t="s">
        <v>303</v>
      </c>
      <c r="E988" s="1" t="s">
        <v>339</v>
      </c>
      <c r="F988" s="16">
        <v>2.5344000000000002</v>
      </c>
      <c r="H988" s="17">
        <v>27.6</v>
      </c>
      <c r="I988" s="17">
        <v>1.8</v>
      </c>
      <c r="J988" s="17">
        <v>664.5</v>
      </c>
      <c r="K988" s="17">
        <v>-18</v>
      </c>
      <c r="L988" s="1">
        <v>55</v>
      </c>
      <c r="M988" s="3" t="s">
        <v>349</v>
      </c>
      <c r="N988" s="1" t="s">
        <v>349</v>
      </c>
      <c r="O988" s="3">
        <v>26.025276999999999</v>
      </c>
      <c r="P988" s="3">
        <v>-174.15693999999999</v>
      </c>
      <c r="Q988" s="1" t="s">
        <v>422</v>
      </c>
      <c r="R988" s="4">
        <v>43676</v>
      </c>
      <c r="S988" s="3"/>
      <c r="T988" s="1" t="s">
        <v>378</v>
      </c>
      <c r="U988" s="2" t="s">
        <v>1245</v>
      </c>
      <c r="X988" s="3" t="s">
        <v>397</v>
      </c>
      <c r="Y988" s="3">
        <v>0</v>
      </c>
      <c r="Z988" s="3">
        <v>1</v>
      </c>
      <c r="AA988" s="3">
        <v>1</v>
      </c>
      <c r="AB988" s="3">
        <v>0</v>
      </c>
      <c r="AC988" s="3">
        <v>0</v>
      </c>
      <c r="AD988" s="3">
        <v>0</v>
      </c>
      <c r="AE988" s="3">
        <v>1</v>
      </c>
      <c r="AF988" s="3">
        <v>0</v>
      </c>
      <c r="AG988" s="3">
        <v>0</v>
      </c>
      <c r="AH988" s="3">
        <v>1</v>
      </c>
      <c r="AI988" s="3">
        <v>0</v>
      </c>
      <c r="AJ988" s="3">
        <v>0</v>
      </c>
      <c r="AK988" s="1" t="s">
        <v>1463</v>
      </c>
    </row>
    <row r="989" spans="1:37" s="1" customFormat="1" ht="14.5" x14ac:dyDescent="0.35">
      <c r="A989" s="1" t="s">
        <v>1465</v>
      </c>
      <c r="B989" s="1" t="s">
        <v>7</v>
      </c>
      <c r="C989" s="1" t="s">
        <v>303</v>
      </c>
      <c r="E989" s="1" t="s">
        <v>339</v>
      </c>
      <c r="F989" s="16">
        <v>2.5655999999999999</v>
      </c>
      <c r="H989" s="17">
        <v>27.7</v>
      </c>
      <c r="I989" s="17">
        <v>5.2</v>
      </c>
      <c r="J989" s="17">
        <v>744.2</v>
      </c>
      <c r="K989" s="17">
        <v>-18.3</v>
      </c>
      <c r="L989" s="1">
        <v>55</v>
      </c>
      <c r="M989" s="3" t="s">
        <v>349</v>
      </c>
      <c r="N989" s="1" t="s">
        <v>349</v>
      </c>
      <c r="O989" s="3">
        <v>26.025276999999999</v>
      </c>
      <c r="P989" s="3">
        <v>-174.15693999999999</v>
      </c>
      <c r="Q989" s="1" t="s">
        <v>422</v>
      </c>
      <c r="R989" s="4">
        <v>43676</v>
      </c>
      <c r="S989" s="3"/>
      <c r="T989" s="1" t="s">
        <v>378</v>
      </c>
      <c r="U989" s="2" t="s">
        <v>1245</v>
      </c>
      <c r="X989" s="3" t="s">
        <v>397</v>
      </c>
      <c r="Y989" s="3">
        <v>0</v>
      </c>
      <c r="Z989" s="3">
        <v>1</v>
      </c>
      <c r="AA989" s="3">
        <v>1</v>
      </c>
      <c r="AB989" s="3">
        <v>0</v>
      </c>
      <c r="AC989" s="3">
        <v>0</v>
      </c>
      <c r="AD989" s="3">
        <v>0</v>
      </c>
      <c r="AE989" s="3">
        <v>1</v>
      </c>
      <c r="AF989" s="3">
        <v>0</v>
      </c>
      <c r="AG989" s="3">
        <v>0</v>
      </c>
      <c r="AH989" s="3">
        <v>1</v>
      </c>
      <c r="AI989" s="3">
        <v>0</v>
      </c>
      <c r="AJ989" s="3">
        <v>0</v>
      </c>
      <c r="AK989" s="1" t="s">
        <v>1463</v>
      </c>
    </row>
    <row r="990" spans="1:37" s="1" customFormat="1" ht="14.5" x14ac:dyDescent="0.35">
      <c r="A990" s="1" t="s">
        <v>1466</v>
      </c>
      <c r="B990" s="1" t="s">
        <v>7</v>
      </c>
      <c r="C990" s="1" t="s">
        <v>303</v>
      </c>
      <c r="E990" s="1" t="s">
        <v>339</v>
      </c>
      <c r="F990" s="16">
        <v>2.5445000000000002</v>
      </c>
      <c r="H990" s="17">
        <v>27.2</v>
      </c>
      <c r="I990" s="17">
        <v>2.4</v>
      </c>
      <c r="J990" s="17">
        <v>699.9</v>
      </c>
      <c r="K990" s="17">
        <v>-17.8</v>
      </c>
      <c r="L990" s="1">
        <v>55</v>
      </c>
      <c r="M990" s="3" t="s">
        <v>349</v>
      </c>
      <c r="N990" s="1" t="s">
        <v>349</v>
      </c>
      <c r="O990" s="3">
        <v>26.025276999999999</v>
      </c>
      <c r="P990" s="3">
        <v>-174.15693999999999</v>
      </c>
      <c r="Q990" s="1" t="s">
        <v>422</v>
      </c>
      <c r="R990" s="4">
        <v>43676</v>
      </c>
      <c r="S990" s="3"/>
      <c r="T990" s="1" t="s">
        <v>378</v>
      </c>
      <c r="U990" s="2" t="s">
        <v>1245</v>
      </c>
      <c r="X990" s="3" t="s">
        <v>397</v>
      </c>
      <c r="Y990" s="3">
        <v>0</v>
      </c>
      <c r="Z990" s="3">
        <v>1</v>
      </c>
      <c r="AA990" s="3">
        <v>1</v>
      </c>
      <c r="AB990" s="3">
        <v>0</v>
      </c>
      <c r="AC990" s="3">
        <v>0</v>
      </c>
      <c r="AD990" s="3">
        <v>0</v>
      </c>
      <c r="AE990" s="3">
        <v>1</v>
      </c>
      <c r="AF990" s="3">
        <v>0</v>
      </c>
      <c r="AG990" s="3">
        <v>0</v>
      </c>
      <c r="AH990" s="3">
        <v>1</v>
      </c>
      <c r="AI990" s="3">
        <v>0</v>
      </c>
      <c r="AJ990" s="3">
        <v>0</v>
      </c>
      <c r="AK990" s="1" t="s">
        <v>1463</v>
      </c>
    </row>
    <row r="991" spans="1:37" s="1" customFormat="1" ht="14.5" x14ac:dyDescent="0.35">
      <c r="A991" s="1" t="s">
        <v>1468</v>
      </c>
      <c r="B991" s="1" t="s">
        <v>7</v>
      </c>
      <c r="C991" s="1" t="s">
        <v>303</v>
      </c>
      <c r="E991" s="1" t="s">
        <v>339</v>
      </c>
      <c r="F991" s="16">
        <v>2.5074999999999998</v>
      </c>
      <c r="H991" s="17">
        <v>22.4</v>
      </c>
      <c r="I991" s="17">
        <v>1.2</v>
      </c>
      <c r="J991" s="17">
        <v>603.5</v>
      </c>
      <c r="K991" s="17">
        <v>-15.8</v>
      </c>
      <c r="L991" s="1">
        <v>15</v>
      </c>
      <c r="M991" s="3" t="s">
        <v>1467</v>
      </c>
      <c r="N991" s="1" t="s">
        <v>1212</v>
      </c>
      <c r="O991" s="3">
        <v>27.910520000000002</v>
      </c>
      <c r="P991" s="3">
        <v>-175.90467000000001</v>
      </c>
      <c r="Q991" s="1" t="s">
        <v>422</v>
      </c>
      <c r="R991" s="4">
        <v>43682</v>
      </c>
      <c r="S991" s="3"/>
      <c r="T991" s="2" t="s">
        <v>1245</v>
      </c>
      <c r="U991" s="1" t="s">
        <v>1245</v>
      </c>
      <c r="X991" s="3" t="s">
        <v>397</v>
      </c>
      <c r="Y991" s="3">
        <v>0</v>
      </c>
      <c r="Z991" s="3">
        <v>1</v>
      </c>
      <c r="AA991" s="3">
        <v>1</v>
      </c>
      <c r="AB991" s="3">
        <v>0</v>
      </c>
      <c r="AC991" s="3">
        <v>0</v>
      </c>
      <c r="AD991" s="3">
        <v>0</v>
      </c>
      <c r="AE991" s="3">
        <v>1</v>
      </c>
      <c r="AF991" s="3">
        <v>0</v>
      </c>
      <c r="AG991" s="3">
        <v>0</v>
      </c>
      <c r="AH991" s="3">
        <v>1</v>
      </c>
      <c r="AI991" s="3">
        <v>0</v>
      </c>
      <c r="AJ991" s="3">
        <v>0</v>
      </c>
    </row>
    <row r="992" spans="1:37" s="1" customFormat="1" ht="14.5" x14ac:dyDescent="0.35">
      <c r="A992" s="1" t="s">
        <v>1469</v>
      </c>
      <c r="B992" s="1" t="s">
        <v>7</v>
      </c>
      <c r="C992" s="1" t="s">
        <v>303</v>
      </c>
      <c r="E992" s="1" t="s">
        <v>339</v>
      </c>
      <c r="F992" s="16">
        <v>2.5274000000000001</v>
      </c>
      <c r="H992" s="17">
        <v>23.8</v>
      </c>
      <c r="I992" s="17">
        <v>1.2</v>
      </c>
      <c r="J992" s="17">
        <v>591.4</v>
      </c>
      <c r="K992" s="17">
        <v>-16.3</v>
      </c>
      <c r="L992" s="1">
        <v>15</v>
      </c>
      <c r="M992" s="3" t="s">
        <v>1467</v>
      </c>
      <c r="N992" s="1" t="s">
        <v>1212</v>
      </c>
      <c r="O992" s="3">
        <v>27.910520000000002</v>
      </c>
      <c r="P992" s="3">
        <v>-175.90467000000001</v>
      </c>
      <c r="Q992" s="1" t="s">
        <v>422</v>
      </c>
      <c r="R992" s="4">
        <v>43682</v>
      </c>
      <c r="S992" s="3"/>
      <c r="T992" s="2" t="s">
        <v>1245</v>
      </c>
      <c r="U992" s="1" t="s">
        <v>1245</v>
      </c>
      <c r="X992" s="3" t="s">
        <v>397</v>
      </c>
      <c r="Y992" s="3">
        <v>0</v>
      </c>
      <c r="Z992" s="3">
        <v>1</v>
      </c>
      <c r="AA992" s="3">
        <v>1</v>
      </c>
      <c r="AB992" s="3">
        <v>0</v>
      </c>
      <c r="AC992" s="3">
        <v>0</v>
      </c>
      <c r="AD992" s="3">
        <v>0</v>
      </c>
      <c r="AE992" s="3">
        <v>1</v>
      </c>
      <c r="AF992" s="3">
        <v>0</v>
      </c>
      <c r="AG992" s="3">
        <v>0</v>
      </c>
      <c r="AH992" s="3">
        <v>1</v>
      </c>
      <c r="AI992" s="3">
        <v>0</v>
      </c>
      <c r="AJ992" s="3">
        <v>0</v>
      </c>
    </row>
    <row r="993" spans="1:37" s="1" customFormat="1" ht="14.5" x14ac:dyDescent="0.35">
      <c r="A993" s="1" t="s">
        <v>1470</v>
      </c>
      <c r="B993" s="1" t="s">
        <v>7</v>
      </c>
      <c r="C993" s="1" t="s">
        <v>303</v>
      </c>
      <c r="E993" s="1" t="s">
        <v>339</v>
      </c>
      <c r="F993" s="16">
        <v>2.5552000000000001</v>
      </c>
      <c r="H993" s="17">
        <v>22.1</v>
      </c>
      <c r="I993" s="17">
        <v>1.4</v>
      </c>
      <c r="J993" s="17">
        <v>579.4</v>
      </c>
      <c r="K993" s="17">
        <v>-14.7</v>
      </c>
      <c r="L993" s="1">
        <v>15</v>
      </c>
      <c r="M993" s="3" t="s">
        <v>1467</v>
      </c>
      <c r="N993" s="1" t="s">
        <v>1212</v>
      </c>
      <c r="O993" s="3">
        <v>27.910520000000002</v>
      </c>
      <c r="P993" s="3">
        <v>-175.90467000000001</v>
      </c>
      <c r="Q993" s="1" t="s">
        <v>422</v>
      </c>
      <c r="R993" s="4">
        <v>43682</v>
      </c>
      <c r="S993" s="3"/>
      <c r="T993" s="2" t="s">
        <v>1245</v>
      </c>
      <c r="U993" s="1" t="s">
        <v>1245</v>
      </c>
      <c r="X993" s="3" t="s">
        <v>397</v>
      </c>
      <c r="Y993" s="3">
        <v>0</v>
      </c>
      <c r="Z993" s="3">
        <v>1</v>
      </c>
      <c r="AA993" s="3">
        <v>1</v>
      </c>
      <c r="AB993" s="3">
        <v>0</v>
      </c>
      <c r="AC993" s="3">
        <v>0</v>
      </c>
      <c r="AD993" s="3">
        <v>0</v>
      </c>
      <c r="AE993" s="3">
        <v>1</v>
      </c>
      <c r="AF993" s="3">
        <v>0</v>
      </c>
      <c r="AG993" s="3">
        <v>0</v>
      </c>
      <c r="AH993" s="3">
        <v>1</v>
      </c>
      <c r="AI993" s="3">
        <v>0</v>
      </c>
      <c r="AJ993" s="3">
        <v>0</v>
      </c>
    </row>
    <row r="994" spans="1:37" s="1" customFormat="1" ht="14.5" x14ac:dyDescent="0.35">
      <c r="A994" s="1" t="s">
        <v>1471</v>
      </c>
      <c r="B994" s="1" t="s">
        <v>4</v>
      </c>
      <c r="C994" s="1" t="s">
        <v>310</v>
      </c>
      <c r="E994" s="1" t="s">
        <v>337</v>
      </c>
      <c r="F994" s="16">
        <v>2.5373000000000001</v>
      </c>
      <c r="G994" s="2"/>
      <c r="H994" s="17">
        <v>26.8</v>
      </c>
      <c r="I994" s="17">
        <v>4.5</v>
      </c>
      <c r="J994" s="17">
        <v>632.79999999999995</v>
      </c>
      <c r="K994" s="17">
        <v>-23.2</v>
      </c>
      <c r="L994" s="1">
        <v>75</v>
      </c>
      <c r="M994" s="3" t="s">
        <v>1212</v>
      </c>
      <c r="N994" s="1" t="s">
        <v>1212</v>
      </c>
      <c r="O994" s="3">
        <v>27.741289999999999</v>
      </c>
      <c r="P994" s="3">
        <v>-175.95840000000001</v>
      </c>
      <c r="Q994" s="1" t="s">
        <v>422</v>
      </c>
      <c r="R994" s="4">
        <v>43683</v>
      </c>
      <c r="S994" s="3"/>
      <c r="T994" s="1" t="s">
        <v>378</v>
      </c>
      <c r="U994" s="1" t="s">
        <v>1245</v>
      </c>
      <c r="X994" s="3" t="s">
        <v>397</v>
      </c>
      <c r="Y994" s="3">
        <v>0</v>
      </c>
      <c r="Z994" s="3">
        <v>1</v>
      </c>
      <c r="AA994" s="3">
        <v>1</v>
      </c>
      <c r="AB994" s="3">
        <v>0</v>
      </c>
      <c r="AC994" s="3">
        <v>0</v>
      </c>
      <c r="AD994" s="3">
        <v>0</v>
      </c>
      <c r="AE994" s="3">
        <v>1</v>
      </c>
      <c r="AF994" s="3">
        <v>1</v>
      </c>
      <c r="AG994" s="3">
        <v>0</v>
      </c>
      <c r="AH994" s="3">
        <v>1</v>
      </c>
      <c r="AI994" s="3">
        <v>0</v>
      </c>
      <c r="AJ994" s="3">
        <v>0</v>
      </c>
    </row>
    <row r="995" spans="1:37" s="1" customFormat="1" ht="14.5" x14ac:dyDescent="0.35">
      <c r="A995" s="1" t="s">
        <v>1474</v>
      </c>
      <c r="B995" s="1" t="s">
        <v>4</v>
      </c>
      <c r="C995" s="1" t="s">
        <v>1472</v>
      </c>
      <c r="E995" s="1" t="s">
        <v>337</v>
      </c>
      <c r="F995" s="16">
        <v>2.1861999999999999</v>
      </c>
      <c r="H995" s="17">
        <v>21.5</v>
      </c>
      <c r="I995" s="17">
        <v>3.4</v>
      </c>
      <c r="J995" s="17">
        <v>552.9</v>
      </c>
      <c r="K995" s="17">
        <v>-22.7</v>
      </c>
      <c r="L995" s="1">
        <v>85</v>
      </c>
      <c r="M995" s="3" t="s">
        <v>1212</v>
      </c>
      <c r="N995" s="1" t="s">
        <v>1212</v>
      </c>
      <c r="O995" s="3">
        <v>27.766570000000002</v>
      </c>
      <c r="P995" s="3">
        <v>-175.78357</v>
      </c>
      <c r="R995" s="4">
        <v>43682</v>
      </c>
      <c r="S995" s="3"/>
      <c r="T995" s="1" t="s">
        <v>1291</v>
      </c>
      <c r="U995" s="2" t="s">
        <v>1338</v>
      </c>
      <c r="X995" s="3" t="s">
        <v>397</v>
      </c>
      <c r="Y995" s="3">
        <v>0</v>
      </c>
      <c r="Z995" s="3">
        <v>1</v>
      </c>
      <c r="AA995" s="3">
        <v>1</v>
      </c>
      <c r="AB995" s="3">
        <v>0</v>
      </c>
      <c r="AC995" s="3">
        <v>0</v>
      </c>
      <c r="AD995" s="3">
        <v>0</v>
      </c>
      <c r="AE995" s="3">
        <v>1</v>
      </c>
      <c r="AF995" s="3">
        <v>1</v>
      </c>
      <c r="AG995" s="3">
        <v>0</v>
      </c>
      <c r="AH995" s="3">
        <v>1</v>
      </c>
      <c r="AI995" s="3">
        <v>0</v>
      </c>
      <c r="AJ995" s="3">
        <v>0</v>
      </c>
      <c r="AK995" s="1" t="s">
        <v>1473</v>
      </c>
    </row>
    <row r="996" spans="1:37" s="1" customFormat="1" ht="14.5" x14ac:dyDescent="0.35">
      <c r="A996" s="1" t="s">
        <v>1476</v>
      </c>
      <c r="B996" s="1" t="s">
        <v>1475</v>
      </c>
      <c r="E996" s="1" t="s">
        <v>338</v>
      </c>
      <c r="F996" s="16">
        <v>2.5102000000000002</v>
      </c>
      <c r="H996" s="17">
        <v>31.7</v>
      </c>
      <c r="I996" s="17">
        <v>4.2</v>
      </c>
      <c r="J996" s="17">
        <v>344.9</v>
      </c>
      <c r="K996" s="17">
        <v>-26.2</v>
      </c>
      <c r="L996" s="1">
        <v>75</v>
      </c>
      <c r="M996" s="3" t="s">
        <v>1212</v>
      </c>
      <c r="N996" s="1" t="s">
        <v>1212</v>
      </c>
      <c r="O996" s="3">
        <v>27.741289999999999</v>
      </c>
      <c r="P996" s="3">
        <v>-175.95840000000001</v>
      </c>
      <c r="R996" s="4">
        <v>43683</v>
      </c>
      <c r="S996" s="3"/>
      <c r="T996" s="1" t="s">
        <v>378</v>
      </c>
      <c r="U996" s="2" t="s">
        <v>1245</v>
      </c>
      <c r="X996" s="3" t="s">
        <v>397</v>
      </c>
      <c r="Y996" s="3">
        <v>0</v>
      </c>
      <c r="Z996" s="3">
        <v>1</v>
      </c>
      <c r="AA996" s="3">
        <v>1</v>
      </c>
      <c r="AB996" s="3">
        <v>0</v>
      </c>
      <c r="AC996" s="3">
        <v>0</v>
      </c>
      <c r="AD996" s="3">
        <v>0</v>
      </c>
      <c r="AE996" s="3">
        <v>1</v>
      </c>
      <c r="AF996" s="3">
        <v>0</v>
      </c>
      <c r="AG996" s="3">
        <v>0</v>
      </c>
      <c r="AH996" s="3">
        <v>1</v>
      </c>
      <c r="AI996" s="3">
        <v>0</v>
      </c>
      <c r="AJ996" s="3">
        <v>0</v>
      </c>
    </row>
    <row r="997" spans="1:37" s="1" customFormat="1" ht="14.5" x14ac:dyDescent="0.35">
      <c r="A997" s="1" t="s">
        <v>1478</v>
      </c>
      <c r="B997" s="1" t="s">
        <v>1475</v>
      </c>
      <c r="C997" s="1" t="s">
        <v>310</v>
      </c>
      <c r="E997" s="1" t="s">
        <v>337</v>
      </c>
      <c r="F997" s="16">
        <v>2.5350000000000001</v>
      </c>
      <c r="H997" s="17">
        <v>13.1</v>
      </c>
      <c r="I997" s="17">
        <v>5.2</v>
      </c>
      <c r="J997" s="17">
        <v>198.1</v>
      </c>
      <c r="K997" s="17">
        <v>-23.7</v>
      </c>
      <c r="L997" s="1">
        <v>68</v>
      </c>
      <c r="M997" s="3" t="s">
        <v>347</v>
      </c>
      <c r="N997" s="1" t="s">
        <v>347</v>
      </c>
      <c r="O997" s="3">
        <v>23.629166000000001</v>
      </c>
      <c r="P997" s="3">
        <v>-166.19721999999999</v>
      </c>
      <c r="R997" s="4">
        <v>43672</v>
      </c>
      <c r="S997" s="3"/>
      <c r="T997" s="1" t="s">
        <v>1269</v>
      </c>
      <c r="U997" s="2" t="s">
        <v>1245</v>
      </c>
      <c r="X997" s="3" t="s">
        <v>397</v>
      </c>
      <c r="Y997" s="3">
        <v>0</v>
      </c>
      <c r="Z997" s="3">
        <v>1</v>
      </c>
      <c r="AA997" s="3">
        <v>1</v>
      </c>
      <c r="AB997" s="3">
        <v>0</v>
      </c>
      <c r="AC997" s="3">
        <v>0</v>
      </c>
      <c r="AD997" s="3">
        <v>0</v>
      </c>
      <c r="AE997" s="3">
        <v>1</v>
      </c>
      <c r="AF997" s="3">
        <v>0</v>
      </c>
      <c r="AG997" s="3">
        <v>0</v>
      </c>
      <c r="AH997" s="3">
        <v>1</v>
      </c>
      <c r="AI997" s="3">
        <v>0</v>
      </c>
      <c r="AJ997" s="3">
        <v>0</v>
      </c>
      <c r="AK997" s="1" t="s">
        <v>1477</v>
      </c>
    </row>
    <row r="998" spans="1:37" s="1" customFormat="1" ht="14.5" x14ac:dyDescent="0.35">
      <c r="A998" s="1" t="s">
        <v>1480</v>
      </c>
      <c r="B998" s="1" t="s">
        <v>1086</v>
      </c>
      <c r="C998" s="1" t="s">
        <v>310</v>
      </c>
      <c r="E998" s="1" t="s">
        <v>339</v>
      </c>
      <c r="F998" s="16">
        <v>2.4771999999999998</v>
      </c>
      <c r="G998" s="2"/>
      <c r="H998" s="17">
        <v>18.100000000000001</v>
      </c>
      <c r="I998" s="17">
        <v>5.3</v>
      </c>
      <c r="J998" s="17">
        <v>470.9</v>
      </c>
      <c r="K998" s="17">
        <v>-19.399999999999999</v>
      </c>
      <c r="L998" s="1">
        <v>75</v>
      </c>
      <c r="M998" s="3" t="s">
        <v>1212</v>
      </c>
      <c r="N998" s="1" t="s">
        <v>1212</v>
      </c>
      <c r="O998" s="3">
        <v>27.741289999999999</v>
      </c>
      <c r="P998" s="3">
        <v>-175.95840000000001</v>
      </c>
      <c r="R998" s="4">
        <v>43683</v>
      </c>
      <c r="S998" s="3"/>
      <c r="T998" s="1" t="s">
        <v>378</v>
      </c>
      <c r="U998" s="2" t="s">
        <v>1245</v>
      </c>
      <c r="X998" s="3" t="s">
        <v>397</v>
      </c>
      <c r="Y998" s="3">
        <v>0</v>
      </c>
      <c r="Z998" s="3">
        <v>1</v>
      </c>
      <c r="AA998" s="3">
        <v>1</v>
      </c>
      <c r="AB998" s="3">
        <v>0</v>
      </c>
      <c r="AC998" s="3">
        <v>0</v>
      </c>
      <c r="AD998" s="3">
        <v>0</v>
      </c>
      <c r="AE998" s="3">
        <v>1</v>
      </c>
      <c r="AF998" s="3">
        <v>0</v>
      </c>
      <c r="AG998" s="3">
        <v>0</v>
      </c>
      <c r="AH998" s="3">
        <v>1</v>
      </c>
      <c r="AI998" s="3">
        <v>0</v>
      </c>
      <c r="AJ998" s="3">
        <v>0</v>
      </c>
      <c r="AK998" s="1" t="s">
        <v>1479</v>
      </c>
    </row>
    <row r="999" spans="1:37" s="1" customFormat="1" ht="14.5" x14ac:dyDescent="0.35">
      <c r="A999" s="1" t="s">
        <v>1481</v>
      </c>
      <c r="B999" s="1" t="s">
        <v>1086</v>
      </c>
      <c r="C999" s="1" t="s">
        <v>310</v>
      </c>
      <c r="E999" s="1" t="s">
        <v>339</v>
      </c>
      <c r="F999" s="16">
        <v>2.6427</v>
      </c>
      <c r="G999" s="2"/>
      <c r="H999" s="17">
        <v>14.9</v>
      </c>
      <c r="I999" s="17">
        <v>5.2</v>
      </c>
      <c r="J999" s="17">
        <v>422.3</v>
      </c>
      <c r="K999" s="17">
        <v>-20</v>
      </c>
      <c r="L999" s="1">
        <v>75</v>
      </c>
      <c r="M999" s="3" t="s">
        <v>1212</v>
      </c>
      <c r="N999" s="1" t="s">
        <v>1212</v>
      </c>
      <c r="O999" s="3">
        <v>27.741289999999999</v>
      </c>
      <c r="P999" s="3">
        <v>-175.95840000000001</v>
      </c>
      <c r="R999" s="4">
        <v>43683</v>
      </c>
      <c r="S999" s="3"/>
      <c r="T999" s="1" t="s">
        <v>378</v>
      </c>
      <c r="U999" s="2" t="s">
        <v>1245</v>
      </c>
      <c r="X999" s="3" t="s">
        <v>397</v>
      </c>
      <c r="Y999" s="3">
        <v>0</v>
      </c>
      <c r="Z999" s="3">
        <v>1</v>
      </c>
      <c r="AA999" s="3">
        <v>1</v>
      </c>
      <c r="AB999" s="3">
        <v>0</v>
      </c>
      <c r="AC999" s="3">
        <v>0</v>
      </c>
      <c r="AD999" s="3">
        <v>0</v>
      </c>
      <c r="AE999" s="3">
        <v>1</v>
      </c>
      <c r="AF999" s="3">
        <v>0</v>
      </c>
      <c r="AG999" s="3">
        <v>0</v>
      </c>
      <c r="AH999" s="3">
        <v>1</v>
      </c>
      <c r="AI999" s="3">
        <v>0</v>
      </c>
      <c r="AJ999" s="3">
        <v>0</v>
      </c>
      <c r="AK999" s="1" t="s">
        <v>1479</v>
      </c>
    </row>
    <row r="1000" spans="1:37" s="1" customFormat="1" ht="14.5" x14ac:dyDescent="0.35">
      <c r="A1000" s="1" t="s">
        <v>1484</v>
      </c>
      <c r="B1000" s="1" t="s">
        <v>1482</v>
      </c>
      <c r="E1000" s="1" t="s">
        <v>339</v>
      </c>
      <c r="F1000" s="16">
        <v>2.5573000000000001</v>
      </c>
      <c r="G1000" s="2"/>
      <c r="H1000" s="17">
        <v>34.700000000000003</v>
      </c>
      <c r="I1000" s="17">
        <v>4.5</v>
      </c>
      <c r="J1000" s="17">
        <v>418.1</v>
      </c>
      <c r="K1000" s="17">
        <v>-18.899999999999999</v>
      </c>
      <c r="L1000" s="1">
        <v>94</v>
      </c>
      <c r="M1000" s="3" t="s">
        <v>1212</v>
      </c>
      <c r="N1000" s="1" t="s">
        <v>1212</v>
      </c>
      <c r="O1000" s="3">
        <v>27.81194</v>
      </c>
      <c r="P1000" s="3">
        <v>-175.72707</v>
      </c>
      <c r="R1000" s="4">
        <v>43685</v>
      </c>
      <c r="S1000" s="3"/>
      <c r="T1000" s="1" t="s">
        <v>1291</v>
      </c>
      <c r="U1000" s="2" t="s">
        <v>1245</v>
      </c>
      <c r="X1000" s="3" t="s">
        <v>397</v>
      </c>
      <c r="Y1000" s="3">
        <v>0</v>
      </c>
      <c r="Z1000" s="3">
        <v>1</v>
      </c>
      <c r="AA1000" s="3">
        <v>0</v>
      </c>
      <c r="AB1000" s="3">
        <v>0</v>
      </c>
      <c r="AC1000" s="3">
        <v>0</v>
      </c>
      <c r="AD1000" s="3">
        <v>0</v>
      </c>
      <c r="AE1000" s="3">
        <v>1</v>
      </c>
      <c r="AF1000" s="3">
        <v>0</v>
      </c>
      <c r="AG1000" s="3">
        <v>0</v>
      </c>
      <c r="AH1000" s="3">
        <v>1</v>
      </c>
      <c r="AI1000" s="3">
        <v>0</v>
      </c>
      <c r="AJ1000" s="3">
        <v>0</v>
      </c>
      <c r="AK1000" s="1" t="s">
        <v>1483</v>
      </c>
    </row>
    <row r="1001" spans="1:37" s="1" customFormat="1" ht="14.5" x14ac:dyDescent="0.35">
      <c r="A1001" s="1" t="s">
        <v>1485</v>
      </c>
      <c r="B1001" s="1" t="s">
        <v>1482</v>
      </c>
      <c r="E1001" s="1" t="s">
        <v>339</v>
      </c>
      <c r="F1001" s="16">
        <v>2.5558000000000001</v>
      </c>
      <c r="G1001" s="2"/>
      <c r="H1001" s="17">
        <v>45</v>
      </c>
      <c r="I1001" s="17">
        <v>4.4000000000000004</v>
      </c>
      <c r="J1001" s="17">
        <v>475.7</v>
      </c>
      <c r="K1001" s="17">
        <v>-19.600000000000001</v>
      </c>
      <c r="L1001" s="1">
        <v>94</v>
      </c>
      <c r="M1001" s="3" t="s">
        <v>1212</v>
      </c>
      <c r="N1001" s="1" t="s">
        <v>1212</v>
      </c>
      <c r="O1001" s="3">
        <v>27.81194</v>
      </c>
      <c r="P1001" s="3">
        <v>-175.72707</v>
      </c>
      <c r="R1001" s="4">
        <v>43685</v>
      </c>
      <c r="S1001" s="3"/>
      <c r="T1001" s="1" t="s">
        <v>1291</v>
      </c>
      <c r="U1001" s="2" t="s">
        <v>1245</v>
      </c>
      <c r="X1001" s="3" t="s">
        <v>397</v>
      </c>
      <c r="Y1001" s="3">
        <v>0</v>
      </c>
      <c r="Z1001" s="3">
        <v>1</v>
      </c>
      <c r="AA1001" s="3">
        <v>0</v>
      </c>
      <c r="AB1001" s="3">
        <v>0</v>
      </c>
      <c r="AC1001" s="3">
        <v>0</v>
      </c>
      <c r="AD1001" s="3">
        <v>0</v>
      </c>
      <c r="AE1001" s="3">
        <v>1</v>
      </c>
      <c r="AF1001" s="3">
        <v>0</v>
      </c>
      <c r="AG1001" s="3">
        <v>0</v>
      </c>
      <c r="AH1001" s="3">
        <v>1</v>
      </c>
      <c r="AI1001" s="3">
        <v>0</v>
      </c>
      <c r="AJ1001" s="3">
        <v>0</v>
      </c>
      <c r="AK1001" s="1" t="s">
        <v>1483</v>
      </c>
    </row>
    <row r="1002" spans="1:37" s="1" customFormat="1" ht="14.5" x14ac:dyDescent="0.35">
      <c r="A1002" s="1" t="s">
        <v>1486</v>
      </c>
      <c r="B1002" s="1" t="s">
        <v>1482</v>
      </c>
      <c r="E1002" s="1" t="s">
        <v>339</v>
      </c>
      <c r="F1002" s="16">
        <v>2.5044</v>
      </c>
      <c r="G1002" s="2"/>
      <c r="H1002" s="17">
        <v>47.6</v>
      </c>
      <c r="I1002" s="17">
        <v>4.3</v>
      </c>
      <c r="J1002" s="17">
        <v>481.8</v>
      </c>
      <c r="K1002" s="17">
        <v>-19.3</v>
      </c>
      <c r="L1002" s="1">
        <v>94</v>
      </c>
      <c r="M1002" s="3" t="s">
        <v>1212</v>
      </c>
      <c r="N1002" s="1" t="s">
        <v>1212</v>
      </c>
      <c r="O1002" s="3">
        <v>27.81194</v>
      </c>
      <c r="P1002" s="3">
        <v>-175.72707</v>
      </c>
      <c r="R1002" s="4">
        <v>43685</v>
      </c>
      <c r="S1002" s="3"/>
      <c r="T1002" s="1" t="s">
        <v>1291</v>
      </c>
      <c r="U1002" s="2" t="s">
        <v>1245</v>
      </c>
      <c r="X1002" s="3" t="s">
        <v>397</v>
      </c>
      <c r="Y1002" s="3">
        <v>0</v>
      </c>
      <c r="Z1002" s="3">
        <v>1</v>
      </c>
      <c r="AA1002" s="3">
        <v>0</v>
      </c>
      <c r="AB1002" s="3">
        <v>0</v>
      </c>
      <c r="AC1002" s="3">
        <v>0</v>
      </c>
      <c r="AD1002" s="3">
        <v>0</v>
      </c>
      <c r="AE1002" s="3">
        <v>1</v>
      </c>
      <c r="AF1002" s="3">
        <v>0</v>
      </c>
      <c r="AG1002" s="3">
        <v>0</v>
      </c>
      <c r="AH1002" s="3">
        <v>1</v>
      </c>
      <c r="AI1002" s="3">
        <v>0</v>
      </c>
      <c r="AJ1002" s="3">
        <v>0</v>
      </c>
      <c r="AK1002" s="1" t="s">
        <v>1483</v>
      </c>
    </row>
    <row r="1003" spans="1:37" s="1" customFormat="1" ht="14.5" x14ac:dyDescent="0.35">
      <c r="A1003" s="1" t="s">
        <v>1488</v>
      </c>
      <c r="B1003" s="1" t="s">
        <v>1482</v>
      </c>
      <c r="E1003" s="1" t="s">
        <v>339</v>
      </c>
      <c r="F1003" s="16">
        <v>2.4935999999999998</v>
      </c>
      <c r="G1003" s="2"/>
      <c r="H1003" s="17">
        <v>13.8</v>
      </c>
      <c r="I1003" s="17">
        <v>4.8</v>
      </c>
      <c r="J1003" s="17">
        <v>465.3</v>
      </c>
      <c r="K1003" s="17">
        <v>-23.4</v>
      </c>
      <c r="L1003" s="1">
        <v>68</v>
      </c>
      <c r="M1003" s="3" t="s">
        <v>347</v>
      </c>
      <c r="N1003" s="1" t="s">
        <v>347</v>
      </c>
      <c r="O1003" s="3">
        <v>23.629166000000001</v>
      </c>
      <c r="P1003" s="3">
        <v>-166.19721999999999</v>
      </c>
      <c r="R1003" s="4">
        <v>43672</v>
      </c>
      <c r="S1003" s="3"/>
      <c r="T1003" s="1" t="s">
        <v>1269</v>
      </c>
      <c r="U1003" s="2" t="s">
        <v>1245</v>
      </c>
      <c r="X1003" s="3" t="s">
        <v>397</v>
      </c>
      <c r="Y1003" s="3">
        <v>0</v>
      </c>
      <c r="Z1003" s="3">
        <v>1</v>
      </c>
      <c r="AA1003" s="3">
        <v>1</v>
      </c>
      <c r="AB1003" s="3">
        <v>0</v>
      </c>
      <c r="AC1003" s="3">
        <v>0</v>
      </c>
      <c r="AD1003" s="3">
        <v>0</v>
      </c>
      <c r="AE1003" s="3">
        <v>1</v>
      </c>
      <c r="AF1003" s="3">
        <v>0</v>
      </c>
      <c r="AG1003" s="3">
        <v>0</v>
      </c>
      <c r="AH1003" s="3">
        <v>1</v>
      </c>
      <c r="AI1003" s="3">
        <v>0</v>
      </c>
      <c r="AJ1003" s="3">
        <v>0</v>
      </c>
      <c r="AK1003" s="1" t="s">
        <v>1487</v>
      </c>
    </row>
    <row r="1004" spans="1:37" s="1" customFormat="1" ht="14.5" x14ac:dyDescent="0.35">
      <c r="A1004" s="1" t="s">
        <v>1490</v>
      </c>
      <c r="B1004" s="1" t="s">
        <v>1482</v>
      </c>
      <c r="E1004" s="1" t="s">
        <v>339</v>
      </c>
      <c r="F1004" s="16">
        <v>2.5668000000000002</v>
      </c>
      <c r="G1004" s="2"/>
      <c r="H1004" s="17">
        <v>14.5</v>
      </c>
      <c r="I1004" s="17">
        <v>5.5</v>
      </c>
      <c r="J1004" s="17">
        <v>352.6</v>
      </c>
      <c r="K1004" s="17">
        <v>-21.3</v>
      </c>
      <c r="L1004" s="1">
        <v>98</v>
      </c>
      <c r="M1004" s="3" t="s">
        <v>349</v>
      </c>
      <c r="N1004" s="1" t="s">
        <v>349</v>
      </c>
      <c r="O1004" s="3">
        <v>26.083629999999999</v>
      </c>
      <c r="P1004" s="3">
        <v>-174.16647</v>
      </c>
      <c r="R1004" s="4">
        <v>43676</v>
      </c>
      <c r="S1004" s="1">
        <v>26.111000000000001</v>
      </c>
      <c r="T1004" s="1" t="s">
        <v>1291</v>
      </c>
      <c r="U1004" s="2" t="s">
        <v>1245</v>
      </c>
      <c r="X1004" s="3" t="s">
        <v>397</v>
      </c>
      <c r="Y1004" s="3">
        <v>0</v>
      </c>
      <c r="Z1004" s="3">
        <v>1</v>
      </c>
      <c r="AA1004" s="3">
        <v>1</v>
      </c>
      <c r="AB1004" s="3">
        <v>0</v>
      </c>
      <c r="AC1004" s="3">
        <v>0</v>
      </c>
      <c r="AD1004" s="3">
        <v>0</v>
      </c>
      <c r="AE1004" s="3">
        <v>1</v>
      </c>
      <c r="AF1004" s="3">
        <v>0</v>
      </c>
      <c r="AG1004" s="3">
        <v>0</v>
      </c>
      <c r="AH1004" s="3">
        <v>1</v>
      </c>
      <c r="AI1004" s="3">
        <v>0</v>
      </c>
      <c r="AJ1004" s="3">
        <v>0</v>
      </c>
      <c r="AK1004" s="1" t="s">
        <v>1489</v>
      </c>
    </row>
    <row r="1005" spans="1:37" s="1" customFormat="1" ht="14.5" x14ac:dyDescent="0.35">
      <c r="A1005" s="1" t="s">
        <v>1491</v>
      </c>
      <c r="B1005" s="1" t="s">
        <v>1482</v>
      </c>
      <c r="E1005" s="1" t="s">
        <v>339</v>
      </c>
      <c r="F1005" s="16">
        <v>2.3773</v>
      </c>
      <c r="G1005" s="2"/>
      <c r="H1005" s="17">
        <v>14.1</v>
      </c>
      <c r="I1005" s="17">
        <v>5.6</v>
      </c>
      <c r="J1005" s="17">
        <v>326.3</v>
      </c>
      <c r="K1005" s="17">
        <v>-22.7</v>
      </c>
      <c r="L1005" s="1">
        <v>98</v>
      </c>
      <c r="M1005" s="3" t="s">
        <v>349</v>
      </c>
      <c r="N1005" s="1" t="s">
        <v>349</v>
      </c>
      <c r="O1005" s="3">
        <v>26.083629999999999</v>
      </c>
      <c r="P1005" s="3">
        <v>-174.16647</v>
      </c>
      <c r="R1005" s="4">
        <v>43676</v>
      </c>
      <c r="S1005" s="1">
        <v>26.111000000000001</v>
      </c>
      <c r="T1005" s="1" t="s">
        <v>1291</v>
      </c>
      <c r="U1005" s="2" t="s">
        <v>1245</v>
      </c>
      <c r="X1005" s="3" t="s">
        <v>397</v>
      </c>
      <c r="Y1005" s="3">
        <v>0</v>
      </c>
      <c r="Z1005" s="3">
        <v>1</v>
      </c>
      <c r="AA1005" s="3">
        <v>1</v>
      </c>
      <c r="AB1005" s="3">
        <v>0</v>
      </c>
      <c r="AC1005" s="3">
        <v>0</v>
      </c>
      <c r="AD1005" s="3">
        <v>0</v>
      </c>
      <c r="AE1005" s="3">
        <v>1</v>
      </c>
      <c r="AF1005" s="3">
        <v>0</v>
      </c>
      <c r="AG1005" s="3">
        <v>0</v>
      </c>
      <c r="AH1005" s="3">
        <v>1</v>
      </c>
      <c r="AI1005" s="3">
        <v>0</v>
      </c>
      <c r="AJ1005" s="3">
        <v>0</v>
      </c>
      <c r="AK1005" s="1" t="s">
        <v>1489</v>
      </c>
    </row>
    <row r="1006" spans="1:37" s="1" customFormat="1" ht="14.5" x14ac:dyDescent="0.35">
      <c r="A1006" s="1" t="s">
        <v>1492</v>
      </c>
      <c r="B1006" s="1" t="s">
        <v>1482</v>
      </c>
      <c r="E1006" s="1" t="s">
        <v>339</v>
      </c>
      <c r="F1006" s="16">
        <v>2.4952000000000001</v>
      </c>
      <c r="G1006" s="2"/>
      <c r="H1006" s="17">
        <v>12</v>
      </c>
      <c r="I1006" s="17">
        <v>6.8</v>
      </c>
      <c r="J1006" s="17">
        <v>350.9</v>
      </c>
      <c r="K1006" s="17">
        <v>-21.4</v>
      </c>
      <c r="L1006" s="1">
        <v>98</v>
      </c>
      <c r="M1006" s="3" t="s">
        <v>349</v>
      </c>
      <c r="N1006" s="1" t="s">
        <v>349</v>
      </c>
      <c r="O1006" s="3">
        <v>26.083629999999999</v>
      </c>
      <c r="P1006" s="3">
        <v>-174.16647</v>
      </c>
      <c r="R1006" s="4">
        <v>43676</v>
      </c>
      <c r="S1006" s="1">
        <v>26.111000000000001</v>
      </c>
      <c r="T1006" s="1" t="s">
        <v>1291</v>
      </c>
      <c r="U1006" s="2" t="s">
        <v>1245</v>
      </c>
      <c r="X1006" s="3" t="s">
        <v>397</v>
      </c>
      <c r="Y1006" s="3">
        <v>0</v>
      </c>
      <c r="Z1006" s="3">
        <v>1</v>
      </c>
      <c r="AA1006" s="3">
        <v>1</v>
      </c>
      <c r="AB1006" s="3">
        <v>0</v>
      </c>
      <c r="AC1006" s="3">
        <v>0</v>
      </c>
      <c r="AD1006" s="3">
        <v>0</v>
      </c>
      <c r="AE1006" s="3">
        <v>1</v>
      </c>
      <c r="AF1006" s="3">
        <v>0</v>
      </c>
      <c r="AG1006" s="3">
        <v>0</v>
      </c>
      <c r="AH1006" s="3">
        <v>1</v>
      </c>
      <c r="AI1006" s="3">
        <v>0</v>
      </c>
      <c r="AJ1006" s="3">
        <v>0</v>
      </c>
      <c r="AK1006" s="1" t="s">
        <v>1489</v>
      </c>
    </row>
  </sheetData>
  <sortState xmlns:xlrd2="http://schemas.microsoft.com/office/spreadsheetml/2017/richdata2" ref="A2:AO875">
    <sortCondition ref="G1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43C3-939A-46CD-9B8D-304918ACC0A2}">
  <dimension ref="A1:AH16"/>
  <sheetViews>
    <sheetView workbookViewId="0">
      <selection sqref="A1:XFD1048576"/>
    </sheetView>
  </sheetViews>
  <sheetFormatPr defaultRowHeight="14" x14ac:dyDescent="0.3"/>
  <cols>
    <col min="1" max="1" width="16.1796875" style="1" bestFit="1" customWidth="1"/>
    <col min="2" max="3" width="8.7265625" style="1"/>
    <col min="4" max="4" width="13.1796875" style="1" bestFit="1" customWidth="1"/>
    <col min="5" max="5" width="38.36328125" style="1" bestFit="1" customWidth="1"/>
    <col min="6" max="6" width="13.1796875" style="1" bestFit="1" customWidth="1"/>
    <col min="7" max="7" width="25.26953125" style="1" bestFit="1" customWidth="1"/>
    <col min="8" max="9" width="8.7265625" style="1"/>
    <col min="10" max="10" width="25.1796875" style="1" bestFit="1" customWidth="1"/>
    <col min="11" max="12" width="8.7265625" style="1"/>
    <col min="13" max="13" width="25.1796875" style="1" bestFit="1" customWidth="1"/>
    <col min="14" max="16384" width="8.7265625" style="1"/>
  </cols>
  <sheetData>
    <row r="1" spans="1:34" x14ac:dyDescent="0.3">
      <c r="A1" s="2"/>
      <c r="B1" s="2"/>
      <c r="G1" s="3" t="s">
        <v>344</v>
      </c>
      <c r="H1" s="3"/>
      <c r="J1" s="3" t="s">
        <v>361</v>
      </c>
      <c r="O1" s="3"/>
      <c r="P1" s="3"/>
      <c r="Q1" s="3"/>
      <c r="T1" s="3"/>
      <c r="U1" s="3"/>
      <c r="X1" s="3"/>
      <c r="Y1" s="3"/>
      <c r="Z1" s="3"/>
      <c r="AA1" s="3" t="s">
        <v>387</v>
      </c>
      <c r="AB1" s="3"/>
      <c r="AC1" s="3"/>
      <c r="AD1" s="3"/>
      <c r="AE1" s="3"/>
      <c r="AF1" s="3"/>
      <c r="AG1" s="2"/>
      <c r="AH1" s="2"/>
    </row>
    <row r="2" spans="1:34" x14ac:dyDescent="0.3">
      <c r="A2" s="2"/>
      <c r="B2" s="2"/>
      <c r="G2" s="147" t="s">
        <v>356</v>
      </c>
      <c r="H2" s="147"/>
      <c r="J2" s="147" t="s">
        <v>362</v>
      </c>
      <c r="O2" s="147"/>
      <c r="P2" s="147"/>
      <c r="Q2" s="147"/>
      <c r="T2" s="3"/>
      <c r="U2" s="147"/>
      <c r="V2" s="148"/>
      <c r="W2" s="148"/>
      <c r="X2" s="147"/>
      <c r="Y2" s="147"/>
      <c r="Z2" s="147"/>
      <c r="AA2" s="147" t="s">
        <v>388</v>
      </c>
      <c r="AB2" s="147"/>
      <c r="AC2" s="147"/>
      <c r="AD2" s="147"/>
      <c r="AE2" s="147"/>
      <c r="AF2" s="147"/>
      <c r="AG2" s="149"/>
      <c r="AH2" s="149"/>
    </row>
    <row r="3" spans="1:34" x14ac:dyDescent="0.3">
      <c r="A3" s="150" t="s">
        <v>1129</v>
      </c>
      <c r="B3" s="2"/>
      <c r="G3" s="151"/>
      <c r="H3" s="151"/>
      <c r="I3" s="3"/>
      <c r="J3" s="147" t="s">
        <v>363</v>
      </c>
      <c r="N3" s="147"/>
      <c r="O3" s="147"/>
      <c r="P3" s="147"/>
      <c r="Q3" s="147"/>
      <c r="T3" s="3"/>
      <c r="U3" s="147"/>
      <c r="V3" s="148"/>
      <c r="W3" s="148"/>
      <c r="X3" s="147"/>
      <c r="Y3" s="147"/>
      <c r="Z3" s="147"/>
      <c r="AA3" s="147"/>
      <c r="AB3" s="147"/>
      <c r="AC3" s="147"/>
      <c r="AD3" s="147"/>
      <c r="AE3" s="147"/>
      <c r="AF3" s="147"/>
      <c r="AG3" s="149"/>
      <c r="AH3" s="149"/>
    </row>
    <row r="4" spans="1:34" x14ac:dyDescent="0.3">
      <c r="A4" s="152" t="s">
        <v>1196</v>
      </c>
      <c r="B4" s="2"/>
      <c r="D4" s="151" t="s">
        <v>1215</v>
      </c>
      <c r="E4" s="151" t="s">
        <v>1214</v>
      </c>
      <c r="G4" s="151"/>
      <c r="H4" s="151"/>
      <c r="I4" s="3"/>
      <c r="J4" s="147" t="s">
        <v>364</v>
      </c>
      <c r="N4" s="147"/>
      <c r="O4" s="147"/>
      <c r="P4" s="147"/>
      <c r="Q4" s="147"/>
      <c r="T4" s="3"/>
      <c r="U4" s="147"/>
      <c r="V4" s="148"/>
      <c r="W4" s="148"/>
      <c r="X4" s="147"/>
      <c r="Y4" s="147"/>
      <c r="Z4" s="147"/>
      <c r="AA4" s="147"/>
      <c r="AB4" s="147"/>
      <c r="AC4" s="147"/>
      <c r="AD4" s="147"/>
      <c r="AE4" s="147"/>
      <c r="AF4" s="147"/>
      <c r="AG4" s="149"/>
      <c r="AH4" s="149"/>
    </row>
    <row r="5" spans="1:34" x14ac:dyDescent="0.3">
      <c r="A5" s="51" t="s">
        <v>1197</v>
      </c>
      <c r="B5" s="2"/>
      <c r="D5" s="153" t="s">
        <v>425</v>
      </c>
      <c r="E5" s="153" t="s">
        <v>424</v>
      </c>
      <c r="G5" s="151"/>
      <c r="H5" s="151"/>
      <c r="I5" s="3"/>
      <c r="J5" s="147" t="s">
        <v>365</v>
      </c>
      <c r="N5" s="147"/>
      <c r="O5" s="147"/>
      <c r="P5" s="147"/>
      <c r="Q5" s="147"/>
      <c r="T5" s="3"/>
      <c r="U5" s="147"/>
      <c r="V5" s="148"/>
      <c r="W5" s="148"/>
      <c r="X5" s="147"/>
      <c r="Y5" s="147"/>
      <c r="Z5" s="147"/>
      <c r="AA5" s="154"/>
      <c r="AB5" s="147"/>
      <c r="AC5" s="147"/>
      <c r="AD5" s="147"/>
      <c r="AE5" s="147"/>
      <c r="AF5" s="147"/>
      <c r="AG5" s="149"/>
      <c r="AH5" s="149"/>
    </row>
    <row r="6" spans="1:34" x14ac:dyDescent="0.3">
      <c r="A6" s="24"/>
      <c r="B6" s="2"/>
      <c r="F6" s="151"/>
      <c r="G6" s="151"/>
      <c r="H6" s="151"/>
      <c r="I6" s="151"/>
      <c r="J6" s="151"/>
      <c r="K6" s="151"/>
      <c r="L6" s="155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6"/>
      <c r="X6" s="154"/>
      <c r="Y6" s="154"/>
      <c r="Z6" s="154"/>
      <c r="AA6" s="147"/>
      <c r="AB6" s="154"/>
      <c r="AC6" s="154"/>
      <c r="AD6" s="154"/>
      <c r="AE6" s="154"/>
      <c r="AF6" s="154"/>
      <c r="AG6" s="156"/>
      <c r="AH6" s="156"/>
    </row>
    <row r="9" spans="1:34" x14ac:dyDescent="0.3">
      <c r="D9" s="119" t="s">
        <v>1236</v>
      </c>
    </row>
    <row r="11" spans="1:34" x14ac:dyDescent="0.3">
      <c r="D11" s="1" t="s">
        <v>1224</v>
      </c>
    </row>
    <row r="12" spans="1:34" x14ac:dyDescent="0.3">
      <c r="D12" s="1" t="s">
        <v>807</v>
      </c>
    </row>
    <row r="13" spans="1:34" x14ac:dyDescent="0.3">
      <c r="D13" s="1" t="s">
        <v>1042</v>
      </c>
    </row>
    <row r="14" spans="1:34" x14ac:dyDescent="0.3">
      <c r="D14" s="1" t="s">
        <v>806</v>
      </c>
    </row>
    <row r="15" spans="1:34" x14ac:dyDescent="0.3">
      <c r="D15" s="1" t="s">
        <v>805</v>
      </c>
    </row>
    <row r="16" spans="1:34" x14ac:dyDescent="0.3">
      <c r="D16" s="1" t="s">
        <v>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D3FA-D834-4F7F-9158-05F95E229061}">
  <dimension ref="A1:AP43"/>
  <sheetViews>
    <sheetView workbookViewId="0">
      <selection sqref="A1:XFD1048576"/>
    </sheetView>
  </sheetViews>
  <sheetFormatPr defaultRowHeight="14" x14ac:dyDescent="0.3"/>
  <cols>
    <col min="1" max="16384" width="8.7265625" style="1"/>
  </cols>
  <sheetData>
    <row r="1" spans="1:42" s="14" customFormat="1" ht="54" customHeight="1" x14ac:dyDescent="0.3">
      <c r="A1" s="5" t="s">
        <v>1</v>
      </c>
      <c r="B1" s="5" t="s">
        <v>0</v>
      </c>
      <c r="C1" s="6" t="s">
        <v>286</v>
      </c>
      <c r="D1" s="7" t="s">
        <v>1200</v>
      </c>
      <c r="E1" s="6" t="s">
        <v>336</v>
      </c>
      <c r="F1" s="5" t="s">
        <v>418</v>
      </c>
      <c r="G1" s="8" t="s">
        <v>423</v>
      </c>
      <c r="H1" s="5" t="s">
        <v>419</v>
      </c>
      <c r="I1" s="8" t="s">
        <v>1237</v>
      </c>
      <c r="J1" s="9" t="s">
        <v>1493</v>
      </c>
      <c r="K1" s="9" t="s">
        <v>1496</v>
      </c>
      <c r="L1" s="6" t="s">
        <v>420</v>
      </c>
      <c r="M1" s="10" t="s">
        <v>1494</v>
      </c>
      <c r="N1" s="10" t="s">
        <v>1497</v>
      </c>
      <c r="O1" s="7" t="s">
        <v>343</v>
      </c>
      <c r="P1" s="11" t="s">
        <v>2</v>
      </c>
      <c r="Q1" s="11" t="s">
        <v>1211</v>
      </c>
      <c r="R1" s="11" t="s">
        <v>357</v>
      </c>
      <c r="S1" s="11" t="s">
        <v>358</v>
      </c>
      <c r="T1" s="11" t="s">
        <v>1201</v>
      </c>
      <c r="U1" s="12" t="s">
        <v>359</v>
      </c>
      <c r="V1" s="12" t="s">
        <v>360</v>
      </c>
      <c r="W1" s="11" t="s">
        <v>366</v>
      </c>
      <c r="X1" s="11" t="s">
        <v>367</v>
      </c>
      <c r="Y1" s="11" t="s">
        <v>411</v>
      </c>
      <c r="Z1" s="11" t="s">
        <v>389</v>
      </c>
      <c r="AA1" s="12" t="s">
        <v>412</v>
      </c>
      <c r="AB1" s="12" t="s">
        <v>413</v>
      </c>
      <c r="AC1" s="11" t="s">
        <v>414</v>
      </c>
      <c r="AD1" s="11" t="s">
        <v>390</v>
      </c>
      <c r="AE1" s="12" t="s">
        <v>415</v>
      </c>
      <c r="AF1" s="11" t="s">
        <v>391</v>
      </c>
      <c r="AG1" s="11" t="s">
        <v>392</v>
      </c>
      <c r="AH1" s="11" t="s">
        <v>393</v>
      </c>
      <c r="AI1" s="12" t="s">
        <v>416</v>
      </c>
      <c r="AJ1" s="11" t="s">
        <v>394</v>
      </c>
      <c r="AK1" s="11" t="s">
        <v>417</v>
      </c>
      <c r="AL1" s="11" t="s">
        <v>1152</v>
      </c>
      <c r="AM1" s="5" t="s">
        <v>1153</v>
      </c>
      <c r="AN1" s="13" t="s">
        <v>1154</v>
      </c>
      <c r="AO1" s="13" t="s">
        <v>1155</v>
      </c>
      <c r="AP1" s="13" t="s">
        <v>1156</v>
      </c>
    </row>
    <row r="2" spans="1:42" s="15" customFormat="1" x14ac:dyDescent="0.3">
      <c r="A2" s="1" t="s">
        <v>781</v>
      </c>
      <c r="B2" s="1" t="s">
        <v>1085</v>
      </c>
      <c r="E2" s="2" t="s">
        <v>339</v>
      </c>
      <c r="F2" s="34">
        <v>3.1861999999999999</v>
      </c>
      <c r="G2" s="21"/>
      <c r="H2" s="26">
        <v>9.1283339775802084</v>
      </c>
      <c r="J2" s="27">
        <v>3.7386552000000011</v>
      </c>
      <c r="K2" s="27"/>
      <c r="L2" s="26">
        <v>422.70575221238943</v>
      </c>
      <c r="M2" s="27">
        <v>-1.7958806000000043</v>
      </c>
      <c r="N2" s="27"/>
      <c r="O2" s="3">
        <v>66</v>
      </c>
      <c r="P2" s="3" t="s">
        <v>1112</v>
      </c>
      <c r="Q2" s="28" t="s">
        <v>1218</v>
      </c>
      <c r="R2" s="29"/>
      <c r="S2" s="30"/>
      <c r="T2" s="21" t="s">
        <v>1203</v>
      </c>
      <c r="U2" s="31"/>
      <c r="V2" s="31"/>
      <c r="W2" s="28"/>
      <c r="X2" s="21"/>
      <c r="Y2" s="21"/>
      <c r="AB2" s="21"/>
      <c r="AC2" s="21"/>
      <c r="AD2" s="21"/>
      <c r="AE2" s="21"/>
      <c r="AF2" s="21"/>
      <c r="AG2" s="21"/>
      <c r="AH2" s="21"/>
      <c r="AI2" s="21"/>
      <c r="AJ2" s="21"/>
      <c r="AK2" s="24"/>
      <c r="AL2" s="1"/>
      <c r="AM2" s="1"/>
      <c r="AN2" s="1"/>
      <c r="AO2" s="1"/>
      <c r="AP2" s="1"/>
    </row>
    <row r="3" spans="1:42" s="15" customFormat="1" x14ac:dyDescent="0.3">
      <c r="A3" s="56" t="s">
        <v>782</v>
      </c>
      <c r="B3" s="56" t="s">
        <v>1085</v>
      </c>
      <c r="C3" s="56"/>
      <c r="D3" s="56"/>
      <c r="E3" s="57" t="s">
        <v>339</v>
      </c>
      <c r="F3" s="58">
        <v>3.2061999999999999</v>
      </c>
      <c r="G3" s="59"/>
      <c r="H3" s="60">
        <v>5.9994866529774127</v>
      </c>
      <c r="I3" s="60">
        <f>H2-H3</f>
        <v>3.1288473246027957</v>
      </c>
      <c r="J3" s="61">
        <v>3.5163199999999994</v>
      </c>
      <c r="K3" s="61">
        <f>J2-J3</f>
        <v>0.22233520000000162</v>
      </c>
      <c r="L3" s="60">
        <v>47.52823529411765</v>
      </c>
      <c r="M3" s="61">
        <v>-23.250909800000006</v>
      </c>
      <c r="N3" s="61"/>
      <c r="O3" s="59">
        <v>66</v>
      </c>
      <c r="P3" s="59" t="s">
        <v>1112</v>
      </c>
      <c r="Q3" s="62" t="s">
        <v>1218</v>
      </c>
      <c r="R3" s="63"/>
      <c r="S3" s="64"/>
      <c r="T3" s="59" t="s">
        <v>1203</v>
      </c>
      <c r="U3" s="65"/>
      <c r="V3" s="65"/>
      <c r="W3" s="62"/>
      <c r="X3" s="59"/>
      <c r="Y3" s="59"/>
      <c r="Z3" s="56"/>
      <c r="AA3" s="56"/>
      <c r="AB3" s="59"/>
      <c r="AC3" s="59"/>
      <c r="AD3" s="59"/>
      <c r="AE3" s="59"/>
      <c r="AF3" s="59"/>
      <c r="AG3" s="59"/>
      <c r="AH3" s="59"/>
      <c r="AI3" s="59"/>
      <c r="AJ3" s="59"/>
      <c r="AK3" s="57"/>
      <c r="AL3" s="56"/>
      <c r="AM3" s="56"/>
      <c r="AN3" s="56"/>
      <c r="AO3" s="56"/>
      <c r="AP3" s="56"/>
    </row>
    <row r="4" spans="1:42" s="15" customFormat="1" x14ac:dyDescent="0.3">
      <c r="A4" s="1" t="s">
        <v>783</v>
      </c>
      <c r="B4" s="1" t="s">
        <v>1085</v>
      </c>
      <c r="E4" s="2" t="s">
        <v>339</v>
      </c>
      <c r="F4" s="34">
        <v>3.3300999999999998</v>
      </c>
      <c r="G4" s="21"/>
      <c r="H4" s="26">
        <v>12.122149207576344</v>
      </c>
      <c r="J4" s="27">
        <v>3.2734550000000011</v>
      </c>
      <c r="K4" s="27"/>
      <c r="L4" s="26">
        <v>464.5420353982301</v>
      </c>
      <c r="M4" s="27">
        <v>-3.0192357000000039</v>
      </c>
      <c r="N4" s="27"/>
      <c r="O4" s="3">
        <v>66</v>
      </c>
      <c r="P4" s="3" t="s">
        <v>1112</v>
      </c>
      <c r="Q4" s="28" t="s">
        <v>1218</v>
      </c>
      <c r="R4" s="29"/>
      <c r="S4" s="30"/>
      <c r="T4" s="21" t="s">
        <v>1203</v>
      </c>
      <c r="U4" s="31"/>
      <c r="V4" s="31"/>
      <c r="W4" s="28"/>
      <c r="X4" s="21"/>
      <c r="Y4" s="21"/>
      <c r="AB4" s="21"/>
      <c r="AC4" s="21"/>
      <c r="AD4" s="21"/>
      <c r="AE4" s="21"/>
      <c r="AF4" s="21"/>
      <c r="AG4" s="21"/>
      <c r="AH4" s="21"/>
      <c r="AI4" s="21"/>
      <c r="AJ4" s="21"/>
      <c r="AK4" s="24"/>
      <c r="AL4" s="1"/>
      <c r="AM4" s="1"/>
      <c r="AN4" s="1"/>
      <c r="AO4" s="1"/>
      <c r="AP4" s="1"/>
    </row>
    <row r="5" spans="1:42" s="15" customFormat="1" x14ac:dyDescent="0.3">
      <c r="A5" s="56" t="s">
        <v>784</v>
      </c>
      <c r="B5" s="56" t="s">
        <v>1085</v>
      </c>
      <c r="C5" s="56"/>
      <c r="D5" s="56"/>
      <c r="E5" s="57" t="s">
        <v>339</v>
      </c>
      <c r="F5" s="58">
        <v>3.2174</v>
      </c>
      <c r="G5" s="59"/>
      <c r="H5" s="60">
        <v>7.9470525944228729</v>
      </c>
      <c r="I5" s="60">
        <f>H4-H5</f>
        <v>4.175096613153471</v>
      </c>
      <c r="J5" s="61">
        <v>3.4433360000000004</v>
      </c>
      <c r="K5" s="61">
        <f>J4-J5</f>
        <v>-0.16988099999999928</v>
      </c>
      <c r="L5" s="60">
        <v>77.35462989023361</v>
      </c>
      <c r="M5" s="61">
        <v>-23.525070400000004</v>
      </c>
      <c r="N5" s="61"/>
      <c r="O5" s="59">
        <v>66</v>
      </c>
      <c r="P5" s="59" t="s">
        <v>1112</v>
      </c>
      <c r="Q5" s="62" t="s">
        <v>1218</v>
      </c>
      <c r="R5" s="63"/>
      <c r="S5" s="63"/>
      <c r="T5" s="59" t="s">
        <v>1203</v>
      </c>
      <c r="U5" s="65"/>
      <c r="V5" s="65"/>
      <c r="W5" s="62"/>
      <c r="X5" s="59"/>
      <c r="Y5" s="59"/>
      <c r="Z5" s="56"/>
      <c r="AA5" s="56"/>
      <c r="AB5" s="59"/>
      <c r="AC5" s="59"/>
      <c r="AD5" s="59"/>
      <c r="AE5" s="59"/>
      <c r="AF5" s="59"/>
      <c r="AG5" s="59"/>
      <c r="AH5" s="59"/>
      <c r="AI5" s="59"/>
      <c r="AJ5" s="59"/>
      <c r="AK5" s="57"/>
      <c r="AL5" s="56"/>
      <c r="AM5" s="56"/>
      <c r="AN5" s="56"/>
      <c r="AO5" s="56"/>
      <c r="AP5" s="56"/>
    </row>
    <row r="6" spans="1:42" s="15" customFormat="1" x14ac:dyDescent="0.3">
      <c r="A6" s="1" t="s">
        <v>785</v>
      </c>
      <c r="B6" s="1" t="s">
        <v>1085</v>
      </c>
      <c r="E6" s="2" t="s">
        <v>339</v>
      </c>
      <c r="F6" s="34">
        <v>3.2099000000000002</v>
      </c>
      <c r="G6" s="21"/>
      <c r="H6" s="26">
        <v>11.921144182450716</v>
      </c>
      <c r="I6" s="26"/>
      <c r="J6" s="27">
        <v>3.2513942</v>
      </c>
      <c r="K6" s="27"/>
      <c r="L6" s="26">
        <v>444.49778761061953</v>
      </c>
      <c r="M6" s="27">
        <v>-2.9665891000000046</v>
      </c>
      <c r="N6" s="27"/>
      <c r="O6" s="3">
        <v>60</v>
      </c>
      <c r="P6" s="3" t="s">
        <v>1112</v>
      </c>
      <c r="Q6" s="28" t="s">
        <v>1218</v>
      </c>
      <c r="R6" s="29"/>
      <c r="S6" s="30"/>
      <c r="T6" s="21" t="s">
        <v>1203</v>
      </c>
      <c r="U6" s="31"/>
      <c r="V6" s="31"/>
      <c r="W6" s="28"/>
      <c r="X6" s="21"/>
      <c r="Y6" s="21"/>
      <c r="AB6" s="21"/>
      <c r="AC6" s="21"/>
      <c r="AD6" s="21"/>
      <c r="AE6" s="21"/>
      <c r="AF6" s="21"/>
      <c r="AG6" s="21"/>
      <c r="AH6" s="21"/>
      <c r="AI6" s="21"/>
      <c r="AJ6" s="21"/>
      <c r="AK6" s="24"/>
      <c r="AL6" s="1"/>
      <c r="AM6" s="1"/>
      <c r="AN6" s="1"/>
      <c r="AO6" s="1"/>
      <c r="AP6" s="1"/>
    </row>
    <row r="7" spans="1:42" s="15" customFormat="1" x14ac:dyDescent="0.3">
      <c r="A7" s="56" t="s">
        <v>786</v>
      </c>
      <c r="B7" s="56" t="s">
        <v>1085</v>
      </c>
      <c r="C7" s="56"/>
      <c r="D7" s="56"/>
      <c r="E7" s="57" t="s">
        <v>339</v>
      </c>
      <c r="F7" s="58">
        <v>3.274</v>
      </c>
      <c r="G7" s="59"/>
      <c r="H7" s="60">
        <v>9.1789622308506882</v>
      </c>
      <c r="I7" s="60">
        <f>H6-H7</f>
        <v>2.7421819516000276</v>
      </c>
      <c r="J7" s="61">
        <v>2.9032192000000001</v>
      </c>
      <c r="K7" s="61">
        <f>J6-J7</f>
        <v>0.3481749999999999</v>
      </c>
      <c r="L7" s="60">
        <v>78.328454826906849</v>
      </c>
      <c r="M7" s="61">
        <v>-24.318413000000003</v>
      </c>
      <c r="N7" s="61"/>
      <c r="O7" s="59">
        <v>60</v>
      </c>
      <c r="P7" s="59" t="s">
        <v>1112</v>
      </c>
      <c r="Q7" s="62" t="s">
        <v>1218</v>
      </c>
      <c r="R7" s="66"/>
      <c r="S7" s="66"/>
      <c r="T7" s="59" t="s">
        <v>1203</v>
      </c>
      <c r="U7" s="67"/>
      <c r="V7" s="67"/>
      <c r="W7" s="68"/>
      <c r="X7" s="68"/>
      <c r="Y7" s="68"/>
      <c r="Z7" s="69"/>
      <c r="AA7" s="69"/>
      <c r="AB7" s="68"/>
      <c r="AC7" s="68"/>
      <c r="AD7" s="68"/>
      <c r="AE7" s="68"/>
      <c r="AF7" s="68"/>
      <c r="AG7" s="68"/>
      <c r="AH7" s="68"/>
      <c r="AI7" s="68"/>
      <c r="AJ7" s="68"/>
      <c r="AK7" s="70"/>
      <c r="AL7" s="56"/>
      <c r="AM7" s="56"/>
      <c r="AN7" s="56"/>
      <c r="AO7" s="56"/>
      <c r="AP7" s="56"/>
    </row>
    <row r="8" spans="1:42" s="15" customFormat="1" x14ac:dyDescent="0.3">
      <c r="A8" s="1" t="s">
        <v>787</v>
      </c>
      <c r="B8" s="1" t="s">
        <v>1085</v>
      </c>
      <c r="E8" s="2" t="s">
        <v>339</v>
      </c>
      <c r="F8" s="34">
        <v>3.3167</v>
      </c>
      <c r="G8" s="21"/>
      <c r="H8" s="26">
        <v>13.803633552377271</v>
      </c>
      <c r="I8" s="26"/>
      <c r="J8" s="27">
        <v>3.2163289999999995</v>
      </c>
      <c r="K8" s="27"/>
      <c r="L8" s="26">
        <v>463.78982300884957</v>
      </c>
      <c r="M8" s="27">
        <v>-3.6433483000000004</v>
      </c>
      <c r="N8" s="27"/>
      <c r="O8" s="3">
        <v>47</v>
      </c>
      <c r="P8" s="3" t="s">
        <v>1112</v>
      </c>
      <c r="Q8" s="28" t="s">
        <v>1218</v>
      </c>
      <c r="R8" s="29"/>
      <c r="S8" s="30"/>
      <c r="T8" s="21" t="s">
        <v>1203</v>
      </c>
      <c r="U8" s="31"/>
      <c r="V8" s="31"/>
      <c r="W8" s="28"/>
      <c r="X8" s="21"/>
      <c r="Y8" s="21"/>
      <c r="AB8" s="21"/>
      <c r="AC8" s="21"/>
      <c r="AD8" s="21"/>
      <c r="AE8" s="21"/>
      <c r="AF8" s="21"/>
      <c r="AG8" s="21"/>
      <c r="AH8" s="21"/>
      <c r="AI8" s="21"/>
      <c r="AJ8" s="21"/>
      <c r="AK8" s="24"/>
      <c r="AL8" s="1"/>
      <c r="AM8" s="1"/>
      <c r="AN8" s="1"/>
      <c r="AO8" s="1"/>
      <c r="AP8" s="1"/>
    </row>
    <row r="9" spans="1:42" s="15" customFormat="1" x14ac:dyDescent="0.3">
      <c r="A9" s="56" t="s">
        <v>788</v>
      </c>
      <c r="B9" s="56" t="s">
        <v>1085</v>
      </c>
      <c r="C9" s="56"/>
      <c r="D9" s="56"/>
      <c r="E9" s="57" t="s">
        <v>339</v>
      </c>
      <c r="F9" s="58">
        <v>3.1855000000000002</v>
      </c>
      <c r="G9" s="59"/>
      <c r="H9" s="60">
        <v>8.1288386869043414</v>
      </c>
      <c r="I9" s="60">
        <f>H8-H9</f>
        <v>5.6747948654729292</v>
      </c>
      <c r="J9" s="61">
        <v>3.6041712000000001</v>
      </c>
      <c r="K9" s="61">
        <f>J8-J9</f>
        <v>-0.38784220000000058</v>
      </c>
      <c r="L9" s="60">
        <v>66.223191669012095</v>
      </c>
      <c r="M9" s="61">
        <v>-22.331584900000003</v>
      </c>
      <c r="N9" s="61"/>
      <c r="O9" s="59">
        <v>47</v>
      </c>
      <c r="P9" s="59" t="s">
        <v>1112</v>
      </c>
      <c r="Q9" s="62" t="s">
        <v>1218</v>
      </c>
      <c r="R9" s="63"/>
      <c r="S9" s="64"/>
      <c r="T9" s="59" t="s">
        <v>1203</v>
      </c>
      <c r="U9" s="65"/>
      <c r="V9" s="65"/>
      <c r="W9" s="62"/>
      <c r="X9" s="59"/>
      <c r="Y9" s="59"/>
      <c r="Z9" s="56"/>
      <c r="AA9" s="56"/>
      <c r="AB9" s="59"/>
      <c r="AC9" s="59"/>
      <c r="AD9" s="59"/>
      <c r="AE9" s="59"/>
      <c r="AF9" s="59"/>
      <c r="AG9" s="59"/>
      <c r="AH9" s="59"/>
      <c r="AI9" s="59"/>
      <c r="AJ9" s="59"/>
      <c r="AK9" s="57"/>
      <c r="AL9" s="56"/>
      <c r="AM9" s="56"/>
      <c r="AN9" s="56"/>
      <c r="AO9" s="56"/>
      <c r="AP9" s="56"/>
    </row>
    <row r="10" spans="1:42" s="15" customFormat="1" x14ac:dyDescent="0.3">
      <c r="A10" s="1" t="s">
        <v>789</v>
      </c>
      <c r="B10" s="1" t="s">
        <v>1085</v>
      </c>
      <c r="E10" s="2" t="s">
        <v>339</v>
      </c>
      <c r="F10" s="34">
        <v>3.2462</v>
      </c>
      <c r="G10" s="21"/>
      <c r="H10" s="26">
        <v>16.294936219559336</v>
      </c>
      <c r="I10" s="26"/>
      <c r="J10" s="27">
        <v>3.6164768</v>
      </c>
      <c r="K10" s="27"/>
      <c r="L10" s="26">
        <v>474.23230088495581</v>
      </c>
      <c r="M10" s="27">
        <v>-3.8456675000000011</v>
      </c>
      <c r="N10" s="27"/>
      <c r="O10" s="3">
        <v>66</v>
      </c>
      <c r="P10" s="3" t="s">
        <v>1112</v>
      </c>
      <c r="Q10" s="28" t="s">
        <v>1218</v>
      </c>
      <c r="R10" s="29"/>
      <c r="S10" s="30"/>
      <c r="T10" s="21" t="s">
        <v>1203</v>
      </c>
      <c r="U10" s="31"/>
      <c r="V10" s="31"/>
      <c r="W10" s="28"/>
      <c r="X10" s="21"/>
      <c r="Y10" s="21"/>
      <c r="AB10" s="21"/>
      <c r="AC10" s="21"/>
      <c r="AD10" s="21"/>
      <c r="AE10" s="21"/>
      <c r="AF10" s="21"/>
      <c r="AG10" s="21"/>
      <c r="AH10" s="21"/>
      <c r="AI10" s="21"/>
      <c r="AJ10" s="21"/>
      <c r="AK10" s="24"/>
      <c r="AL10" s="1"/>
      <c r="AM10" s="1"/>
      <c r="AN10" s="1"/>
      <c r="AO10" s="1"/>
      <c r="AP10" s="1"/>
    </row>
    <row r="11" spans="1:42" s="15" customFormat="1" x14ac:dyDescent="0.3">
      <c r="A11" s="56" t="s">
        <v>790</v>
      </c>
      <c r="B11" s="56" t="s">
        <v>1085</v>
      </c>
      <c r="C11" s="56"/>
      <c r="D11" s="56"/>
      <c r="E11" s="57" t="s">
        <v>339</v>
      </c>
      <c r="F11" s="58">
        <v>3.1905999999999999</v>
      </c>
      <c r="G11" s="59"/>
      <c r="H11" s="60">
        <v>9.9308153900458862</v>
      </c>
      <c r="I11" s="60">
        <f>H10-H11</f>
        <v>6.3641208295134497</v>
      </c>
      <c r="J11" s="61">
        <v>3.7755375999999998</v>
      </c>
      <c r="K11" s="61">
        <f>J10-J11</f>
        <v>-0.15906079999999978</v>
      </c>
      <c r="L11" s="60">
        <v>78.806923726428366</v>
      </c>
      <c r="M11" s="61">
        <v>-22.321090000000002</v>
      </c>
      <c r="N11" s="61"/>
      <c r="O11" s="59">
        <v>66</v>
      </c>
      <c r="P11" s="59" t="s">
        <v>1112</v>
      </c>
      <c r="Q11" s="62" t="s">
        <v>1218</v>
      </c>
      <c r="R11" s="63"/>
      <c r="S11" s="64"/>
      <c r="T11" s="59" t="s">
        <v>1203</v>
      </c>
      <c r="U11" s="65"/>
      <c r="V11" s="65"/>
      <c r="W11" s="62"/>
      <c r="X11" s="59"/>
      <c r="Y11" s="59"/>
      <c r="Z11" s="56"/>
      <c r="AA11" s="56"/>
      <c r="AB11" s="59"/>
      <c r="AC11" s="59"/>
      <c r="AD11" s="59"/>
      <c r="AE11" s="59"/>
      <c r="AF11" s="59"/>
      <c r="AG11" s="59"/>
      <c r="AH11" s="59"/>
      <c r="AI11" s="59"/>
      <c r="AJ11" s="59"/>
      <c r="AK11" s="57"/>
      <c r="AL11" s="56"/>
      <c r="AM11" s="56"/>
      <c r="AN11" s="56"/>
      <c r="AO11" s="56"/>
      <c r="AP11" s="56"/>
    </row>
    <row r="12" spans="1:42" s="15" customFormat="1" x14ac:dyDescent="0.3">
      <c r="A12" s="1" t="s">
        <v>839</v>
      </c>
      <c r="B12" s="55" t="s">
        <v>19</v>
      </c>
      <c r="C12" s="15" t="s">
        <v>1205</v>
      </c>
      <c r="E12" s="24" t="s">
        <v>339</v>
      </c>
      <c r="F12" s="34">
        <v>2.3264</v>
      </c>
      <c r="G12" s="21"/>
      <c r="H12" s="26">
        <v>54.413068619892059</v>
      </c>
      <c r="I12" s="26"/>
      <c r="J12" s="27">
        <v>3.2413239999999996</v>
      </c>
      <c r="K12" s="27"/>
      <c r="L12" s="26">
        <v>571.28976034858374</v>
      </c>
      <c r="M12" s="27">
        <v>-19.438690800000003</v>
      </c>
      <c r="N12" s="27"/>
      <c r="O12" s="50"/>
      <c r="P12" s="3" t="s">
        <v>1115</v>
      </c>
      <c r="Q12" s="21" t="s">
        <v>1220</v>
      </c>
      <c r="R12" s="83"/>
      <c r="S12" s="83"/>
      <c r="T12" s="21" t="s">
        <v>1203</v>
      </c>
      <c r="U12" s="31"/>
      <c r="V12" s="33"/>
      <c r="W12" s="28"/>
      <c r="X12" s="21"/>
      <c r="Y12" s="21"/>
      <c r="AB12" s="21"/>
      <c r="AC12" s="21"/>
      <c r="AD12" s="21"/>
      <c r="AE12" s="21"/>
      <c r="AF12" s="21"/>
      <c r="AG12" s="21"/>
      <c r="AH12" s="21"/>
      <c r="AI12" s="21"/>
      <c r="AJ12" s="21"/>
      <c r="AK12" s="24"/>
      <c r="AL12" s="1"/>
      <c r="AM12" s="1"/>
      <c r="AN12" s="1"/>
      <c r="AO12" s="1"/>
      <c r="AP12" s="51"/>
    </row>
    <row r="13" spans="1:42" s="15" customFormat="1" x14ac:dyDescent="0.3">
      <c r="A13" s="56" t="s">
        <v>840</v>
      </c>
      <c r="B13" s="84" t="s">
        <v>19</v>
      </c>
      <c r="C13" s="56" t="s">
        <v>1205</v>
      </c>
      <c r="D13" s="56"/>
      <c r="E13" s="57" t="s">
        <v>339</v>
      </c>
      <c r="F13" s="58">
        <v>2.2166000000000001</v>
      </c>
      <c r="G13" s="59"/>
      <c r="H13" s="60">
        <v>46.2968085106383</v>
      </c>
      <c r="I13" s="60">
        <f>H12-H13</f>
        <v>8.1162601092537585</v>
      </c>
      <c r="J13" s="61">
        <v>3.5209943999999984</v>
      </c>
      <c r="K13" s="61">
        <f>J12-J13</f>
        <v>-0.27967039999999876</v>
      </c>
      <c r="L13" s="60">
        <v>413.40053050397881</v>
      </c>
      <c r="M13" s="61">
        <v>-21.202802999999999</v>
      </c>
      <c r="N13" s="61"/>
      <c r="O13" s="59"/>
      <c r="P13" s="59" t="s">
        <v>1115</v>
      </c>
      <c r="Q13" s="59" t="s">
        <v>1220</v>
      </c>
      <c r="R13" s="85"/>
      <c r="S13" s="85"/>
      <c r="T13" s="59" t="s">
        <v>1203</v>
      </c>
      <c r="U13" s="65"/>
      <c r="V13" s="86"/>
      <c r="W13" s="62"/>
      <c r="X13" s="59"/>
      <c r="Y13" s="59"/>
      <c r="Z13" s="56"/>
      <c r="AA13" s="56"/>
      <c r="AB13" s="59"/>
      <c r="AC13" s="59"/>
      <c r="AD13" s="59"/>
      <c r="AE13" s="59"/>
      <c r="AF13" s="59"/>
      <c r="AG13" s="59"/>
      <c r="AH13" s="59"/>
      <c r="AI13" s="59"/>
      <c r="AJ13" s="59"/>
      <c r="AK13" s="57"/>
      <c r="AL13" s="56"/>
      <c r="AM13" s="56"/>
      <c r="AN13" s="56"/>
      <c r="AO13" s="56"/>
      <c r="AP13" s="56"/>
    </row>
    <row r="14" spans="1:42" s="15" customFormat="1" x14ac:dyDescent="0.3">
      <c r="A14" s="1" t="s">
        <v>841</v>
      </c>
      <c r="B14" s="55" t="s">
        <v>19</v>
      </c>
      <c r="C14" s="15" t="s">
        <v>1205</v>
      </c>
      <c r="E14" s="24" t="s">
        <v>339</v>
      </c>
      <c r="F14" s="34">
        <v>2.3128000000000002</v>
      </c>
      <c r="G14" s="21"/>
      <c r="H14" s="26">
        <v>43.792405551272161</v>
      </c>
      <c r="I14" s="26"/>
      <c r="J14" s="27">
        <v>3.8781039999999987</v>
      </c>
      <c r="K14" s="27"/>
      <c r="L14" s="26">
        <v>488.63180827886697</v>
      </c>
      <c r="M14" s="27">
        <v>-14.737921600000004</v>
      </c>
      <c r="N14" s="27"/>
      <c r="O14" s="50"/>
      <c r="P14" s="3" t="s">
        <v>1115</v>
      </c>
      <c r="Q14" s="40" t="s">
        <v>1220</v>
      </c>
      <c r="R14" s="83"/>
      <c r="S14" s="83"/>
      <c r="T14" s="21" t="s">
        <v>1203</v>
      </c>
      <c r="U14" s="31"/>
      <c r="V14" s="33"/>
      <c r="W14" s="28"/>
      <c r="X14" s="21"/>
      <c r="Y14" s="21"/>
      <c r="AB14" s="21"/>
      <c r="AC14" s="21"/>
      <c r="AD14" s="21"/>
      <c r="AE14" s="21"/>
      <c r="AF14" s="21"/>
      <c r="AG14" s="21"/>
      <c r="AH14" s="21"/>
      <c r="AI14" s="21"/>
      <c r="AJ14" s="21"/>
      <c r="AK14" s="24"/>
      <c r="AL14" s="1"/>
      <c r="AM14" s="1"/>
      <c r="AN14" s="1"/>
      <c r="AO14" s="1"/>
      <c r="AP14" s="51"/>
    </row>
    <row r="15" spans="1:42" s="15" customFormat="1" x14ac:dyDescent="0.3">
      <c r="A15" s="56" t="s">
        <v>842</v>
      </c>
      <c r="B15" s="84" t="s">
        <v>19</v>
      </c>
      <c r="C15" s="56" t="s">
        <v>1205</v>
      </c>
      <c r="D15" s="56"/>
      <c r="E15" s="57" t="s">
        <v>339</v>
      </c>
      <c r="F15" s="58">
        <v>2.2826</v>
      </c>
      <c r="G15" s="59"/>
      <c r="H15" s="60">
        <v>42.692198581560284</v>
      </c>
      <c r="I15" s="60">
        <f>H14-H15</f>
        <v>1.100206969711877</v>
      </c>
      <c r="J15" s="61">
        <v>3.8831040000000003</v>
      </c>
      <c r="K15" s="61">
        <f>J14-J15</f>
        <v>-5.0000000000016698E-3</v>
      </c>
      <c r="L15" s="60">
        <v>357.22015915119368</v>
      </c>
      <c r="M15" s="61">
        <v>-20.177818200000001</v>
      </c>
      <c r="N15" s="61"/>
      <c r="O15" s="59"/>
      <c r="P15" s="59" t="s">
        <v>1115</v>
      </c>
      <c r="Q15" s="87" t="s">
        <v>1220</v>
      </c>
      <c r="R15" s="62"/>
      <c r="S15" s="62"/>
      <c r="T15" s="59" t="s">
        <v>1203</v>
      </c>
      <c r="U15" s="65"/>
      <c r="V15" s="86"/>
      <c r="W15" s="62"/>
      <c r="X15" s="59"/>
      <c r="Y15" s="59"/>
      <c r="Z15" s="56"/>
      <c r="AA15" s="56"/>
      <c r="AB15" s="59"/>
      <c r="AC15" s="59"/>
      <c r="AD15" s="59"/>
      <c r="AE15" s="59"/>
      <c r="AF15" s="59"/>
      <c r="AG15" s="59"/>
      <c r="AH15" s="59"/>
      <c r="AI15" s="59"/>
      <c r="AJ15" s="59"/>
      <c r="AK15" s="57"/>
      <c r="AL15" s="56"/>
      <c r="AM15" s="56"/>
      <c r="AN15" s="56"/>
      <c r="AO15" s="56"/>
      <c r="AP15" s="56"/>
    </row>
    <row r="16" spans="1:42" s="15" customFormat="1" x14ac:dyDescent="0.3">
      <c r="A16" s="1" t="s">
        <v>843</v>
      </c>
      <c r="B16" s="55" t="s">
        <v>19</v>
      </c>
      <c r="C16" s="15" t="s">
        <v>1205</v>
      </c>
      <c r="E16" s="24" t="s">
        <v>339</v>
      </c>
      <c r="F16" s="34">
        <v>2.2869000000000002</v>
      </c>
      <c r="G16" s="21"/>
      <c r="H16" s="26">
        <v>57.379529683885885</v>
      </c>
      <c r="I16" s="26"/>
      <c r="J16" s="27">
        <v>2.3991820000000001</v>
      </c>
      <c r="K16" s="27"/>
      <c r="L16" s="26">
        <v>554.55773420479295</v>
      </c>
      <c r="M16" s="27">
        <v>-17.699628400000005</v>
      </c>
      <c r="N16" s="27"/>
      <c r="O16" s="50"/>
      <c r="P16" s="3" t="s">
        <v>1115</v>
      </c>
      <c r="Q16" s="21" t="s">
        <v>1220</v>
      </c>
      <c r="R16" s="28"/>
      <c r="S16" s="28"/>
      <c r="T16" s="21" t="s">
        <v>1203</v>
      </c>
      <c r="U16" s="31"/>
      <c r="V16" s="33"/>
      <c r="W16" s="28"/>
      <c r="X16" s="21"/>
      <c r="Y16" s="21"/>
      <c r="AB16" s="21"/>
      <c r="AC16" s="21"/>
      <c r="AD16" s="21"/>
      <c r="AE16" s="21"/>
      <c r="AF16" s="21"/>
      <c r="AG16" s="21"/>
      <c r="AH16" s="21"/>
      <c r="AI16" s="21"/>
      <c r="AJ16" s="21"/>
      <c r="AK16" s="24"/>
      <c r="AL16" s="1"/>
      <c r="AM16" s="1"/>
      <c r="AN16" s="1"/>
      <c r="AO16" s="1"/>
      <c r="AP16" s="51"/>
    </row>
    <row r="17" spans="1:42" s="15" customFormat="1" x14ac:dyDescent="0.3">
      <c r="A17" s="56" t="s">
        <v>844</v>
      </c>
      <c r="B17" s="84" t="s">
        <v>19</v>
      </c>
      <c r="C17" s="56" t="s">
        <v>1205</v>
      </c>
      <c r="D17" s="56"/>
      <c r="E17" s="57" t="s">
        <v>339</v>
      </c>
      <c r="F17" s="58">
        <v>2.2191999999999998</v>
      </c>
      <c r="G17" s="59"/>
      <c r="H17" s="60">
        <v>48.28971631205674</v>
      </c>
      <c r="I17" s="60">
        <f>H16-H17</f>
        <v>9.0898133718291447</v>
      </c>
      <c r="J17" s="61">
        <v>2.4618855999999991</v>
      </c>
      <c r="K17" s="61">
        <f>J16-J17</f>
        <v>-6.2703599999998971E-2</v>
      </c>
      <c r="L17" s="60">
        <v>393.46684350132631</v>
      </c>
      <c r="M17" s="61">
        <v>-20.137067599999998</v>
      </c>
      <c r="N17" s="61"/>
      <c r="O17" s="59"/>
      <c r="P17" s="59" t="s">
        <v>1115</v>
      </c>
      <c r="Q17" s="59" t="s">
        <v>1220</v>
      </c>
      <c r="R17" s="59"/>
      <c r="S17" s="59"/>
      <c r="T17" s="59" t="s">
        <v>1203</v>
      </c>
      <c r="U17" s="88"/>
      <c r="V17" s="59"/>
      <c r="W17" s="59"/>
      <c r="X17" s="59"/>
      <c r="Y17" s="59"/>
      <c r="Z17" s="56"/>
      <c r="AA17" s="56"/>
      <c r="AB17" s="59"/>
      <c r="AC17" s="59"/>
      <c r="AD17" s="59"/>
      <c r="AE17" s="59"/>
      <c r="AF17" s="59"/>
      <c r="AG17" s="59"/>
      <c r="AH17" s="59"/>
      <c r="AI17" s="59"/>
      <c r="AJ17" s="59"/>
      <c r="AK17" s="57"/>
      <c r="AL17" s="56"/>
      <c r="AM17" s="56"/>
      <c r="AN17" s="56"/>
      <c r="AO17" s="56"/>
      <c r="AP17" s="56"/>
    </row>
    <row r="18" spans="1:42" s="15" customFormat="1" x14ac:dyDescent="0.3">
      <c r="A18" s="1" t="s">
        <v>845</v>
      </c>
      <c r="B18" s="55" t="s">
        <v>19</v>
      </c>
      <c r="C18" s="15" t="s">
        <v>1205</v>
      </c>
      <c r="E18" s="24" t="s">
        <v>339</v>
      </c>
      <c r="F18" s="34">
        <v>2.2795999999999998</v>
      </c>
      <c r="G18" s="21"/>
      <c r="H18" s="26">
        <v>47.934656900539707</v>
      </c>
      <c r="I18" s="26"/>
      <c r="J18" s="27">
        <v>2.9733819999999991</v>
      </c>
      <c r="K18" s="27"/>
      <c r="L18" s="26">
        <v>546.4531590413942</v>
      </c>
      <c r="M18" s="27">
        <v>-16.706238800000001</v>
      </c>
      <c r="N18" s="27"/>
      <c r="O18" s="50"/>
      <c r="P18" s="3" t="s">
        <v>1115</v>
      </c>
      <c r="Q18" s="21" t="s">
        <v>1220</v>
      </c>
      <c r="R18" s="29"/>
      <c r="S18" s="30"/>
      <c r="T18" s="21" t="s">
        <v>1203</v>
      </c>
      <c r="U18" s="31"/>
      <c r="V18" s="33"/>
      <c r="W18" s="28"/>
      <c r="X18" s="21"/>
      <c r="Y18" s="21"/>
      <c r="AB18" s="21"/>
      <c r="AC18" s="21"/>
      <c r="AD18" s="21"/>
      <c r="AE18" s="21"/>
      <c r="AF18" s="21"/>
      <c r="AG18" s="21"/>
      <c r="AH18" s="21"/>
      <c r="AI18" s="21"/>
      <c r="AJ18" s="21"/>
      <c r="AK18" s="24"/>
      <c r="AL18" s="1"/>
      <c r="AM18" s="1"/>
      <c r="AN18" s="1"/>
      <c r="AO18" s="1"/>
      <c r="AP18" s="51"/>
    </row>
    <row r="19" spans="1:42" s="15" customFormat="1" x14ac:dyDescent="0.3">
      <c r="A19" s="56" t="s">
        <v>846</v>
      </c>
      <c r="B19" s="84" t="s">
        <v>19</v>
      </c>
      <c r="C19" s="56" t="s">
        <v>1205</v>
      </c>
      <c r="D19" s="56"/>
      <c r="E19" s="57" t="s">
        <v>339</v>
      </c>
      <c r="F19" s="58">
        <v>2.2544</v>
      </c>
      <c r="G19" s="59"/>
      <c r="H19" s="60">
        <v>41.05390070921986</v>
      </c>
      <c r="I19" s="60">
        <f>H18-H19</f>
        <v>6.8807561913198469</v>
      </c>
      <c r="J19" s="61">
        <v>3.0189727999999989</v>
      </c>
      <c r="K19" s="61">
        <f>J18-J19</f>
        <v>-4.559079999999982E-2</v>
      </c>
      <c r="L19" s="60">
        <v>375.08488063660479</v>
      </c>
      <c r="M19" s="61">
        <v>-19.276712800000006</v>
      </c>
      <c r="N19" s="61"/>
      <c r="O19" s="59"/>
      <c r="P19" s="59" t="s">
        <v>1115</v>
      </c>
      <c r="Q19" s="59" t="s">
        <v>1220</v>
      </c>
      <c r="R19" s="63"/>
      <c r="S19" s="64"/>
      <c r="T19" s="59" t="s">
        <v>1203</v>
      </c>
      <c r="U19" s="65"/>
      <c r="V19" s="86"/>
      <c r="W19" s="62"/>
      <c r="X19" s="59"/>
      <c r="Y19" s="59"/>
      <c r="Z19" s="56"/>
      <c r="AA19" s="56"/>
      <c r="AB19" s="59"/>
      <c r="AC19" s="59"/>
      <c r="AD19" s="59"/>
      <c r="AE19" s="59"/>
      <c r="AF19" s="59"/>
      <c r="AG19" s="59"/>
      <c r="AH19" s="59"/>
      <c r="AI19" s="59"/>
      <c r="AJ19" s="59"/>
      <c r="AK19" s="57"/>
      <c r="AL19" s="56"/>
      <c r="AM19" s="56"/>
      <c r="AN19" s="56"/>
      <c r="AO19" s="56"/>
      <c r="AP19" s="56"/>
    </row>
    <row r="20" spans="1:42" s="15" customFormat="1" x14ac:dyDescent="0.3">
      <c r="A20" s="1" t="s">
        <v>847</v>
      </c>
      <c r="B20" s="55" t="s">
        <v>19</v>
      </c>
      <c r="C20" s="15" t="s">
        <v>1205</v>
      </c>
      <c r="E20" s="24" t="s">
        <v>339</v>
      </c>
      <c r="F20" s="34">
        <v>2.3127</v>
      </c>
      <c r="G20" s="21"/>
      <c r="H20" s="26">
        <v>36.951619121048573</v>
      </c>
      <c r="I20" s="26"/>
      <c r="J20" s="27">
        <v>3.6930259999999988</v>
      </c>
      <c r="K20" s="27"/>
      <c r="L20" s="26">
        <v>464.73202614379079</v>
      </c>
      <c r="M20" s="27">
        <v>-15.222977</v>
      </c>
      <c r="N20" s="27"/>
      <c r="O20" s="50"/>
      <c r="P20" s="3" t="s">
        <v>1115</v>
      </c>
      <c r="Q20" s="40" t="s">
        <v>1220</v>
      </c>
      <c r="R20" s="29"/>
      <c r="S20" s="30"/>
      <c r="T20" s="21" t="s">
        <v>1203</v>
      </c>
      <c r="U20" s="31"/>
      <c r="V20" s="33"/>
      <c r="W20" s="28"/>
      <c r="X20" s="21"/>
      <c r="Y20" s="21"/>
      <c r="AB20" s="21"/>
      <c r="AC20" s="21"/>
      <c r="AD20" s="21"/>
      <c r="AE20" s="21"/>
      <c r="AF20" s="21"/>
      <c r="AG20" s="21"/>
      <c r="AH20" s="21"/>
      <c r="AI20" s="21"/>
      <c r="AJ20" s="21"/>
      <c r="AK20" s="24"/>
      <c r="AL20" s="1"/>
      <c r="AM20" s="1"/>
      <c r="AN20" s="1"/>
      <c r="AO20" s="1"/>
      <c r="AP20" s="51"/>
    </row>
    <row r="21" spans="1:42" s="15" customFormat="1" x14ac:dyDescent="0.3">
      <c r="A21" s="56" t="s">
        <v>848</v>
      </c>
      <c r="B21" s="84" t="s">
        <v>19</v>
      </c>
      <c r="C21" s="56" t="s">
        <v>1205</v>
      </c>
      <c r="D21" s="56"/>
      <c r="E21" s="57" t="s">
        <v>339</v>
      </c>
      <c r="F21" s="58">
        <v>2.4096000000000002</v>
      </c>
      <c r="G21" s="59"/>
      <c r="H21" s="60">
        <v>33.828723404255321</v>
      </c>
      <c r="I21" s="60">
        <f>H20-H21</f>
        <v>3.1228957167932521</v>
      </c>
      <c r="J21" s="61">
        <v>3.7721127999999995</v>
      </c>
      <c r="K21" s="61">
        <f>J20-J21</f>
        <v>-7.9086800000000679E-2</v>
      </c>
      <c r="L21" s="60">
        <v>322.31299734748012</v>
      </c>
      <c r="M21" s="61">
        <v>-20.107760600000006</v>
      </c>
      <c r="N21" s="61"/>
      <c r="O21" s="59"/>
      <c r="P21" s="59" t="s">
        <v>1115</v>
      </c>
      <c r="Q21" s="87" t="s">
        <v>1220</v>
      </c>
      <c r="R21" s="63"/>
      <c r="S21" s="64"/>
      <c r="T21" s="59" t="s">
        <v>1203</v>
      </c>
      <c r="U21" s="65"/>
      <c r="V21" s="86"/>
      <c r="W21" s="62"/>
      <c r="X21" s="59"/>
      <c r="Y21" s="59"/>
      <c r="Z21" s="56"/>
      <c r="AA21" s="56"/>
      <c r="AB21" s="59"/>
      <c r="AC21" s="59"/>
      <c r="AD21" s="59"/>
      <c r="AE21" s="59"/>
      <c r="AF21" s="59"/>
      <c r="AG21" s="59"/>
      <c r="AH21" s="59"/>
      <c r="AI21" s="59"/>
      <c r="AJ21" s="59"/>
      <c r="AK21" s="57"/>
      <c r="AL21" s="56"/>
      <c r="AM21" s="56"/>
      <c r="AN21" s="56"/>
      <c r="AO21" s="56"/>
      <c r="AP21" s="56"/>
    </row>
    <row r="22" spans="1:42" s="15" customFormat="1" x14ac:dyDescent="0.3">
      <c r="A22" s="1" t="s">
        <v>673</v>
      </c>
      <c r="B22" s="1" t="s">
        <v>19</v>
      </c>
      <c r="C22" s="15" t="s">
        <v>1205</v>
      </c>
      <c r="E22" s="24" t="s">
        <v>339</v>
      </c>
      <c r="F22" s="34">
        <v>2.4013</v>
      </c>
      <c r="G22" s="21"/>
      <c r="H22" s="26">
        <v>66.118178396687981</v>
      </c>
      <c r="I22" s="26"/>
      <c r="J22" s="27">
        <v>2.5611767999999997</v>
      </c>
      <c r="K22" s="27"/>
      <c r="L22" s="26">
        <v>985.46820809248561</v>
      </c>
      <c r="M22" s="27">
        <v>-19.1536203</v>
      </c>
      <c r="N22" s="27"/>
      <c r="O22" s="3">
        <v>30</v>
      </c>
      <c r="P22" s="3" t="s">
        <v>1101</v>
      </c>
      <c r="Q22" s="21" t="s">
        <v>1217</v>
      </c>
      <c r="R22" s="21"/>
      <c r="S22" s="21"/>
      <c r="T22" s="21" t="s">
        <v>1203</v>
      </c>
      <c r="U22" s="36"/>
      <c r="V22" s="21"/>
      <c r="W22" s="21"/>
      <c r="X22" s="21"/>
      <c r="Y22" s="21"/>
      <c r="AB22" s="21"/>
      <c r="AC22" s="21"/>
      <c r="AD22" s="21"/>
      <c r="AE22" s="21"/>
      <c r="AF22" s="21"/>
      <c r="AG22" s="21"/>
      <c r="AH22" s="21"/>
      <c r="AI22" s="21"/>
      <c r="AJ22" s="21"/>
      <c r="AK22" s="24"/>
      <c r="AL22" s="1"/>
      <c r="AM22" s="1"/>
      <c r="AN22" s="1"/>
      <c r="AO22" s="1"/>
      <c r="AP22" s="1"/>
    </row>
    <row r="23" spans="1:42" s="15" customFormat="1" x14ac:dyDescent="0.3">
      <c r="A23" s="56" t="s">
        <v>674</v>
      </c>
      <c r="B23" s="56" t="s">
        <v>103</v>
      </c>
      <c r="C23" s="56" t="s">
        <v>1205</v>
      </c>
      <c r="D23" s="56"/>
      <c r="E23" s="57" t="s">
        <v>339</v>
      </c>
      <c r="F23" s="58">
        <v>2.3660000000000001</v>
      </c>
      <c r="G23" s="59"/>
      <c r="H23" s="60">
        <v>58.619484645252385</v>
      </c>
      <c r="I23" s="60">
        <f>H22-H23</f>
        <v>7.4986937514355958</v>
      </c>
      <c r="J23" s="61">
        <v>2.3603983999999998</v>
      </c>
      <c r="K23" s="61">
        <f>J22-J23</f>
        <v>0.20077839999999991</v>
      </c>
      <c r="L23" s="60">
        <v>619.3613847452857</v>
      </c>
      <c r="M23" s="61">
        <v>-19.157177900000001</v>
      </c>
      <c r="N23" s="61"/>
      <c r="O23" s="59">
        <v>30</v>
      </c>
      <c r="P23" s="59" t="s">
        <v>1101</v>
      </c>
      <c r="Q23" s="59" t="s">
        <v>1217</v>
      </c>
      <c r="R23" s="59"/>
      <c r="S23" s="59"/>
      <c r="T23" s="59" t="s">
        <v>1203</v>
      </c>
      <c r="U23" s="88"/>
      <c r="V23" s="59"/>
      <c r="W23" s="59"/>
      <c r="X23" s="59"/>
      <c r="Y23" s="59"/>
      <c r="Z23" s="56"/>
      <c r="AA23" s="56"/>
      <c r="AB23" s="59"/>
      <c r="AC23" s="59"/>
      <c r="AD23" s="59"/>
      <c r="AE23" s="59"/>
      <c r="AF23" s="59"/>
      <c r="AG23" s="59"/>
      <c r="AH23" s="59"/>
      <c r="AI23" s="59"/>
      <c r="AJ23" s="59"/>
      <c r="AK23" s="57"/>
      <c r="AL23" s="56"/>
      <c r="AM23" s="56"/>
      <c r="AN23" s="56"/>
      <c r="AO23" s="56"/>
      <c r="AP23" s="56"/>
    </row>
    <row r="24" spans="1:42" s="15" customFormat="1" x14ac:dyDescent="0.3">
      <c r="A24" s="1" t="s">
        <v>675</v>
      </c>
      <c r="B24" s="1" t="s">
        <v>19</v>
      </c>
      <c r="C24" s="15" t="s">
        <v>1205</v>
      </c>
      <c r="E24" s="24" t="s">
        <v>339</v>
      </c>
      <c r="F24" s="34">
        <v>2.2345000000000002</v>
      </c>
      <c r="G24" s="21"/>
      <c r="H24" s="26">
        <v>68.393927988959973</v>
      </c>
      <c r="I24" s="26"/>
      <c r="J24" s="27">
        <v>2.5646279999999999</v>
      </c>
      <c r="K24" s="27"/>
      <c r="L24" s="26">
        <v>908.56069364161851</v>
      </c>
      <c r="M24" s="27">
        <v>-18.186481700000005</v>
      </c>
      <c r="N24" s="27"/>
      <c r="O24" s="3">
        <v>30</v>
      </c>
      <c r="P24" s="3" t="s">
        <v>1101</v>
      </c>
      <c r="Q24" s="21" t="s">
        <v>1217</v>
      </c>
      <c r="R24" s="21"/>
      <c r="S24" s="21"/>
      <c r="T24" s="21" t="s">
        <v>1203</v>
      </c>
      <c r="U24" s="36"/>
      <c r="V24" s="21"/>
      <c r="W24" s="21"/>
      <c r="X24" s="21"/>
      <c r="Y24" s="21"/>
      <c r="AB24" s="21"/>
      <c r="AC24" s="21"/>
      <c r="AD24" s="21"/>
      <c r="AE24" s="21"/>
      <c r="AF24" s="21"/>
      <c r="AG24" s="21"/>
      <c r="AH24" s="21"/>
      <c r="AI24" s="21"/>
      <c r="AJ24" s="21"/>
      <c r="AK24" s="24"/>
      <c r="AL24" s="1"/>
      <c r="AM24" s="1"/>
      <c r="AN24" s="1"/>
      <c r="AO24" s="1"/>
      <c r="AP24" s="1"/>
    </row>
    <row r="25" spans="1:42" s="15" customFormat="1" x14ac:dyDescent="0.3">
      <c r="A25" s="56" t="s">
        <v>676</v>
      </c>
      <c r="B25" s="56" t="s">
        <v>103</v>
      </c>
      <c r="C25" s="56" t="s">
        <v>1205</v>
      </c>
      <c r="D25" s="56"/>
      <c r="E25" s="57" t="s">
        <v>339</v>
      </c>
      <c r="F25" s="58">
        <v>2.2905000000000002</v>
      </c>
      <c r="G25" s="59"/>
      <c r="H25" s="60">
        <v>64.864184397163129</v>
      </c>
      <c r="I25" s="60">
        <f>H24-H25</f>
        <v>3.5297435917968443</v>
      </c>
      <c r="J25" s="61">
        <v>2.2441479999999983</v>
      </c>
      <c r="K25" s="61">
        <f>J24-J25</f>
        <v>0.32048000000000165</v>
      </c>
      <c r="L25" s="60">
        <v>772.0610079575597</v>
      </c>
      <c r="M25" s="61">
        <v>-18.4729104</v>
      </c>
      <c r="N25" s="61"/>
      <c r="O25" s="59">
        <v>30</v>
      </c>
      <c r="P25" s="59" t="s">
        <v>1101</v>
      </c>
      <c r="Q25" s="59" t="s">
        <v>1217</v>
      </c>
      <c r="R25" s="59"/>
      <c r="S25" s="59"/>
      <c r="T25" s="59" t="s">
        <v>1203</v>
      </c>
      <c r="U25" s="88"/>
      <c r="V25" s="59"/>
      <c r="W25" s="59"/>
      <c r="X25" s="59"/>
      <c r="Y25" s="59"/>
      <c r="Z25" s="56"/>
      <c r="AA25" s="56"/>
      <c r="AB25" s="59"/>
      <c r="AC25" s="59"/>
      <c r="AD25" s="59"/>
      <c r="AE25" s="59"/>
      <c r="AF25" s="59"/>
      <c r="AG25" s="59"/>
      <c r="AH25" s="59"/>
      <c r="AI25" s="59"/>
      <c r="AJ25" s="59"/>
      <c r="AK25" s="57"/>
      <c r="AL25" s="56"/>
      <c r="AM25" s="56"/>
      <c r="AN25" s="56"/>
      <c r="AO25" s="56"/>
      <c r="AP25" s="56"/>
    </row>
    <row r="26" spans="1:42" s="15" customFormat="1" x14ac:dyDescent="0.3">
      <c r="A26" s="1" t="s">
        <v>677</v>
      </c>
      <c r="B26" s="1" t="s">
        <v>19</v>
      </c>
      <c r="C26" s="15" t="s">
        <v>1205</v>
      </c>
      <c r="E26" s="24" t="s">
        <v>339</v>
      </c>
      <c r="F26" s="34">
        <v>2.3170000000000002</v>
      </c>
      <c r="G26" s="21"/>
      <c r="H26" s="26">
        <v>70.489022707314007</v>
      </c>
      <c r="I26" s="26"/>
      <c r="J26" s="27">
        <v>3.0099640000000001</v>
      </c>
      <c r="K26" s="27"/>
      <c r="L26" s="26">
        <v>966.26300578034693</v>
      </c>
      <c r="M26" s="27">
        <v>-18.629602600000005</v>
      </c>
      <c r="N26" s="27"/>
      <c r="O26" s="3">
        <v>30</v>
      </c>
      <c r="P26" s="3" t="s">
        <v>1101</v>
      </c>
      <c r="Q26" s="21" t="s">
        <v>1217</v>
      </c>
      <c r="R26" s="21"/>
      <c r="S26" s="21"/>
      <c r="T26" s="21" t="s">
        <v>1203</v>
      </c>
      <c r="U26" s="36"/>
      <c r="V26" s="21"/>
      <c r="W26" s="21"/>
      <c r="X26" s="21"/>
      <c r="Y26" s="21"/>
      <c r="AB26" s="21"/>
      <c r="AC26" s="21"/>
      <c r="AD26" s="21"/>
      <c r="AE26" s="21"/>
      <c r="AF26" s="21"/>
      <c r="AG26" s="21"/>
      <c r="AH26" s="21"/>
      <c r="AI26" s="21"/>
      <c r="AJ26" s="21"/>
      <c r="AK26" s="24"/>
      <c r="AL26" s="1"/>
      <c r="AM26" s="1"/>
      <c r="AN26" s="1"/>
      <c r="AO26" s="1"/>
      <c r="AP26" s="1"/>
    </row>
    <row r="27" spans="1:42" s="15" customFormat="1" x14ac:dyDescent="0.3">
      <c r="A27" s="56" t="s">
        <v>678</v>
      </c>
      <c r="B27" s="56" t="s">
        <v>103</v>
      </c>
      <c r="C27" s="56" t="s">
        <v>1205</v>
      </c>
      <c r="D27" s="56"/>
      <c r="E27" s="57" t="s">
        <v>339</v>
      </c>
      <c r="F27" s="58">
        <v>2.2450000000000001</v>
      </c>
      <c r="G27" s="59"/>
      <c r="H27" s="60">
        <v>63.475886524822691</v>
      </c>
      <c r="I27" s="60">
        <f>H26-H27</f>
        <v>7.0131361824913157</v>
      </c>
      <c r="J27" s="61">
        <v>2.6932575999999986</v>
      </c>
      <c r="K27" s="61">
        <f>J26-J27</f>
        <v>0.3167064000000015</v>
      </c>
      <c r="L27" s="60">
        <v>778.33421750663138</v>
      </c>
      <c r="M27" s="61">
        <v>-18.972491800000004</v>
      </c>
      <c r="N27" s="61"/>
      <c r="O27" s="59">
        <v>30</v>
      </c>
      <c r="P27" s="59" t="s">
        <v>1101</v>
      </c>
      <c r="Q27" s="59" t="s">
        <v>1217</v>
      </c>
      <c r="R27" s="59"/>
      <c r="S27" s="59"/>
      <c r="T27" s="59" t="s">
        <v>1203</v>
      </c>
      <c r="U27" s="88"/>
      <c r="V27" s="59"/>
      <c r="W27" s="59"/>
      <c r="X27" s="59"/>
      <c r="Y27" s="59"/>
      <c r="Z27" s="56"/>
      <c r="AA27" s="56"/>
      <c r="AB27" s="59"/>
      <c r="AC27" s="59"/>
      <c r="AD27" s="59"/>
      <c r="AE27" s="59"/>
      <c r="AF27" s="59"/>
      <c r="AG27" s="59"/>
      <c r="AH27" s="59"/>
      <c r="AI27" s="59"/>
      <c r="AJ27" s="59"/>
      <c r="AK27" s="57"/>
      <c r="AL27" s="56"/>
      <c r="AM27" s="56"/>
      <c r="AN27" s="56"/>
      <c r="AO27" s="56"/>
      <c r="AP27" s="56"/>
    </row>
    <row r="28" spans="1:42" s="15" customFormat="1" x14ac:dyDescent="0.3">
      <c r="A28" s="1" t="s">
        <v>679</v>
      </c>
      <c r="B28" s="1" t="s">
        <v>19</v>
      </c>
      <c r="C28" s="15" t="s">
        <v>1205</v>
      </c>
      <c r="E28" s="24" t="s">
        <v>339</v>
      </c>
      <c r="F28" s="34">
        <v>2.2320000000000002</v>
      </c>
      <c r="G28" s="21"/>
      <c r="H28" s="26">
        <v>66.517124576590135</v>
      </c>
      <c r="I28" s="26"/>
      <c r="J28" s="27">
        <v>2.9144311999999992</v>
      </c>
      <c r="K28" s="27"/>
      <c r="L28" s="26">
        <v>802.47687861271675</v>
      </c>
      <c r="M28" s="27">
        <v>-17.539528400000005</v>
      </c>
      <c r="N28" s="27"/>
      <c r="O28" s="3">
        <v>30</v>
      </c>
      <c r="P28" s="3" t="s">
        <v>1101</v>
      </c>
      <c r="Q28" s="21" t="s">
        <v>1217</v>
      </c>
      <c r="R28" s="21"/>
      <c r="S28" s="21"/>
      <c r="T28" s="21" t="s">
        <v>1203</v>
      </c>
      <c r="U28" s="36"/>
      <c r="V28" s="21"/>
      <c r="W28" s="21"/>
      <c r="X28" s="21"/>
      <c r="Y28" s="21"/>
      <c r="AB28" s="21"/>
      <c r="AC28" s="21"/>
      <c r="AD28" s="21"/>
      <c r="AE28" s="21"/>
      <c r="AF28" s="21"/>
      <c r="AG28" s="21"/>
      <c r="AH28" s="21"/>
      <c r="AI28" s="21"/>
      <c r="AJ28" s="21"/>
      <c r="AK28" s="24"/>
      <c r="AL28" s="1"/>
      <c r="AM28" s="1"/>
      <c r="AN28" s="1"/>
      <c r="AO28" s="1"/>
      <c r="AP28" s="1"/>
    </row>
    <row r="29" spans="1:42" s="15" customFormat="1" x14ac:dyDescent="0.3">
      <c r="A29" s="56" t="s">
        <v>680</v>
      </c>
      <c r="B29" s="56" t="s">
        <v>103</v>
      </c>
      <c r="C29" s="56" t="s">
        <v>1205</v>
      </c>
      <c r="D29" s="56"/>
      <c r="E29" s="57" t="s">
        <v>339</v>
      </c>
      <c r="F29" s="58">
        <v>2.2622</v>
      </c>
      <c r="G29" s="59"/>
      <c r="H29" s="60">
        <v>57.222340425531911</v>
      </c>
      <c r="I29" s="60">
        <f>H28-H29</f>
        <v>9.2947841510582236</v>
      </c>
      <c r="J29" s="61">
        <v>2.5112199999999993</v>
      </c>
      <c r="K29" s="61">
        <f>J28-J29</f>
        <v>0.40321119999999988</v>
      </c>
      <c r="L29" s="60">
        <v>553.34748010610087</v>
      </c>
      <c r="M29" s="61">
        <v>-18.174316600000001</v>
      </c>
      <c r="N29" s="61"/>
      <c r="O29" s="59">
        <v>30</v>
      </c>
      <c r="P29" s="59" t="s">
        <v>1101</v>
      </c>
      <c r="Q29" s="59" t="s">
        <v>1217</v>
      </c>
      <c r="R29" s="59"/>
      <c r="S29" s="59"/>
      <c r="T29" s="59" t="s">
        <v>1203</v>
      </c>
      <c r="U29" s="88"/>
      <c r="V29" s="59"/>
      <c r="W29" s="59"/>
      <c r="X29" s="59"/>
      <c r="Y29" s="59"/>
      <c r="Z29" s="56"/>
      <c r="AA29" s="56"/>
      <c r="AB29" s="59"/>
      <c r="AC29" s="59"/>
      <c r="AD29" s="59"/>
      <c r="AE29" s="59"/>
      <c r="AF29" s="59"/>
      <c r="AG29" s="59"/>
      <c r="AH29" s="59"/>
      <c r="AI29" s="59"/>
      <c r="AJ29" s="59"/>
      <c r="AK29" s="57"/>
      <c r="AL29" s="56"/>
      <c r="AM29" s="56"/>
      <c r="AN29" s="56"/>
      <c r="AO29" s="56"/>
      <c r="AP29" s="56"/>
    </row>
    <row r="30" spans="1:42" s="15" customFormat="1" x14ac:dyDescent="0.3">
      <c r="A30" s="1" t="s">
        <v>681</v>
      </c>
      <c r="B30" s="1" t="s">
        <v>19</v>
      </c>
      <c r="C30" s="15" t="s">
        <v>1205</v>
      </c>
      <c r="E30" s="24" t="s">
        <v>339</v>
      </c>
      <c r="F30" s="34">
        <v>2.2749999999999999</v>
      </c>
      <c r="G30" s="21"/>
      <c r="H30" s="26">
        <v>77.125580228327678</v>
      </c>
      <c r="I30" s="26"/>
      <c r="J30" s="27">
        <v>2.2921960000000001</v>
      </c>
      <c r="K30" s="27"/>
      <c r="L30" s="26">
        <v>960.29479768786132</v>
      </c>
      <c r="M30" s="27">
        <v>-19.069935700000002</v>
      </c>
      <c r="N30" s="27"/>
      <c r="O30" s="3">
        <v>30</v>
      </c>
      <c r="P30" s="3" t="s">
        <v>1101</v>
      </c>
      <c r="Q30" s="21" t="s">
        <v>1217</v>
      </c>
      <c r="R30" s="21"/>
      <c r="S30" s="21"/>
      <c r="T30" s="21" t="s">
        <v>1203</v>
      </c>
      <c r="U30" s="36"/>
      <c r="V30" s="21"/>
      <c r="W30" s="21"/>
      <c r="X30" s="21"/>
      <c r="Y30" s="21"/>
      <c r="AB30" s="21"/>
      <c r="AC30" s="21"/>
      <c r="AD30" s="21"/>
      <c r="AE30" s="21"/>
      <c r="AF30" s="21"/>
      <c r="AG30" s="21"/>
      <c r="AH30" s="21"/>
      <c r="AI30" s="21"/>
      <c r="AJ30" s="21"/>
      <c r="AK30" s="24"/>
      <c r="AL30" s="1"/>
      <c r="AM30" s="1"/>
      <c r="AN30" s="1"/>
      <c r="AO30" s="1"/>
      <c r="AP30" s="1"/>
    </row>
    <row r="31" spans="1:42" s="15" customFormat="1" x14ac:dyDescent="0.3">
      <c r="A31" s="56" t="s">
        <v>682</v>
      </c>
      <c r="B31" s="56" t="s">
        <v>19</v>
      </c>
      <c r="C31" s="56" t="s">
        <v>1205</v>
      </c>
      <c r="D31" s="56"/>
      <c r="E31" s="57" t="s">
        <v>339</v>
      </c>
      <c r="F31" s="58">
        <v>2.2883</v>
      </c>
      <c r="G31" s="59"/>
      <c r="H31" s="60">
        <v>71.346453900709221</v>
      </c>
      <c r="I31" s="60">
        <f>H30-H31</f>
        <v>5.7791263276184566</v>
      </c>
      <c r="J31" s="61">
        <v>1.9713208</v>
      </c>
      <c r="K31" s="61">
        <f>J30-J31</f>
        <v>0.32087520000000014</v>
      </c>
      <c r="L31" s="60">
        <v>799.70026525198944</v>
      </c>
      <c r="M31" s="61">
        <v>-19.337501600000003</v>
      </c>
      <c r="N31" s="61"/>
      <c r="O31" s="59">
        <v>30</v>
      </c>
      <c r="P31" s="59" t="s">
        <v>1101</v>
      </c>
      <c r="Q31" s="59" t="s">
        <v>1217</v>
      </c>
      <c r="R31" s="59"/>
      <c r="S31" s="59"/>
      <c r="T31" s="59" t="s">
        <v>1203</v>
      </c>
      <c r="U31" s="88"/>
      <c r="V31" s="59"/>
      <c r="W31" s="59"/>
      <c r="X31" s="59"/>
      <c r="Y31" s="59"/>
      <c r="Z31" s="56"/>
      <c r="AA31" s="56"/>
      <c r="AB31" s="59"/>
      <c r="AC31" s="59"/>
      <c r="AD31" s="59"/>
      <c r="AE31" s="59"/>
      <c r="AF31" s="59"/>
      <c r="AG31" s="59"/>
      <c r="AH31" s="59"/>
      <c r="AI31" s="59"/>
      <c r="AJ31" s="59"/>
      <c r="AK31" s="57"/>
      <c r="AL31" s="56"/>
      <c r="AM31" s="56"/>
      <c r="AN31" s="56"/>
      <c r="AO31" s="56"/>
      <c r="AP31" s="56"/>
    </row>
    <row r="32" spans="1:42" s="72" customFormat="1" x14ac:dyDescent="0.3">
      <c r="A32" s="1" t="s">
        <v>875</v>
      </c>
      <c r="B32" s="1" t="s">
        <v>1085</v>
      </c>
      <c r="C32" s="15"/>
      <c r="D32" s="15"/>
      <c r="E32" s="2" t="s">
        <v>339</v>
      </c>
      <c r="F32" s="34">
        <v>3.2311999999999999</v>
      </c>
      <c r="G32" s="21"/>
      <c r="H32" s="26">
        <v>16.511177347242917</v>
      </c>
      <c r="I32" s="26"/>
      <c r="J32" s="27">
        <v>2.9979821999999983</v>
      </c>
      <c r="K32" s="27"/>
      <c r="L32" s="26">
        <v>209.0406811731315</v>
      </c>
      <c r="M32" s="27">
        <v>-5.0096927999999972</v>
      </c>
      <c r="N32" s="27"/>
      <c r="O32" s="3">
        <v>87</v>
      </c>
      <c r="P32" s="3" t="s">
        <v>1112</v>
      </c>
      <c r="Q32" s="21" t="s">
        <v>1218</v>
      </c>
      <c r="R32" s="21"/>
      <c r="S32" s="21"/>
      <c r="T32" s="21" t="s">
        <v>1203</v>
      </c>
      <c r="U32" s="36"/>
      <c r="V32" s="21"/>
      <c r="W32" s="21"/>
      <c r="X32" s="21"/>
      <c r="Y32" s="21"/>
      <c r="Z32" s="15"/>
      <c r="AA32" s="15"/>
      <c r="AB32" s="21"/>
      <c r="AC32" s="21"/>
      <c r="AD32" s="21"/>
      <c r="AE32" s="21"/>
      <c r="AF32" s="21"/>
      <c r="AG32" s="21"/>
      <c r="AH32" s="21"/>
      <c r="AI32" s="21"/>
      <c r="AJ32" s="21"/>
      <c r="AK32" s="24"/>
      <c r="AL32" s="1"/>
      <c r="AM32" s="1"/>
      <c r="AN32" s="1"/>
      <c r="AO32" s="1"/>
      <c r="AP32" s="1"/>
    </row>
    <row r="33" spans="1:42" s="15" customFormat="1" x14ac:dyDescent="0.3">
      <c r="A33" s="56" t="s">
        <v>876</v>
      </c>
      <c r="B33" s="56" t="s">
        <v>1085</v>
      </c>
      <c r="C33" s="141"/>
      <c r="D33" s="56"/>
      <c r="E33" s="57" t="s">
        <v>339</v>
      </c>
      <c r="F33" s="58">
        <v>3.2629000000000001</v>
      </c>
      <c r="G33" s="59"/>
      <c r="H33" s="60">
        <v>8.8948111542534409</v>
      </c>
      <c r="I33" s="60">
        <f>H32-H33</f>
        <v>7.6163661929894761</v>
      </c>
      <c r="J33" s="61">
        <v>4.4514767999999991</v>
      </c>
      <c r="K33" s="61">
        <f>J32-J33</f>
        <v>-1.4534946000000009</v>
      </c>
      <c r="L33" s="60">
        <v>71.925415142133403</v>
      </c>
      <c r="M33" s="61">
        <v>-25.835735500000002</v>
      </c>
      <c r="N33" s="61"/>
      <c r="O33" s="59">
        <v>87</v>
      </c>
      <c r="P33" s="59" t="s">
        <v>1112</v>
      </c>
      <c r="Q33" s="59" t="s">
        <v>1218</v>
      </c>
      <c r="R33" s="59"/>
      <c r="S33" s="59"/>
      <c r="T33" s="59" t="s">
        <v>1203</v>
      </c>
      <c r="U33" s="88"/>
      <c r="V33" s="59"/>
      <c r="W33" s="59"/>
      <c r="X33" s="59"/>
      <c r="Y33" s="59"/>
      <c r="Z33" s="56"/>
      <c r="AA33" s="56"/>
      <c r="AB33" s="59"/>
      <c r="AC33" s="59"/>
      <c r="AD33" s="59"/>
      <c r="AE33" s="59"/>
      <c r="AF33" s="59"/>
      <c r="AG33" s="59"/>
      <c r="AH33" s="59"/>
      <c r="AI33" s="59"/>
      <c r="AJ33" s="59"/>
      <c r="AK33" s="57"/>
      <c r="AL33" s="56"/>
      <c r="AM33" s="56"/>
      <c r="AN33" s="56"/>
      <c r="AO33" s="56"/>
      <c r="AP33" s="56"/>
    </row>
    <row r="34" spans="1:42" s="15" customFormat="1" x14ac:dyDescent="0.3">
      <c r="A34" s="1" t="s">
        <v>877</v>
      </c>
      <c r="B34" s="1" t="s">
        <v>1085</v>
      </c>
      <c r="C34" s="23"/>
      <c r="E34" s="2" t="s">
        <v>339</v>
      </c>
      <c r="F34" s="34">
        <v>3.2757999999999998</v>
      </c>
      <c r="G34" s="21"/>
      <c r="H34" s="26">
        <v>18.865871833084945</v>
      </c>
      <c r="I34" s="26"/>
      <c r="J34" s="27">
        <v>2.7809613999999989</v>
      </c>
      <c r="K34" s="27"/>
      <c r="L34" s="26">
        <v>216.75118259224217</v>
      </c>
      <c r="M34" s="27">
        <v>-5.2796448000000007</v>
      </c>
      <c r="N34" s="27"/>
      <c r="O34" s="3">
        <v>87</v>
      </c>
      <c r="P34" s="3" t="s">
        <v>1112</v>
      </c>
      <c r="Q34" s="21" t="s">
        <v>1218</v>
      </c>
      <c r="R34" s="21"/>
      <c r="S34" s="21"/>
      <c r="T34" s="21" t="s">
        <v>1203</v>
      </c>
      <c r="U34" s="36"/>
      <c r="V34" s="21"/>
      <c r="W34" s="21"/>
      <c r="X34" s="21"/>
      <c r="Y34" s="21"/>
      <c r="AB34" s="21"/>
      <c r="AC34" s="21"/>
      <c r="AD34" s="21"/>
      <c r="AE34" s="21"/>
      <c r="AF34" s="21"/>
      <c r="AG34" s="21"/>
      <c r="AH34" s="21"/>
      <c r="AI34" s="21"/>
      <c r="AJ34" s="21"/>
      <c r="AK34" s="24"/>
      <c r="AL34" s="1"/>
      <c r="AM34" s="1"/>
      <c r="AN34" s="1"/>
      <c r="AO34" s="1"/>
      <c r="AP34" s="1"/>
    </row>
    <row r="35" spans="1:42" s="15" customFormat="1" x14ac:dyDescent="0.3">
      <c r="A35" s="56" t="s">
        <v>878</v>
      </c>
      <c r="B35" s="56" t="s">
        <v>1085</v>
      </c>
      <c r="C35" s="141"/>
      <c r="D35" s="56"/>
      <c r="E35" s="57" t="s">
        <v>339</v>
      </c>
      <c r="F35" s="58">
        <v>3.1478999999999999</v>
      </c>
      <c r="G35" s="59"/>
      <c r="H35" s="60">
        <v>15.57147899752912</v>
      </c>
      <c r="I35" s="60">
        <f>H34-H35</f>
        <v>3.2943928355558256</v>
      </c>
      <c r="J35" s="61">
        <v>3.7754240000000006</v>
      </c>
      <c r="K35" s="61">
        <f>J34-J35</f>
        <v>-0.99446260000000164</v>
      </c>
      <c r="L35" s="60">
        <v>119.0039403321137</v>
      </c>
      <c r="M35" s="61">
        <v>-25.030954199999996</v>
      </c>
      <c r="N35" s="61"/>
      <c r="O35" s="59">
        <v>87</v>
      </c>
      <c r="P35" s="59" t="s">
        <v>1112</v>
      </c>
      <c r="Q35" s="59" t="s">
        <v>1218</v>
      </c>
      <c r="R35" s="59"/>
      <c r="S35" s="59"/>
      <c r="T35" s="59" t="s">
        <v>1203</v>
      </c>
      <c r="U35" s="88"/>
      <c r="V35" s="59"/>
      <c r="W35" s="59"/>
      <c r="X35" s="59"/>
      <c r="Y35" s="59"/>
      <c r="Z35" s="56"/>
      <c r="AA35" s="56"/>
      <c r="AB35" s="59"/>
      <c r="AC35" s="59"/>
      <c r="AD35" s="59"/>
      <c r="AE35" s="59"/>
      <c r="AF35" s="59"/>
      <c r="AG35" s="59"/>
      <c r="AH35" s="59"/>
      <c r="AI35" s="59"/>
      <c r="AJ35" s="59"/>
      <c r="AK35" s="57"/>
      <c r="AL35" s="56"/>
      <c r="AM35" s="56"/>
      <c r="AN35" s="56"/>
      <c r="AO35" s="56"/>
      <c r="AP35" s="56"/>
    </row>
    <row r="36" spans="1:42" s="72" customFormat="1" x14ac:dyDescent="0.3">
      <c r="A36" s="1" t="s">
        <v>879</v>
      </c>
      <c r="B36" s="1" t="s">
        <v>1085</v>
      </c>
      <c r="C36" s="23"/>
      <c r="D36" s="15"/>
      <c r="E36" s="2" t="s">
        <v>339</v>
      </c>
      <c r="F36" s="34">
        <v>3.2621000000000002</v>
      </c>
      <c r="G36" s="21"/>
      <c r="H36" s="26">
        <v>37.183681073025333</v>
      </c>
      <c r="I36" s="26"/>
      <c r="J36" s="27">
        <v>1.8877362999999998</v>
      </c>
      <c r="K36" s="27"/>
      <c r="L36" s="26">
        <v>257.45127719962153</v>
      </c>
      <c r="M36" s="27">
        <v>-11.930126400000001</v>
      </c>
      <c r="N36" s="27"/>
      <c r="O36" s="3">
        <v>87</v>
      </c>
      <c r="P36" s="3" t="s">
        <v>1112</v>
      </c>
      <c r="Q36" s="21" t="s">
        <v>1218</v>
      </c>
      <c r="R36" s="21"/>
      <c r="S36" s="21"/>
      <c r="T36" s="21" t="s">
        <v>1203</v>
      </c>
      <c r="U36" s="36"/>
      <c r="V36" s="21"/>
      <c r="W36" s="21"/>
      <c r="X36" s="21"/>
      <c r="Y36" s="21"/>
      <c r="Z36" s="15"/>
      <c r="AA36" s="15"/>
      <c r="AB36" s="21"/>
      <c r="AC36" s="21"/>
      <c r="AD36" s="21"/>
      <c r="AE36" s="21"/>
      <c r="AF36" s="21"/>
      <c r="AG36" s="21"/>
      <c r="AH36" s="21"/>
      <c r="AI36" s="21"/>
      <c r="AJ36" s="21"/>
      <c r="AK36" s="24"/>
      <c r="AL36" s="1"/>
      <c r="AM36" s="1"/>
      <c r="AN36" s="1"/>
      <c r="AO36" s="1"/>
      <c r="AP36" s="1"/>
    </row>
    <row r="37" spans="1:42" s="72" customFormat="1" x14ac:dyDescent="0.3">
      <c r="A37" s="56" t="s">
        <v>880</v>
      </c>
      <c r="B37" s="56" t="s">
        <v>1085</v>
      </c>
      <c r="C37" s="141"/>
      <c r="D37" s="56"/>
      <c r="E37" s="57" t="s">
        <v>339</v>
      </c>
      <c r="F37" s="58">
        <v>3.1766999999999999</v>
      </c>
      <c r="G37" s="59"/>
      <c r="H37" s="60">
        <v>28.591246028944582</v>
      </c>
      <c r="I37" s="60">
        <f>H36-H37</f>
        <v>8.5924350440807515</v>
      </c>
      <c r="J37" s="61">
        <v>2.8946208000000011</v>
      </c>
      <c r="K37" s="61">
        <f>J36-J37</f>
        <v>-1.0068845000000013</v>
      </c>
      <c r="L37" s="60">
        <v>206.69040247678018</v>
      </c>
      <c r="M37" s="61">
        <v>-27.3617597</v>
      </c>
      <c r="N37" s="61"/>
      <c r="O37" s="59">
        <v>87</v>
      </c>
      <c r="P37" s="59" t="s">
        <v>1112</v>
      </c>
      <c r="Q37" s="59" t="s">
        <v>1218</v>
      </c>
      <c r="R37" s="59"/>
      <c r="S37" s="59"/>
      <c r="T37" s="59" t="s">
        <v>1203</v>
      </c>
      <c r="U37" s="88"/>
      <c r="V37" s="59"/>
      <c r="W37" s="59"/>
      <c r="X37" s="59"/>
      <c r="Y37" s="59"/>
      <c r="Z37" s="56"/>
      <c r="AA37" s="56"/>
      <c r="AB37" s="59"/>
      <c r="AC37" s="59"/>
      <c r="AD37" s="59"/>
      <c r="AE37" s="59"/>
      <c r="AF37" s="59"/>
      <c r="AG37" s="59"/>
      <c r="AH37" s="59"/>
      <c r="AI37" s="59"/>
      <c r="AJ37" s="59"/>
      <c r="AK37" s="57"/>
      <c r="AL37" s="56"/>
      <c r="AM37" s="56"/>
      <c r="AN37" s="56"/>
      <c r="AO37" s="56"/>
      <c r="AP37" s="56"/>
    </row>
    <row r="38" spans="1:42" s="15" customFormat="1" x14ac:dyDescent="0.3">
      <c r="A38" s="1" t="s">
        <v>881</v>
      </c>
      <c r="B38" s="1" t="s">
        <v>1085</v>
      </c>
      <c r="C38" s="23"/>
      <c r="E38" s="2" t="s">
        <v>339</v>
      </c>
      <c r="F38" s="34">
        <v>3.1922000000000001</v>
      </c>
      <c r="G38" s="21"/>
      <c r="H38" s="26">
        <v>12.312220566318924</v>
      </c>
      <c r="I38" s="26"/>
      <c r="J38" s="27">
        <v>3.5539559999999994</v>
      </c>
      <c r="K38" s="27"/>
      <c r="L38" s="26">
        <v>200.16650898770104</v>
      </c>
      <c r="M38" s="27">
        <v>-3.6011824000000034</v>
      </c>
      <c r="N38" s="27"/>
      <c r="O38" s="3">
        <v>87</v>
      </c>
      <c r="P38" s="3" t="s">
        <v>1112</v>
      </c>
      <c r="Q38" s="21" t="s">
        <v>1218</v>
      </c>
      <c r="R38" s="21"/>
      <c r="S38" s="21"/>
      <c r="T38" s="21" t="s">
        <v>1203</v>
      </c>
      <c r="U38" s="36"/>
      <c r="V38" s="21"/>
      <c r="W38" s="21"/>
      <c r="X38" s="21"/>
      <c r="Y38" s="21"/>
      <c r="AB38" s="21"/>
      <c r="AC38" s="21"/>
      <c r="AD38" s="21"/>
      <c r="AE38" s="21"/>
      <c r="AF38" s="21"/>
      <c r="AG38" s="21"/>
      <c r="AH38" s="21"/>
      <c r="AI38" s="21"/>
      <c r="AJ38" s="21"/>
      <c r="AK38" s="24"/>
      <c r="AL38" s="1"/>
      <c r="AM38" s="1"/>
      <c r="AN38" s="1"/>
      <c r="AO38" s="1"/>
      <c r="AP38" s="1"/>
    </row>
    <row r="39" spans="1:42" s="15" customFormat="1" x14ac:dyDescent="0.3">
      <c r="A39" s="56" t="s">
        <v>882</v>
      </c>
      <c r="B39" s="56" t="s">
        <v>1085</v>
      </c>
      <c r="C39" s="56"/>
      <c r="D39" s="56"/>
      <c r="E39" s="57" t="s">
        <v>339</v>
      </c>
      <c r="F39" s="58">
        <v>3.25</v>
      </c>
      <c r="G39" s="59"/>
      <c r="H39" s="60">
        <v>9.7066713731027168</v>
      </c>
      <c r="I39" s="60">
        <f>H38-H39</f>
        <v>2.6055491932162074</v>
      </c>
      <c r="J39" s="61">
        <v>4.5277407999999992</v>
      </c>
      <c r="K39" s="61">
        <f>J38-J39</f>
        <v>-0.97378479999999978</v>
      </c>
      <c r="L39" s="60">
        <v>80.484379397692095</v>
      </c>
      <c r="M39" s="61">
        <v>-25.480957599999996</v>
      </c>
      <c r="N39" s="61"/>
      <c r="O39" s="59">
        <v>87</v>
      </c>
      <c r="P39" s="59" t="s">
        <v>1112</v>
      </c>
      <c r="Q39" s="59" t="s">
        <v>1218</v>
      </c>
      <c r="R39" s="59"/>
      <c r="S39" s="59"/>
      <c r="T39" s="59" t="s">
        <v>1203</v>
      </c>
      <c r="U39" s="88"/>
      <c r="V39" s="59"/>
      <c r="W39" s="59"/>
      <c r="X39" s="59"/>
      <c r="Y39" s="59"/>
      <c r="Z39" s="56"/>
      <c r="AA39" s="56"/>
      <c r="AB39" s="59"/>
      <c r="AC39" s="59"/>
      <c r="AD39" s="59"/>
      <c r="AE39" s="59"/>
      <c r="AF39" s="59"/>
      <c r="AG39" s="59"/>
      <c r="AH39" s="59"/>
      <c r="AI39" s="59"/>
      <c r="AJ39" s="59"/>
      <c r="AK39" s="57"/>
      <c r="AL39" s="56"/>
      <c r="AM39" s="56"/>
      <c r="AN39" s="56"/>
      <c r="AO39" s="56"/>
      <c r="AP39" s="56"/>
    </row>
    <row r="42" spans="1:42" x14ac:dyDescent="0.3">
      <c r="E42" s="324" t="s">
        <v>1238</v>
      </c>
      <c r="F42" s="324"/>
      <c r="G42" s="324"/>
      <c r="H42" s="324"/>
      <c r="I42" s="158">
        <f>AVERAGE(I13:I31)</f>
        <v>6.1425416363308312</v>
      </c>
      <c r="J42" s="159"/>
      <c r="K42" s="159"/>
    </row>
    <row r="43" spans="1:42" x14ac:dyDescent="0.3">
      <c r="E43" s="324" t="s">
        <v>1242</v>
      </c>
      <c r="F43" s="324"/>
      <c r="G43" s="324"/>
      <c r="H43" s="324"/>
      <c r="I43" s="158">
        <f>AVERAGE(I33:I39,I3:I11)</f>
        <v>4.9104205389094382</v>
      </c>
    </row>
  </sheetData>
  <mergeCells count="2">
    <mergeCell ref="E42:H42"/>
    <mergeCell ref="E43:H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CB7F-F42C-4E1B-A22B-DC6E51BC5DF1}">
  <dimension ref="A1:G40"/>
  <sheetViews>
    <sheetView zoomScale="85" zoomScaleNormal="85" workbookViewId="0">
      <selection sqref="A1:XFD1048576"/>
    </sheetView>
  </sheetViews>
  <sheetFormatPr defaultRowHeight="14" x14ac:dyDescent="0.3"/>
  <cols>
    <col min="1" max="4" width="8.7265625" style="1"/>
    <col min="5" max="5" width="11" style="1" bestFit="1" customWidth="1"/>
    <col min="6" max="16384" width="8.7265625" style="1"/>
  </cols>
  <sheetData>
    <row r="1" spans="1:7" ht="44.5" x14ac:dyDescent="0.3">
      <c r="A1" s="5" t="s">
        <v>1</v>
      </c>
      <c r="B1" s="5" t="s">
        <v>0</v>
      </c>
      <c r="C1" s="9" t="s">
        <v>1493</v>
      </c>
      <c r="D1" s="10" t="s">
        <v>1494</v>
      </c>
      <c r="F1" s="1" t="s">
        <v>1239</v>
      </c>
      <c r="G1" s="1" t="s">
        <v>1240</v>
      </c>
    </row>
    <row r="2" spans="1:7" x14ac:dyDescent="0.3">
      <c r="A2" s="56" t="s">
        <v>782</v>
      </c>
      <c r="B2" s="56" t="s">
        <v>1085</v>
      </c>
      <c r="C2" s="61">
        <v>3.5163199999999994</v>
      </c>
      <c r="D2" s="61">
        <v>-23.250909800000006</v>
      </c>
      <c r="E2" s="1" t="s">
        <v>1241</v>
      </c>
      <c r="F2" s="1">
        <f>_xlfn.T.TEST(C2:C10,C11:C19,2,1)</f>
        <v>4.0281346002685008E-2</v>
      </c>
      <c r="G2" s="1">
        <f>_xlfn.T.TEST(D2:D10,D11:D19,2,1)</f>
        <v>2.0318440516503692E-9</v>
      </c>
    </row>
    <row r="3" spans="1:7" x14ac:dyDescent="0.3">
      <c r="A3" s="56" t="s">
        <v>784</v>
      </c>
      <c r="B3" s="56" t="s">
        <v>1085</v>
      </c>
      <c r="C3" s="61">
        <v>3.4433360000000004</v>
      </c>
      <c r="D3" s="61">
        <v>-23.525070400000004</v>
      </c>
    </row>
    <row r="4" spans="1:7" x14ac:dyDescent="0.3">
      <c r="A4" s="56" t="s">
        <v>786</v>
      </c>
      <c r="B4" s="56" t="s">
        <v>1085</v>
      </c>
      <c r="C4" s="61">
        <v>2.9032192000000001</v>
      </c>
      <c r="D4" s="61">
        <v>-24.318413000000003</v>
      </c>
    </row>
    <row r="5" spans="1:7" x14ac:dyDescent="0.3">
      <c r="A5" s="56" t="s">
        <v>788</v>
      </c>
      <c r="B5" s="56" t="s">
        <v>1085</v>
      </c>
      <c r="C5" s="61">
        <v>3.6041712000000001</v>
      </c>
      <c r="D5" s="61">
        <v>-22.331584900000003</v>
      </c>
    </row>
    <row r="6" spans="1:7" x14ac:dyDescent="0.3">
      <c r="A6" s="56" t="s">
        <v>790</v>
      </c>
      <c r="B6" s="56" t="s">
        <v>1085</v>
      </c>
      <c r="C6" s="61">
        <v>3.7755375999999998</v>
      </c>
      <c r="D6" s="61">
        <v>-22.321090000000002</v>
      </c>
    </row>
    <row r="7" spans="1:7" x14ac:dyDescent="0.3">
      <c r="A7" s="56" t="s">
        <v>876</v>
      </c>
      <c r="B7" s="56" t="s">
        <v>1085</v>
      </c>
      <c r="C7" s="61">
        <v>4.4514767999999991</v>
      </c>
      <c r="D7" s="61">
        <v>-25.835735500000002</v>
      </c>
    </row>
    <row r="8" spans="1:7" x14ac:dyDescent="0.3">
      <c r="A8" s="56" t="s">
        <v>878</v>
      </c>
      <c r="B8" s="56" t="s">
        <v>1085</v>
      </c>
      <c r="C8" s="61">
        <v>3.7754240000000006</v>
      </c>
      <c r="D8" s="61">
        <v>-25.030954199999996</v>
      </c>
    </row>
    <row r="9" spans="1:7" x14ac:dyDescent="0.3">
      <c r="A9" s="56" t="s">
        <v>880</v>
      </c>
      <c r="B9" s="56" t="s">
        <v>1085</v>
      </c>
      <c r="C9" s="61">
        <v>2.8946208000000011</v>
      </c>
      <c r="D9" s="61">
        <v>-27.3617597</v>
      </c>
    </row>
    <row r="10" spans="1:7" x14ac:dyDescent="0.3">
      <c r="A10" s="56" t="s">
        <v>882</v>
      </c>
      <c r="B10" s="56" t="s">
        <v>1085</v>
      </c>
      <c r="C10" s="61">
        <v>4.5277407999999992</v>
      </c>
      <c r="D10" s="61">
        <v>-25.480957599999996</v>
      </c>
    </row>
    <row r="11" spans="1:7" x14ac:dyDescent="0.3">
      <c r="A11" s="1" t="s">
        <v>781</v>
      </c>
      <c r="B11" s="1" t="s">
        <v>1085</v>
      </c>
      <c r="C11" s="27">
        <v>3.7386552000000011</v>
      </c>
      <c r="D11" s="27">
        <v>-1.7958806000000043</v>
      </c>
    </row>
    <row r="12" spans="1:7" x14ac:dyDescent="0.3">
      <c r="A12" s="1" t="s">
        <v>783</v>
      </c>
      <c r="B12" s="1" t="s">
        <v>1085</v>
      </c>
      <c r="C12" s="27">
        <v>3.2734550000000011</v>
      </c>
      <c r="D12" s="27">
        <v>-3.0192357000000039</v>
      </c>
    </row>
    <row r="13" spans="1:7" x14ac:dyDescent="0.3">
      <c r="A13" s="1" t="s">
        <v>785</v>
      </c>
      <c r="B13" s="1" t="s">
        <v>1085</v>
      </c>
      <c r="C13" s="27">
        <v>3.2513942</v>
      </c>
      <c r="D13" s="27">
        <v>-2.9665891000000046</v>
      </c>
    </row>
    <row r="14" spans="1:7" x14ac:dyDescent="0.3">
      <c r="A14" s="1" t="s">
        <v>787</v>
      </c>
      <c r="B14" s="1" t="s">
        <v>1085</v>
      </c>
      <c r="C14" s="27">
        <v>3.2163289999999995</v>
      </c>
      <c r="D14" s="27">
        <v>-3.6433483000000004</v>
      </c>
    </row>
    <row r="15" spans="1:7" x14ac:dyDescent="0.3">
      <c r="A15" s="1" t="s">
        <v>789</v>
      </c>
      <c r="B15" s="1" t="s">
        <v>1085</v>
      </c>
      <c r="C15" s="27">
        <v>3.6164768</v>
      </c>
      <c r="D15" s="27">
        <v>-3.8456675000000011</v>
      </c>
    </row>
    <row r="16" spans="1:7" x14ac:dyDescent="0.3">
      <c r="A16" s="1" t="s">
        <v>875</v>
      </c>
      <c r="B16" s="1" t="s">
        <v>1085</v>
      </c>
      <c r="C16" s="27">
        <v>2.9979821999999983</v>
      </c>
      <c r="D16" s="27">
        <v>-5.0096927999999972</v>
      </c>
    </row>
    <row r="17" spans="1:7" x14ac:dyDescent="0.3">
      <c r="A17" s="1" t="s">
        <v>877</v>
      </c>
      <c r="B17" s="1" t="s">
        <v>1085</v>
      </c>
      <c r="C17" s="27">
        <v>2.7809613999999989</v>
      </c>
      <c r="D17" s="27">
        <v>-5.2796448000000007</v>
      </c>
    </row>
    <row r="18" spans="1:7" x14ac:dyDescent="0.3">
      <c r="A18" s="1" t="s">
        <v>879</v>
      </c>
      <c r="B18" s="1" t="s">
        <v>1085</v>
      </c>
      <c r="C18" s="27">
        <v>1.8877362999999998</v>
      </c>
      <c r="D18" s="27">
        <v>-11.930126400000001</v>
      </c>
    </row>
    <row r="19" spans="1:7" x14ac:dyDescent="0.3">
      <c r="A19" s="1" t="s">
        <v>881</v>
      </c>
      <c r="B19" s="1" t="s">
        <v>1085</v>
      </c>
      <c r="C19" s="27">
        <v>3.5539559999999994</v>
      </c>
      <c r="D19" s="27">
        <v>-3.6011824000000034</v>
      </c>
    </row>
    <row r="21" spans="1:7" x14ac:dyDescent="0.3">
      <c r="A21" s="56" t="s">
        <v>840</v>
      </c>
      <c r="B21" s="84" t="s">
        <v>19</v>
      </c>
      <c r="C21" s="61">
        <v>3.5209943999999984</v>
      </c>
      <c r="D21" s="61">
        <v>-21.202802999999999</v>
      </c>
      <c r="F21" s="1">
        <f>_xlfn.T.TEST(C21:C30,C31:C40,2,1)</f>
        <v>0.16997912821730218</v>
      </c>
      <c r="G21" s="1">
        <f>_xlfn.T.TEST(D21:D30,D31:D40,2,1)</f>
        <v>1.5333969692511369E-2</v>
      </c>
    </row>
    <row r="22" spans="1:7" x14ac:dyDescent="0.3">
      <c r="A22" s="56" t="s">
        <v>842</v>
      </c>
      <c r="B22" s="84" t="s">
        <v>19</v>
      </c>
      <c r="C22" s="61">
        <v>3.8831040000000003</v>
      </c>
      <c r="D22" s="61">
        <v>-20.177818200000001</v>
      </c>
    </row>
    <row r="23" spans="1:7" x14ac:dyDescent="0.3">
      <c r="A23" s="56" t="s">
        <v>844</v>
      </c>
      <c r="B23" s="84" t="s">
        <v>19</v>
      </c>
      <c r="C23" s="61">
        <v>2.4618855999999991</v>
      </c>
      <c r="D23" s="61">
        <v>-20.137067599999998</v>
      </c>
    </row>
    <row r="24" spans="1:7" x14ac:dyDescent="0.3">
      <c r="A24" s="56" t="s">
        <v>846</v>
      </c>
      <c r="B24" s="84" t="s">
        <v>19</v>
      </c>
      <c r="C24" s="61">
        <v>3.0189727999999989</v>
      </c>
      <c r="D24" s="61">
        <v>-19.276712800000006</v>
      </c>
    </row>
    <row r="25" spans="1:7" x14ac:dyDescent="0.3">
      <c r="A25" s="56" t="s">
        <v>848</v>
      </c>
      <c r="B25" s="84" t="s">
        <v>19</v>
      </c>
      <c r="C25" s="61">
        <v>3.7721127999999995</v>
      </c>
      <c r="D25" s="61">
        <v>-20.107760600000006</v>
      </c>
    </row>
    <row r="26" spans="1:7" x14ac:dyDescent="0.3">
      <c r="A26" s="56" t="s">
        <v>674</v>
      </c>
      <c r="B26" s="56" t="s">
        <v>103</v>
      </c>
      <c r="C26" s="61">
        <v>2.3603983999999998</v>
      </c>
      <c r="D26" s="61">
        <v>-19.157177900000001</v>
      </c>
    </row>
    <row r="27" spans="1:7" x14ac:dyDescent="0.3">
      <c r="A27" s="56" t="s">
        <v>676</v>
      </c>
      <c r="B27" s="56" t="s">
        <v>103</v>
      </c>
      <c r="C27" s="61">
        <v>2.2441479999999983</v>
      </c>
      <c r="D27" s="61">
        <v>-18.4729104</v>
      </c>
    </row>
    <row r="28" spans="1:7" x14ac:dyDescent="0.3">
      <c r="A28" s="56" t="s">
        <v>678</v>
      </c>
      <c r="B28" s="56" t="s">
        <v>103</v>
      </c>
      <c r="C28" s="61">
        <v>2.6932575999999986</v>
      </c>
      <c r="D28" s="61">
        <v>-18.972491800000004</v>
      </c>
    </row>
    <row r="29" spans="1:7" x14ac:dyDescent="0.3">
      <c r="A29" s="56" t="s">
        <v>680</v>
      </c>
      <c r="B29" s="56" t="s">
        <v>103</v>
      </c>
      <c r="C29" s="61">
        <v>2.5112199999999993</v>
      </c>
      <c r="D29" s="61">
        <v>-18.174316600000001</v>
      </c>
    </row>
    <row r="30" spans="1:7" x14ac:dyDescent="0.3">
      <c r="A30" s="56" t="s">
        <v>682</v>
      </c>
      <c r="B30" s="56" t="s">
        <v>19</v>
      </c>
      <c r="C30" s="61">
        <v>1.9713208</v>
      </c>
      <c r="D30" s="61">
        <v>-19.337501600000003</v>
      </c>
    </row>
    <row r="31" spans="1:7" x14ac:dyDescent="0.3">
      <c r="A31" s="1" t="s">
        <v>839</v>
      </c>
      <c r="B31" s="55" t="s">
        <v>19</v>
      </c>
      <c r="C31" s="27">
        <v>3.2413239999999996</v>
      </c>
      <c r="D31" s="27">
        <v>-19.438690800000003</v>
      </c>
    </row>
    <row r="32" spans="1:7" x14ac:dyDescent="0.3">
      <c r="A32" s="1" t="s">
        <v>841</v>
      </c>
      <c r="B32" s="55" t="s">
        <v>19</v>
      </c>
      <c r="C32" s="27">
        <v>3.8781039999999987</v>
      </c>
      <c r="D32" s="27">
        <v>-14.737921600000004</v>
      </c>
    </row>
    <row r="33" spans="1:4" x14ac:dyDescent="0.3">
      <c r="A33" s="1" t="s">
        <v>843</v>
      </c>
      <c r="B33" s="55" t="s">
        <v>19</v>
      </c>
      <c r="C33" s="27">
        <v>2.3991820000000001</v>
      </c>
      <c r="D33" s="27">
        <v>-17.699628400000005</v>
      </c>
    </row>
    <row r="34" spans="1:4" x14ac:dyDescent="0.3">
      <c r="A34" s="1" t="s">
        <v>845</v>
      </c>
      <c r="B34" s="55" t="s">
        <v>19</v>
      </c>
      <c r="C34" s="27">
        <v>2.9733819999999991</v>
      </c>
      <c r="D34" s="27">
        <v>-16.706238800000001</v>
      </c>
    </row>
    <row r="35" spans="1:4" x14ac:dyDescent="0.3">
      <c r="A35" s="1" t="s">
        <v>847</v>
      </c>
      <c r="B35" s="55" t="s">
        <v>19</v>
      </c>
      <c r="C35" s="27">
        <v>3.6930259999999988</v>
      </c>
      <c r="D35" s="27">
        <v>-15.222977</v>
      </c>
    </row>
    <row r="36" spans="1:4" x14ac:dyDescent="0.3">
      <c r="A36" s="1" t="s">
        <v>673</v>
      </c>
      <c r="B36" s="1" t="s">
        <v>19</v>
      </c>
      <c r="C36" s="27">
        <v>2.5611767999999997</v>
      </c>
      <c r="D36" s="27">
        <v>-19.1536203</v>
      </c>
    </row>
    <row r="37" spans="1:4" x14ac:dyDescent="0.3">
      <c r="A37" s="1" t="s">
        <v>675</v>
      </c>
      <c r="B37" s="1" t="s">
        <v>19</v>
      </c>
      <c r="C37" s="27">
        <v>2.5646279999999999</v>
      </c>
      <c r="D37" s="27">
        <v>-18.186481700000005</v>
      </c>
    </row>
    <row r="38" spans="1:4" x14ac:dyDescent="0.3">
      <c r="A38" s="1" t="s">
        <v>677</v>
      </c>
      <c r="B38" s="1" t="s">
        <v>19</v>
      </c>
      <c r="C38" s="27">
        <v>3.0099640000000001</v>
      </c>
      <c r="D38" s="27">
        <v>-18.629602600000005</v>
      </c>
    </row>
    <row r="39" spans="1:4" x14ac:dyDescent="0.3">
      <c r="A39" s="1" t="s">
        <v>679</v>
      </c>
      <c r="B39" s="1" t="s">
        <v>19</v>
      </c>
      <c r="C39" s="27">
        <v>2.9144311999999992</v>
      </c>
      <c r="D39" s="27">
        <v>-17.539528400000005</v>
      </c>
    </row>
    <row r="40" spans="1:4" x14ac:dyDescent="0.3">
      <c r="A40" s="1" t="s">
        <v>681</v>
      </c>
      <c r="B40" s="1" t="s">
        <v>19</v>
      </c>
      <c r="C40" s="27">
        <v>2.2921960000000001</v>
      </c>
      <c r="D40" s="27">
        <v>-19.069935700000002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8A9D-13C7-414C-87CF-FAB5B556770A}">
  <dimension ref="A1:AB883"/>
  <sheetViews>
    <sheetView topLeftCell="B1" zoomScale="90" zoomScaleNormal="90" workbookViewId="0">
      <pane ySplit="1" topLeftCell="A2" activePane="bottomLeft" state="frozen"/>
      <selection activeCell="B1" sqref="B1"/>
      <selection pane="bottomLeft" activeCell="J57" sqref="J57"/>
    </sheetView>
  </sheetViews>
  <sheetFormatPr defaultRowHeight="14" x14ac:dyDescent="0.3"/>
  <cols>
    <col min="1" max="1" width="13.6328125" style="15" bestFit="1" customWidth="1"/>
    <col min="2" max="2" width="31.81640625" style="15" customWidth="1"/>
    <col min="3" max="3" width="14.08984375" style="15" bestFit="1" customWidth="1"/>
    <col min="4" max="4" width="6.36328125" style="15" hidden="1" customWidth="1"/>
    <col min="5" max="5" width="13.1796875" style="15" hidden="1" customWidth="1"/>
    <col min="6" max="6" width="12.54296875" style="15" bestFit="1" customWidth="1"/>
    <col min="7" max="7" width="9.08984375" style="15" bestFit="1" customWidth="1"/>
    <col min="8" max="8" width="6.54296875" style="15" bestFit="1" customWidth="1"/>
    <col min="9" max="9" width="6.54296875" style="222" bestFit="1" customWidth="1"/>
    <col min="10" max="10" width="7.26953125" style="15" bestFit="1" customWidth="1"/>
    <col min="11" max="11" width="15.36328125" style="171" customWidth="1"/>
    <col min="12" max="12" width="6.7265625" style="223" bestFit="1" customWidth="1"/>
    <col min="13" max="13" width="7.36328125" style="15" hidden="1" customWidth="1"/>
    <col min="14" max="14" width="6.36328125" style="222" hidden="1" customWidth="1"/>
    <col min="15" max="16" width="8.1796875" style="15" hidden="1" customWidth="1"/>
    <col min="17" max="17" width="8.54296875" style="15" hidden="1" customWidth="1"/>
    <col min="18" max="18" width="9" style="21" bestFit="1" customWidth="1"/>
    <col min="19" max="19" width="21.1796875" style="21" customWidth="1"/>
    <col min="20" max="20" width="13.90625" style="21" bestFit="1" customWidth="1"/>
    <col min="21" max="21" width="12.7265625" style="21" bestFit="1" customWidth="1"/>
    <col min="22" max="22" width="14.54296875" style="21" bestFit="1" customWidth="1"/>
    <col min="23" max="23" width="8.7265625" style="21"/>
    <col min="24" max="24" width="10.453125" style="21" bestFit="1" customWidth="1"/>
    <col min="25" max="25" width="8.7265625" style="15"/>
    <col min="26" max="26" width="26.54296875" style="15" bestFit="1" customWidth="1"/>
    <col min="27" max="27" width="13.54296875" style="15" bestFit="1" customWidth="1"/>
    <col min="28" max="16384" width="8.7265625" style="15"/>
  </cols>
  <sheetData>
    <row r="1" spans="1:27" s="14" customFormat="1" ht="54" customHeight="1" x14ac:dyDescent="0.3">
      <c r="A1" s="5" t="s">
        <v>1</v>
      </c>
      <c r="B1" s="5" t="s">
        <v>0</v>
      </c>
      <c r="C1" s="6" t="s">
        <v>286</v>
      </c>
      <c r="D1" s="7" t="s">
        <v>1200</v>
      </c>
      <c r="E1" s="6" t="s">
        <v>336</v>
      </c>
      <c r="F1" s="5" t="s">
        <v>418</v>
      </c>
      <c r="G1" s="8" t="s">
        <v>423</v>
      </c>
      <c r="H1" s="5" t="s">
        <v>419</v>
      </c>
      <c r="I1" s="5" t="s">
        <v>1207</v>
      </c>
      <c r="J1" s="5" t="s">
        <v>3</v>
      </c>
      <c r="K1" s="8" t="s">
        <v>1226</v>
      </c>
      <c r="L1" s="160" t="s">
        <v>1498</v>
      </c>
      <c r="M1" s="6" t="s">
        <v>420</v>
      </c>
      <c r="N1" s="6" t="s">
        <v>1208</v>
      </c>
      <c r="O1" s="6" t="s">
        <v>421</v>
      </c>
      <c r="P1" s="8" t="s">
        <v>1227</v>
      </c>
      <c r="Q1" s="9" t="s">
        <v>1499</v>
      </c>
      <c r="R1" s="7" t="s">
        <v>343</v>
      </c>
      <c r="S1" s="11" t="s">
        <v>2</v>
      </c>
      <c r="T1" s="11" t="s">
        <v>1211</v>
      </c>
      <c r="U1" s="11" t="s">
        <v>357</v>
      </c>
      <c r="V1" s="11" t="s">
        <v>358</v>
      </c>
      <c r="W1" s="11" t="s">
        <v>1201</v>
      </c>
      <c r="X1" s="12" t="s">
        <v>359</v>
      </c>
      <c r="Y1" s="12" t="s">
        <v>360</v>
      </c>
      <c r="Z1" s="11" t="s">
        <v>366</v>
      </c>
      <c r="AA1" s="11" t="s">
        <v>367</v>
      </c>
    </row>
    <row r="2" spans="1:27" ht="14.5" x14ac:dyDescent="0.35">
      <c r="A2" s="1" t="s">
        <v>1350</v>
      </c>
      <c r="B2" s="1" t="s">
        <v>1346</v>
      </c>
      <c r="C2" s="1" t="s">
        <v>1198</v>
      </c>
      <c r="D2" s="1"/>
      <c r="E2" s="1" t="s">
        <v>337</v>
      </c>
      <c r="F2" s="16">
        <v>2.5859000000000001</v>
      </c>
      <c r="G2" s="1"/>
      <c r="H2" s="17">
        <v>21.6</v>
      </c>
      <c r="I2" s="161">
        <f t="shared" ref="I2:I65" si="0">H2*0.001</f>
        <v>2.1600000000000001E-2</v>
      </c>
      <c r="J2" s="162">
        <f t="shared" ref="J2:J65" si="1">I2/F2</f>
        <v>8.3529912216249655E-3</v>
      </c>
      <c r="K2" s="171">
        <v>8.3529912216249655E-3</v>
      </c>
      <c r="L2" s="17">
        <v>4.3</v>
      </c>
      <c r="M2" s="17">
        <v>612.20000000000005</v>
      </c>
      <c r="N2" s="161">
        <f t="shared" ref="N2:N65" si="2">M2*0.001</f>
        <v>0.61220000000000008</v>
      </c>
      <c r="O2" s="165">
        <f t="shared" ref="O2:O65" si="3">N2/F2</f>
        <v>0.23674542712401875</v>
      </c>
      <c r="P2" s="15">
        <v>0.23674542712401875</v>
      </c>
      <c r="Q2" s="17">
        <v>-14.6</v>
      </c>
      <c r="R2" s="323">
        <v>3</v>
      </c>
      <c r="S2" s="157" t="s">
        <v>1347</v>
      </c>
      <c r="T2" s="157" t="s">
        <v>1212</v>
      </c>
      <c r="U2" s="157">
        <v>27.858830000000001</v>
      </c>
      <c r="V2" s="157">
        <v>-175.77913000000001</v>
      </c>
      <c r="W2" s="157" t="s">
        <v>422</v>
      </c>
      <c r="X2" s="170">
        <v>43682</v>
      </c>
      <c r="Y2" s="157"/>
      <c r="Z2" s="1" t="s">
        <v>1245</v>
      </c>
      <c r="AA2" s="2" t="s">
        <v>1245</v>
      </c>
    </row>
    <row r="3" spans="1:27" ht="14.5" x14ac:dyDescent="0.35">
      <c r="A3" s="1" t="s">
        <v>1351</v>
      </c>
      <c r="B3" s="1" t="s">
        <v>1346</v>
      </c>
      <c r="C3" s="1" t="s">
        <v>1198</v>
      </c>
      <c r="D3" s="1"/>
      <c r="E3" s="1" t="s">
        <v>337</v>
      </c>
      <c r="F3" s="16">
        <v>2.5798000000000001</v>
      </c>
      <c r="G3" s="1"/>
      <c r="H3" s="17">
        <v>19.7</v>
      </c>
      <c r="I3" s="161">
        <f t="shared" si="0"/>
        <v>1.9699999999999999E-2</v>
      </c>
      <c r="J3" s="162">
        <f t="shared" si="1"/>
        <v>7.6362508721606317E-3</v>
      </c>
      <c r="K3" s="171">
        <v>7.6362508721606317E-3</v>
      </c>
      <c r="L3" s="17">
        <v>3.2</v>
      </c>
      <c r="M3" s="17">
        <v>640.9</v>
      </c>
      <c r="N3" s="161">
        <f t="shared" si="2"/>
        <v>0.64090000000000003</v>
      </c>
      <c r="O3" s="165">
        <f t="shared" si="3"/>
        <v>0.24843011086130709</v>
      </c>
      <c r="P3" s="15">
        <v>0.24843011086130709</v>
      </c>
      <c r="Q3" s="17">
        <v>-15.2</v>
      </c>
      <c r="R3" s="323">
        <v>3</v>
      </c>
      <c r="S3" s="3" t="s">
        <v>1347</v>
      </c>
      <c r="T3" s="3" t="s">
        <v>1212</v>
      </c>
      <c r="U3" s="157">
        <v>27.858830000000001</v>
      </c>
      <c r="V3" s="157">
        <v>-175.77913000000001</v>
      </c>
      <c r="W3" s="157" t="s">
        <v>422</v>
      </c>
      <c r="X3" s="170">
        <v>43682</v>
      </c>
      <c r="Y3" s="157"/>
      <c r="Z3" s="1" t="s">
        <v>1245</v>
      </c>
      <c r="AA3" s="2" t="s">
        <v>1245</v>
      </c>
    </row>
    <row r="4" spans="1:27" ht="14.5" x14ac:dyDescent="0.35">
      <c r="A4" s="1" t="s">
        <v>1352</v>
      </c>
      <c r="B4" s="1" t="s">
        <v>1346</v>
      </c>
      <c r="C4" s="1" t="s">
        <v>1198</v>
      </c>
      <c r="D4" s="1"/>
      <c r="E4" s="1" t="s">
        <v>337</v>
      </c>
      <c r="F4" s="16">
        <v>2.5253000000000001</v>
      </c>
      <c r="G4" s="1"/>
      <c r="H4" s="17">
        <v>18.899999999999999</v>
      </c>
      <c r="I4" s="161">
        <f t="shared" si="0"/>
        <v>1.89E-2</v>
      </c>
      <c r="J4" s="162">
        <f t="shared" si="1"/>
        <v>7.4842592959252366E-3</v>
      </c>
      <c r="K4" s="171">
        <v>7.4842592959252366E-3</v>
      </c>
      <c r="L4" s="17">
        <v>2.1</v>
      </c>
      <c r="M4" s="17">
        <v>620.9</v>
      </c>
      <c r="N4" s="161">
        <f t="shared" si="2"/>
        <v>0.62090000000000001</v>
      </c>
      <c r="O4" s="165">
        <f t="shared" si="3"/>
        <v>0.2458717776105809</v>
      </c>
      <c r="P4" s="15">
        <v>0.2458717776105809</v>
      </c>
      <c r="Q4" s="17">
        <v>-14.6</v>
      </c>
      <c r="R4" s="323">
        <v>3</v>
      </c>
      <c r="S4" s="157" t="s">
        <v>1347</v>
      </c>
      <c r="T4" s="157" t="s">
        <v>1212</v>
      </c>
      <c r="U4" s="157">
        <v>27.858830000000001</v>
      </c>
      <c r="V4" s="157">
        <v>-175.77913000000001</v>
      </c>
      <c r="W4" s="157" t="s">
        <v>422</v>
      </c>
      <c r="X4" s="170">
        <v>43682</v>
      </c>
      <c r="Y4" s="157"/>
      <c r="Z4" s="1" t="s">
        <v>1245</v>
      </c>
      <c r="AA4" s="2" t="s">
        <v>1245</v>
      </c>
    </row>
    <row r="5" spans="1:27" ht="14.5" x14ac:dyDescent="0.35">
      <c r="A5" s="1" t="s">
        <v>1081</v>
      </c>
      <c r="B5" s="1" t="s">
        <v>52</v>
      </c>
      <c r="E5" s="2" t="s">
        <v>338</v>
      </c>
      <c r="F5" s="25">
        <v>1.5341</v>
      </c>
      <c r="G5" s="21"/>
      <c r="H5" s="17">
        <v>35</v>
      </c>
      <c r="I5" s="161">
        <f t="shared" si="0"/>
        <v>3.5000000000000003E-2</v>
      </c>
      <c r="J5" s="162">
        <f t="shared" si="1"/>
        <v>2.2814679616713383E-2</v>
      </c>
      <c r="K5" s="163">
        <v>2.2814679616713383E-2</v>
      </c>
      <c r="L5" s="167">
        <v>3.4</v>
      </c>
      <c r="M5" s="17">
        <v>358</v>
      </c>
      <c r="N5" s="161">
        <f t="shared" si="2"/>
        <v>0.35799999999999998</v>
      </c>
      <c r="O5" s="165">
        <f t="shared" si="3"/>
        <v>0.23336158007952545</v>
      </c>
      <c r="P5" s="166">
        <v>0.23336158007952545</v>
      </c>
      <c r="Q5" s="17">
        <v>-17.7</v>
      </c>
      <c r="R5" s="323">
        <v>85</v>
      </c>
      <c r="S5" s="157" t="s">
        <v>1117</v>
      </c>
      <c r="T5" s="21" t="s">
        <v>1217</v>
      </c>
      <c r="W5" s="21" t="s">
        <v>1203</v>
      </c>
      <c r="X5" s="36"/>
      <c r="Y5" s="21"/>
      <c r="Z5" s="21"/>
      <c r="AA5" s="21"/>
    </row>
    <row r="6" spans="1:27" ht="14.5" x14ac:dyDescent="0.35">
      <c r="A6" s="1" t="s">
        <v>1031</v>
      </c>
      <c r="B6" s="1" t="s">
        <v>52</v>
      </c>
      <c r="C6" s="23"/>
      <c r="E6" s="2" t="s">
        <v>338</v>
      </c>
      <c r="F6" s="34">
        <v>1.5620000000000001</v>
      </c>
      <c r="G6" s="21"/>
      <c r="H6" s="26">
        <v>43.284582636992532</v>
      </c>
      <c r="I6" s="161">
        <f t="shared" si="0"/>
        <v>4.328458263699253E-2</v>
      </c>
      <c r="J6" s="162">
        <f t="shared" si="1"/>
        <v>2.7711000407805716E-2</v>
      </c>
      <c r="K6" s="163">
        <v>2.7711000407805716E-2</v>
      </c>
      <c r="L6" s="27">
        <v>3.1260059279778507</v>
      </c>
      <c r="M6" s="26">
        <v>518.51095830272902</v>
      </c>
      <c r="N6" s="161">
        <f t="shared" si="2"/>
        <v>0.51851095830272909</v>
      </c>
      <c r="O6" s="165">
        <f t="shared" si="3"/>
        <v>0.33195323835001861</v>
      </c>
      <c r="P6" s="166">
        <v>0.33195323835001861</v>
      </c>
      <c r="Q6" s="26">
        <v>-26.198179544915927</v>
      </c>
      <c r="R6" s="323">
        <v>92</v>
      </c>
      <c r="S6" s="3" t="s">
        <v>1122</v>
      </c>
      <c r="T6" s="21" t="s">
        <v>1217</v>
      </c>
      <c r="W6" s="21" t="s">
        <v>1203</v>
      </c>
      <c r="X6" s="36"/>
      <c r="Y6" s="21"/>
      <c r="Z6" s="21"/>
      <c r="AA6" s="21"/>
    </row>
    <row r="7" spans="1:27" ht="14.5" x14ac:dyDescent="0.35">
      <c r="A7" s="1" t="s">
        <v>1036</v>
      </c>
      <c r="B7" s="1" t="s">
        <v>52</v>
      </c>
      <c r="E7" s="2" t="s">
        <v>338</v>
      </c>
      <c r="F7" s="34">
        <v>1.5018</v>
      </c>
      <c r="G7" s="21"/>
      <c r="H7" s="26">
        <v>41.576793561934231</v>
      </c>
      <c r="I7" s="161">
        <f t="shared" si="0"/>
        <v>4.1576793561934229E-2</v>
      </c>
      <c r="J7" s="162">
        <f t="shared" si="1"/>
        <v>2.7684640805656031E-2</v>
      </c>
      <c r="K7" s="163">
        <v>2.7684640805656031E-2</v>
      </c>
      <c r="L7" s="27">
        <v>2.9172898502526081</v>
      </c>
      <c r="M7" s="26">
        <v>466.39715990096079</v>
      </c>
      <c r="N7" s="161">
        <f t="shared" si="2"/>
        <v>0.46639715990096081</v>
      </c>
      <c r="O7" s="165">
        <f t="shared" si="3"/>
        <v>0.31055876941068106</v>
      </c>
      <c r="P7" s="166">
        <v>0.31055876941068106</v>
      </c>
      <c r="Q7" s="26">
        <v>-27.020600928277663</v>
      </c>
      <c r="R7" s="323">
        <v>92</v>
      </c>
      <c r="S7" s="3" t="s">
        <v>1122</v>
      </c>
      <c r="T7" s="21" t="s">
        <v>1217</v>
      </c>
      <c r="W7" s="21" t="s">
        <v>1203</v>
      </c>
      <c r="X7" s="36"/>
      <c r="Y7" s="21"/>
      <c r="Z7" s="21"/>
      <c r="AA7" s="21"/>
    </row>
    <row r="8" spans="1:27" ht="14.5" x14ac:dyDescent="0.35">
      <c r="A8" s="1" t="s">
        <v>1024</v>
      </c>
      <c r="B8" s="1" t="s">
        <v>52</v>
      </c>
      <c r="E8" s="2" t="s">
        <v>338</v>
      </c>
      <c r="F8" s="34">
        <v>0.878</v>
      </c>
      <c r="G8" s="21"/>
      <c r="H8" s="26">
        <v>22.952525024399677</v>
      </c>
      <c r="I8" s="161">
        <f t="shared" si="0"/>
        <v>2.2952525024399678E-2</v>
      </c>
      <c r="J8" s="162">
        <f t="shared" si="1"/>
        <v>2.61418280460133E-2</v>
      </c>
      <c r="K8" s="163">
        <v>2.61418280460133E-2</v>
      </c>
      <c r="L8" s="27">
        <v>2.2353861604270238</v>
      </c>
      <c r="M8" s="26">
        <v>264.87998707373413</v>
      </c>
      <c r="N8" s="161">
        <f t="shared" si="2"/>
        <v>0.26487998707373411</v>
      </c>
      <c r="O8" s="165">
        <f t="shared" si="3"/>
        <v>0.30168563448033497</v>
      </c>
      <c r="P8" s="166">
        <v>0.30168563448033497</v>
      </c>
      <c r="Q8" s="26">
        <v>-25.984768926783431</v>
      </c>
      <c r="R8" s="323">
        <v>92</v>
      </c>
      <c r="S8" s="3" t="s">
        <v>1122</v>
      </c>
      <c r="T8" s="21" t="s">
        <v>1217</v>
      </c>
      <c r="W8" s="21" t="s">
        <v>1203</v>
      </c>
      <c r="X8" s="36"/>
      <c r="Y8" s="21"/>
      <c r="Z8" s="21"/>
      <c r="AA8" s="21"/>
    </row>
    <row r="9" spans="1:27" ht="14.5" x14ac:dyDescent="0.35">
      <c r="A9" s="2" t="s">
        <v>54</v>
      </c>
      <c r="B9" s="2" t="s">
        <v>52</v>
      </c>
      <c r="C9" s="2" t="s">
        <v>308</v>
      </c>
      <c r="E9" s="2" t="s">
        <v>338</v>
      </c>
      <c r="F9" s="16">
        <v>2.9131999999999998</v>
      </c>
      <c r="G9" s="16"/>
      <c r="H9" s="17">
        <v>66.3</v>
      </c>
      <c r="I9" s="161">
        <f t="shared" si="0"/>
        <v>6.6299999999999998E-2</v>
      </c>
      <c r="J9" s="162">
        <f t="shared" si="1"/>
        <v>2.2758478648908419E-2</v>
      </c>
      <c r="K9" s="163">
        <v>2.2758478648908419E-2</v>
      </c>
      <c r="L9" s="167">
        <v>0.7</v>
      </c>
      <c r="M9" s="17">
        <v>811.5</v>
      </c>
      <c r="N9" s="161">
        <f t="shared" si="2"/>
        <v>0.8115</v>
      </c>
      <c r="O9" s="165">
        <f t="shared" si="3"/>
        <v>0.27855965948098316</v>
      </c>
      <c r="P9" s="166">
        <v>0.27855965948098316</v>
      </c>
      <c r="Q9" s="17">
        <v>-13.9</v>
      </c>
      <c r="R9" s="18">
        <v>35.052</v>
      </c>
      <c r="S9" s="3" t="s">
        <v>345</v>
      </c>
      <c r="T9" s="3" t="s">
        <v>345</v>
      </c>
      <c r="U9" s="168">
        <v>28.192350000000001</v>
      </c>
      <c r="V9" s="169">
        <v>-177.37843333333333</v>
      </c>
      <c r="W9" s="21" t="s">
        <v>422</v>
      </c>
      <c r="X9" s="170">
        <v>41169</v>
      </c>
      <c r="Y9" s="22"/>
      <c r="Z9" s="2" t="s">
        <v>370</v>
      </c>
      <c r="AA9" s="1" t="s">
        <v>369</v>
      </c>
    </row>
    <row r="10" spans="1:27" ht="14.5" x14ac:dyDescent="0.35">
      <c r="A10" s="2" t="s">
        <v>51</v>
      </c>
      <c r="B10" s="2" t="s">
        <v>52</v>
      </c>
      <c r="C10" s="2" t="s">
        <v>308</v>
      </c>
      <c r="E10" s="2" t="s">
        <v>338</v>
      </c>
      <c r="F10" s="16">
        <v>1.9904999999999999</v>
      </c>
      <c r="G10" s="16"/>
      <c r="H10" s="17">
        <v>33.9</v>
      </c>
      <c r="I10" s="161">
        <f t="shared" si="0"/>
        <v>3.39E-2</v>
      </c>
      <c r="J10" s="162">
        <f t="shared" si="1"/>
        <v>1.7030896759608141E-2</v>
      </c>
      <c r="K10" s="163">
        <v>1.7030896759608141E-2</v>
      </c>
      <c r="L10" s="167">
        <v>2.5</v>
      </c>
      <c r="M10" s="17">
        <v>702.3</v>
      </c>
      <c r="N10" s="161">
        <f t="shared" si="2"/>
        <v>0.70229999999999992</v>
      </c>
      <c r="O10" s="165">
        <f t="shared" si="3"/>
        <v>0.3528259231348907</v>
      </c>
      <c r="P10" s="166">
        <v>0.3528259231348907</v>
      </c>
      <c r="Q10" s="17">
        <v>-23.4</v>
      </c>
      <c r="R10" s="18">
        <v>54.864000000000004</v>
      </c>
      <c r="S10" s="3" t="s">
        <v>345</v>
      </c>
      <c r="T10" s="3" t="s">
        <v>345</v>
      </c>
      <c r="U10" s="168">
        <v>28.698350000000001</v>
      </c>
      <c r="V10" s="169">
        <v>-177.43491666666668</v>
      </c>
      <c r="W10" s="21" t="s">
        <v>422</v>
      </c>
      <c r="X10" s="170">
        <v>41168</v>
      </c>
      <c r="Y10" s="22"/>
      <c r="Z10" s="2" t="s">
        <v>371</v>
      </c>
      <c r="AA10" s="1" t="s">
        <v>369</v>
      </c>
    </row>
    <row r="11" spans="1:27" ht="14.5" x14ac:dyDescent="0.35">
      <c r="A11" s="105" t="s">
        <v>197</v>
      </c>
      <c r="B11" s="114" t="s">
        <v>188</v>
      </c>
      <c r="C11" s="1" t="s">
        <v>308</v>
      </c>
      <c r="D11" s="24"/>
      <c r="E11" s="1" t="s">
        <v>338</v>
      </c>
      <c r="F11" s="106">
        <v>1.8876999999999999</v>
      </c>
      <c r="G11" s="21"/>
      <c r="H11" s="107">
        <v>45</v>
      </c>
      <c r="I11" s="161">
        <f t="shared" si="0"/>
        <v>4.4999999999999998E-2</v>
      </c>
      <c r="J11" s="162">
        <f t="shared" si="1"/>
        <v>2.3838533665306989E-2</v>
      </c>
      <c r="K11" s="163">
        <v>2.3838533665306989E-2</v>
      </c>
      <c r="L11" s="164">
        <v>2.8</v>
      </c>
      <c r="M11" s="107">
        <v>569.4</v>
      </c>
      <c r="N11" s="161">
        <f t="shared" si="2"/>
        <v>0.56940000000000002</v>
      </c>
      <c r="O11" s="165">
        <f t="shared" si="3"/>
        <v>0.30163691264501774</v>
      </c>
      <c r="P11" s="166">
        <v>0.30163691264501774</v>
      </c>
      <c r="Q11" s="107">
        <v>-25.7</v>
      </c>
      <c r="R11" s="109">
        <v>82</v>
      </c>
      <c r="S11" s="110" t="s">
        <v>347</v>
      </c>
      <c r="T11" s="110" t="s">
        <v>347</v>
      </c>
      <c r="U11" s="127">
        <v>23.726700000000001</v>
      </c>
      <c r="V11" s="128">
        <v>-166.35481666666666</v>
      </c>
      <c r="W11" s="21" t="s">
        <v>422</v>
      </c>
      <c r="X11" s="129">
        <v>42255</v>
      </c>
      <c r="Y11" s="129"/>
      <c r="Z11" s="105" t="s">
        <v>380</v>
      </c>
      <c r="AA11" s="1" t="s">
        <v>384</v>
      </c>
    </row>
    <row r="12" spans="1:27" ht="14.5" x14ac:dyDescent="0.35">
      <c r="A12" s="1" t="s">
        <v>24</v>
      </c>
      <c r="B12" s="2" t="s">
        <v>25</v>
      </c>
      <c r="C12" s="1"/>
      <c r="E12" s="1" t="s">
        <v>338</v>
      </c>
      <c r="F12" s="16">
        <v>8.5162999999999993</v>
      </c>
      <c r="G12" s="16">
        <v>7.8539000000000003</v>
      </c>
      <c r="H12" s="17">
        <v>35.299999999999997</v>
      </c>
      <c r="I12" s="161">
        <f t="shared" si="0"/>
        <v>3.5299999999999998E-2</v>
      </c>
      <c r="J12" s="162">
        <f t="shared" si="1"/>
        <v>4.1449925437102965E-3</v>
      </c>
      <c r="K12" s="163">
        <v>4.1449925437102965E-3</v>
      </c>
      <c r="L12" s="167">
        <v>0.4</v>
      </c>
      <c r="M12" s="17">
        <v>99</v>
      </c>
      <c r="N12" s="161">
        <f t="shared" si="2"/>
        <v>9.9000000000000005E-2</v>
      </c>
      <c r="O12" s="165">
        <f t="shared" si="3"/>
        <v>1.1624766624003384E-2</v>
      </c>
      <c r="P12" s="166">
        <v>1.1624766624003384E-2</v>
      </c>
      <c r="Q12" s="17">
        <v>-20.6</v>
      </c>
      <c r="R12" s="18">
        <v>60.96</v>
      </c>
      <c r="S12" s="3" t="s">
        <v>347</v>
      </c>
      <c r="T12" s="3" t="s">
        <v>347</v>
      </c>
      <c r="U12" s="168">
        <v>23.638466666666666</v>
      </c>
      <c r="V12" s="169">
        <v>-166.25138333333334</v>
      </c>
      <c r="W12" s="21" t="s">
        <v>422</v>
      </c>
      <c r="X12" s="170">
        <v>41160</v>
      </c>
      <c r="Y12" s="22"/>
      <c r="Z12" s="2" t="s">
        <v>370</v>
      </c>
      <c r="AA12" s="1" t="s">
        <v>369</v>
      </c>
    </row>
    <row r="13" spans="1:27" ht="14.5" x14ac:dyDescent="0.35">
      <c r="A13" s="105" t="s">
        <v>133</v>
      </c>
      <c r="B13" s="105" t="s">
        <v>71</v>
      </c>
      <c r="C13" s="1" t="s">
        <v>312</v>
      </c>
      <c r="E13" s="2" t="s">
        <v>338</v>
      </c>
      <c r="F13" s="106">
        <v>2.5179</v>
      </c>
      <c r="G13" s="21"/>
      <c r="H13" s="107">
        <v>61.2</v>
      </c>
      <c r="I13" s="161">
        <f t="shared" si="0"/>
        <v>6.1200000000000004E-2</v>
      </c>
      <c r="J13" s="162">
        <f t="shared" si="1"/>
        <v>2.4305969260097701E-2</v>
      </c>
      <c r="K13" s="163">
        <v>2.4305969260097701E-2</v>
      </c>
      <c r="L13" s="164">
        <v>4.5</v>
      </c>
      <c r="M13" s="107">
        <v>634.79999999999995</v>
      </c>
      <c r="N13" s="161">
        <f t="shared" si="2"/>
        <v>0.63479999999999992</v>
      </c>
      <c r="O13" s="165">
        <f t="shared" si="3"/>
        <v>0.25211485761944474</v>
      </c>
      <c r="P13" s="166">
        <v>0.25211485761944474</v>
      </c>
      <c r="Q13" s="107">
        <v>-27.2</v>
      </c>
      <c r="R13" s="109">
        <v>55</v>
      </c>
      <c r="S13" s="110" t="s">
        <v>352</v>
      </c>
      <c r="T13" s="110" t="s">
        <v>352</v>
      </c>
      <c r="U13" s="127">
        <v>16.746980000000001</v>
      </c>
      <c r="V13" s="128">
        <v>-169.54315</v>
      </c>
      <c r="W13" s="21" t="s">
        <v>422</v>
      </c>
      <c r="X13" s="129">
        <v>41427</v>
      </c>
      <c r="Y13" s="113"/>
      <c r="Z13" s="105" t="s">
        <v>368</v>
      </c>
      <c r="AA13" s="1" t="s">
        <v>372</v>
      </c>
    </row>
    <row r="14" spans="1:27" ht="14.5" x14ac:dyDescent="0.35">
      <c r="A14" s="1" t="s">
        <v>1318</v>
      </c>
      <c r="B14" s="1" t="s">
        <v>71</v>
      </c>
      <c r="C14" s="1" t="s">
        <v>310</v>
      </c>
      <c r="D14" s="1"/>
      <c r="E14" s="1" t="s">
        <v>338</v>
      </c>
      <c r="F14" s="16">
        <v>0.18820000000000001</v>
      </c>
      <c r="G14" s="2"/>
      <c r="H14" s="17">
        <v>6.4</v>
      </c>
      <c r="I14" s="161">
        <f t="shared" si="0"/>
        <v>6.4000000000000003E-3</v>
      </c>
      <c r="J14" s="162">
        <f t="shared" si="1"/>
        <v>3.4006376195536661E-2</v>
      </c>
      <c r="K14" s="171">
        <v>3.4006376195536661E-2</v>
      </c>
      <c r="L14" s="17">
        <v>7.1</v>
      </c>
      <c r="M14" s="17">
        <v>63.5</v>
      </c>
      <c r="N14" s="161">
        <f t="shared" si="2"/>
        <v>6.3500000000000001E-2</v>
      </c>
      <c r="O14" s="165">
        <f t="shared" si="3"/>
        <v>0.33740701381509031</v>
      </c>
      <c r="P14" s="15">
        <v>0.33740701381509031</v>
      </c>
      <c r="Q14" s="104"/>
      <c r="R14" s="323">
        <v>5</v>
      </c>
      <c r="S14" s="3" t="s">
        <v>1312</v>
      </c>
      <c r="T14" s="3" t="s">
        <v>349</v>
      </c>
      <c r="U14" s="3">
        <v>26.06382</v>
      </c>
      <c r="V14" s="3">
        <v>-173.95928000000001</v>
      </c>
      <c r="W14" s="3" t="s">
        <v>422</v>
      </c>
      <c r="X14" s="170">
        <v>43675</v>
      </c>
      <c r="Y14" s="3"/>
      <c r="Z14" s="1" t="s">
        <v>1248</v>
      </c>
      <c r="AA14" s="2" t="s">
        <v>1245</v>
      </c>
    </row>
    <row r="15" spans="1:27" ht="14.5" x14ac:dyDescent="0.35">
      <c r="A15" s="1" t="s">
        <v>1319</v>
      </c>
      <c r="B15" s="1" t="s">
        <v>71</v>
      </c>
      <c r="C15" s="1" t="s">
        <v>310</v>
      </c>
      <c r="D15" s="1"/>
      <c r="E15" s="1" t="s">
        <v>338</v>
      </c>
      <c r="F15" s="16">
        <v>2.1187999999999998</v>
      </c>
      <c r="G15" s="2"/>
      <c r="H15" s="17">
        <v>71.900000000000006</v>
      </c>
      <c r="I15" s="161">
        <f t="shared" si="0"/>
        <v>7.1900000000000006E-2</v>
      </c>
      <c r="J15" s="162">
        <f t="shared" si="1"/>
        <v>3.3934302435340763E-2</v>
      </c>
      <c r="K15" s="171">
        <v>3.3934302435340763E-2</v>
      </c>
      <c r="L15" s="17">
        <v>5.7</v>
      </c>
      <c r="M15" s="17">
        <v>552.20000000000005</v>
      </c>
      <c r="N15" s="161">
        <f t="shared" si="2"/>
        <v>0.55220000000000002</v>
      </c>
      <c r="O15" s="165">
        <f t="shared" si="3"/>
        <v>0.26061921842552394</v>
      </c>
      <c r="P15" s="15">
        <v>0.26061921842552394</v>
      </c>
      <c r="Q15" s="17">
        <v>-31.7</v>
      </c>
      <c r="R15" s="323">
        <v>5</v>
      </c>
      <c r="S15" s="157" t="s">
        <v>1312</v>
      </c>
      <c r="T15" s="157" t="s">
        <v>349</v>
      </c>
      <c r="U15" s="157">
        <v>26.06382</v>
      </c>
      <c r="V15" s="157">
        <v>-173.95928000000001</v>
      </c>
      <c r="W15" s="157" t="s">
        <v>422</v>
      </c>
      <c r="X15" s="170">
        <v>43675</v>
      </c>
      <c r="Y15" s="157"/>
      <c r="Z15" s="1" t="s">
        <v>1248</v>
      </c>
      <c r="AA15" s="2" t="s">
        <v>1245</v>
      </c>
    </row>
    <row r="16" spans="1:27" x14ac:dyDescent="0.3">
      <c r="A16" s="1" t="s">
        <v>604</v>
      </c>
      <c r="B16" s="1" t="s">
        <v>1087</v>
      </c>
      <c r="E16" s="24" t="s">
        <v>339</v>
      </c>
      <c r="F16" s="25">
        <v>0.86809999999999998</v>
      </c>
      <c r="G16" s="21"/>
      <c r="H16" s="26">
        <v>26.861458067805255</v>
      </c>
      <c r="I16" s="183">
        <f t="shared" si="0"/>
        <v>2.6861458067805256E-2</v>
      </c>
      <c r="J16" s="184">
        <f t="shared" si="1"/>
        <v>3.0942815421962051E-2</v>
      </c>
      <c r="K16" s="185">
        <v>3.0942815421962051E-2</v>
      </c>
      <c r="L16" s="27">
        <v>2.6426287999999993</v>
      </c>
      <c r="M16" s="26">
        <v>272.72230014025246</v>
      </c>
      <c r="N16" s="183">
        <f t="shared" si="2"/>
        <v>0.27272230014025245</v>
      </c>
      <c r="O16" s="184">
        <f t="shared" si="3"/>
        <v>0.31416000476932665</v>
      </c>
      <c r="P16" s="185">
        <v>0.31416000476932665</v>
      </c>
      <c r="Q16" s="27">
        <v>-22.689382900000002</v>
      </c>
      <c r="R16" s="25">
        <v>18</v>
      </c>
      <c r="S16" s="157" t="s">
        <v>1213</v>
      </c>
      <c r="T16" s="28" t="s">
        <v>1218</v>
      </c>
      <c r="U16" s="29"/>
      <c r="V16" s="30"/>
      <c r="W16" s="21" t="s">
        <v>1203</v>
      </c>
      <c r="X16" s="31"/>
      <c r="Y16" s="31"/>
      <c r="Z16" s="28"/>
      <c r="AA16" s="21"/>
    </row>
    <row r="17" spans="1:27" x14ac:dyDescent="0.3">
      <c r="A17" s="1" t="s">
        <v>605</v>
      </c>
      <c r="B17" s="1" t="s">
        <v>1087</v>
      </c>
      <c r="E17" s="24" t="s">
        <v>339</v>
      </c>
      <c r="F17" s="25">
        <v>0.87819999999999998</v>
      </c>
      <c r="G17" s="21"/>
      <c r="H17" s="26">
        <v>30.210935508539386</v>
      </c>
      <c r="I17" s="183">
        <f t="shared" si="0"/>
        <v>3.0210935508539385E-2</v>
      </c>
      <c r="J17" s="184">
        <f t="shared" si="1"/>
        <v>3.4400974161397618E-2</v>
      </c>
      <c r="K17" s="185">
        <v>3.4400974161397618E-2</v>
      </c>
      <c r="L17" s="27">
        <v>1.1992431999999995</v>
      </c>
      <c r="M17" s="26">
        <v>288.38849929873771</v>
      </c>
      <c r="N17" s="183">
        <f t="shared" si="2"/>
        <v>0.28838849929873772</v>
      </c>
      <c r="O17" s="184">
        <f t="shared" si="3"/>
        <v>0.32838590218485281</v>
      </c>
      <c r="P17" s="185">
        <v>0.32838590218485281</v>
      </c>
      <c r="Q17" s="27">
        <v>-24.378334800000001</v>
      </c>
      <c r="R17" s="25">
        <v>18</v>
      </c>
      <c r="S17" s="3" t="s">
        <v>1213</v>
      </c>
      <c r="T17" s="28" t="s">
        <v>1218</v>
      </c>
      <c r="U17" s="29"/>
      <c r="V17" s="30"/>
      <c r="W17" s="21" t="s">
        <v>1203</v>
      </c>
      <c r="X17" s="31"/>
      <c r="Y17" s="31"/>
      <c r="Z17" s="28"/>
      <c r="AA17" s="21"/>
    </row>
    <row r="18" spans="1:27" x14ac:dyDescent="0.3">
      <c r="A18" s="1" t="s">
        <v>606</v>
      </c>
      <c r="B18" s="1" t="s">
        <v>1087</v>
      </c>
      <c r="E18" s="24" t="s">
        <v>339</v>
      </c>
      <c r="F18" s="25">
        <v>0.89610000000000001</v>
      </c>
      <c r="G18" s="21"/>
      <c r="H18" s="26">
        <v>31.08271730818252</v>
      </c>
      <c r="I18" s="183">
        <f t="shared" si="0"/>
        <v>3.108271730818252E-2</v>
      </c>
      <c r="J18" s="184">
        <f t="shared" si="1"/>
        <v>3.4686661430847587E-2</v>
      </c>
      <c r="K18" s="185">
        <v>3.4686661430847587E-2</v>
      </c>
      <c r="L18" s="27">
        <v>1.5465263999999999</v>
      </c>
      <c r="M18" s="26">
        <v>296.43899018232821</v>
      </c>
      <c r="N18" s="183">
        <f t="shared" si="2"/>
        <v>0.29643899018232822</v>
      </c>
      <c r="O18" s="184">
        <f t="shared" si="3"/>
        <v>0.33081016647955386</v>
      </c>
      <c r="P18" s="185">
        <v>0.33081016647955386</v>
      </c>
      <c r="Q18" s="27">
        <v>-23.610476600000005</v>
      </c>
      <c r="R18" s="25">
        <v>18</v>
      </c>
      <c r="S18" s="157" t="s">
        <v>1213</v>
      </c>
      <c r="T18" s="28" t="s">
        <v>1218</v>
      </c>
      <c r="U18" s="29"/>
      <c r="V18" s="30"/>
      <c r="W18" s="21" t="s">
        <v>1203</v>
      </c>
      <c r="X18" s="31"/>
      <c r="Y18" s="31"/>
      <c r="Z18" s="28"/>
      <c r="AA18" s="21"/>
    </row>
    <row r="19" spans="1:27" x14ac:dyDescent="0.3">
      <c r="A19" s="1" t="s">
        <v>607</v>
      </c>
      <c r="B19" s="1" t="s">
        <v>1087</v>
      </c>
      <c r="E19" s="24" t="s">
        <v>339</v>
      </c>
      <c r="F19" s="25">
        <v>0.89970000000000006</v>
      </c>
      <c r="G19" s="21"/>
      <c r="H19" s="26">
        <v>21.514784603619681</v>
      </c>
      <c r="I19" s="183">
        <f t="shared" si="0"/>
        <v>2.1514784603619681E-2</v>
      </c>
      <c r="J19" s="184">
        <f t="shared" si="1"/>
        <v>2.3913287322018095E-2</v>
      </c>
      <c r="K19" s="185">
        <v>2.3913287322018095E-2</v>
      </c>
      <c r="L19" s="27">
        <v>-0.49250719999999992</v>
      </c>
      <c r="M19" s="26">
        <v>261.99298737727906</v>
      </c>
      <c r="N19" s="183">
        <f t="shared" si="2"/>
        <v>0.26199298737727905</v>
      </c>
      <c r="O19" s="184">
        <f t="shared" si="3"/>
        <v>0.29120038610345561</v>
      </c>
      <c r="P19" s="185">
        <v>0.29120038610345561</v>
      </c>
      <c r="Q19" s="27">
        <v>-19.635197399999999</v>
      </c>
      <c r="R19" s="25">
        <v>18</v>
      </c>
      <c r="S19" s="157" t="s">
        <v>1213</v>
      </c>
      <c r="T19" s="28" t="s">
        <v>1218</v>
      </c>
      <c r="U19" s="29"/>
      <c r="V19" s="30"/>
      <c r="W19" s="21" t="s">
        <v>1203</v>
      </c>
      <c r="X19" s="31"/>
      <c r="Y19" s="31"/>
      <c r="Z19" s="28"/>
      <c r="AA19" s="21"/>
    </row>
    <row r="20" spans="1:27" x14ac:dyDescent="0.3">
      <c r="A20" s="1" t="s">
        <v>608</v>
      </c>
      <c r="B20" s="1" t="s">
        <v>1087</v>
      </c>
      <c r="E20" s="24" t="s">
        <v>339</v>
      </c>
      <c r="F20" s="25">
        <v>0.94</v>
      </c>
      <c r="G20" s="21"/>
      <c r="H20" s="26">
        <v>32.725592658679581</v>
      </c>
      <c r="I20" s="183">
        <f t="shared" si="0"/>
        <v>3.2725592658679581E-2</v>
      </c>
      <c r="J20" s="184">
        <f t="shared" si="1"/>
        <v>3.4814460275191042E-2</v>
      </c>
      <c r="K20" s="185">
        <v>3.4814460275191042E-2</v>
      </c>
      <c r="L20" s="27">
        <v>1.5527135999999992</v>
      </c>
      <c r="M20" s="26">
        <v>314.67180925666196</v>
      </c>
      <c r="N20" s="183">
        <f t="shared" si="2"/>
        <v>0.31467180925666194</v>
      </c>
      <c r="O20" s="184">
        <f t="shared" si="3"/>
        <v>0.33475724389006589</v>
      </c>
      <c r="P20" s="185">
        <v>0.33475724389006589</v>
      </c>
      <c r="Q20" s="27">
        <v>-23.987386600000001</v>
      </c>
      <c r="R20" s="25">
        <v>18</v>
      </c>
      <c r="S20" s="157" t="s">
        <v>1213</v>
      </c>
      <c r="T20" s="28" t="s">
        <v>1218</v>
      </c>
      <c r="U20" s="29"/>
      <c r="V20" s="30"/>
      <c r="W20" s="21" t="s">
        <v>1203</v>
      </c>
      <c r="X20" s="31"/>
      <c r="Y20" s="31"/>
      <c r="Z20" s="28"/>
      <c r="AA20" s="21"/>
    </row>
    <row r="21" spans="1:27" x14ac:dyDescent="0.3">
      <c r="A21" s="1" t="s">
        <v>567</v>
      </c>
      <c r="B21" s="1" t="s">
        <v>1087</v>
      </c>
      <c r="E21" s="24" t="s">
        <v>339</v>
      </c>
      <c r="F21" s="25">
        <v>0.88349999999999995</v>
      </c>
      <c r="G21" s="21"/>
      <c r="H21" s="26">
        <v>31.923910272750451</v>
      </c>
      <c r="I21" s="183">
        <f t="shared" si="0"/>
        <v>3.1923910272750454E-2</v>
      </c>
      <c r="J21" s="184">
        <f t="shared" si="1"/>
        <v>3.6133458146859601E-2</v>
      </c>
      <c r="K21" s="185">
        <v>3.6133458146859601E-2</v>
      </c>
      <c r="L21" s="27">
        <v>0.91569440000000024</v>
      </c>
      <c r="M21" s="26">
        <v>297.54698457222997</v>
      </c>
      <c r="N21" s="183">
        <f t="shared" si="2"/>
        <v>0.29754698457223</v>
      </c>
      <c r="O21" s="184">
        <f t="shared" si="3"/>
        <v>0.33678209911967177</v>
      </c>
      <c r="P21" s="185">
        <v>0.33678209911967177</v>
      </c>
      <c r="Q21" s="27">
        <v>-21.119321899999999</v>
      </c>
      <c r="R21" s="25">
        <v>20</v>
      </c>
      <c r="S21" s="25" t="s">
        <v>1107</v>
      </c>
      <c r="T21" s="28" t="s">
        <v>1218</v>
      </c>
      <c r="U21" s="29"/>
      <c r="V21" s="30"/>
      <c r="W21" s="21" t="s">
        <v>1203</v>
      </c>
      <c r="X21" s="31"/>
      <c r="Y21" s="31"/>
      <c r="Z21" s="28"/>
      <c r="AA21" s="21"/>
    </row>
    <row r="22" spans="1:27" x14ac:dyDescent="0.3">
      <c r="A22" s="1" t="s">
        <v>568</v>
      </c>
      <c r="B22" s="1" t="s">
        <v>1087</v>
      </c>
      <c r="E22" s="24" t="s">
        <v>339</v>
      </c>
      <c r="F22" s="25">
        <v>0.92669999999999997</v>
      </c>
      <c r="G22" s="21"/>
      <c r="H22" s="26">
        <v>43.365409125669125</v>
      </c>
      <c r="I22" s="183">
        <f t="shared" si="0"/>
        <v>4.3365409125669128E-2</v>
      </c>
      <c r="J22" s="184">
        <f t="shared" si="1"/>
        <v>4.6795520800333584E-2</v>
      </c>
      <c r="K22" s="185">
        <v>4.6795520800333584E-2</v>
      </c>
      <c r="L22" s="27">
        <v>1.1907840000000003</v>
      </c>
      <c r="M22" s="26">
        <v>334.37727910238431</v>
      </c>
      <c r="N22" s="183">
        <f t="shared" si="2"/>
        <v>0.33437727910238429</v>
      </c>
      <c r="O22" s="184">
        <f t="shared" si="3"/>
        <v>0.36082581105253514</v>
      </c>
      <c r="P22" s="185">
        <v>0.36082581105253514</v>
      </c>
      <c r="Q22" s="27">
        <v>-23.039420100000001</v>
      </c>
      <c r="R22" s="25">
        <v>20</v>
      </c>
      <c r="S22" s="25" t="s">
        <v>1107</v>
      </c>
      <c r="T22" s="28" t="s">
        <v>1218</v>
      </c>
      <c r="U22" s="29"/>
      <c r="V22" s="30"/>
      <c r="W22" s="21" t="s">
        <v>1203</v>
      </c>
      <c r="X22" s="31"/>
      <c r="Y22" s="31"/>
      <c r="Z22" s="28"/>
      <c r="AA22" s="21"/>
    </row>
    <row r="23" spans="1:27" x14ac:dyDescent="0.3">
      <c r="A23" s="32" t="s">
        <v>450</v>
      </c>
      <c r="B23" s="1" t="s">
        <v>1087</v>
      </c>
      <c r="E23" s="24" t="s">
        <v>339</v>
      </c>
      <c r="F23" s="25">
        <v>1.01</v>
      </c>
      <c r="G23" s="21"/>
      <c r="H23" s="26">
        <v>29.801809839408616</v>
      </c>
      <c r="I23" s="183">
        <f t="shared" si="0"/>
        <v>2.9801809839408618E-2</v>
      </c>
      <c r="J23" s="184">
        <f t="shared" si="1"/>
        <v>2.9506742415256058E-2</v>
      </c>
      <c r="K23" s="185">
        <v>2.9506742415256058E-2</v>
      </c>
      <c r="L23" s="27">
        <v>2.2337023999999985</v>
      </c>
      <c r="M23" s="26">
        <v>272.76437587657784</v>
      </c>
      <c r="N23" s="183">
        <f t="shared" si="2"/>
        <v>0.27276437587657787</v>
      </c>
      <c r="O23" s="184">
        <f t="shared" si="3"/>
        <v>0.27006373849166126</v>
      </c>
      <c r="P23" s="185">
        <v>0.27006373849166126</v>
      </c>
      <c r="Q23" s="27">
        <v>-20.865415000000002</v>
      </c>
      <c r="R23" s="25">
        <v>24</v>
      </c>
      <c r="S23" s="25" t="s">
        <v>1100</v>
      </c>
      <c r="T23" s="21" t="s">
        <v>1218</v>
      </c>
      <c r="U23" s="29"/>
      <c r="V23" s="30"/>
      <c r="W23" s="21" t="s">
        <v>1203</v>
      </c>
      <c r="X23" s="31"/>
      <c r="Y23" s="31"/>
      <c r="Z23" s="28"/>
      <c r="AA23" s="21"/>
    </row>
    <row r="24" spans="1:27" x14ac:dyDescent="0.3">
      <c r="A24" s="32" t="s">
        <v>451</v>
      </c>
      <c r="B24" s="1" t="s">
        <v>1087</v>
      </c>
      <c r="E24" s="24" t="s">
        <v>339</v>
      </c>
      <c r="F24" s="25">
        <v>0.9133</v>
      </c>
      <c r="G24" s="21"/>
      <c r="H24" s="26">
        <v>34.096992097884275</v>
      </c>
      <c r="I24" s="183">
        <f t="shared" si="0"/>
        <v>3.4096992097884277E-2</v>
      </c>
      <c r="J24" s="184">
        <f t="shared" si="1"/>
        <v>3.7333835648619598E-2</v>
      </c>
      <c r="K24" s="185">
        <v>3.7333835648619598E-2</v>
      </c>
      <c r="L24" s="27">
        <v>1.7158784000000002</v>
      </c>
      <c r="M24" s="26">
        <v>281.90883590462835</v>
      </c>
      <c r="N24" s="183">
        <f t="shared" si="2"/>
        <v>0.28190883590462834</v>
      </c>
      <c r="O24" s="184">
        <f t="shared" si="3"/>
        <v>0.30867057473407244</v>
      </c>
      <c r="P24" s="185">
        <v>0.30867057473407244</v>
      </c>
      <c r="Q24" s="27">
        <v>-22.0923914</v>
      </c>
      <c r="R24" s="25">
        <v>24</v>
      </c>
      <c r="S24" s="25" t="s">
        <v>1100</v>
      </c>
      <c r="T24" s="28" t="s">
        <v>1218</v>
      </c>
      <c r="U24" s="29"/>
      <c r="V24" s="29"/>
      <c r="W24" s="21" t="s">
        <v>1203</v>
      </c>
      <c r="X24" s="31"/>
      <c r="Y24" s="33"/>
      <c r="Z24" s="28"/>
      <c r="AA24" s="21"/>
    </row>
    <row r="25" spans="1:27" x14ac:dyDescent="0.3">
      <c r="A25" s="1" t="s">
        <v>564</v>
      </c>
      <c r="B25" s="1" t="s">
        <v>1087</v>
      </c>
      <c r="E25" s="24" t="s">
        <v>339</v>
      </c>
      <c r="F25" s="25">
        <v>0.89319999999999999</v>
      </c>
      <c r="G25" s="21"/>
      <c r="H25" s="26">
        <v>27.630002549069594</v>
      </c>
      <c r="I25" s="183">
        <f t="shared" si="0"/>
        <v>2.7630002549069596E-2</v>
      </c>
      <c r="J25" s="184">
        <f t="shared" si="1"/>
        <v>3.0933724304824894E-2</v>
      </c>
      <c r="K25" s="185">
        <v>3.0933724304824894E-2</v>
      </c>
      <c r="L25" s="27">
        <v>0.85452319999999982</v>
      </c>
      <c r="M25" s="26">
        <v>281.95091164095373</v>
      </c>
      <c r="N25" s="183">
        <f t="shared" si="2"/>
        <v>0.28195091164095376</v>
      </c>
      <c r="O25" s="184">
        <f t="shared" si="3"/>
        <v>0.3156638061363119</v>
      </c>
      <c r="P25" s="185">
        <v>0.3156638061363119</v>
      </c>
      <c r="Q25" s="27">
        <v>-20.655423499999998</v>
      </c>
      <c r="R25" s="25">
        <v>30</v>
      </c>
      <c r="S25" s="25" t="s">
        <v>1106</v>
      </c>
      <c r="T25" s="28" t="s">
        <v>1218</v>
      </c>
      <c r="U25" s="29"/>
      <c r="V25" s="30"/>
      <c r="W25" s="21" t="s">
        <v>1203</v>
      </c>
      <c r="X25" s="31"/>
      <c r="Y25" s="31"/>
      <c r="Z25" s="28"/>
      <c r="AA25" s="21"/>
    </row>
    <row r="26" spans="1:27" s="44" customFormat="1" x14ac:dyDescent="0.3">
      <c r="A26" s="1" t="s">
        <v>565</v>
      </c>
      <c r="B26" s="1" t="s">
        <v>1087</v>
      </c>
      <c r="C26" s="15"/>
      <c r="D26" s="15"/>
      <c r="E26" s="24" t="s">
        <v>339</v>
      </c>
      <c r="F26" s="25">
        <v>0.2747</v>
      </c>
      <c r="G26" s="21"/>
      <c r="H26" s="26">
        <v>9.0447361712974761</v>
      </c>
      <c r="I26" s="183">
        <f t="shared" si="0"/>
        <v>9.0447361712974756E-3</v>
      </c>
      <c r="J26" s="184">
        <f t="shared" si="1"/>
        <v>3.2925868843456406E-2</v>
      </c>
      <c r="K26" s="185">
        <v>3.2925868843456406E-2</v>
      </c>
      <c r="L26" s="27">
        <v>1.2915295999999996</v>
      </c>
      <c r="M26" s="26">
        <v>95.877980364656381</v>
      </c>
      <c r="N26" s="183">
        <f t="shared" si="2"/>
        <v>9.5877980364656376E-2</v>
      </c>
      <c r="O26" s="184">
        <f t="shared" si="3"/>
        <v>0.34902795909958639</v>
      </c>
      <c r="P26" s="185">
        <v>0.34902795909958639</v>
      </c>
      <c r="Q26" s="27">
        <v>-22.698466600000003</v>
      </c>
      <c r="R26" s="25">
        <v>30</v>
      </c>
      <c r="S26" s="25" t="s">
        <v>1106</v>
      </c>
      <c r="T26" s="28" t="s">
        <v>1218</v>
      </c>
      <c r="U26" s="29"/>
      <c r="V26" s="30"/>
      <c r="W26" s="21" t="s">
        <v>1203</v>
      </c>
      <c r="X26" s="31"/>
      <c r="Y26" s="31"/>
      <c r="Z26" s="28"/>
      <c r="AA26" s="21"/>
    </row>
    <row r="27" spans="1:27" x14ac:dyDescent="0.3">
      <c r="A27" s="1" t="s">
        <v>566</v>
      </c>
      <c r="B27" s="1" t="s">
        <v>1087</v>
      </c>
      <c r="E27" s="24" t="s">
        <v>339</v>
      </c>
      <c r="F27" s="25">
        <v>0.87739999999999996</v>
      </c>
      <c r="G27" s="21"/>
      <c r="H27" s="26">
        <v>25.446724445577367</v>
      </c>
      <c r="I27" s="183">
        <f t="shared" si="0"/>
        <v>2.5446724445577367E-2</v>
      </c>
      <c r="J27" s="184">
        <f t="shared" si="1"/>
        <v>2.9002421296532219E-2</v>
      </c>
      <c r="K27" s="185">
        <v>2.9002421296532219E-2</v>
      </c>
      <c r="L27" s="27">
        <v>0.19830079999999872</v>
      </c>
      <c r="M27" s="26">
        <v>249.74894810659188</v>
      </c>
      <c r="N27" s="183">
        <f t="shared" si="2"/>
        <v>0.2497489481065919</v>
      </c>
      <c r="O27" s="184">
        <f t="shared" si="3"/>
        <v>0.28464662423819459</v>
      </c>
      <c r="P27" s="185">
        <v>0.28464662423819459</v>
      </c>
      <c r="Q27" s="27">
        <v>-21.904856299999999</v>
      </c>
      <c r="R27" s="25">
        <v>30</v>
      </c>
      <c r="S27" s="25" t="s">
        <v>1106</v>
      </c>
      <c r="T27" s="28" t="s">
        <v>1218</v>
      </c>
      <c r="U27" s="29"/>
      <c r="V27" s="30"/>
      <c r="W27" s="21" t="s">
        <v>1203</v>
      </c>
      <c r="X27" s="31"/>
      <c r="Y27" s="31"/>
      <c r="Z27" s="28"/>
      <c r="AA27" s="21"/>
    </row>
    <row r="28" spans="1:27" ht="14.5" x14ac:dyDescent="0.35">
      <c r="A28" s="1" t="s">
        <v>569</v>
      </c>
      <c r="B28" s="1" t="s">
        <v>1087</v>
      </c>
      <c r="E28" s="24" t="s">
        <v>339</v>
      </c>
      <c r="F28" s="25">
        <v>0.95699999999999996</v>
      </c>
      <c r="G28" s="21"/>
      <c r="H28" s="26">
        <v>48.459724700484323</v>
      </c>
      <c r="I28" s="161">
        <f t="shared" si="0"/>
        <v>4.8459724700484326E-2</v>
      </c>
      <c r="J28" s="162">
        <f t="shared" si="1"/>
        <v>5.0637120899147681E-2</v>
      </c>
      <c r="K28" s="163">
        <v>5.0637120899147681E-2</v>
      </c>
      <c r="L28" s="27">
        <v>1.1919695999999986</v>
      </c>
      <c r="M28" s="26">
        <v>363.78821879382889</v>
      </c>
      <c r="N28" s="161">
        <f t="shared" si="2"/>
        <v>0.36378821879382889</v>
      </c>
      <c r="O28" s="165">
        <f t="shared" si="3"/>
        <v>0.38013397993085568</v>
      </c>
      <c r="P28" s="166">
        <v>0.38013397993085568</v>
      </c>
      <c r="Q28" s="27">
        <v>-24.197858</v>
      </c>
      <c r="R28" s="25">
        <v>38</v>
      </c>
      <c r="S28" s="25" t="s">
        <v>1099</v>
      </c>
      <c r="T28" s="28" t="s">
        <v>1218</v>
      </c>
      <c r="U28" s="29"/>
      <c r="V28" s="30"/>
      <c r="W28" s="21" t="s">
        <v>1203</v>
      </c>
      <c r="X28" s="31"/>
      <c r="Y28" s="31"/>
      <c r="Z28" s="28"/>
      <c r="AA28" s="21"/>
    </row>
    <row r="29" spans="1:27" ht="14.5" x14ac:dyDescent="0.35">
      <c r="A29" s="1" t="s">
        <v>570</v>
      </c>
      <c r="B29" s="1" t="s">
        <v>1087</v>
      </c>
      <c r="E29" s="24" t="s">
        <v>339</v>
      </c>
      <c r="F29" s="25">
        <v>0.92200000000000004</v>
      </c>
      <c r="G29" s="21"/>
      <c r="H29" s="26">
        <v>47.860693346928372</v>
      </c>
      <c r="I29" s="161">
        <f t="shared" si="0"/>
        <v>4.7860693346928371E-2</v>
      </c>
      <c r="J29" s="162">
        <f t="shared" si="1"/>
        <v>5.1909645712503651E-2</v>
      </c>
      <c r="K29" s="163">
        <v>5.1909645712503651E-2</v>
      </c>
      <c r="L29" s="27">
        <v>0.80071359999999947</v>
      </c>
      <c r="M29" s="26">
        <v>352.77840112201966</v>
      </c>
      <c r="N29" s="161">
        <f t="shared" si="2"/>
        <v>0.35277840112201969</v>
      </c>
      <c r="O29" s="165">
        <f t="shared" si="3"/>
        <v>0.38262299470934891</v>
      </c>
      <c r="P29" s="166">
        <v>0.38262299470934891</v>
      </c>
      <c r="Q29" s="27">
        <v>-25.106458500000006</v>
      </c>
      <c r="R29" s="25">
        <v>38</v>
      </c>
      <c r="S29" s="25" t="s">
        <v>1099</v>
      </c>
      <c r="T29" s="28" t="s">
        <v>1218</v>
      </c>
      <c r="U29" s="29"/>
      <c r="V29" s="30"/>
      <c r="W29" s="21" t="s">
        <v>1203</v>
      </c>
      <c r="X29" s="31"/>
      <c r="Y29" s="31"/>
      <c r="Z29" s="28"/>
      <c r="AA29" s="21"/>
    </row>
    <row r="30" spans="1:27" s="44" customFormat="1" ht="14.5" x14ac:dyDescent="0.35">
      <c r="A30" s="1" t="s">
        <v>571</v>
      </c>
      <c r="B30" s="1" t="s">
        <v>1087</v>
      </c>
      <c r="C30" s="15"/>
      <c r="D30" s="15"/>
      <c r="E30" s="24" t="s">
        <v>339</v>
      </c>
      <c r="F30" s="25">
        <v>0.97240000000000004</v>
      </c>
      <c r="G30" s="21"/>
      <c r="H30" s="26">
        <v>51.193601835330107</v>
      </c>
      <c r="I30" s="161">
        <f t="shared" si="0"/>
        <v>5.1193601835330109E-2</v>
      </c>
      <c r="J30" s="162">
        <f t="shared" si="1"/>
        <v>5.2646649357599863E-2</v>
      </c>
      <c r="K30" s="163">
        <v>5.2646649357599863E-2</v>
      </c>
      <c r="L30" s="27">
        <v>0.95326559999999905</v>
      </c>
      <c r="M30" s="26">
        <v>356.34081346423562</v>
      </c>
      <c r="N30" s="161">
        <f t="shared" si="2"/>
        <v>0.35634081346423563</v>
      </c>
      <c r="O30" s="165">
        <f t="shared" si="3"/>
        <v>0.36645497065429411</v>
      </c>
      <c r="P30" s="166">
        <v>0.36645497065429411</v>
      </c>
      <c r="Q30" s="27">
        <v>-24.008176300000006</v>
      </c>
      <c r="R30" s="25">
        <v>38</v>
      </c>
      <c r="S30" s="25" t="s">
        <v>1099</v>
      </c>
      <c r="T30" s="28" t="s">
        <v>1218</v>
      </c>
      <c r="U30" s="29"/>
      <c r="V30" s="30"/>
      <c r="W30" s="21" t="s">
        <v>1203</v>
      </c>
      <c r="X30" s="31"/>
      <c r="Y30" s="31"/>
      <c r="Z30" s="28"/>
      <c r="AA30" s="21"/>
    </row>
    <row r="31" spans="1:27" s="23" customFormat="1" ht="14.5" x14ac:dyDescent="0.35">
      <c r="A31" s="1" t="s">
        <v>593</v>
      </c>
      <c r="B31" s="1" t="s">
        <v>1087</v>
      </c>
      <c r="C31" s="44"/>
      <c r="D31" s="44"/>
      <c r="E31" s="24" t="s">
        <v>339</v>
      </c>
      <c r="F31" s="25">
        <v>0.9294</v>
      </c>
      <c r="G31" s="45"/>
      <c r="H31" s="26">
        <v>40.260642365536583</v>
      </c>
      <c r="I31" s="161">
        <f t="shared" si="0"/>
        <v>4.0260642365536586E-2</v>
      </c>
      <c r="J31" s="162">
        <f t="shared" si="1"/>
        <v>4.3318961013058516E-2</v>
      </c>
      <c r="K31" s="163">
        <v>4.3318961013058516E-2</v>
      </c>
      <c r="L31" s="27">
        <v>1.2590911999999999</v>
      </c>
      <c r="M31" s="26">
        <v>304.04067321178121</v>
      </c>
      <c r="N31" s="161">
        <f t="shared" si="2"/>
        <v>0.30404067321178124</v>
      </c>
      <c r="O31" s="165">
        <f t="shared" si="3"/>
        <v>0.32713651087990236</v>
      </c>
      <c r="P31" s="166">
        <v>0.32713651087990236</v>
      </c>
      <c r="Q31" s="27">
        <v>-24.633276000000006</v>
      </c>
      <c r="R31" s="25">
        <v>38</v>
      </c>
      <c r="S31" s="25" t="s">
        <v>1099</v>
      </c>
      <c r="T31" s="28" t="s">
        <v>1218</v>
      </c>
      <c r="U31" s="29"/>
      <c r="V31" s="30"/>
      <c r="W31" s="21" t="s">
        <v>1203</v>
      </c>
      <c r="X31" s="31"/>
      <c r="Y31" s="31"/>
      <c r="Z31" s="28"/>
      <c r="AA31" s="21"/>
    </row>
    <row r="32" spans="1:27" s="23" customFormat="1" ht="14.5" x14ac:dyDescent="0.35">
      <c r="A32" s="1" t="s">
        <v>594</v>
      </c>
      <c r="B32" s="1" t="s">
        <v>1087</v>
      </c>
      <c r="C32" s="44"/>
      <c r="D32" s="44"/>
      <c r="E32" s="24" t="s">
        <v>339</v>
      </c>
      <c r="F32" s="25">
        <v>0.88729999999999998</v>
      </c>
      <c r="G32" s="45"/>
      <c r="H32" s="26">
        <v>40.317996431302575</v>
      </c>
      <c r="I32" s="161">
        <f t="shared" si="0"/>
        <v>4.0317996431302579E-2</v>
      </c>
      <c r="J32" s="162">
        <f t="shared" si="1"/>
        <v>4.5438968140767026E-2</v>
      </c>
      <c r="K32" s="163">
        <v>4.5438968140767026E-2</v>
      </c>
      <c r="L32" s="27">
        <v>0.31130719999999978</v>
      </c>
      <c r="M32" s="26">
        <v>294.75596072931279</v>
      </c>
      <c r="N32" s="161">
        <f t="shared" si="2"/>
        <v>0.29475596072931282</v>
      </c>
      <c r="O32" s="165">
        <f t="shared" si="3"/>
        <v>0.33219425304779987</v>
      </c>
      <c r="P32" s="166">
        <v>0.33219425304779987</v>
      </c>
      <c r="Q32" s="27">
        <v>-24.919192599999999</v>
      </c>
      <c r="R32" s="25">
        <v>38</v>
      </c>
      <c r="S32" s="25" t="s">
        <v>1099</v>
      </c>
      <c r="T32" s="28" t="s">
        <v>1218</v>
      </c>
      <c r="U32" s="29"/>
      <c r="V32" s="30"/>
      <c r="W32" s="21" t="s">
        <v>1203</v>
      </c>
      <c r="X32" s="31"/>
      <c r="Y32" s="31"/>
      <c r="Z32" s="28"/>
      <c r="AA32" s="21"/>
    </row>
    <row r="33" spans="1:27" ht="14.5" x14ac:dyDescent="0.35">
      <c r="A33" s="1" t="s">
        <v>595</v>
      </c>
      <c r="B33" s="1" t="s">
        <v>1087</v>
      </c>
      <c r="C33" s="44"/>
      <c r="D33" s="44"/>
      <c r="E33" s="24" t="s">
        <v>339</v>
      </c>
      <c r="F33" s="25">
        <v>0.95579999999999998</v>
      </c>
      <c r="G33" s="45"/>
      <c r="H33" s="26">
        <v>44.031990823349481</v>
      </c>
      <c r="I33" s="161">
        <f t="shared" si="0"/>
        <v>4.4031990823349479E-2</v>
      </c>
      <c r="J33" s="162">
        <f t="shared" si="1"/>
        <v>4.6068205506747728E-2</v>
      </c>
      <c r="K33" s="163">
        <v>4.6068205506747728E-2</v>
      </c>
      <c r="L33" s="27">
        <v>2.215294399999999</v>
      </c>
      <c r="M33" s="26">
        <v>313.6900420757363</v>
      </c>
      <c r="N33" s="161">
        <f t="shared" si="2"/>
        <v>0.31369004207573631</v>
      </c>
      <c r="O33" s="165">
        <f t="shared" si="3"/>
        <v>0.32819631939290261</v>
      </c>
      <c r="P33" s="166">
        <v>0.32819631939290261</v>
      </c>
      <c r="Q33" s="27">
        <v>-25.029637600000001</v>
      </c>
      <c r="R33" s="25">
        <v>38</v>
      </c>
      <c r="S33" s="25" t="s">
        <v>1099</v>
      </c>
      <c r="T33" s="28" t="s">
        <v>1218</v>
      </c>
      <c r="U33" s="29"/>
      <c r="V33" s="30"/>
      <c r="W33" s="21" t="s">
        <v>1203</v>
      </c>
      <c r="X33" s="31"/>
      <c r="Y33" s="31"/>
      <c r="Z33" s="28"/>
      <c r="AA33" s="21"/>
    </row>
    <row r="34" spans="1:27" ht="14.5" x14ac:dyDescent="0.35">
      <c r="A34" s="1" t="s">
        <v>596</v>
      </c>
      <c r="B34" s="1" t="s">
        <v>1087</v>
      </c>
      <c r="C34" s="44"/>
      <c r="D34" s="44"/>
      <c r="E34" s="24" t="s">
        <v>339</v>
      </c>
      <c r="F34" s="25">
        <v>0.9849</v>
      </c>
      <c r="G34" s="45"/>
      <c r="H34" s="26">
        <v>47.066658169768033</v>
      </c>
      <c r="I34" s="161">
        <f t="shared" si="0"/>
        <v>4.7066658169768037E-2</v>
      </c>
      <c r="J34" s="162">
        <f t="shared" si="1"/>
        <v>4.7788260909501508E-2</v>
      </c>
      <c r="K34" s="163">
        <v>4.7788260909501508E-2</v>
      </c>
      <c r="L34" s="27">
        <v>1.4207231999999996</v>
      </c>
      <c r="M34" s="26">
        <v>321.13744740532962</v>
      </c>
      <c r="N34" s="161">
        <f t="shared" si="2"/>
        <v>0.32113744740532962</v>
      </c>
      <c r="O34" s="165">
        <f t="shared" si="3"/>
        <v>0.32606096802246892</v>
      </c>
      <c r="P34" s="166">
        <v>0.32606096802246892</v>
      </c>
      <c r="Q34" s="27">
        <v>-24.198319300000005</v>
      </c>
      <c r="R34" s="25">
        <v>38</v>
      </c>
      <c r="S34" s="25" t="s">
        <v>1099</v>
      </c>
      <c r="T34" s="28" t="s">
        <v>1218</v>
      </c>
      <c r="U34" s="29"/>
      <c r="V34" s="30"/>
      <c r="W34" s="21" t="s">
        <v>1203</v>
      </c>
      <c r="X34" s="31"/>
      <c r="Y34" s="31"/>
      <c r="Z34" s="28"/>
      <c r="AA34" s="21"/>
    </row>
    <row r="35" spans="1:27" ht="14.5" x14ac:dyDescent="0.35">
      <c r="A35" s="1" t="s">
        <v>597</v>
      </c>
      <c r="B35" s="1" t="s">
        <v>1087</v>
      </c>
      <c r="C35" s="44"/>
      <c r="D35" s="44"/>
      <c r="E35" s="24" t="s">
        <v>339</v>
      </c>
      <c r="F35" s="25">
        <v>0.98370000000000002</v>
      </c>
      <c r="G35" s="45"/>
      <c r="H35" s="26">
        <v>39.043461636502677</v>
      </c>
      <c r="I35" s="161">
        <f t="shared" si="0"/>
        <v>3.9043461636502678E-2</v>
      </c>
      <c r="J35" s="162">
        <f t="shared" si="1"/>
        <v>3.9690415407647332E-2</v>
      </c>
      <c r="K35" s="163">
        <v>3.9690415407647332E-2</v>
      </c>
      <c r="L35" s="27">
        <v>0.99450720000000037</v>
      </c>
      <c r="M35" s="26">
        <v>311.51612903225811</v>
      </c>
      <c r="N35" s="161">
        <f t="shared" si="2"/>
        <v>0.31151612903225812</v>
      </c>
      <c r="O35" s="165">
        <f t="shared" si="3"/>
        <v>0.31667798010801884</v>
      </c>
      <c r="P35" s="166">
        <v>0.31667798010801884</v>
      </c>
      <c r="Q35" s="27">
        <v>-23.653979100000004</v>
      </c>
      <c r="R35" s="25">
        <v>38</v>
      </c>
      <c r="S35" s="25" t="s">
        <v>1099</v>
      </c>
      <c r="T35" s="28" t="s">
        <v>1218</v>
      </c>
      <c r="U35" s="29"/>
      <c r="V35" s="30"/>
      <c r="W35" s="21" t="s">
        <v>1203</v>
      </c>
      <c r="X35" s="31"/>
      <c r="Y35" s="31"/>
      <c r="Z35" s="28"/>
      <c r="AA35" s="21"/>
    </row>
    <row r="36" spans="1:27" ht="14.5" x14ac:dyDescent="0.35">
      <c r="A36" s="1" t="s">
        <v>598</v>
      </c>
      <c r="B36" s="1" t="s">
        <v>1087</v>
      </c>
      <c r="E36" s="24" t="s">
        <v>339</v>
      </c>
      <c r="F36" s="25">
        <v>0.88190000000000002</v>
      </c>
      <c r="G36" s="21"/>
      <c r="H36" s="26">
        <v>42.972852408870757</v>
      </c>
      <c r="I36" s="161">
        <f t="shared" si="0"/>
        <v>4.2972852408870756E-2</v>
      </c>
      <c r="J36" s="162">
        <f t="shared" si="1"/>
        <v>4.8727579554224694E-2</v>
      </c>
      <c r="K36" s="163">
        <v>4.8727579554224694E-2</v>
      </c>
      <c r="L36" s="27">
        <v>1.8743055999999987</v>
      </c>
      <c r="M36" s="26">
        <v>296.55119214586256</v>
      </c>
      <c r="N36" s="161">
        <f t="shared" si="2"/>
        <v>0.29655119214586256</v>
      </c>
      <c r="O36" s="165">
        <f t="shared" si="3"/>
        <v>0.33626396660149965</v>
      </c>
      <c r="P36" s="166">
        <v>0.33626396660149965</v>
      </c>
      <c r="Q36" s="27">
        <v>-24.952562200000003</v>
      </c>
      <c r="R36" s="25">
        <v>38</v>
      </c>
      <c r="S36" s="25" t="s">
        <v>1099</v>
      </c>
      <c r="T36" s="28" t="s">
        <v>1218</v>
      </c>
      <c r="U36" s="29"/>
      <c r="V36" s="30"/>
      <c r="W36" s="21" t="s">
        <v>1203</v>
      </c>
      <c r="X36" s="31"/>
      <c r="Y36" s="31"/>
      <c r="Z36" s="28"/>
      <c r="AA36" s="21"/>
    </row>
    <row r="37" spans="1:27" s="94" customFormat="1" ht="14.5" x14ac:dyDescent="0.35">
      <c r="A37" s="1" t="s">
        <v>599</v>
      </c>
      <c r="B37" s="1" t="s">
        <v>1087</v>
      </c>
      <c r="C37" s="15"/>
      <c r="D37" s="15"/>
      <c r="E37" s="24" t="s">
        <v>339</v>
      </c>
      <c r="F37" s="25">
        <v>0.93269999999999997</v>
      </c>
      <c r="G37" s="21"/>
      <c r="H37" s="26">
        <v>37.799515676777979</v>
      </c>
      <c r="I37" s="161">
        <f t="shared" si="0"/>
        <v>3.779951567677798E-2</v>
      </c>
      <c r="J37" s="162">
        <f t="shared" si="1"/>
        <v>4.0526981534017348E-2</v>
      </c>
      <c r="K37" s="163">
        <v>4.0526981534017348E-2</v>
      </c>
      <c r="L37" s="27">
        <v>1.7178223999999989</v>
      </c>
      <c r="M37" s="26">
        <v>294.92426367461434</v>
      </c>
      <c r="N37" s="161">
        <f t="shared" si="2"/>
        <v>0.29492426367461433</v>
      </c>
      <c r="O37" s="165">
        <f t="shared" si="3"/>
        <v>0.31620485008535898</v>
      </c>
      <c r="P37" s="166">
        <v>0.31620485008535898</v>
      </c>
      <c r="Q37" s="27">
        <v>-24.018321</v>
      </c>
      <c r="R37" s="25">
        <v>38</v>
      </c>
      <c r="S37" s="25" t="s">
        <v>1099</v>
      </c>
      <c r="T37" s="28" t="s">
        <v>1218</v>
      </c>
      <c r="U37" s="29"/>
      <c r="V37" s="30"/>
      <c r="W37" s="21" t="s">
        <v>1203</v>
      </c>
      <c r="X37" s="31"/>
      <c r="Y37" s="31"/>
      <c r="Z37" s="28"/>
      <c r="AA37" s="21"/>
    </row>
    <row r="38" spans="1:27" ht="14.5" x14ac:dyDescent="0.35">
      <c r="A38" s="32" t="s">
        <v>437</v>
      </c>
      <c r="B38" s="1" t="s">
        <v>1087</v>
      </c>
      <c r="E38" s="24" t="s">
        <v>339</v>
      </c>
      <c r="F38" s="34">
        <v>0.57099999999999995</v>
      </c>
      <c r="G38" s="21"/>
      <c r="H38" s="26">
        <v>22.354843495030408</v>
      </c>
      <c r="I38" s="161">
        <f t="shared" si="0"/>
        <v>2.2354843495030408E-2</v>
      </c>
      <c r="J38" s="162">
        <f t="shared" si="1"/>
        <v>3.9150338870456061E-2</v>
      </c>
      <c r="K38" s="163">
        <v>3.9150338870456061E-2</v>
      </c>
      <c r="L38" s="38"/>
      <c r="M38" s="26">
        <v>203.36590038314174</v>
      </c>
      <c r="N38" s="161">
        <f t="shared" si="2"/>
        <v>0.20336590038314173</v>
      </c>
      <c r="O38" s="165">
        <f t="shared" si="3"/>
        <v>0.35615744375331304</v>
      </c>
      <c r="P38" s="166">
        <v>0.35615744375331304</v>
      </c>
      <c r="Q38" s="27">
        <v>-24.584243400000005</v>
      </c>
      <c r="R38" s="25">
        <v>40</v>
      </c>
      <c r="S38" s="25" t="s">
        <v>1099</v>
      </c>
      <c r="T38" s="28" t="s">
        <v>1218</v>
      </c>
      <c r="W38" s="21" t="s">
        <v>1203</v>
      </c>
      <c r="X38" s="36"/>
      <c r="Y38" s="21"/>
      <c r="Z38" s="21"/>
      <c r="AA38" s="21"/>
    </row>
    <row r="39" spans="1:27" ht="14.5" x14ac:dyDescent="0.35">
      <c r="A39" s="1" t="s">
        <v>625</v>
      </c>
      <c r="B39" s="1" t="s">
        <v>1087</v>
      </c>
      <c r="E39" s="24" t="s">
        <v>339</v>
      </c>
      <c r="F39" s="34">
        <v>0.83809999999999996</v>
      </c>
      <c r="G39" s="21"/>
      <c r="H39" s="26">
        <v>44.34908424908425</v>
      </c>
      <c r="I39" s="161">
        <f t="shared" si="0"/>
        <v>4.434908424908425E-2</v>
      </c>
      <c r="J39" s="162">
        <f t="shared" si="1"/>
        <v>5.2916220318678264E-2</v>
      </c>
      <c r="K39" s="163">
        <v>5.2916220318678264E-2</v>
      </c>
      <c r="L39" s="27">
        <v>1.0579423999999997</v>
      </c>
      <c r="M39" s="26">
        <v>313.62797202797208</v>
      </c>
      <c r="N39" s="161">
        <f t="shared" si="2"/>
        <v>0.3136279720279721</v>
      </c>
      <c r="O39" s="165">
        <f t="shared" si="3"/>
        <v>0.37421306768640034</v>
      </c>
      <c r="P39" s="166">
        <v>0.37421306768640034</v>
      </c>
      <c r="Q39" s="27">
        <v>-25.435778799999998</v>
      </c>
      <c r="R39" s="323">
        <v>40</v>
      </c>
      <c r="S39" s="25" t="s">
        <v>1099</v>
      </c>
      <c r="T39" s="28" t="s">
        <v>1218</v>
      </c>
      <c r="U39" s="29"/>
      <c r="V39" s="29"/>
      <c r="W39" s="21" t="s">
        <v>1203</v>
      </c>
      <c r="X39" s="31"/>
      <c r="Y39" s="31"/>
      <c r="Z39" s="28"/>
      <c r="AA39" s="21"/>
    </row>
    <row r="40" spans="1:27" s="44" customFormat="1" ht="14.5" x14ac:dyDescent="0.35">
      <c r="A40" s="1" t="s">
        <v>626</v>
      </c>
      <c r="B40" s="1" t="s">
        <v>1087</v>
      </c>
      <c r="C40" s="15"/>
      <c r="D40" s="15"/>
      <c r="E40" s="24" t="s">
        <v>339</v>
      </c>
      <c r="F40" s="34">
        <v>0.86539999999999995</v>
      </c>
      <c r="G40" s="21"/>
      <c r="H40" s="26">
        <v>38.743467643467646</v>
      </c>
      <c r="I40" s="161">
        <f t="shared" si="0"/>
        <v>3.8743467643467644E-2</v>
      </c>
      <c r="J40" s="162">
        <f t="shared" si="1"/>
        <v>4.4769433375858154E-2</v>
      </c>
      <c r="K40" s="163">
        <v>4.4769433375858154E-2</v>
      </c>
      <c r="L40" s="27">
        <v>0.95272359999999856</v>
      </c>
      <c r="M40" s="26">
        <v>306.97062937062941</v>
      </c>
      <c r="N40" s="161">
        <f t="shared" si="2"/>
        <v>0.30697062937062941</v>
      </c>
      <c r="O40" s="165">
        <f t="shared" si="3"/>
        <v>0.35471531011165869</v>
      </c>
      <c r="P40" s="166">
        <v>0.35471531011165869</v>
      </c>
      <c r="Q40" s="27">
        <v>-24.838923199999996</v>
      </c>
      <c r="R40" s="323">
        <v>40</v>
      </c>
      <c r="S40" s="25" t="s">
        <v>1099</v>
      </c>
      <c r="T40" s="28" t="s">
        <v>1218</v>
      </c>
      <c r="U40" s="29"/>
      <c r="V40" s="29"/>
      <c r="W40" s="21" t="s">
        <v>1203</v>
      </c>
      <c r="X40" s="31"/>
      <c r="Y40" s="31"/>
      <c r="Z40" s="28"/>
      <c r="AA40" s="21"/>
    </row>
    <row r="41" spans="1:27" s="44" customFormat="1" ht="14.5" x14ac:dyDescent="0.35">
      <c r="A41" s="1" t="s">
        <v>627</v>
      </c>
      <c r="B41" s="1" t="s">
        <v>1087</v>
      </c>
      <c r="C41" s="15"/>
      <c r="D41" s="15"/>
      <c r="E41" s="24" t="s">
        <v>339</v>
      </c>
      <c r="F41" s="34">
        <v>0.93420000000000003</v>
      </c>
      <c r="G41" s="21"/>
      <c r="H41" s="26">
        <v>41.621367521367524</v>
      </c>
      <c r="I41" s="161">
        <f t="shared" si="0"/>
        <v>4.1621367521367525E-2</v>
      </c>
      <c r="J41" s="162">
        <f t="shared" si="1"/>
        <v>4.4552951746272239E-2</v>
      </c>
      <c r="K41" s="163">
        <v>4.4552951746272239E-2</v>
      </c>
      <c r="L41" s="27">
        <v>1.7097511999999995</v>
      </c>
      <c r="M41" s="26">
        <v>348.63496503496509</v>
      </c>
      <c r="N41" s="161">
        <f t="shared" si="2"/>
        <v>0.34863496503496511</v>
      </c>
      <c r="O41" s="165">
        <f t="shared" si="3"/>
        <v>0.37319092810422294</v>
      </c>
      <c r="P41" s="166">
        <v>0.37319092810422294</v>
      </c>
      <c r="Q41" s="27">
        <v>-25.250053100000002</v>
      </c>
      <c r="R41" s="323">
        <v>40</v>
      </c>
      <c r="S41" s="25" t="s">
        <v>1099</v>
      </c>
      <c r="T41" s="28" t="s">
        <v>1218</v>
      </c>
      <c r="U41" s="29"/>
      <c r="V41" s="30"/>
      <c r="W41" s="21" t="s">
        <v>1203</v>
      </c>
      <c r="X41" s="31"/>
      <c r="Y41" s="33"/>
      <c r="Z41" s="28"/>
      <c r="AA41" s="21"/>
    </row>
    <row r="42" spans="1:27" ht="14.5" x14ac:dyDescent="0.35">
      <c r="A42" s="1" t="s">
        <v>628</v>
      </c>
      <c r="B42" s="1" t="s">
        <v>1087</v>
      </c>
      <c r="E42" s="24" t="s">
        <v>339</v>
      </c>
      <c r="F42" s="34">
        <v>0.87970000000000004</v>
      </c>
      <c r="G42" s="21"/>
      <c r="H42" s="26">
        <v>45.275824175824177</v>
      </c>
      <c r="I42" s="161">
        <f t="shared" si="0"/>
        <v>4.5275824175824181E-2</v>
      </c>
      <c r="J42" s="162">
        <f t="shared" si="1"/>
        <v>5.1467345885897665E-2</v>
      </c>
      <c r="K42" s="163">
        <v>5.1467345885897665E-2</v>
      </c>
      <c r="L42" s="27">
        <v>1.2461035999999996</v>
      </c>
      <c r="M42" s="26">
        <v>323.53006993006994</v>
      </c>
      <c r="N42" s="161">
        <f t="shared" si="2"/>
        <v>0.32353006993006994</v>
      </c>
      <c r="O42" s="165">
        <f t="shared" si="3"/>
        <v>0.36777318396052056</v>
      </c>
      <c r="P42" s="166">
        <v>0.36777318396052056</v>
      </c>
      <c r="Q42" s="27">
        <v>-25.600513599999996</v>
      </c>
      <c r="R42" s="323">
        <v>40</v>
      </c>
      <c r="S42" s="25" t="s">
        <v>1099</v>
      </c>
      <c r="T42" s="28" t="s">
        <v>1218</v>
      </c>
      <c r="U42" s="52"/>
      <c r="V42" s="52"/>
      <c r="W42" s="21" t="s">
        <v>1203</v>
      </c>
      <c r="X42" s="53"/>
      <c r="Y42" s="31"/>
      <c r="Z42" s="52"/>
      <c r="AA42" s="21"/>
    </row>
    <row r="43" spans="1:27" ht="14.5" x14ac:dyDescent="0.35">
      <c r="A43" s="1" t="s">
        <v>629</v>
      </c>
      <c r="B43" s="1" t="s">
        <v>1087</v>
      </c>
      <c r="E43" s="24" t="s">
        <v>339</v>
      </c>
      <c r="F43" s="34">
        <v>0.84540000000000004</v>
      </c>
      <c r="G43" s="21"/>
      <c r="H43" s="26">
        <v>42.609157509157512</v>
      </c>
      <c r="I43" s="161">
        <f t="shared" si="0"/>
        <v>4.2609157509157516E-2</v>
      </c>
      <c r="J43" s="162">
        <f t="shared" si="1"/>
        <v>5.0401179925665382E-2</v>
      </c>
      <c r="K43" s="163">
        <v>5.0401179925665382E-2</v>
      </c>
      <c r="L43" s="27">
        <v>1.180252399999999</v>
      </c>
      <c r="M43" s="26">
        <v>310.03356643356648</v>
      </c>
      <c r="N43" s="161">
        <f t="shared" si="2"/>
        <v>0.3100335664335665</v>
      </c>
      <c r="O43" s="165">
        <f t="shared" si="3"/>
        <v>0.36673002890178197</v>
      </c>
      <c r="P43" s="166">
        <v>0.36673002890178197</v>
      </c>
      <c r="Q43" s="27">
        <v>-25.484697099999998</v>
      </c>
      <c r="R43" s="323">
        <v>40</v>
      </c>
      <c r="S43" s="25" t="s">
        <v>1099</v>
      </c>
      <c r="T43" s="28" t="s">
        <v>1218</v>
      </c>
      <c r="U43" s="29"/>
      <c r="V43" s="29"/>
      <c r="W43" s="21" t="s">
        <v>1203</v>
      </c>
      <c r="X43" s="31"/>
      <c r="Y43" s="31"/>
      <c r="Z43" s="28"/>
      <c r="AA43" s="21"/>
    </row>
    <row r="44" spans="1:27" ht="14.5" x14ac:dyDescent="0.35">
      <c r="A44" s="1" t="s">
        <v>630</v>
      </c>
      <c r="B44" s="1" t="s">
        <v>1087</v>
      </c>
      <c r="E44" s="24" t="s">
        <v>339</v>
      </c>
      <c r="F44" s="34">
        <v>0.89780000000000004</v>
      </c>
      <c r="G44" s="21"/>
      <c r="H44" s="26">
        <v>42.424786324786325</v>
      </c>
      <c r="I44" s="161">
        <f t="shared" si="0"/>
        <v>4.2424786324786329E-2</v>
      </c>
      <c r="J44" s="162">
        <f t="shared" si="1"/>
        <v>4.725416164489455E-2</v>
      </c>
      <c r="K44" s="163">
        <v>4.725416164489455E-2</v>
      </c>
      <c r="L44" s="27">
        <v>1.4142255999999989</v>
      </c>
      <c r="M44" s="26">
        <v>339.1804195804196</v>
      </c>
      <c r="N44" s="161">
        <f t="shared" si="2"/>
        <v>0.33918041958041961</v>
      </c>
      <c r="O44" s="165">
        <f t="shared" si="3"/>
        <v>0.37779062105192646</v>
      </c>
      <c r="P44" s="166">
        <v>0.37779062105192646</v>
      </c>
      <c r="Q44" s="27">
        <v>-24.845577499999997</v>
      </c>
      <c r="R44" s="323">
        <v>40</v>
      </c>
      <c r="S44" s="25" t="s">
        <v>1099</v>
      </c>
      <c r="T44" s="28" t="s">
        <v>1218</v>
      </c>
      <c r="U44" s="29"/>
      <c r="V44" s="30"/>
      <c r="W44" s="21" t="s">
        <v>1203</v>
      </c>
      <c r="X44" s="31"/>
      <c r="Y44" s="33"/>
      <c r="Z44" s="28"/>
      <c r="AA44" s="21"/>
    </row>
    <row r="45" spans="1:27" ht="14.5" x14ac:dyDescent="0.35">
      <c r="A45" s="1" t="s">
        <v>631</v>
      </c>
      <c r="B45" s="1" t="s">
        <v>1087</v>
      </c>
      <c r="E45" s="24" t="s">
        <v>339</v>
      </c>
      <c r="F45" s="34">
        <v>0.90969999999999995</v>
      </c>
      <c r="G45" s="21"/>
      <c r="H45" s="26">
        <v>49.600610500610507</v>
      </c>
      <c r="I45" s="161">
        <f t="shared" si="0"/>
        <v>4.9600610500610508E-2</v>
      </c>
      <c r="J45" s="162">
        <f t="shared" si="1"/>
        <v>5.4524140376619228E-2</v>
      </c>
      <c r="K45" s="163">
        <v>5.4524140376619228E-2</v>
      </c>
      <c r="L45" s="27">
        <v>1.1871891999999991</v>
      </c>
      <c r="M45" s="26">
        <v>348.95664335664344</v>
      </c>
      <c r="N45" s="161">
        <f t="shared" si="2"/>
        <v>0.34895664335664345</v>
      </c>
      <c r="O45" s="165">
        <f t="shared" si="3"/>
        <v>0.3835952988420836</v>
      </c>
      <c r="P45" s="166">
        <v>0.3835952988420836</v>
      </c>
      <c r="Q45" s="27">
        <v>-25.498239399999996</v>
      </c>
      <c r="R45" s="323">
        <v>40</v>
      </c>
      <c r="S45" s="25" t="s">
        <v>1099</v>
      </c>
      <c r="T45" s="28" t="s">
        <v>1218</v>
      </c>
      <c r="U45" s="29"/>
      <c r="V45" s="29"/>
      <c r="W45" s="21" t="s">
        <v>1203</v>
      </c>
      <c r="X45" s="31"/>
      <c r="Y45" s="33"/>
      <c r="Z45" s="28"/>
      <c r="AA45" s="21"/>
    </row>
    <row r="46" spans="1:27" ht="14.5" x14ac:dyDescent="0.35">
      <c r="A46" s="1" t="s">
        <v>632</v>
      </c>
      <c r="B46" s="1" t="s">
        <v>1087</v>
      </c>
      <c r="E46" s="24" t="s">
        <v>339</v>
      </c>
      <c r="F46" s="34">
        <v>1.0058</v>
      </c>
      <c r="G46" s="21"/>
      <c r="H46" s="26">
        <v>49.633577533577537</v>
      </c>
      <c r="I46" s="161">
        <f t="shared" si="0"/>
        <v>4.9633577533577534E-2</v>
      </c>
      <c r="J46" s="162">
        <f t="shared" si="1"/>
        <v>4.9347362829168358E-2</v>
      </c>
      <c r="K46" s="163">
        <v>4.9347362829168358E-2</v>
      </c>
      <c r="L46" s="27">
        <v>1.2093727999999988</v>
      </c>
      <c r="M46" s="26">
        <v>384.00559440559448</v>
      </c>
      <c r="N46" s="161">
        <f t="shared" si="2"/>
        <v>0.38400559440559451</v>
      </c>
      <c r="O46" s="165">
        <f t="shared" si="3"/>
        <v>0.3817912054141922</v>
      </c>
      <c r="P46" s="166">
        <v>0.3817912054141922</v>
      </c>
      <c r="Q46" s="27">
        <v>-24.902538</v>
      </c>
      <c r="R46" s="323">
        <v>40</v>
      </c>
      <c r="S46" s="25" t="s">
        <v>1099</v>
      </c>
      <c r="T46" s="28" t="s">
        <v>1218</v>
      </c>
      <c r="U46" s="29"/>
      <c r="V46" s="30"/>
      <c r="W46" s="21" t="s">
        <v>1203</v>
      </c>
      <c r="X46" s="31"/>
      <c r="Y46" s="33"/>
      <c r="Z46" s="28"/>
      <c r="AA46" s="21"/>
    </row>
    <row r="47" spans="1:27" ht="14.5" x14ac:dyDescent="0.35">
      <c r="A47" s="1" t="s">
        <v>633</v>
      </c>
      <c r="B47" s="1" t="s">
        <v>1087</v>
      </c>
      <c r="E47" s="24" t="s">
        <v>339</v>
      </c>
      <c r="F47" s="34">
        <v>0.83499999999999996</v>
      </c>
      <c r="G47" s="21"/>
      <c r="H47" s="26">
        <v>44.626251526251536</v>
      </c>
      <c r="I47" s="161">
        <f t="shared" si="0"/>
        <v>4.4626251526251534E-2</v>
      </c>
      <c r="J47" s="162">
        <f t="shared" si="1"/>
        <v>5.3444612606289264E-2</v>
      </c>
      <c r="K47" s="163">
        <v>5.3444612606289264E-2</v>
      </c>
      <c r="L47" s="27">
        <v>1.6234859999999993</v>
      </c>
      <c r="M47" s="26">
        <v>322.0755244755245</v>
      </c>
      <c r="N47" s="161">
        <f t="shared" si="2"/>
        <v>0.32207552447552451</v>
      </c>
      <c r="O47" s="165">
        <f t="shared" si="3"/>
        <v>0.38571919098865215</v>
      </c>
      <c r="P47" s="166">
        <v>0.38571919098865215</v>
      </c>
      <c r="Q47" s="27">
        <v>-25.168671199999999</v>
      </c>
      <c r="R47" s="323">
        <v>40</v>
      </c>
      <c r="S47" s="25" t="s">
        <v>1099</v>
      </c>
      <c r="T47" s="28" t="s">
        <v>1218</v>
      </c>
      <c r="U47" s="29"/>
      <c r="V47" s="29"/>
      <c r="W47" s="21" t="s">
        <v>1203</v>
      </c>
      <c r="X47" s="31"/>
      <c r="Y47" s="31"/>
      <c r="Z47" s="28"/>
      <c r="AA47" s="21"/>
    </row>
    <row r="48" spans="1:27" ht="14.5" x14ac:dyDescent="0.35">
      <c r="A48" s="1" t="s">
        <v>634</v>
      </c>
      <c r="B48" s="1" t="s">
        <v>1087</v>
      </c>
      <c r="E48" s="24" t="s">
        <v>339</v>
      </c>
      <c r="F48" s="34">
        <v>0.95240000000000002</v>
      </c>
      <c r="G48" s="21"/>
      <c r="H48" s="26">
        <v>41.388156288156296</v>
      </c>
      <c r="I48" s="161">
        <f t="shared" si="0"/>
        <v>4.13881562881563E-2</v>
      </c>
      <c r="J48" s="162">
        <f t="shared" si="1"/>
        <v>4.3456694968664743E-2</v>
      </c>
      <c r="K48" s="163">
        <v>4.3456694968664743E-2</v>
      </c>
      <c r="L48" s="27">
        <v>1.7234523999999989</v>
      </c>
      <c r="M48" s="26">
        <v>349.34825174825181</v>
      </c>
      <c r="N48" s="161">
        <f t="shared" si="2"/>
        <v>0.34934825174825179</v>
      </c>
      <c r="O48" s="165">
        <f t="shared" si="3"/>
        <v>0.36680832816910097</v>
      </c>
      <c r="P48" s="166">
        <v>0.36680832816910097</v>
      </c>
      <c r="Q48" s="27">
        <v>-24.193466199999996</v>
      </c>
      <c r="R48" s="323">
        <v>40</v>
      </c>
      <c r="S48" s="25" t="s">
        <v>1099</v>
      </c>
      <c r="T48" s="28" t="s">
        <v>1218</v>
      </c>
      <c r="U48" s="47"/>
      <c r="V48" s="47"/>
      <c r="W48" s="21" t="s">
        <v>1203</v>
      </c>
      <c r="X48" s="48"/>
      <c r="Y48" s="48"/>
      <c r="Z48" s="45"/>
      <c r="AA48" s="45"/>
    </row>
    <row r="49" spans="1:27" ht="14.5" x14ac:dyDescent="0.35">
      <c r="A49" s="1" t="s">
        <v>635</v>
      </c>
      <c r="B49" s="1" t="s">
        <v>1087</v>
      </c>
      <c r="E49" s="24" t="s">
        <v>339</v>
      </c>
      <c r="F49" s="34">
        <v>0.99</v>
      </c>
      <c r="G49" s="21"/>
      <c r="H49" s="26">
        <v>46.374725274725279</v>
      </c>
      <c r="I49" s="161">
        <f t="shared" si="0"/>
        <v>4.6374725274725283E-2</v>
      </c>
      <c r="J49" s="162">
        <f t="shared" si="1"/>
        <v>4.6843156843156854E-2</v>
      </c>
      <c r="K49" s="163">
        <v>4.6843156843156854E-2</v>
      </c>
      <c r="L49" s="27">
        <v>1.2982235999999989</v>
      </c>
      <c r="M49" s="26">
        <v>360.67692307692317</v>
      </c>
      <c r="N49" s="161">
        <f t="shared" si="2"/>
        <v>0.36067692307692317</v>
      </c>
      <c r="O49" s="165">
        <f t="shared" si="3"/>
        <v>0.36432012432012439</v>
      </c>
      <c r="P49" s="166">
        <v>0.36432012432012439</v>
      </c>
      <c r="Q49" s="27">
        <v>-23.821027200000003</v>
      </c>
      <c r="R49" s="323">
        <v>40</v>
      </c>
      <c r="S49" s="25" t="s">
        <v>1099</v>
      </c>
      <c r="T49" s="28" t="s">
        <v>1218</v>
      </c>
      <c r="U49" s="29"/>
      <c r="V49" s="29"/>
      <c r="W49" s="21" t="s">
        <v>1203</v>
      </c>
      <c r="X49" s="31"/>
      <c r="Y49" s="31"/>
      <c r="Z49" s="28"/>
      <c r="AA49" s="21"/>
    </row>
    <row r="50" spans="1:27" ht="14.5" x14ac:dyDescent="0.35">
      <c r="A50" s="1" t="s">
        <v>636</v>
      </c>
      <c r="B50" s="1" t="s">
        <v>1087</v>
      </c>
      <c r="E50" s="24" t="s">
        <v>339</v>
      </c>
      <c r="F50" s="34">
        <v>0.85650000000000004</v>
      </c>
      <c r="G50" s="21"/>
      <c r="H50" s="26">
        <v>40.123199023199028</v>
      </c>
      <c r="I50" s="161">
        <f t="shared" si="0"/>
        <v>4.0123199023199031E-2</v>
      </c>
      <c r="J50" s="162">
        <f t="shared" si="1"/>
        <v>4.6845533010156488E-2</v>
      </c>
      <c r="K50" s="163">
        <v>4.6845533010156488E-2</v>
      </c>
      <c r="L50" s="27">
        <v>1.5554075999999997</v>
      </c>
      <c r="M50" s="26">
        <v>321.72587412587421</v>
      </c>
      <c r="N50" s="161">
        <f t="shared" si="2"/>
        <v>0.32172587412587422</v>
      </c>
      <c r="O50" s="165">
        <f t="shared" si="3"/>
        <v>0.37562857457778659</v>
      </c>
      <c r="P50" s="166">
        <v>0.37562857457778659</v>
      </c>
      <c r="Q50" s="27">
        <v>-24.471468699999999</v>
      </c>
      <c r="R50" s="323">
        <v>40</v>
      </c>
      <c r="S50" s="25" t="s">
        <v>1099</v>
      </c>
      <c r="T50" s="28" t="s">
        <v>1218</v>
      </c>
      <c r="U50" s="29"/>
      <c r="V50" s="30"/>
      <c r="W50" s="21" t="s">
        <v>1203</v>
      </c>
      <c r="X50" s="31"/>
      <c r="Y50" s="33"/>
      <c r="Z50" s="28"/>
      <c r="AA50" s="21"/>
    </row>
    <row r="51" spans="1:27" ht="14.5" x14ac:dyDescent="0.35">
      <c r="A51" s="1" t="s">
        <v>637</v>
      </c>
      <c r="B51" s="1" t="s">
        <v>1087</v>
      </c>
      <c r="E51" s="24" t="s">
        <v>339</v>
      </c>
      <c r="F51" s="34">
        <v>0.8962</v>
      </c>
      <c r="G51" s="21"/>
      <c r="H51" s="26">
        <v>41.798412698412704</v>
      </c>
      <c r="I51" s="161">
        <f t="shared" si="0"/>
        <v>4.1798412698412703E-2</v>
      </c>
      <c r="J51" s="162">
        <f t="shared" si="1"/>
        <v>4.6639603546543965E-2</v>
      </c>
      <c r="K51" s="163">
        <v>4.6639603546543965E-2</v>
      </c>
      <c r="L51" s="27">
        <v>1.8557371999999988</v>
      </c>
      <c r="M51" s="26">
        <v>337.94965034965043</v>
      </c>
      <c r="N51" s="161">
        <f t="shared" si="2"/>
        <v>0.33794965034965041</v>
      </c>
      <c r="O51" s="165">
        <f t="shared" si="3"/>
        <v>0.37709177677934658</v>
      </c>
      <c r="P51" s="166">
        <v>0.37709177677934658</v>
      </c>
      <c r="Q51" s="27">
        <v>-23.590864699999994</v>
      </c>
      <c r="R51" s="323">
        <v>40</v>
      </c>
      <c r="S51" s="25" t="s">
        <v>1099</v>
      </c>
      <c r="T51" s="28" t="s">
        <v>1218</v>
      </c>
      <c r="U51" s="29"/>
      <c r="V51" s="29"/>
      <c r="W51" s="21" t="s">
        <v>1203</v>
      </c>
      <c r="X51" s="31"/>
      <c r="Y51" s="31"/>
      <c r="Z51" s="28"/>
      <c r="AA51" s="21"/>
    </row>
    <row r="52" spans="1:27" ht="14.5" x14ac:dyDescent="0.35">
      <c r="A52" s="1" t="s">
        <v>638</v>
      </c>
      <c r="B52" s="1" t="s">
        <v>1087</v>
      </c>
      <c r="E52" s="24" t="s">
        <v>339</v>
      </c>
      <c r="F52" s="34">
        <v>0.92900000000000005</v>
      </c>
      <c r="G52" s="21"/>
      <c r="H52" s="26">
        <v>49.745909645909649</v>
      </c>
      <c r="I52" s="161">
        <f t="shared" si="0"/>
        <v>4.974590964590965E-2</v>
      </c>
      <c r="J52" s="162">
        <f t="shared" si="1"/>
        <v>5.354780370926765E-2</v>
      </c>
      <c r="K52" s="163">
        <v>5.354780370926765E-2</v>
      </c>
      <c r="L52" s="27">
        <v>1.4189983999999998</v>
      </c>
      <c r="M52" s="26">
        <v>344.41118881118888</v>
      </c>
      <c r="N52" s="161">
        <f t="shared" si="2"/>
        <v>0.34441118881118887</v>
      </c>
      <c r="O52" s="165">
        <f t="shared" si="3"/>
        <v>0.37073324952765213</v>
      </c>
      <c r="P52" s="166">
        <v>0.37073324952765213</v>
      </c>
      <c r="Q52" s="27">
        <v>-25.112606899999999</v>
      </c>
      <c r="R52" s="323">
        <v>40</v>
      </c>
      <c r="S52" s="25" t="s">
        <v>1099</v>
      </c>
      <c r="T52" s="28" t="s">
        <v>1218</v>
      </c>
      <c r="U52" s="29"/>
      <c r="V52" s="29"/>
      <c r="W52" s="21" t="s">
        <v>1203</v>
      </c>
      <c r="X52" s="31"/>
      <c r="Y52" s="31"/>
      <c r="Z52" s="28"/>
      <c r="AA52" s="21"/>
    </row>
    <row r="53" spans="1:27" ht="14.5" x14ac:dyDescent="0.35">
      <c r="A53" s="1" t="s">
        <v>639</v>
      </c>
      <c r="B53" s="1" t="s">
        <v>1087</v>
      </c>
      <c r="E53" s="24" t="s">
        <v>339</v>
      </c>
      <c r="F53" s="34">
        <v>1.0024999999999999</v>
      </c>
      <c r="G53" s="21"/>
      <c r="H53" s="26">
        <v>47.550549450549454</v>
      </c>
      <c r="I53" s="161">
        <f t="shared" si="0"/>
        <v>4.7550549450549456E-2</v>
      </c>
      <c r="J53" s="162">
        <f t="shared" si="1"/>
        <v>4.7431969526732627E-2</v>
      </c>
      <c r="K53" s="163">
        <v>4.7431969526732627E-2</v>
      </c>
      <c r="L53" s="27">
        <v>1.5257719999999986</v>
      </c>
      <c r="M53" s="26">
        <v>372.32727272727277</v>
      </c>
      <c r="N53" s="161">
        <f t="shared" si="2"/>
        <v>0.37232727272727278</v>
      </c>
      <c r="O53" s="165">
        <f t="shared" si="3"/>
        <v>0.37139877578780328</v>
      </c>
      <c r="P53" s="166">
        <v>0.37139877578780328</v>
      </c>
      <c r="Q53" s="27">
        <v>-24.995774499999996</v>
      </c>
      <c r="R53" s="323">
        <v>40</v>
      </c>
      <c r="S53" s="25" t="s">
        <v>1099</v>
      </c>
      <c r="T53" s="28" t="s">
        <v>1218</v>
      </c>
      <c r="U53" s="29"/>
      <c r="V53" s="29"/>
      <c r="W53" s="21" t="s">
        <v>1203</v>
      </c>
      <c r="X53" s="31"/>
      <c r="Y53" s="31"/>
      <c r="Z53" s="28"/>
      <c r="AA53" s="21"/>
    </row>
    <row r="54" spans="1:27" ht="14.5" x14ac:dyDescent="0.35">
      <c r="A54" s="1" t="s">
        <v>640</v>
      </c>
      <c r="B54" s="1" t="s">
        <v>1087</v>
      </c>
      <c r="E54" s="24" t="s">
        <v>339</v>
      </c>
      <c r="F54" s="34">
        <v>0.95699999999999996</v>
      </c>
      <c r="G54" s="21"/>
      <c r="H54" s="26">
        <v>43.200122100122101</v>
      </c>
      <c r="I54" s="161">
        <f t="shared" si="0"/>
        <v>4.3200122100122099E-2</v>
      </c>
      <c r="J54" s="162">
        <f t="shared" si="1"/>
        <v>4.5141193417055483E-2</v>
      </c>
      <c r="K54" s="163">
        <v>4.5141193417055483E-2</v>
      </c>
      <c r="L54" s="27">
        <v>1.7525435999999983</v>
      </c>
      <c r="M54" s="26">
        <v>349.47412587412589</v>
      </c>
      <c r="N54" s="161">
        <f t="shared" si="2"/>
        <v>0.34947412587412591</v>
      </c>
      <c r="O54" s="165">
        <f t="shared" si="3"/>
        <v>0.36517672505133325</v>
      </c>
      <c r="P54" s="166">
        <v>0.36517672505133325</v>
      </c>
      <c r="Q54" s="27">
        <v>-24.718539099999997</v>
      </c>
      <c r="R54" s="323">
        <v>40</v>
      </c>
      <c r="S54" s="25" t="s">
        <v>1099</v>
      </c>
      <c r="T54" s="28" t="s">
        <v>1218</v>
      </c>
      <c r="U54" s="29"/>
      <c r="V54" s="30"/>
      <c r="W54" s="21" t="s">
        <v>1203</v>
      </c>
      <c r="X54" s="31"/>
      <c r="Y54" s="33"/>
      <c r="Z54" s="28"/>
      <c r="AA54" s="21"/>
    </row>
    <row r="55" spans="1:27" ht="14.5" x14ac:dyDescent="0.35">
      <c r="A55" s="1" t="s">
        <v>641</v>
      </c>
      <c r="B55" s="1" t="s">
        <v>1087</v>
      </c>
      <c r="E55" s="24" t="s">
        <v>339</v>
      </c>
      <c r="F55" s="34">
        <v>0.84319999999999995</v>
      </c>
      <c r="G55" s="21"/>
      <c r="H55" s="26">
        <v>45.905860805860804</v>
      </c>
      <c r="I55" s="161">
        <f t="shared" si="0"/>
        <v>4.5905860805860808E-2</v>
      </c>
      <c r="J55" s="162">
        <f t="shared" si="1"/>
        <v>5.4442434542055045E-2</v>
      </c>
      <c r="K55" s="163">
        <v>5.4442434542055045E-2</v>
      </c>
      <c r="L55" s="27">
        <v>1.0666123999999984</v>
      </c>
      <c r="M55" s="26">
        <v>301.05454545454552</v>
      </c>
      <c r="N55" s="161">
        <f t="shared" si="2"/>
        <v>0.30105454545454552</v>
      </c>
      <c r="O55" s="165">
        <f t="shared" si="3"/>
        <v>0.3570381231671555</v>
      </c>
      <c r="P55" s="166">
        <v>0.3570381231671555</v>
      </c>
      <c r="Q55" s="27">
        <v>-25.184496900000003</v>
      </c>
      <c r="R55" s="323">
        <v>40</v>
      </c>
      <c r="S55" s="25" t="s">
        <v>1099</v>
      </c>
      <c r="T55" s="28" t="s">
        <v>1218</v>
      </c>
      <c r="U55" s="29"/>
      <c r="V55" s="30"/>
      <c r="W55" s="21" t="s">
        <v>1203</v>
      </c>
      <c r="X55" s="31"/>
      <c r="Y55" s="33"/>
      <c r="Z55" s="28"/>
      <c r="AA55" s="21"/>
    </row>
    <row r="56" spans="1:27" ht="14.5" x14ac:dyDescent="0.35">
      <c r="A56" s="1" t="s">
        <v>642</v>
      </c>
      <c r="B56" s="1" t="s">
        <v>1087</v>
      </c>
      <c r="E56" s="2" t="s">
        <v>339</v>
      </c>
      <c r="F56" s="34">
        <v>0.89259999999999995</v>
      </c>
      <c r="G56" s="21"/>
      <c r="H56" s="26">
        <v>46.537118437118444</v>
      </c>
      <c r="I56" s="161">
        <f t="shared" si="0"/>
        <v>4.6537118437118448E-2</v>
      </c>
      <c r="J56" s="162">
        <f t="shared" si="1"/>
        <v>5.2136587986912897E-2</v>
      </c>
      <c r="K56" s="163">
        <v>5.2136587986912897E-2</v>
      </c>
      <c r="L56" s="27">
        <v>1.5161279999999984</v>
      </c>
      <c r="M56" s="26">
        <v>331.11048951048957</v>
      </c>
      <c r="N56" s="161">
        <f t="shared" si="2"/>
        <v>0.3311104895104896</v>
      </c>
      <c r="O56" s="165">
        <f t="shared" si="3"/>
        <v>0.37095058201936998</v>
      </c>
      <c r="P56" s="166">
        <v>0.37095058201936998</v>
      </c>
      <c r="Q56" s="27">
        <v>-25.524903800000001</v>
      </c>
      <c r="R56" s="323">
        <v>48</v>
      </c>
      <c r="S56" s="157" t="s">
        <v>1108</v>
      </c>
      <c r="T56" s="28" t="s">
        <v>1218</v>
      </c>
      <c r="U56" s="29"/>
      <c r="V56" s="30"/>
      <c r="W56" s="21" t="s">
        <v>1203</v>
      </c>
      <c r="X56" s="31"/>
      <c r="Y56" s="33"/>
      <c r="Z56" s="28"/>
      <c r="AA56" s="21"/>
    </row>
    <row r="57" spans="1:27" ht="14.5" x14ac:dyDescent="0.35">
      <c r="A57" s="1" t="s">
        <v>651</v>
      </c>
      <c r="B57" s="1" t="s">
        <v>1087</v>
      </c>
      <c r="E57" s="2" t="s">
        <v>339</v>
      </c>
      <c r="F57" s="34">
        <v>0.95689999999999997</v>
      </c>
      <c r="G57" s="21"/>
      <c r="H57" s="26">
        <v>54.966503575461047</v>
      </c>
      <c r="I57" s="161">
        <f t="shared" si="0"/>
        <v>5.4966503575461047E-2</v>
      </c>
      <c r="J57" s="162">
        <f t="shared" si="1"/>
        <v>5.7442265205832427E-2</v>
      </c>
      <c r="K57" s="163">
        <v>5.7442265205832427E-2</v>
      </c>
      <c r="L57" s="27">
        <v>1.2470655999999991</v>
      </c>
      <c r="M57" s="26">
        <v>368.12716763005778</v>
      </c>
      <c r="N57" s="161">
        <f t="shared" si="2"/>
        <v>0.36812716763005782</v>
      </c>
      <c r="O57" s="165">
        <f t="shared" si="3"/>
        <v>0.38470808614281304</v>
      </c>
      <c r="P57" s="166">
        <v>0.38470808614281304</v>
      </c>
      <c r="Q57" s="27">
        <v>-25.570884300000003</v>
      </c>
      <c r="R57" s="323">
        <v>48</v>
      </c>
      <c r="S57" s="157" t="s">
        <v>1108</v>
      </c>
      <c r="T57" s="28" t="s">
        <v>1218</v>
      </c>
      <c r="U57" s="29"/>
      <c r="V57" s="29"/>
      <c r="W57" s="21" t="s">
        <v>1203</v>
      </c>
      <c r="X57" s="31"/>
      <c r="Y57" s="31"/>
      <c r="Z57" s="28"/>
      <c r="AA57" s="21"/>
    </row>
    <row r="58" spans="1:27" ht="14.5" x14ac:dyDescent="0.35">
      <c r="A58" s="1" t="s">
        <v>652</v>
      </c>
      <c r="B58" s="1" t="s">
        <v>1087</v>
      </c>
      <c r="E58" s="2" t="s">
        <v>339</v>
      </c>
      <c r="F58" s="34">
        <v>0.89759999999999995</v>
      </c>
      <c r="G58" s="21"/>
      <c r="H58" s="26">
        <v>39.390038890979802</v>
      </c>
      <c r="I58" s="161">
        <f t="shared" si="0"/>
        <v>3.9390038890979806E-2</v>
      </c>
      <c r="J58" s="162">
        <f t="shared" si="1"/>
        <v>4.3883733167312623E-2</v>
      </c>
      <c r="K58" s="163">
        <v>4.3883733167312623E-2</v>
      </c>
      <c r="L58" s="27">
        <v>1.3141327999999994</v>
      </c>
      <c r="M58" s="26">
        <v>338.69075144508673</v>
      </c>
      <c r="N58" s="161">
        <f t="shared" si="2"/>
        <v>0.33869075144508676</v>
      </c>
      <c r="O58" s="165">
        <f t="shared" si="3"/>
        <v>0.37732926854399151</v>
      </c>
      <c r="P58" s="166">
        <v>0.37732926854399151</v>
      </c>
      <c r="Q58" s="27">
        <v>-25.7098662</v>
      </c>
      <c r="R58" s="323">
        <v>48</v>
      </c>
      <c r="S58" s="157" t="s">
        <v>1108</v>
      </c>
      <c r="T58" s="28" t="s">
        <v>1218</v>
      </c>
      <c r="U58" s="29"/>
      <c r="V58" s="29"/>
      <c r="W58" s="21" t="s">
        <v>1203</v>
      </c>
      <c r="X58" s="31"/>
      <c r="Y58" s="31"/>
      <c r="Z58" s="28"/>
      <c r="AA58" s="21"/>
    </row>
    <row r="59" spans="1:27" ht="14.5" x14ac:dyDescent="0.35">
      <c r="A59" s="1" t="s">
        <v>653</v>
      </c>
      <c r="B59" s="1" t="s">
        <v>1087</v>
      </c>
      <c r="E59" s="2" t="s">
        <v>339</v>
      </c>
      <c r="F59" s="34">
        <v>0.86270000000000002</v>
      </c>
      <c r="G59" s="21"/>
      <c r="H59" s="26">
        <v>35.695395809810563</v>
      </c>
      <c r="I59" s="161">
        <f t="shared" si="0"/>
        <v>3.5695395809810564E-2</v>
      </c>
      <c r="J59" s="162">
        <f t="shared" si="1"/>
        <v>4.1376371635343183E-2</v>
      </c>
      <c r="K59" s="163">
        <v>4.1376371635343183E-2</v>
      </c>
      <c r="L59" s="27">
        <v>2.2507768000000006</v>
      </c>
      <c r="M59" s="26">
        <v>327.49132947976881</v>
      </c>
      <c r="N59" s="161">
        <f t="shared" si="2"/>
        <v>0.32749132947976883</v>
      </c>
      <c r="O59" s="165">
        <f t="shared" si="3"/>
        <v>0.3796120661640997</v>
      </c>
      <c r="P59" s="166">
        <v>0.3796120661640997</v>
      </c>
      <c r="Q59" s="27">
        <v>-25.3331087</v>
      </c>
      <c r="R59" s="323">
        <v>48</v>
      </c>
      <c r="S59" s="157" t="s">
        <v>1108</v>
      </c>
      <c r="T59" s="28" t="s">
        <v>1218</v>
      </c>
      <c r="U59" s="29"/>
      <c r="V59" s="29"/>
      <c r="W59" s="21" t="s">
        <v>1203</v>
      </c>
      <c r="X59" s="31"/>
      <c r="Y59" s="31"/>
      <c r="Z59" s="28"/>
      <c r="AA59" s="21"/>
    </row>
    <row r="60" spans="1:27" ht="14.5" x14ac:dyDescent="0.35">
      <c r="A60" s="1" t="s">
        <v>654</v>
      </c>
      <c r="B60" s="1" t="s">
        <v>1087</v>
      </c>
      <c r="E60" s="2" t="s">
        <v>339</v>
      </c>
      <c r="F60" s="34">
        <v>0.85419999999999996</v>
      </c>
      <c r="G60" s="21"/>
      <c r="H60" s="26">
        <v>45.16095847446995</v>
      </c>
      <c r="I60" s="161">
        <f t="shared" si="0"/>
        <v>4.516095847446995E-2</v>
      </c>
      <c r="J60" s="162">
        <f t="shared" si="1"/>
        <v>5.2869302826586223E-2</v>
      </c>
      <c r="K60" s="163">
        <v>5.2869302826586223E-2</v>
      </c>
      <c r="L60" s="27">
        <v>1.1518128000000005</v>
      </c>
      <c r="M60" s="26">
        <v>323.77745664739888</v>
      </c>
      <c r="N60" s="161">
        <f t="shared" si="2"/>
        <v>0.32377745664739888</v>
      </c>
      <c r="O60" s="165">
        <f t="shared" si="3"/>
        <v>0.37904174273870156</v>
      </c>
      <c r="P60" s="166">
        <v>0.37904174273870156</v>
      </c>
      <c r="Q60" s="27">
        <v>-25.160204600000004</v>
      </c>
      <c r="R60" s="323">
        <v>48</v>
      </c>
      <c r="S60" s="157" t="s">
        <v>1108</v>
      </c>
      <c r="T60" s="28" t="s">
        <v>1218</v>
      </c>
      <c r="U60" s="29"/>
      <c r="V60" s="29"/>
      <c r="W60" s="21" t="s">
        <v>1203</v>
      </c>
      <c r="X60" s="31"/>
      <c r="Y60" s="31"/>
      <c r="Z60" s="28"/>
      <c r="AA60" s="21"/>
    </row>
    <row r="61" spans="1:27" ht="14.5" x14ac:dyDescent="0.35">
      <c r="A61" s="1" t="s">
        <v>643</v>
      </c>
      <c r="B61" s="1" t="s">
        <v>1087</v>
      </c>
      <c r="E61" s="2" t="s">
        <v>339</v>
      </c>
      <c r="F61" s="34">
        <v>0.92090000000000005</v>
      </c>
      <c r="G61" s="21"/>
      <c r="H61" s="26">
        <v>48.040145527537319</v>
      </c>
      <c r="I61" s="161">
        <f t="shared" si="0"/>
        <v>4.8040145527537319E-2</v>
      </c>
      <c r="J61" s="162">
        <f t="shared" si="1"/>
        <v>5.2166517024147374E-2</v>
      </c>
      <c r="K61" s="163">
        <v>5.2166517024147374E-2</v>
      </c>
      <c r="L61" s="27">
        <v>1.3846487999999995</v>
      </c>
      <c r="M61" s="26">
        <v>359.93352601156067</v>
      </c>
      <c r="N61" s="161">
        <f t="shared" si="2"/>
        <v>0.3599335260115607</v>
      </c>
      <c r="O61" s="165">
        <f t="shared" si="3"/>
        <v>0.39084974048383175</v>
      </c>
      <c r="P61" s="166">
        <v>0.39084974048383175</v>
      </c>
      <c r="Q61" s="27">
        <v>-25.047477199999999</v>
      </c>
      <c r="R61" s="323">
        <v>48</v>
      </c>
      <c r="S61" s="157" t="s">
        <v>1108</v>
      </c>
      <c r="T61" s="28" t="s">
        <v>1218</v>
      </c>
      <c r="U61" s="29"/>
      <c r="V61" s="30"/>
      <c r="W61" s="21" t="s">
        <v>1203</v>
      </c>
      <c r="X61" s="31"/>
      <c r="Y61" s="33"/>
      <c r="Z61" s="28"/>
      <c r="AA61" s="21"/>
    </row>
    <row r="62" spans="1:27" ht="14.5" x14ac:dyDescent="0.35">
      <c r="A62" s="1" t="s">
        <v>644</v>
      </c>
      <c r="B62" s="1" t="s">
        <v>1087</v>
      </c>
      <c r="E62" s="2" t="s">
        <v>339</v>
      </c>
      <c r="F62" s="34">
        <v>0.9365</v>
      </c>
      <c r="G62" s="21"/>
      <c r="H62" s="26">
        <v>50.302095094718347</v>
      </c>
      <c r="I62" s="161">
        <f t="shared" si="0"/>
        <v>5.0302095094718349E-2</v>
      </c>
      <c r="J62" s="162">
        <f t="shared" si="1"/>
        <v>5.3712861820307899E-2</v>
      </c>
      <c r="K62" s="163">
        <v>5.3712861820307899E-2</v>
      </c>
      <c r="L62" s="27">
        <v>1.0180911999999998</v>
      </c>
      <c r="M62" s="26">
        <v>364.22543352601156</v>
      </c>
      <c r="N62" s="161">
        <f t="shared" si="2"/>
        <v>0.36422543352601155</v>
      </c>
      <c r="O62" s="165">
        <f t="shared" si="3"/>
        <v>0.38892197920556493</v>
      </c>
      <c r="P62" s="166">
        <v>0.38892197920556493</v>
      </c>
      <c r="Q62" s="27">
        <v>-26.246833300000006</v>
      </c>
      <c r="R62" s="323">
        <v>48</v>
      </c>
      <c r="S62" s="157" t="s">
        <v>1108</v>
      </c>
      <c r="T62" s="28" t="s">
        <v>1218</v>
      </c>
      <c r="U62" s="29"/>
      <c r="V62" s="30"/>
      <c r="W62" s="21" t="s">
        <v>1203</v>
      </c>
      <c r="X62" s="31"/>
      <c r="Y62" s="33"/>
      <c r="Z62" s="28"/>
      <c r="AA62" s="21"/>
    </row>
    <row r="63" spans="1:27" ht="14.5" x14ac:dyDescent="0.35">
      <c r="A63" s="1" t="s">
        <v>645</v>
      </c>
      <c r="B63" s="1" t="s">
        <v>1087</v>
      </c>
      <c r="E63" s="2" t="s">
        <v>339</v>
      </c>
      <c r="F63" s="34">
        <v>0.82379999999999998</v>
      </c>
      <c r="G63" s="21"/>
      <c r="H63" s="26">
        <v>44.038138251160454</v>
      </c>
      <c r="I63" s="161">
        <f t="shared" si="0"/>
        <v>4.4038138251160458E-2</v>
      </c>
      <c r="J63" s="162">
        <f t="shared" si="1"/>
        <v>5.3457317614907088E-2</v>
      </c>
      <c r="K63" s="163">
        <v>5.3457317614907088E-2</v>
      </c>
      <c r="L63" s="27">
        <v>1.5160967999999999</v>
      </c>
      <c r="M63" s="26">
        <v>309.64450867052028</v>
      </c>
      <c r="N63" s="161">
        <f t="shared" si="2"/>
        <v>0.30964450867052029</v>
      </c>
      <c r="O63" s="165">
        <f t="shared" si="3"/>
        <v>0.37587340212493359</v>
      </c>
      <c r="P63" s="166">
        <v>0.37587340212493359</v>
      </c>
      <c r="Q63" s="27">
        <v>-25.370153199999997</v>
      </c>
      <c r="R63" s="323">
        <v>48</v>
      </c>
      <c r="S63" s="157" t="s">
        <v>1108</v>
      </c>
      <c r="T63" s="28" t="s">
        <v>1218</v>
      </c>
      <c r="U63" s="29"/>
      <c r="V63" s="30"/>
      <c r="W63" s="21" t="s">
        <v>1203</v>
      </c>
      <c r="X63" s="31"/>
      <c r="Y63" s="33"/>
      <c r="Z63" s="28"/>
      <c r="AA63" s="21"/>
    </row>
    <row r="64" spans="1:27" ht="14.5" x14ac:dyDescent="0.35">
      <c r="A64" s="1" t="s">
        <v>646</v>
      </c>
      <c r="B64" s="1" t="s">
        <v>1087</v>
      </c>
      <c r="E64" s="2" t="s">
        <v>339</v>
      </c>
      <c r="F64" s="34">
        <v>0.93959999999999999</v>
      </c>
      <c r="G64" s="37"/>
      <c r="H64" s="26">
        <v>49.396311629657511</v>
      </c>
      <c r="I64" s="161">
        <f t="shared" si="0"/>
        <v>4.9396311629657512E-2</v>
      </c>
      <c r="J64" s="162">
        <f t="shared" si="1"/>
        <v>5.2571638601168064E-2</v>
      </c>
      <c r="K64" s="163">
        <v>5.2571638601168064E-2</v>
      </c>
      <c r="L64" s="27">
        <v>0.68851359999999995</v>
      </c>
      <c r="M64" s="26">
        <v>357.98265895953762</v>
      </c>
      <c r="N64" s="161">
        <f t="shared" si="2"/>
        <v>0.35798265895953763</v>
      </c>
      <c r="O64" s="165">
        <f t="shared" si="3"/>
        <v>0.38099474133624694</v>
      </c>
      <c r="P64" s="166">
        <v>0.38099474133624694</v>
      </c>
      <c r="Q64" s="27">
        <v>-24.7499517</v>
      </c>
      <c r="R64" s="323">
        <v>48</v>
      </c>
      <c r="S64" s="157" t="s">
        <v>1108</v>
      </c>
      <c r="T64" s="28" t="s">
        <v>1218</v>
      </c>
      <c r="U64" s="29"/>
      <c r="V64" s="29"/>
      <c r="W64" s="21" t="s">
        <v>1203</v>
      </c>
      <c r="X64" s="31"/>
      <c r="Y64" s="33"/>
      <c r="Z64" s="28"/>
      <c r="AA64" s="21"/>
    </row>
    <row r="65" spans="1:27" ht="14.5" x14ac:dyDescent="0.35">
      <c r="A65" s="1" t="s">
        <v>647</v>
      </c>
      <c r="B65" s="1" t="s">
        <v>1087</v>
      </c>
      <c r="E65" s="2" t="s">
        <v>339</v>
      </c>
      <c r="F65" s="34">
        <v>0.94140000000000001</v>
      </c>
      <c r="G65" s="21"/>
      <c r="H65" s="26">
        <v>51.65198845816083</v>
      </c>
      <c r="I65" s="161">
        <f t="shared" si="0"/>
        <v>5.1651988458160832E-2</v>
      </c>
      <c r="J65" s="162">
        <f t="shared" si="1"/>
        <v>5.4867206775186778E-2</v>
      </c>
      <c r="K65" s="163">
        <v>5.4867206775186778E-2</v>
      </c>
      <c r="L65" s="27">
        <v>1.1069519999999995</v>
      </c>
      <c r="M65" s="26">
        <v>360.12138728323703</v>
      </c>
      <c r="N65" s="161">
        <f t="shared" si="2"/>
        <v>0.36012138728323706</v>
      </c>
      <c r="O65" s="165">
        <f t="shared" si="3"/>
        <v>0.38253812118465802</v>
      </c>
      <c r="P65" s="166">
        <v>0.38253812118465802</v>
      </c>
      <c r="Q65" s="27">
        <v>-24.786624100000004</v>
      </c>
      <c r="R65" s="323">
        <v>48</v>
      </c>
      <c r="S65" s="157" t="s">
        <v>1108</v>
      </c>
      <c r="T65" s="28" t="s">
        <v>1218</v>
      </c>
      <c r="U65" s="29"/>
      <c r="V65" s="29"/>
      <c r="W65" s="21" t="s">
        <v>1203</v>
      </c>
      <c r="X65" s="31"/>
      <c r="Y65" s="33"/>
      <c r="Z65" s="28"/>
      <c r="AA65" s="21"/>
    </row>
    <row r="66" spans="1:27" ht="14.5" x14ac:dyDescent="0.35">
      <c r="A66" s="1" t="s">
        <v>648</v>
      </c>
      <c r="B66" s="1" t="s">
        <v>1087</v>
      </c>
      <c r="E66" s="2" t="s">
        <v>339</v>
      </c>
      <c r="F66" s="34">
        <v>0.88770000000000004</v>
      </c>
      <c r="G66" s="21"/>
      <c r="H66" s="26">
        <v>38.370091581984695</v>
      </c>
      <c r="I66" s="161">
        <f t="shared" ref="I66:I129" si="4">H66*0.001</f>
        <v>3.8370091581984699E-2</v>
      </c>
      <c r="J66" s="162">
        <f t="shared" ref="J66:J129" si="5">I66/F66</f>
        <v>4.3224165350889597E-2</v>
      </c>
      <c r="K66" s="163">
        <v>4.3224165350889597E-2</v>
      </c>
      <c r="L66" s="27">
        <v>2.1794823999999999</v>
      </c>
      <c r="M66" s="26">
        <v>327.30346820809251</v>
      </c>
      <c r="N66" s="161">
        <f t="shared" ref="N66:N129" si="6">M66*0.001</f>
        <v>0.32730346820809253</v>
      </c>
      <c r="O66" s="165">
        <f t="shared" ref="O66:O129" si="7">N66/F66</f>
        <v>0.36870955075824324</v>
      </c>
      <c r="P66" s="166">
        <v>0.36870955075824324</v>
      </c>
      <c r="Q66" s="27">
        <v>-24.777961800000003</v>
      </c>
      <c r="R66" s="323">
        <v>48</v>
      </c>
      <c r="S66" s="157" t="s">
        <v>1108</v>
      </c>
      <c r="T66" s="28" t="s">
        <v>1218</v>
      </c>
      <c r="U66" s="29"/>
      <c r="V66" s="29"/>
      <c r="W66" s="21" t="s">
        <v>1203</v>
      </c>
      <c r="X66" s="31"/>
      <c r="Y66" s="31"/>
      <c r="Z66" s="28"/>
      <c r="AA66" s="21"/>
    </row>
    <row r="67" spans="1:27" ht="14.5" x14ac:dyDescent="0.35">
      <c r="A67" s="1" t="s">
        <v>649</v>
      </c>
      <c r="B67" s="1" t="s">
        <v>1087</v>
      </c>
      <c r="E67" s="2" t="s">
        <v>339</v>
      </c>
      <c r="F67" s="34">
        <v>0.87270000000000003</v>
      </c>
      <c r="G67" s="21"/>
      <c r="H67" s="26">
        <v>39.762639568435581</v>
      </c>
      <c r="I67" s="161">
        <f t="shared" si="4"/>
        <v>3.9762639568435579E-2</v>
      </c>
      <c r="J67" s="162">
        <f t="shared" si="5"/>
        <v>4.5562781675759799E-2</v>
      </c>
      <c r="K67" s="163">
        <v>4.5562781675759799E-2</v>
      </c>
      <c r="L67" s="27">
        <v>1.7023703999999997</v>
      </c>
      <c r="M67" s="26">
        <v>330.38150289017341</v>
      </c>
      <c r="N67" s="161">
        <f t="shared" si="6"/>
        <v>0.33038150289017343</v>
      </c>
      <c r="O67" s="165">
        <f t="shared" si="7"/>
        <v>0.37857396916486014</v>
      </c>
      <c r="P67" s="166">
        <v>0.37857396916486014</v>
      </c>
      <c r="Q67" s="27">
        <v>-25.4773687</v>
      </c>
      <c r="R67" s="323">
        <v>48</v>
      </c>
      <c r="S67" s="157" t="s">
        <v>1108</v>
      </c>
      <c r="T67" s="28" t="s">
        <v>1218</v>
      </c>
      <c r="U67" s="29"/>
      <c r="V67" s="29"/>
      <c r="W67" s="21" t="s">
        <v>1203</v>
      </c>
      <c r="X67" s="31"/>
      <c r="Y67" s="31"/>
      <c r="Z67" s="28"/>
      <c r="AA67" s="21"/>
    </row>
    <row r="68" spans="1:27" ht="14.5" x14ac:dyDescent="0.35">
      <c r="A68" s="1" t="s">
        <v>650</v>
      </c>
      <c r="B68" s="1" t="s">
        <v>1087</v>
      </c>
      <c r="E68" s="2" t="s">
        <v>339</v>
      </c>
      <c r="F68" s="34">
        <v>0.97330000000000005</v>
      </c>
      <c r="G68" s="21"/>
      <c r="H68" s="26">
        <v>52.577844686990332</v>
      </c>
      <c r="I68" s="161">
        <f t="shared" si="4"/>
        <v>5.2577844686990331E-2</v>
      </c>
      <c r="J68" s="162">
        <f t="shared" si="5"/>
        <v>5.4020183588811596E-2</v>
      </c>
      <c r="K68" s="163">
        <v>5.4020183588811596E-2</v>
      </c>
      <c r="L68" s="27">
        <v>0.86254239999999971</v>
      </c>
      <c r="M68" s="26">
        <v>367.73699421965324</v>
      </c>
      <c r="N68" s="161">
        <f t="shared" si="6"/>
        <v>0.36773699421965322</v>
      </c>
      <c r="O68" s="165">
        <f t="shared" si="7"/>
        <v>0.3778249195722318</v>
      </c>
      <c r="P68" s="166">
        <v>0.3778249195722318</v>
      </c>
      <c r="Q68" s="27">
        <v>-25.422579200000005</v>
      </c>
      <c r="R68" s="323">
        <v>48</v>
      </c>
      <c r="S68" s="157" t="s">
        <v>1108</v>
      </c>
      <c r="T68" s="28" t="s">
        <v>1218</v>
      </c>
      <c r="U68" s="47"/>
      <c r="V68" s="47"/>
      <c r="W68" s="21" t="s">
        <v>1203</v>
      </c>
      <c r="X68" s="48"/>
      <c r="Y68" s="48"/>
      <c r="Z68" s="45"/>
      <c r="AA68" s="45"/>
    </row>
    <row r="69" spans="1:27" ht="14.5" x14ac:dyDescent="0.35">
      <c r="A69" s="1" t="s">
        <v>856</v>
      </c>
      <c r="B69" s="1" t="s">
        <v>1087</v>
      </c>
      <c r="E69" s="2" t="s">
        <v>339</v>
      </c>
      <c r="F69" s="34">
        <v>0.86</v>
      </c>
      <c r="G69" s="21"/>
      <c r="H69" s="26">
        <v>41.579810725552051</v>
      </c>
      <c r="I69" s="161">
        <f t="shared" si="4"/>
        <v>4.1579810725552051E-2</v>
      </c>
      <c r="J69" s="162">
        <f t="shared" si="5"/>
        <v>4.8348617122734944E-2</v>
      </c>
      <c r="K69" s="163">
        <v>4.8348617122734944E-2</v>
      </c>
      <c r="L69" s="27">
        <v>0.87611199999999978</v>
      </c>
      <c r="M69" s="26">
        <v>308.99903660886321</v>
      </c>
      <c r="N69" s="161">
        <f t="shared" si="6"/>
        <v>0.30899903660886319</v>
      </c>
      <c r="O69" s="165">
        <f t="shared" si="7"/>
        <v>0.35930120535914323</v>
      </c>
      <c r="P69" s="166">
        <v>0.35930120535914323</v>
      </c>
      <c r="Q69" s="27">
        <v>-24.880256600000003</v>
      </c>
      <c r="R69" s="323">
        <v>51</v>
      </c>
      <c r="S69" s="3" t="s">
        <v>1112</v>
      </c>
      <c r="T69" s="21" t="s">
        <v>1218</v>
      </c>
      <c r="W69" s="21" t="s">
        <v>1203</v>
      </c>
      <c r="X69" s="36"/>
      <c r="Y69" s="21"/>
      <c r="Z69" s="21"/>
      <c r="AA69" s="21"/>
    </row>
    <row r="70" spans="1:27" ht="14.5" x14ac:dyDescent="0.35">
      <c r="A70" s="1" t="s">
        <v>857</v>
      </c>
      <c r="B70" s="1" t="s">
        <v>1087</v>
      </c>
      <c r="E70" s="2" t="s">
        <v>339</v>
      </c>
      <c r="F70" s="34">
        <v>0.9</v>
      </c>
      <c r="G70" s="21"/>
      <c r="H70" s="26">
        <v>34.736487907465822</v>
      </c>
      <c r="I70" s="161">
        <f t="shared" si="4"/>
        <v>3.4736487907465821E-2</v>
      </c>
      <c r="J70" s="162">
        <f t="shared" si="5"/>
        <v>3.859609767496202E-2</v>
      </c>
      <c r="K70" s="163">
        <v>3.859609767496202E-2</v>
      </c>
      <c r="L70" s="27">
        <v>1.4976039999999997</v>
      </c>
      <c r="M70" s="26">
        <v>284.05684007707129</v>
      </c>
      <c r="N70" s="161">
        <f t="shared" si="6"/>
        <v>0.28405684007707127</v>
      </c>
      <c r="O70" s="165">
        <f t="shared" si="7"/>
        <v>0.31561871119674584</v>
      </c>
      <c r="P70" s="166">
        <v>0.31561871119674584</v>
      </c>
      <c r="Q70" s="27">
        <v>-21.612068900000001</v>
      </c>
      <c r="R70" s="323">
        <v>51</v>
      </c>
      <c r="S70" s="3" t="s">
        <v>1112</v>
      </c>
      <c r="T70" s="21" t="s">
        <v>1218</v>
      </c>
      <c r="W70" s="21" t="s">
        <v>1203</v>
      </c>
      <c r="X70" s="36"/>
      <c r="Y70" s="21"/>
      <c r="Z70" s="21"/>
      <c r="AA70" s="21"/>
    </row>
    <row r="71" spans="1:27" ht="14.5" x14ac:dyDescent="0.35">
      <c r="A71" s="1" t="s">
        <v>858</v>
      </c>
      <c r="B71" s="1" t="s">
        <v>1087</v>
      </c>
      <c r="E71" s="2" t="s">
        <v>339</v>
      </c>
      <c r="F71" s="34">
        <v>0.87949999999999995</v>
      </c>
      <c r="G71" s="21"/>
      <c r="H71" s="26">
        <v>35.230704521556255</v>
      </c>
      <c r="I71" s="161">
        <f t="shared" si="4"/>
        <v>3.5230704521556258E-2</v>
      </c>
      <c r="J71" s="162">
        <f t="shared" si="5"/>
        <v>4.0057651531047483E-2</v>
      </c>
      <c r="K71" s="163">
        <v>4.0057651531047483E-2</v>
      </c>
      <c r="L71" s="27">
        <v>0.86907399999999968</v>
      </c>
      <c r="M71" s="26">
        <v>264.84682080924853</v>
      </c>
      <c r="N71" s="161">
        <f t="shared" si="6"/>
        <v>0.26484682080924854</v>
      </c>
      <c r="O71" s="165">
        <f t="shared" si="7"/>
        <v>0.30113339489397223</v>
      </c>
      <c r="P71" s="166">
        <v>0.30113339489397223</v>
      </c>
      <c r="Q71" s="27">
        <v>-22.119464700000002</v>
      </c>
      <c r="R71" s="323">
        <v>51</v>
      </c>
      <c r="S71" s="157" t="s">
        <v>1112</v>
      </c>
      <c r="T71" s="21" t="s">
        <v>1218</v>
      </c>
      <c r="W71" s="21" t="s">
        <v>1203</v>
      </c>
      <c r="X71" s="36"/>
      <c r="Y71" s="21"/>
      <c r="Z71" s="21"/>
      <c r="AA71" s="21"/>
    </row>
    <row r="72" spans="1:27" ht="14.5" x14ac:dyDescent="0.35">
      <c r="A72" s="1" t="s">
        <v>859</v>
      </c>
      <c r="B72" s="1" t="s">
        <v>1087</v>
      </c>
      <c r="E72" s="2" t="s">
        <v>339</v>
      </c>
      <c r="F72" s="34">
        <v>0.94189999999999996</v>
      </c>
      <c r="G72" s="21"/>
      <c r="H72" s="26">
        <v>43.171819137749736</v>
      </c>
      <c r="I72" s="161">
        <f t="shared" si="4"/>
        <v>4.3171819137749735E-2</v>
      </c>
      <c r="J72" s="162">
        <f t="shared" si="5"/>
        <v>4.5834822314205048E-2</v>
      </c>
      <c r="K72" s="163">
        <v>4.5834822314205048E-2</v>
      </c>
      <c r="L72" s="27">
        <v>0.99262600000000001</v>
      </c>
      <c r="M72" s="26">
        <v>305.06840077071291</v>
      </c>
      <c r="N72" s="161">
        <f t="shared" si="6"/>
        <v>0.3050684007707129</v>
      </c>
      <c r="O72" s="165">
        <f t="shared" si="7"/>
        <v>0.32388618831161792</v>
      </c>
      <c r="P72" s="166">
        <v>0.32388618831161792</v>
      </c>
      <c r="Q72" s="27">
        <v>-24.485542200000001</v>
      </c>
      <c r="R72" s="323">
        <v>51</v>
      </c>
      <c r="S72" s="157" t="s">
        <v>1112</v>
      </c>
      <c r="T72" s="21" t="s">
        <v>1218</v>
      </c>
      <c r="W72" s="21" t="s">
        <v>1203</v>
      </c>
      <c r="X72" s="36"/>
      <c r="Y72" s="21"/>
      <c r="Z72" s="21"/>
      <c r="AA72" s="21"/>
    </row>
    <row r="73" spans="1:27" ht="14.5" x14ac:dyDescent="0.35">
      <c r="A73" s="1" t="s">
        <v>860</v>
      </c>
      <c r="B73" s="1" t="s">
        <v>1087</v>
      </c>
      <c r="E73" s="2" t="s">
        <v>339</v>
      </c>
      <c r="F73" s="34">
        <v>0.89580000000000004</v>
      </c>
      <c r="G73" s="21"/>
      <c r="H73" s="26">
        <v>41.779600420609881</v>
      </c>
      <c r="I73" s="161">
        <f t="shared" si="4"/>
        <v>4.177960042060988E-2</v>
      </c>
      <c r="J73" s="162">
        <f t="shared" si="5"/>
        <v>4.6639428913384545E-2</v>
      </c>
      <c r="K73" s="163">
        <v>4.6639428913384545E-2</v>
      </c>
      <c r="L73" s="27">
        <v>0.64530199999999971</v>
      </c>
      <c r="M73" s="26">
        <v>285.70423892100189</v>
      </c>
      <c r="N73" s="161">
        <f t="shared" si="6"/>
        <v>0.28570423892100189</v>
      </c>
      <c r="O73" s="165">
        <f t="shared" si="7"/>
        <v>0.31893752949430887</v>
      </c>
      <c r="P73" s="166">
        <v>0.31893752949430887</v>
      </c>
      <c r="Q73" s="27">
        <v>-23.991949200000001</v>
      </c>
      <c r="R73" s="323">
        <v>51</v>
      </c>
      <c r="S73" s="157" t="s">
        <v>1112</v>
      </c>
      <c r="T73" s="21" t="s">
        <v>1218</v>
      </c>
      <c r="W73" s="21" t="s">
        <v>1203</v>
      </c>
      <c r="X73" s="36"/>
      <c r="Y73" s="21"/>
      <c r="Z73" s="21"/>
      <c r="AA73" s="21"/>
    </row>
    <row r="74" spans="1:27" ht="14.5" x14ac:dyDescent="0.35">
      <c r="A74" s="1" t="s">
        <v>861</v>
      </c>
      <c r="B74" s="1" t="s">
        <v>1087</v>
      </c>
      <c r="E74" s="2" t="s">
        <v>339</v>
      </c>
      <c r="F74" s="34">
        <v>0.92249999999999999</v>
      </c>
      <c r="G74" s="21"/>
      <c r="H74" s="26">
        <v>38.183385909568877</v>
      </c>
      <c r="I74" s="161">
        <f t="shared" si="4"/>
        <v>3.8183385909568879E-2</v>
      </c>
      <c r="J74" s="162">
        <f t="shared" si="5"/>
        <v>4.1391204238015046E-2</v>
      </c>
      <c r="K74" s="163">
        <v>4.1391204238015046E-2</v>
      </c>
      <c r="L74" s="27">
        <v>1.5448820000000014</v>
      </c>
      <c r="M74" s="26">
        <v>300.25144508670519</v>
      </c>
      <c r="N74" s="161">
        <f t="shared" si="6"/>
        <v>0.3002514450867052</v>
      </c>
      <c r="O74" s="165">
        <f t="shared" si="7"/>
        <v>0.32547582123220076</v>
      </c>
      <c r="P74" s="166">
        <v>0.32547582123220076</v>
      </c>
      <c r="Q74" s="27">
        <v>-23.5158922</v>
      </c>
      <c r="R74" s="323">
        <v>51</v>
      </c>
      <c r="S74" s="157" t="s">
        <v>1112</v>
      </c>
      <c r="T74" s="21" t="s">
        <v>1218</v>
      </c>
      <c r="W74" s="21" t="s">
        <v>1203</v>
      </c>
      <c r="X74" s="36"/>
      <c r="Y74" s="21"/>
      <c r="Z74" s="21"/>
      <c r="AA74" s="21"/>
    </row>
    <row r="75" spans="1:27" ht="14.5" x14ac:dyDescent="0.35">
      <c r="A75" s="1" t="s">
        <v>765</v>
      </c>
      <c r="B75" s="1" t="s">
        <v>1087</v>
      </c>
      <c r="E75" s="2" t="s">
        <v>339</v>
      </c>
      <c r="F75" s="34">
        <v>0.88149999999999995</v>
      </c>
      <c r="G75" s="21"/>
      <c r="H75" s="26">
        <v>37.941535226077818</v>
      </c>
      <c r="I75" s="161">
        <f t="shared" si="4"/>
        <v>3.7941535226077822E-2</v>
      </c>
      <c r="J75" s="162">
        <f t="shared" si="5"/>
        <v>4.3042013869628838E-2</v>
      </c>
      <c r="K75" s="163">
        <v>4.3042013869628838E-2</v>
      </c>
      <c r="L75" s="27">
        <v>2.7636520000000013</v>
      </c>
      <c r="M75" s="26">
        <v>286.29190751445083</v>
      </c>
      <c r="N75" s="161">
        <f t="shared" si="6"/>
        <v>0.28629190751445083</v>
      </c>
      <c r="O75" s="165">
        <f t="shared" si="7"/>
        <v>0.32477811402660334</v>
      </c>
      <c r="P75" s="166">
        <v>0.32477811402660334</v>
      </c>
      <c r="Q75" s="27">
        <v>-24.071906499999997</v>
      </c>
      <c r="R75" s="323">
        <v>60</v>
      </c>
      <c r="S75" s="157" t="s">
        <v>1112</v>
      </c>
      <c r="T75" s="28" t="s">
        <v>1218</v>
      </c>
      <c r="U75" s="29"/>
      <c r="V75" s="30"/>
      <c r="W75" s="21" t="s">
        <v>1203</v>
      </c>
      <c r="X75" s="31"/>
      <c r="Y75" s="31"/>
      <c r="Z75" s="28"/>
      <c r="AA75" s="21"/>
    </row>
    <row r="76" spans="1:27" ht="14.5" x14ac:dyDescent="0.35">
      <c r="A76" s="1" t="s">
        <v>766</v>
      </c>
      <c r="B76" s="1" t="s">
        <v>1087</v>
      </c>
      <c r="E76" s="2" t="s">
        <v>339</v>
      </c>
      <c r="F76" s="34">
        <v>0.86780000000000002</v>
      </c>
      <c r="G76" s="21"/>
      <c r="H76" s="26">
        <v>32.088748685594112</v>
      </c>
      <c r="I76" s="161">
        <f t="shared" si="4"/>
        <v>3.208874868559411E-2</v>
      </c>
      <c r="J76" s="162">
        <f t="shared" si="5"/>
        <v>3.6977124551272306E-2</v>
      </c>
      <c r="K76" s="163">
        <v>3.6977124551272306E-2</v>
      </c>
      <c r="L76" s="27">
        <v>3.0060860000000011</v>
      </c>
      <c r="M76" s="26">
        <v>263.19942196531792</v>
      </c>
      <c r="N76" s="161">
        <f t="shared" si="6"/>
        <v>0.26319942196531793</v>
      </c>
      <c r="O76" s="165">
        <f t="shared" si="7"/>
        <v>0.30329502415915871</v>
      </c>
      <c r="P76" s="166">
        <v>0.30329502415915871</v>
      </c>
      <c r="Q76" s="27">
        <v>-22.8865844</v>
      </c>
      <c r="R76" s="323">
        <v>60</v>
      </c>
      <c r="S76" s="157" t="s">
        <v>1112</v>
      </c>
      <c r="T76" s="28" t="s">
        <v>1218</v>
      </c>
      <c r="U76" s="29"/>
      <c r="V76" s="30"/>
      <c r="W76" s="21" t="s">
        <v>1203</v>
      </c>
      <c r="X76" s="31"/>
      <c r="Y76" s="31"/>
      <c r="Z76" s="28"/>
      <c r="AA76" s="21"/>
    </row>
    <row r="77" spans="1:27" ht="14.5" x14ac:dyDescent="0.35">
      <c r="A77" s="1" t="s">
        <v>767</v>
      </c>
      <c r="B77" s="1" t="s">
        <v>1087</v>
      </c>
      <c r="E77" s="2" t="s">
        <v>339</v>
      </c>
      <c r="F77" s="34">
        <v>0.89690000000000003</v>
      </c>
      <c r="G77" s="21"/>
      <c r="H77" s="26">
        <v>34.557728706624602</v>
      </c>
      <c r="I77" s="161">
        <f t="shared" si="4"/>
        <v>3.4557728706624602E-2</v>
      </c>
      <c r="J77" s="162">
        <f t="shared" si="5"/>
        <v>3.853019144455859E-2</v>
      </c>
      <c r="K77" s="163">
        <v>3.853019144455859E-2</v>
      </c>
      <c r="L77" s="27">
        <v>2.2224340000000007</v>
      </c>
      <c r="M77" s="26">
        <v>268.9605009633911</v>
      </c>
      <c r="N77" s="161">
        <f t="shared" si="6"/>
        <v>0.26896050096339108</v>
      </c>
      <c r="O77" s="165">
        <f t="shared" si="7"/>
        <v>0.29987791388492707</v>
      </c>
      <c r="P77" s="166">
        <v>0.29987791388492707</v>
      </c>
      <c r="Q77" s="27">
        <v>-23.542165799999999</v>
      </c>
      <c r="R77" s="323">
        <v>60</v>
      </c>
      <c r="S77" s="157" t="s">
        <v>1112</v>
      </c>
      <c r="T77" s="28" t="s">
        <v>1218</v>
      </c>
      <c r="U77" s="29"/>
      <c r="V77" s="30"/>
      <c r="W77" s="21" t="s">
        <v>1203</v>
      </c>
      <c r="X77" s="31"/>
      <c r="Y77" s="31"/>
      <c r="Z77" s="28"/>
      <c r="AA77" s="21"/>
    </row>
    <row r="78" spans="1:27" ht="14.5" x14ac:dyDescent="0.35">
      <c r="A78" s="1" t="s">
        <v>768</v>
      </c>
      <c r="B78" s="1" t="s">
        <v>1087</v>
      </c>
      <c r="E78" s="2" t="s">
        <v>339</v>
      </c>
      <c r="F78" s="34">
        <v>0.87970000000000004</v>
      </c>
      <c r="G78" s="21"/>
      <c r="H78" s="26">
        <v>37.030914826498424</v>
      </c>
      <c r="I78" s="161">
        <f t="shared" si="4"/>
        <v>3.7030914826498423E-2</v>
      </c>
      <c r="J78" s="162">
        <f t="shared" si="5"/>
        <v>4.2094935576331045E-2</v>
      </c>
      <c r="K78" s="163">
        <v>4.2094935576331045E-2</v>
      </c>
      <c r="L78" s="27">
        <v>2.1047860000000007</v>
      </c>
      <c r="M78" s="26">
        <v>291.397880539499</v>
      </c>
      <c r="N78" s="161">
        <f t="shared" si="6"/>
        <v>0.291397880539499</v>
      </c>
      <c r="O78" s="165">
        <f t="shared" si="7"/>
        <v>0.3312468802313277</v>
      </c>
      <c r="P78" s="166">
        <v>0.3312468802313277</v>
      </c>
      <c r="Q78" s="27">
        <v>-25.117535500000002</v>
      </c>
      <c r="R78" s="323">
        <v>60</v>
      </c>
      <c r="S78" s="157" t="s">
        <v>1112</v>
      </c>
      <c r="T78" s="28" t="s">
        <v>1218</v>
      </c>
      <c r="U78" s="29"/>
      <c r="V78" s="30"/>
      <c r="W78" s="21" t="s">
        <v>1203</v>
      </c>
      <c r="X78" s="31"/>
      <c r="Y78" s="31"/>
      <c r="Z78" s="28"/>
      <c r="AA78" s="21"/>
    </row>
    <row r="79" spans="1:27" ht="14.5" x14ac:dyDescent="0.35">
      <c r="A79" s="1" t="s">
        <v>769</v>
      </c>
      <c r="B79" s="1" t="s">
        <v>1087</v>
      </c>
      <c r="E79" s="2" t="s">
        <v>339</v>
      </c>
      <c r="F79" s="34">
        <v>0.83020000000000005</v>
      </c>
      <c r="G79" s="21"/>
      <c r="H79" s="26">
        <v>31.110830704521554</v>
      </c>
      <c r="I79" s="161">
        <f t="shared" si="4"/>
        <v>3.1110830704521555E-2</v>
      </c>
      <c r="J79" s="162">
        <f t="shared" si="5"/>
        <v>3.7473898704554989E-2</v>
      </c>
      <c r="K79" s="163">
        <v>3.7473898704554989E-2</v>
      </c>
      <c r="L79" s="27">
        <v>2.7431560000000008</v>
      </c>
      <c r="M79" s="26">
        <v>244.41329479768785</v>
      </c>
      <c r="N79" s="161">
        <f t="shared" si="6"/>
        <v>0.24441329479768786</v>
      </c>
      <c r="O79" s="165">
        <f t="shared" si="7"/>
        <v>0.29440290869391456</v>
      </c>
      <c r="P79" s="166">
        <v>0.29440290869391456</v>
      </c>
      <c r="Q79" s="27">
        <v>-24.001949399999997</v>
      </c>
      <c r="R79" s="323">
        <v>60</v>
      </c>
      <c r="S79" s="157" t="s">
        <v>1112</v>
      </c>
      <c r="T79" s="28" t="s">
        <v>1218</v>
      </c>
      <c r="U79" s="29"/>
      <c r="V79" s="30"/>
      <c r="W79" s="21" t="s">
        <v>1203</v>
      </c>
      <c r="X79" s="31"/>
      <c r="Y79" s="31"/>
      <c r="Z79" s="28"/>
      <c r="AA79" s="21"/>
    </row>
    <row r="80" spans="1:27" ht="14.5" x14ac:dyDescent="0.35">
      <c r="A80" s="1" t="s">
        <v>770</v>
      </c>
      <c r="B80" s="1" t="s">
        <v>1087</v>
      </c>
      <c r="E80" s="2" t="s">
        <v>339</v>
      </c>
      <c r="F80" s="34">
        <v>0.83889999999999998</v>
      </c>
      <c r="G80" s="21"/>
      <c r="H80" s="26">
        <v>34.385278654048371</v>
      </c>
      <c r="I80" s="161">
        <f t="shared" si="4"/>
        <v>3.4385278654048369E-2</v>
      </c>
      <c r="J80" s="162">
        <f t="shared" si="5"/>
        <v>4.0988530997792788E-2</v>
      </c>
      <c r="K80" s="163">
        <v>4.0988530997792788E-2</v>
      </c>
      <c r="L80" s="27">
        <v>1.6932700000000009</v>
      </c>
      <c r="M80" s="26">
        <v>259.13391136801539</v>
      </c>
      <c r="N80" s="161">
        <f t="shared" si="6"/>
        <v>0.25913391136801539</v>
      </c>
      <c r="O80" s="165">
        <f t="shared" si="7"/>
        <v>0.30889725994518463</v>
      </c>
      <c r="P80" s="166">
        <v>0.30889725994518463</v>
      </c>
      <c r="Q80" s="27">
        <v>-25.075879800000003</v>
      </c>
      <c r="R80" s="323">
        <v>60</v>
      </c>
      <c r="S80" s="157" t="s">
        <v>1112</v>
      </c>
      <c r="T80" s="28" t="s">
        <v>1218</v>
      </c>
      <c r="U80" s="29"/>
      <c r="V80" s="30"/>
      <c r="W80" s="21" t="s">
        <v>1203</v>
      </c>
      <c r="X80" s="31"/>
      <c r="Y80" s="31"/>
      <c r="Z80" s="28"/>
      <c r="AA80" s="21"/>
    </row>
    <row r="81" spans="1:27" ht="14.5" x14ac:dyDescent="0.35">
      <c r="A81" s="1" t="s">
        <v>430</v>
      </c>
      <c r="B81" s="1" t="s">
        <v>1087</v>
      </c>
      <c r="E81" s="2" t="s">
        <v>339</v>
      </c>
      <c r="F81" s="25">
        <v>0.90449999999999997</v>
      </c>
      <c r="G81" s="21"/>
      <c r="H81" s="26">
        <v>40.888988019372931</v>
      </c>
      <c r="I81" s="161">
        <f t="shared" si="4"/>
        <v>4.0888988019372935E-2</v>
      </c>
      <c r="J81" s="162">
        <f t="shared" si="5"/>
        <v>4.5206178020312807E-2</v>
      </c>
      <c r="K81" s="163">
        <v>4.5206178020312807E-2</v>
      </c>
      <c r="L81" s="27">
        <v>-8.3542400000000516E-2</v>
      </c>
      <c r="M81" s="26">
        <v>293.53576437587657</v>
      </c>
      <c r="N81" s="161">
        <f t="shared" si="6"/>
        <v>0.29353576437587658</v>
      </c>
      <c r="O81" s="165">
        <f t="shared" si="7"/>
        <v>0.32452820826520351</v>
      </c>
      <c r="P81" s="166">
        <v>0.32452820826520351</v>
      </c>
      <c r="Q81" s="27">
        <v>-25.180261699999999</v>
      </c>
      <c r="R81" s="323">
        <v>61</v>
      </c>
      <c r="S81" s="157" t="s">
        <v>1098</v>
      </c>
      <c r="T81" s="21" t="s">
        <v>1218</v>
      </c>
      <c r="W81" s="21" t="s">
        <v>1203</v>
      </c>
      <c r="X81" s="36"/>
      <c r="Y81" s="21"/>
      <c r="Z81" s="21"/>
      <c r="AA81" s="21"/>
    </row>
    <row r="82" spans="1:27" s="44" customFormat="1" ht="14.5" x14ac:dyDescent="0.35">
      <c r="A82" s="1" t="s">
        <v>431</v>
      </c>
      <c r="B82" s="1" t="s">
        <v>1087</v>
      </c>
      <c r="C82" s="15"/>
      <c r="D82" s="15"/>
      <c r="E82" s="2" t="s">
        <v>339</v>
      </c>
      <c r="F82" s="25">
        <v>0.92879999999999996</v>
      </c>
      <c r="G82" s="21"/>
      <c r="H82" s="26">
        <v>39.057481519245478</v>
      </c>
      <c r="I82" s="161">
        <f t="shared" si="4"/>
        <v>3.9057481519245478E-2</v>
      </c>
      <c r="J82" s="162">
        <f t="shared" si="5"/>
        <v>4.2051552023304781E-2</v>
      </c>
      <c r="K82" s="163">
        <v>4.2051552023304781E-2</v>
      </c>
      <c r="L82" s="27">
        <v>0.62355999999999923</v>
      </c>
      <c r="M82" s="39"/>
      <c r="N82" s="161">
        <f t="shared" si="6"/>
        <v>0</v>
      </c>
      <c r="O82" s="165">
        <f t="shared" si="7"/>
        <v>0</v>
      </c>
      <c r="P82" s="166">
        <v>0</v>
      </c>
      <c r="Q82" s="38"/>
      <c r="R82" s="323">
        <v>61</v>
      </c>
      <c r="S82" s="157" t="s">
        <v>1098</v>
      </c>
      <c r="T82" s="40" t="s">
        <v>1218</v>
      </c>
      <c r="U82" s="30"/>
      <c r="V82" s="30"/>
      <c r="W82" s="21" t="s">
        <v>1203</v>
      </c>
      <c r="X82" s="36"/>
      <c r="Y82" s="36"/>
      <c r="Z82" s="40"/>
      <c r="AA82" s="21"/>
    </row>
    <row r="83" spans="1:27" ht="14.5" x14ac:dyDescent="0.35">
      <c r="A83" s="1" t="s">
        <v>432</v>
      </c>
      <c r="B83" s="1" t="s">
        <v>1087</v>
      </c>
      <c r="E83" s="2" t="s">
        <v>339</v>
      </c>
      <c r="F83" s="25">
        <v>0.96279999999999999</v>
      </c>
      <c r="G83" s="21"/>
      <c r="H83" s="26">
        <v>34.597884272240634</v>
      </c>
      <c r="I83" s="161">
        <f t="shared" si="4"/>
        <v>3.4597884272240635E-2</v>
      </c>
      <c r="J83" s="162">
        <f t="shared" si="5"/>
        <v>3.5934653377898459E-2</v>
      </c>
      <c r="K83" s="163">
        <v>3.5934653377898459E-2</v>
      </c>
      <c r="L83" s="27">
        <v>1.3267648000000003</v>
      </c>
      <c r="M83" s="26">
        <v>276.60729312762976</v>
      </c>
      <c r="N83" s="161">
        <f t="shared" si="6"/>
        <v>0.27660729312762977</v>
      </c>
      <c r="O83" s="165">
        <f t="shared" si="7"/>
        <v>0.28729465426633755</v>
      </c>
      <c r="P83" s="166">
        <v>0.28729465426633755</v>
      </c>
      <c r="Q83" s="27">
        <v>-24.1233468</v>
      </c>
      <c r="R83" s="323">
        <v>61</v>
      </c>
      <c r="S83" s="157" t="s">
        <v>1098</v>
      </c>
      <c r="T83" s="21" t="s">
        <v>1218</v>
      </c>
      <c r="U83" s="41"/>
      <c r="V83" s="42"/>
      <c r="W83" s="21" t="s">
        <v>1203</v>
      </c>
      <c r="X83" s="43"/>
      <c r="Y83" s="43"/>
      <c r="Z83" s="21"/>
      <c r="AA83" s="21"/>
    </row>
    <row r="84" spans="1:27" ht="14.5" x14ac:dyDescent="0.35">
      <c r="A84" s="1" t="s">
        <v>427</v>
      </c>
      <c r="B84" s="1" t="s">
        <v>1087</v>
      </c>
      <c r="E84" s="2" t="s">
        <v>339</v>
      </c>
      <c r="F84" s="25">
        <v>0.9345</v>
      </c>
      <c r="G84" s="21"/>
      <c r="H84" s="26">
        <v>34.391409635483051</v>
      </c>
      <c r="I84" s="161">
        <f t="shared" si="4"/>
        <v>3.4391409635483053E-2</v>
      </c>
      <c r="J84" s="162">
        <f t="shared" si="5"/>
        <v>3.6801936474567205E-2</v>
      </c>
      <c r="K84" s="163">
        <v>3.6801936474567205E-2</v>
      </c>
      <c r="L84" s="27">
        <v>1.6599871999999993</v>
      </c>
      <c r="M84" s="26">
        <v>260.2538569424965</v>
      </c>
      <c r="N84" s="161">
        <f t="shared" si="6"/>
        <v>0.26025385694249648</v>
      </c>
      <c r="O84" s="165">
        <f t="shared" si="7"/>
        <v>0.2784952990288887</v>
      </c>
      <c r="P84" s="166">
        <v>0.2784952990288887</v>
      </c>
      <c r="Q84" s="27">
        <v>-22.7658706</v>
      </c>
      <c r="R84" s="323">
        <v>61</v>
      </c>
      <c r="S84" s="157" t="s">
        <v>1098</v>
      </c>
      <c r="T84" s="21" t="s">
        <v>1218</v>
      </c>
      <c r="U84" s="30"/>
      <c r="V84" s="30"/>
      <c r="W84" s="21" t="s">
        <v>1203</v>
      </c>
      <c r="X84" s="36"/>
      <c r="Y84" s="36"/>
      <c r="Z84" s="40"/>
      <c r="AA84" s="21"/>
    </row>
    <row r="85" spans="1:27" ht="14.5" x14ac:dyDescent="0.35">
      <c r="A85" s="1" t="s">
        <v>428</v>
      </c>
      <c r="B85" s="1" t="s">
        <v>1087</v>
      </c>
      <c r="E85" s="2" t="s">
        <v>339</v>
      </c>
      <c r="F85" s="25">
        <v>0.96330000000000005</v>
      </c>
      <c r="G85" s="21"/>
      <c r="H85" s="26">
        <v>40.063089472342597</v>
      </c>
      <c r="I85" s="161">
        <f t="shared" si="4"/>
        <v>4.0063089472342599E-2</v>
      </c>
      <c r="J85" s="162">
        <f t="shared" si="5"/>
        <v>4.1589421231540122E-2</v>
      </c>
      <c r="K85" s="163">
        <v>4.1589421231540122E-2</v>
      </c>
      <c r="L85" s="27">
        <v>1.4953471999999988</v>
      </c>
      <c r="M85" s="26">
        <v>287.93969144460027</v>
      </c>
      <c r="N85" s="161">
        <f t="shared" si="6"/>
        <v>0.2879396914446003</v>
      </c>
      <c r="O85" s="165">
        <f t="shared" si="7"/>
        <v>0.29890967657489909</v>
      </c>
      <c r="P85" s="166">
        <v>0.29890967657489909</v>
      </c>
      <c r="Q85" s="27">
        <v>-23.3779924</v>
      </c>
      <c r="R85" s="323">
        <v>61</v>
      </c>
      <c r="S85" s="157" t="s">
        <v>1098</v>
      </c>
      <c r="T85" s="21" t="s">
        <v>1218</v>
      </c>
      <c r="U85" s="30"/>
      <c r="V85" s="30"/>
      <c r="W85" s="21" t="s">
        <v>1203</v>
      </c>
      <c r="X85" s="36"/>
      <c r="Y85" s="36"/>
      <c r="Z85" s="40"/>
      <c r="AA85" s="21"/>
    </row>
    <row r="86" spans="1:27" s="44" customFormat="1" ht="14.5" x14ac:dyDescent="0.35">
      <c r="A86" s="1" t="s">
        <v>429</v>
      </c>
      <c r="B86" s="1" t="s">
        <v>1087</v>
      </c>
      <c r="C86" s="15"/>
      <c r="D86" s="15"/>
      <c r="E86" s="2" t="s">
        <v>339</v>
      </c>
      <c r="F86" s="25">
        <v>0.92359999999999998</v>
      </c>
      <c r="G86" s="21"/>
      <c r="H86" s="26">
        <v>38.436783074177931</v>
      </c>
      <c r="I86" s="161">
        <f t="shared" si="4"/>
        <v>3.843678307417793E-2</v>
      </c>
      <c r="J86" s="162">
        <f t="shared" si="5"/>
        <v>4.1616265779750902E-2</v>
      </c>
      <c r="K86" s="163">
        <v>4.1616265779750902E-2</v>
      </c>
      <c r="L86" s="27">
        <v>1.7292224000000003</v>
      </c>
      <c r="M86" s="26">
        <v>295.38709677419354</v>
      </c>
      <c r="N86" s="161">
        <f t="shared" si="6"/>
        <v>0.29538709677419356</v>
      </c>
      <c r="O86" s="165">
        <f t="shared" si="7"/>
        <v>0.31982145601363532</v>
      </c>
      <c r="P86" s="166">
        <v>0.31982145601363532</v>
      </c>
      <c r="Q86" s="27">
        <v>-24.978674100000006</v>
      </c>
      <c r="R86" s="323">
        <v>61</v>
      </c>
      <c r="S86" s="157" t="s">
        <v>1098</v>
      </c>
      <c r="T86" s="21" t="s">
        <v>1218</v>
      </c>
      <c r="U86" s="29"/>
      <c r="V86" s="30"/>
      <c r="W86" s="21" t="s">
        <v>1203</v>
      </c>
      <c r="X86" s="31"/>
      <c r="Y86" s="31"/>
      <c r="Z86" s="28"/>
      <c r="AA86" s="21"/>
    </row>
    <row r="87" spans="1:27" ht="14.5" x14ac:dyDescent="0.35">
      <c r="A87" s="1" t="s">
        <v>436</v>
      </c>
      <c r="B87" s="1" t="s">
        <v>1087</v>
      </c>
      <c r="E87" s="2" t="s">
        <v>339</v>
      </c>
      <c r="F87" s="34">
        <v>0.50490000000000002</v>
      </c>
      <c r="G87" s="21"/>
      <c r="H87" s="26">
        <v>16.567868268802847</v>
      </c>
      <c r="I87" s="161">
        <f t="shared" si="4"/>
        <v>1.6567868268802848E-2</v>
      </c>
      <c r="J87" s="162">
        <f t="shared" si="5"/>
        <v>3.2814157791251429E-2</v>
      </c>
      <c r="K87" s="163">
        <v>3.2814157791251429E-2</v>
      </c>
      <c r="L87" s="38"/>
      <c r="M87" s="26">
        <v>145.48850574712642</v>
      </c>
      <c r="N87" s="161">
        <f t="shared" si="6"/>
        <v>0.14548850574712643</v>
      </c>
      <c r="O87" s="165">
        <f t="shared" si="7"/>
        <v>0.28815311100639024</v>
      </c>
      <c r="P87" s="166">
        <v>0.28815311100639024</v>
      </c>
      <c r="Q87" s="27">
        <v>-23.586688600000002</v>
      </c>
      <c r="R87" s="323">
        <v>67</v>
      </c>
      <c r="S87" s="157" t="s">
        <v>1098</v>
      </c>
      <c r="T87" s="21" t="s">
        <v>1218</v>
      </c>
      <c r="U87" s="28"/>
      <c r="V87" s="28"/>
      <c r="W87" s="21" t="s">
        <v>1203</v>
      </c>
      <c r="X87" s="31"/>
      <c r="Y87" s="31"/>
      <c r="Z87" s="28"/>
      <c r="AA87" s="21"/>
    </row>
    <row r="88" spans="1:27" ht="14.5" x14ac:dyDescent="0.35">
      <c r="A88" s="1" t="s">
        <v>433</v>
      </c>
      <c r="B88" s="1" t="s">
        <v>1087</v>
      </c>
      <c r="E88" s="2" t="s">
        <v>339</v>
      </c>
      <c r="F88" s="25">
        <v>0.93230000000000002</v>
      </c>
      <c r="G88" s="21"/>
      <c r="H88" s="26">
        <v>42.069207239357638</v>
      </c>
      <c r="I88" s="161">
        <f t="shared" si="4"/>
        <v>4.2069207239357642E-2</v>
      </c>
      <c r="J88" s="162">
        <f t="shared" si="5"/>
        <v>4.5124109449058931E-2</v>
      </c>
      <c r="K88" s="163">
        <v>4.5124109449058931E-2</v>
      </c>
      <c r="L88" s="27">
        <v>0.7509023999999993</v>
      </c>
      <c r="M88" s="26">
        <v>316.28471248246848</v>
      </c>
      <c r="N88" s="161">
        <f t="shared" si="6"/>
        <v>0.31628471248246848</v>
      </c>
      <c r="O88" s="165">
        <f t="shared" si="7"/>
        <v>0.33925207817490988</v>
      </c>
      <c r="P88" s="166">
        <v>0.33925207817490988</v>
      </c>
      <c r="Q88" s="27">
        <v>-25.981617100000005</v>
      </c>
      <c r="R88" s="323">
        <v>67</v>
      </c>
      <c r="S88" s="157" t="s">
        <v>1098</v>
      </c>
      <c r="T88" s="28" t="s">
        <v>1218</v>
      </c>
      <c r="U88" s="41"/>
      <c r="V88" s="42"/>
      <c r="W88" s="21" t="s">
        <v>1203</v>
      </c>
      <c r="X88" s="43"/>
      <c r="Y88" s="43"/>
      <c r="Z88" s="21"/>
      <c r="AA88" s="21"/>
    </row>
    <row r="89" spans="1:27" ht="14.5" x14ac:dyDescent="0.35">
      <c r="A89" s="1" t="s">
        <v>434</v>
      </c>
      <c r="B89" s="1" t="s">
        <v>1087</v>
      </c>
      <c r="E89" s="2" t="s">
        <v>339</v>
      </c>
      <c r="F89" s="25">
        <v>0.97670000000000001</v>
      </c>
      <c r="G89" s="21"/>
      <c r="H89" s="26">
        <v>42.231073158297221</v>
      </c>
      <c r="I89" s="161">
        <f t="shared" si="4"/>
        <v>4.2231073158297223E-2</v>
      </c>
      <c r="J89" s="162">
        <f t="shared" si="5"/>
        <v>4.323853092894156E-2</v>
      </c>
      <c r="K89" s="163">
        <v>4.323853092894156E-2</v>
      </c>
      <c r="L89" s="27">
        <v>1.5285120000000001</v>
      </c>
      <c r="M89" s="26">
        <v>350.21178120617111</v>
      </c>
      <c r="N89" s="161">
        <f t="shared" si="6"/>
        <v>0.35021178120617114</v>
      </c>
      <c r="O89" s="165">
        <f t="shared" si="7"/>
        <v>0.3585663778091237</v>
      </c>
      <c r="P89" s="166">
        <v>0.3585663778091237</v>
      </c>
      <c r="Q89" s="27">
        <v>-24.619500400000003</v>
      </c>
      <c r="R89" s="323">
        <v>67</v>
      </c>
      <c r="S89" s="157" t="s">
        <v>1098</v>
      </c>
      <c r="T89" s="28" t="s">
        <v>1218</v>
      </c>
      <c r="U89" s="29"/>
      <c r="V89" s="30"/>
      <c r="W89" s="21" t="s">
        <v>1203</v>
      </c>
      <c r="X89" s="31"/>
      <c r="Y89" s="31"/>
      <c r="Z89" s="28"/>
      <c r="AA89" s="21"/>
    </row>
    <row r="90" spans="1:27" ht="14.5" x14ac:dyDescent="0.35">
      <c r="A90" s="1" t="s">
        <v>435</v>
      </c>
      <c r="B90" s="1" t="s">
        <v>1087</v>
      </c>
      <c r="E90" s="2" t="s">
        <v>339</v>
      </c>
      <c r="F90" s="25">
        <v>0.91600000000000004</v>
      </c>
      <c r="G90" s="21"/>
      <c r="H90" s="26">
        <v>38.67129747642111</v>
      </c>
      <c r="I90" s="161">
        <f t="shared" si="4"/>
        <v>3.8671297476421111E-2</v>
      </c>
      <c r="J90" s="162">
        <f t="shared" si="5"/>
        <v>4.2217573664215184E-2</v>
      </c>
      <c r="K90" s="163">
        <v>4.2217573664215184E-2</v>
      </c>
      <c r="L90" s="27">
        <v>1.000105599999999</v>
      </c>
      <c r="M90" s="26">
        <v>299.32819074333804</v>
      </c>
      <c r="N90" s="161">
        <f t="shared" si="6"/>
        <v>0.29932819074333805</v>
      </c>
      <c r="O90" s="165">
        <f t="shared" si="7"/>
        <v>0.32677750081150442</v>
      </c>
      <c r="P90" s="166">
        <v>0.32677750081150442</v>
      </c>
      <c r="Q90" s="27">
        <v>-24.873680799999999</v>
      </c>
      <c r="R90" s="323">
        <v>67</v>
      </c>
      <c r="S90" s="157" t="s">
        <v>1098</v>
      </c>
      <c r="T90" s="28" t="s">
        <v>1218</v>
      </c>
      <c r="W90" s="21" t="s">
        <v>1203</v>
      </c>
      <c r="X90" s="36"/>
      <c r="Y90" s="21"/>
      <c r="Z90" s="21"/>
      <c r="AA90" s="21"/>
    </row>
    <row r="91" spans="1:27" x14ac:dyDescent="0.3">
      <c r="A91" s="1" t="s">
        <v>543</v>
      </c>
      <c r="B91" s="1" t="s">
        <v>1087</v>
      </c>
      <c r="E91" s="2" t="s">
        <v>339</v>
      </c>
      <c r="F91" s="34">
        <v>1.7363</v>
      </c>
      <c r="G91" s="21"/>
      <c r="H91" s="26">
        <v>48.858120197873909</v>
      </c>
      <c r="I91" s="183">
        <f t="shared" si="4"/>
        <v>4.885812019787391E-2</v>
      </c>
      <c r="J91" s="184">
        <f t="shared" si="5"/>
        <v>2.8139215687308594E-2</v>
      </c>
      <c r="K91" s="185">
        <v>2.8139215687308594E-2</v>
      </c>
      <c r="L91" s="27">
        <v>3.1570290000000005</v>
      </c>
      <c r="M91" s="26">
        <v>505.62443095599383</v>
      </c>
      <c r="N91" s="183">
        <f t="shared" si="6"/>
        <v>0.50562443095599385</v>
      </c>
      <c r="O91" s="184">
        <f t="shared" si="7"/>
        <v>0.29120798880147086</v>
      </c>
      <c r="P91" s="185">
        <v>0.29120798880147086</v>
      </c>
      <c r="Q91" s="27">
        <v>-17.495619999999995</v>
      </c>
      <c r="R91" s="25" t="s">
        <v>1124</v>
      </c>
      <c r="S91" s="25" t="s">
        <v>1105</v>
      </c>
      <c r="T91" s="28" t="s">
        <v>1218</v>
      </c>
      <c r="U91" s="29"/>
      <c r="V91" s="29"/>
      <c r="W91" s="21" t="s">
        <v>1203</v>
      </c>
      <c r="X91" s="31"/>
      <c r="Y91" s="33"/>
      <c r="Z91" s="28"/>
      <c r="AA91" s="21"/>
    </row>
    <row r="92" spans="1:27" x14ac:dyDescent="0.3">
      <c r="A92" s="1" t="s">
        <v>544</v>
      </c>
      <c r="B92" s="1" t="s">
        <v>1087</v>
      </c>
      <c r="E92" s="2" t="s">
        <v>339</v>
      </c>
      <c r="F92" s="34">
        <v>1.3012999999999999</v>
      </c>
      <c r="G92" s="21"/>
      <c r="H92" s="26">
        <v>41.620987264498474</v>
      </c>
      <c r="I92" s="183">
        <f t="shared" si="4"/>
        <v>4.1620987264498477E-2</v>
      </c>
      <c r="J92" s="184">
        <f t="shared" si="5"/>
        <v>3.1984159889724494E-2</v>
      </c>
      <c r="K92" s="185">
        <v>3.1984159889724494E-2</v>
      </c>
      <c r="L92" s="27">
        <v>1.4922141999999994</v>
      </c>
      <c r="M92" s="26">
        <v>389.16767830045524</v>
      </c>
      <c r="N92" s="183">
        <f t="shared" si="6"/>
        <v>0.38916767830045523</v>
      </c>
      <c r="O92" s="184">
        <f t="shared" si="7"/>
        <v>0.29906069184696477</v>
      </c>
      <c r="P92" s="185">
        <v>0.29906069184696477</v>
      </c>
      <c r="Q92" s="27">
        <v>-18.364898499999995</v>
      </c>
      <c r="R92" s="25" t="s">
        <v>1124</v>
      </c>
      <c r="S92" s="25" t="s">
        <v>1105</v>
      </c>
      <c r="T92" s="28" t="s">
        <v>1218</v>
      </c>
      <c r="U92" s="29"/>
      <c r="V92" s="29"/>
      <c r="W92" s="21" t="s">
        <v>1203</v>
      </c>
      <c r="X92" s="31"/>
      <c r="Y92" s="33"/>
      <c r="Z92" s="28"/>
      <c r="AA92" s="21"/>
    </row>
    <row r="93" spans="1:27" x14ac:dyDescent="0.3">
      <c r="A93" s="1" t="s">
        <v>545</v>
      </c>
      <c r="B93" s="1" t="s">
        <v>1087</v>
      </c>
      <c r="E93" s="2" t="s">
        <v>339</v>
      </c>
      <c r="F93" s="34">
        <v>1.4917</v>
      </c>
      <c r="G93" s="21"/>
      <c r="H93" s="26">
        <v>43.56499315861489</v>
      </c>
      <c r="I93" s="183">
        <f t="shared" si="4"/>
        <v>4.3564993158614888E-2</v>
      </c>
      <c r="J93" s="184">
        <f t="shared" si="5"/>
        <v>2.9204929381655084E-2</v>
      </c>
      <c r="K93" s="185">
        <v>2.9204929381655084E-2</v>
      </c>
      <c r="L93" s="27">
        <v>2.5774622999999992</v>
      </c>
      <c r="M93" s="26">
        <v>430.4119878603945</v>
      </c>
      <c r="N93" s="183">
        <f t="shared" si="6"/>
        <v>0.43041198786039453</v>
      </c>
      <c r="O93" s="184">
        <f t="shared" si="7"/>
        <v>0.28853790162927834</v>
      </c>
      <c r="P93" s="185">
        <v>0.28853790162927834</v>
      </c>
      <c r="Q93" s="27">
        <v>-15.874924499999999</v>
      </c>
      <c r="R93" s="25" t="s">
        <v>1124</v>
      </c>
      <c r="S93" s="25" t="s">
        <v>1105</v>
      </c>
      <c r="T93" s="28" t="s">
        <v>1218</v>
      </c>
      <c r="U93" s="29"/>
      <c r="V93" s="30"/>
      <c r="W93" s="21" t="s">
        <v>1203</v>
      </c>
      <c r="X93" s="31"/>
      <c r="Y93" s="31"/>
      <c r="Z93" s="28"/>
      <c r="AA93" s="21"/>
    </row>
    <row r="94" spans="1:27" x14ac:dyDescent="0.3">
      <c r="A94" s="1" t="s">
        <v>533</v>
      </c>
      <c r="B94" s="1" t="s">
        <v>1087</v>
      </c>
      <c r="E94" s="2" t="s">
        <v>339</v>
      </c>
      <c r="F94" s="34">
        <v>1.6454</v>
      </c>
      <c r="G94" s="21"/>
      <c r="H94" s="26">
        <v>54.748026523523848</v>
      </c>
      <c r="I94" s="183">
        <f t="shared" si="4"/>
        <v>5.4748026523523848E-2</v>
      </c>
      <c r="J94" s="184">
        <f t="shared" si="5"/>
        <v>3.3273384297753644E-2</v>
      </c>
      <c r="K94" s="185">
        <v>3.3273384297753644E-2</v>
      </c>
      <c r="L94" s="27">
        <v>0.56489980000000051</v>
      </c>
      <c r="M94" s="26">
        <v>507.98406676782997</v>
      </c>
      <c r="N94" s="183">
        <f t="shared" si="6"/>
        <v>0.50798406676783003</v>
      </c>
      <c r="O94" s="184">
        <f t="shared" si="7"/>
        <v>0.3087298327262854</v>
      </c>
      <c r="P94" s="185">
        <v>0.3087298327262854</v>
      </c>
      <c r="Q94" s="27">
        <v>-16.963708499999999</v>
      </c>
      <c r="R94" s="25" t="s">
        <v>1124</v>
      </c>
      <c r="S94" s="25" t="s">
        <v>1105</v>
      </c>
      <c r="T94" s="28" t="s">
        <v>1218</v>
      </c>
      <c r="U94" s="29"/>
      <c r="V94" s="30"/>
      <c r="W94" s="21" t="s">
        <v>1203</v>
      </c>
      <c r="X94" s="31"/>
      <c r="Y94" s="31"/>
      <c r="Z94" s="28"/>
      <c r="AA94" s="21"/>
    </row>
    <row r="95" spans="1:27" x14ac:dyDescent="0.3">
      <c r="A95" s="1" t="s">
        <v>534</v>
      </c>
      <c r="B95" s="1" t="s">
        <v>1087</v>
      </c>
      <c r="E95" s="2" t="s">
        <v>339</v>
      </c>
      <c r="F95" s="34">
        <v>1.6146</v>
      </c>
      <c r="G95" s="21"/>
      <c r="H95" s="26">
        <v>55.928954846858232</v>
      </c>
      <c r="I95" s="183">
        <f t="shared" si="4"/>
        <v>5.5928954846858232E-2</v>
      </c>
      <c r="J95" s="184">
        <f t="shared" si="5"/>
        <v>3.4639511239228434E-2</v>
      </c>
      <c r="K95" s="185">
        <v>3.4639511239228434E-2</v>
      </c>
      <c r="L95" s="27">
        <v>-1.6575195999999996</v>
      </c>
      <c r="M95" s="26">
        <v>511.78528072837634</v>
      </c>
      <c r="N95" s="183">
        <f t="shared" si="6"/>
        <v>0.51178528072837637</v>
      </c>
      <c r="O95" s="184">
        <f t="shared" si="7"/>
        <v>0.31697341801584067</v>
      </c>
      <c r="P95" s="185">
        <v>0.31697341801584067</v>
      </c>
      <c r="Q95" s="27">
        <v>-17.954461999999999</v>
      </c>
      <c r="R95" s="25" t="s">
        <v>1124</v>
      </c>
      <c r="S95" s="25" t="s">
        <v>1105</v>
      </c>
      <c r="T95" s="28" t="s">
        <v>1218</v>
      </c>
      <c r="W95" s="21" t="s">
        <v>1203</v>
      </c>
      <c r="X95" s="36"/>
      <c r="Y95" s="21"/>
      <c r="Z95" s="21"/>
      <c r="AA95" s="21"/>
    </row>
    <row r="96" spans="1:27" x14ac:dyDescent="0.3">
      <c r="A96" s="1" t="s">
        <v>535</v>
      </c>
      <c r="B96" s="1" t="s">
        <v>1087</v>
      </c>
      <c r="E96" s="2" t="s">
        <v>339</v>
      </c>
      <c r="F96" s="34">
        <v>1.5691999999999999</v>
      </c>
      <c r="G96" s="21"/>
      <c r="H96" s="26">
        <v>48.27502368171772</v>
      </c>
      <c r="I96" s="183">
        <f t="shared" si="4"/>
        <v>4.8275023681717717E-2</v>
      </c>
      <c r="J96" s="184">
        <f t="shared" si="5"/>
        <v>3.0764098701069154E-2</v>
      </c>
      <c r="K96" s="185">
        <v>3.0764098701069154E-2</v>
      </c>
      <c r="L96" s="27">
        <v>0.29375479999999954</v>
      </c>
      <c r="M96" s="26">
        <v>493.53034901365697</v>
      </c>
      <c r="N96" s="183">
        <f t="shared" si="6"/>
        <v>0.493530349013657</v>
      </c>
      <c r="O96" s="184">
        <f t="shared" si="7"/>
        <v>0.31451080105382173</v>
      </c>
      <c r="P96" s="185">
        <v>0.31451080105382173</v>
      </c>
      <c r="Q96" s="27">
        <v>-17.248041000000001</v>
      </c>
      <c r="R96" s="25" t="s">
        <v>1124</v>
      </c>
      <c r="S96" s="25" t="s">
        <v>1105</v>
      </c>
      <c r="T96" s="28" t="s">
        <v>1218</v>
      </c>
      <c r="W96" s="21" t="s">
        <v>1203</v>
      </c>
      <c r="X96" s="36"/>
      <c r="Y96" s="21"/>
      <c r="Z96" s="21"/>
      <c r="AA96" s="21"/>
    </row>
    <row r="97" spans="1:27" x14ac:dyDescent="0.3">
      <c r="A97" s="1" t="s">
        <v>536</v>
      </c>
      <c r="B97" s="1" t="s">
        <v>1087</v>
      </c>
      <c r="E97" s="2" t="s">
        <v>339</v>
      </c>
      <c r="F97" s="34">
        <v>0.84519999999999995</v>
      </c>
      <c r="G97" s="21"/>
      <c r="H97" s="26">
        <v>23.138722239764238</v>
      </c>
      <c r="I97" s="183">
        <f t="shared" si="4"/>
        <v>2.313872223976424E-2</v>
      </c>
      <c r="J97" s="184">
        <f t="shared" si="5"/>
        <v>2.7376623568107241E-2</v>
      </c>
      <c r="K97" s="185">
        <v>2.7376623568107241E-2</v>
      </c>
      <c r="L97" s="27">
        <v>2.8078261999999992</v>
      </c>
      <c r="M97" s="26">
        <v>243.32549317147189</v>
      </c>
      <c r="N97" s="183">
        <f t="shared" si="6"/>
        <v>0.2433254931714719</v>
      </c>
      <c r="O97" s="184">
        <f t="shared" si="7"/>
        <v>0.28789102362928526</v>
      </c>
      <c r="P97" s="185">
        <v>0.28789102362928526</v>
      </c>
      <c r="Q97" s="27">
        <v>-17.573621499999998</v>
      </c>
      <c r="R97" s="25" t="s">
        <v>1124</v>
      </c>
      <c r="S97" s="25" t="s">
        <v>1105</v>
      </c>
      <c r="T97" s="28" t="s">
        <v>1218</v>
      </c>
      <c r="W97" s="21" t="s">
        <v>1203</v>
      </c>
      <c r="X97" s="36"/>
      <c r="Y97" s="21"/>
      <c r="Z97" s="21"/>
      <c r="AA97" s="21"/>
    </row>
    <row r="98" spans="1:27" ht="14.5" x14ac:dyDescent="0.3">
      <c r="A98" s="1" t="s">
        <v>537</v>
      </c>
      <c r="B98" s="1" t="s">
        <v>1087</v>
      </c>
      <c r="E98" s="2" t="s">
        <v>339</v>
      </c>
      <c r="F98" s="34">
        <v>1.7241</v>
      </c>
      <c r="G98" s="37"/>
      <c r="H98" s="26">
        <v>52.966108830649411</v>
      </c>
      <c r="I98" s="183">
        <f t="shared" si="4"/>
        <v>5.2966108830649415E-2</v>
      </c>
      <c r="J98" s="184">
        <f t="shared" si="5"/>
        <v>3.0721018984194312E-2</v>
      </c>
      <c r="K98" s="185">
        <v>3.0721018984194312E-2</v>
      </c>
      <c r="L98" s="27">
        <v>1.8520058999999991</v>
      </c>
      <c r="M98" s="26">
        <v>490.85963581183614</v>
      </c>
      <c r="N98" s="183">
        <f t="shared" si="6"/>
        <v>0.49085963581183617</v>
      </c>
      <c r="O98" s="184">
        <f t="shared" si="7"/>
        <v>0.28470485227761511</v>
      </c>
      <c r="P98" s="185">
        <v>0.28470485227761511</v>
      </c>
      <c r="Q98" s="27">
        <v>-16.520808999999996</v>
      </c>
      <c r="R98" s="25" t="s">
        <v>1124</v>
      </c>
      <c r="S98" s="25" t="s">
        <v>1105</v>
      </c>
      <c r="T98" s="28" t="s">
        <v>1218</v>
      </c>
      <c r="U98" s="29"/>
      <c r="V98" s="30"/>
      <c r="W98" s="21" t="s">
        <v>1203</v>
      </c>
      <c r="X98" s="31"/>
      <c r="Y98" s="31"/>
      <c r="Z98" s="28"/>
      <c r="AA98" s="21"/>
    </row>
    <row r="99" spans="1:27" x14ac:dyDescent="0.3">
      <c r="A99" s="1" t="s">
        <v>538</v>
      </c>
      <c r="B99" s="1" t="s">
        <v>1087</v>
      </c>
      <c r="E99" s="2" t="s">
        <v>339</v>
      </c>
      <c r="F99" s="34">
        <v>1.6236999999999999</v>
      </c>
      <c r="G99" s="21"/>
      <c r="H99" s="26">
        <v>50.282180823071258</v>
      </c>
      <c r="I99" s="183">
        <f t="shared" si="4"/>
        <v>5.028218082307126E-2</v>
      </c>
      <c r="J99" s="184">
        <f t="shared" si="5"/>
        <v>3.0967654630209559E-2</v>
      </c>
      <c r="K99" s="185">
        <v>3.0967654630209559E-2</v>
      </c>
      <c r="L99" s="27">
        <v>1.9461408999999992</v>
      </c>
      <c r="M99" s="26">
        <v>512.22534142640359</v>
      </c>
      <c r="N99" s="183">
        <f t="shared" si="6"/>
        <v>0.51222534142640364</v>
      </c>
      <c r="O99" s="184">
        <f t="shared" si="7"/>
        <v>0.31546796909922009</v>
      </c>
      <c r="P99" s="185">
        <v>0.31546796909922009</v>
      </c>
      <c r="Q99" s="27">
        <v>-18.260664999999996</v>
      </c>
      <c r="R99" s="25" t="s">
        <v>1124</v>
      </c>
      <c r="S99" s="25" t="s">
        <v>1105</v>
      </c>
      <c r="T99" s="28" t="s">
        <v>1218</v>
      </c>
      <c r="U99" s="29"/>
      <c r="V99" s="30"/>
      <c r="W99" s="21" t="s">
        <v>1203</v>
      </c>
      <c r="X99" s="31"/>
      <c r="Y99" s="31"/>
      <c r="Z99" s="28"/>
      <c r="AA99" s="21"/>
    </row>
    <row r="100" spans="1:27" x14ac:dyDescent="0.3">
      <c r="A100" s="1" t="s">
        <v>539</v>
      </c>
      <c r="B100" s="1" t="s">
        <v>1087</v>
      </c>
      <c r="E100" s="2" t="s">
        <v>339</v>
      </c>
      <c r="F100" s="34">
        <v>1.6738999999999999</v>
      </c>
      <c r="G100" s="21"/>
      <c r="H100" s="26">
        <v>37.37722345016315</v>
      </c>
      <c r="I100" s="183">
        <f t="shared" si="4"/>
        <v>3.7377223450163151E-2</v>
      </c>
      <c r="J100" s="184">
        <f t="shared" si="5"/>
        <v>2.2329424368339297E-2</v>
      </c>
      <c r="K100" s="185">
        <v>2.2329424368339297E-2</v>
      </c>
      <c r="L100" s="27">
        <v>2.3789405999999991</v>
      </c>
      <c r="M100" s="26">
        <v>426.88391502276176</v>
      </c>
      <c r="N100" s="183">
        <f t="shared" si="6"/>
        <v>0.42688391502276174</v>
      </c>
      <c r="O100" s="184">
        <f t="shared" si="7"/>
        <v>0.25502354682045625</v>
      </c>
      <c r="P100" s="185">
        <v>0.25502354682045625</v>
      </c>
      <c r="Q100" s="27">
        <v>-14.010297000000001</v>
      </c>
      <c r="R100" s="25" t="s">
        <v>1124</v>
      </c>
      <c r="S100" s="25" t="s">
        <v>1105</v>
      </c>
      <c r="T100" s="28" t="s">
        <v>1218</v>
      </c>
      <c r="U100" s="29"/>
      <c r="V100" s="30"/>
      <c r="W100" s="21" t="s">
        <v>1203</v>
      </c>
      <c r="X100" s="31"/>
      <c r="Y100" s="31"/>
      <c r="Z100" s="28"/>
      <c r="AA100" s="21"/>
    </row>
    <row r="101" spans="1:27" x14ac:dyDescent="0.3">
      <c r="A101" s="1" t="s">
        <v>540</v>
      </c>
      <c r="B101" s="1" t="s">
        <v>1087</v>
      </c>
      <c r="E101" s="2" t="s">
        <v>339</v>
      </c>
      <c r="F101" s="34">
        <v>1.6215999999999999</v>
      </c>
      <c r="G101" s="21"/>
      <c r="H101" s="26">
        <v>47.952952320808336</v>
      </c>
      <c r="I101" s="183">
        <f t="shared" si="4"/>
        <v>4.7952952320808338E-2</v>
      </c>
      <c r="J101" s="184">
        <f t="shared" si="5"/>
        <v>2.9571381549585805E-2</v>
      </c>
      <c r="K101" s="185">
        <v>2.9571381549585805E-2</v>
      </c>
      <c r="L101" s="27">
        <v>1.8990509999999992</v>
      </c>
      <c r="M101" s="26">
        <v>485.3361153262519</v>
      </c>
      <c r="N101" s="183">
        <f t="shared" si="6"/>
        <v>0.48533611532625193</v>
      </c>
      <c r="O101" s="184">
        <f t="shared" si="7"/>
        <v>0.29929459504578931</v>
      </c>
      <c r="P101" s="185">
        <v>0.29929459504578931</v>
      </c>
      <c r="Q101" s="27">
        <v>-16.032261000000002</v>
      </c>
      <c r="R101" s="25" t="s">
        <v>1124</v>
      </c>
      <c r="S101" s="25" t="s">
        <v>1105</v>
      </c>
      <c r="T101" s="28" t="s">
        <v>1218</v>
      </c>
      <c r="U101" s="29"/>
      <c r="V101" s="30"/>
      <c r="W101" s="21" t="s">
        <v>1203</v>
      </c>
      <c r="X101" s="31"/>
      <c r="Y101" s="31"/>
      <c r="Z101" s="28"/>
      <c r="AA101" s="21"/>
    </row>
    <row r="102" spans="1:27" s="44" customFormat="1" x14ac:dyDescent="0.3">
      <c r="A102" s="1" t="s">
        <v>541</v>
      </c>
      <c r="B102" s="1" t="s">
        <v>1087</v>
      </c>
      <c r="C102" s="15"/>
      <c r="D102" s="15"/>
      <c r="E102" s="2" t="s">
        <v>339</v>
      </c>
      <c r="F102" s="34">
        <v>0.71309999999999996</v>
      </c>
      <c r="G102" s="21"/>
      <c r="H102" s="26">
        <v>22.02410272602884</v>
      </c>
      <c r="I102" s="183">
        <f t="shared" si="4"/>
        <v>2.2024102726028841E-2</v>
      </c>
      <c r="J102" s="184">
        <f t="shared" si="5"/>
        <v>3.0885012937917324E-2</v>
      </c>
      <c r="K102" s="185">
        <v>3.0885012937917324E-2</v>
      </c>
      <c r="L102" s="27">
        <v>2.1643904999999997</v>
      </c>
      <c r="M102" s="26">
        <v>206.64871016691959</v>
      </c>
      <c r="N102" s="183">
        <f t="shared" si="6"/>
        <v>0.2066487101669196</v>
      </c>
      <c r="O102" s="184">
        <f t="shared" si="7"/>
        <v>0.28978924437935721</v>
      </c>
      <c r="P102" s="185">
        <v>0.28978924437935721</v>
      </c>
      <c r="Q102" s="27">
        <v>-16.058702499999995</v>
      </c>
      <c r="R102" s="25" t="s">
        <v>1124</v>
      </c>
      <c r="S102" s="25" t="s">
        <v>1105</v>
      </c>
      <c r="T102" s="28" t="s">
        <v>1218</v>
      </c>
      <c r="U102" s="29"/>
      <c r="V102" s="30"/>
      <c r="W102" s="21" t="s">
        <v>1203</v>
      </c>
      <c r="X102" s="31"/>
      <c r="Y102" s="31"/>
      <c r="Z102" s="28"/>
      <c r="AA102" s="21"/>
    </row>
    <row r="103" spans="1:27" x14ac:dyDescent="0.3">
      <c r="A103" s="1" t="s">
        <v>586</v>
      </c>
      <c r="B103" s="1" t="s">
        <v>1087</v>
      </c>
      <c r="E103" s="2" t="s">
        <v>339</v>
      </c>
      <c r="F103" s="34">
        <v>1.7061999999999999</v>
      </c>
      <c r="G103" s="21"/>
      <c r="H103" s="26">
        <v>51.593621724029056</v>
      </c>
      <c r="I103" s="183">
        <f t="shared" si="4"/>
        <v>5.1593621724029058E-2</v>
      </c>
      <c r="J103" s="184">
        <f t="shared" si="5"/>
        <v>3.0238906179831826E-2</v>
      </c>
      <c r="K103" s="185">
        <v>3.0238906179831826E-2</v>
      </c>
      <c r="L103" s="27">
        <v>0.85600669999999957</v>
      </c>
      <c r="M103" s="26">
        <v>523.39377845220031</v>
      </c>
      <c r="N103" s="183">
        <f t="shared" si="6"/>
        <v>0.52339377845220036</v>
      </c>
      <c r="O103" s="184">
        <f t="shared" si="7"/>
        <v>0.30675992172793365</v>
      </c>
      <c r="P103" s="185">
        <v>0.30675992172793365</v>
      </c>
      <c r="Q103" s="27">
        <v>-20.175816999999999</v>
      </c>
      <c r="R103" s="25" t="s">
        <v>1124</v>
      </c>
      <c r="S103" s="25" t="s">
        <v>1105</v>
      </c>
      <c r="T103" s="28" t="s">
        <v>1218</v>
      </c>
      <c r="U103" s="29"/>
      <c r="V103" s="30"/>
      <c r="W103" s="21" t="s">
        <v>1203</v>
      </c>
      <c r="X103" s="31"/>
      <c r="Y103" s="31"/>
      <c r="Z103" s="28"/>
      <c r="AA103" s="21"/>
    </row>
    <row r="104" spans="1:27" x14ac:dyDescent="0.3">
      <c r="A104" s="1" t="s">
        <v>587</v>
      </c>
      <c r="B104" s="1" t="s">
        <v>1087</v>
      </c>
      <c r="E104" s="2" t="s">
        <v>339</v>
      </c>
      <c r="F104" s="34">
        <v>1.6091</v>
      </c>
      <c r="G104" s="21"/>
      <c r="H104" s="26">
        <v>48.45184717398169</v>
      </c>
      <c r="I104" s="183">
        <f t="shared" si="4"/>
        <v>4.8451847173981689E-2</v>
      </c>
      <c r="J104" s="184">
        <f t="shared" si="5"/>
        <v>3.0111147333280523E-2</v>
      </c>
      <c r="K104" s="185">
        <v>3.0111147333280523E-2</v>
      </c>
      <c r="L104" s="27">
        <v>0.89314119999999964</v>
      </c>
      <c r="M104" s="26">
        <v>473.43930197268594</v>
      </c>
      <c r="N104" s="183">
        <f t="shared" si="6"/>
        <v>0.47343930197268597</v>
      </c>
      <c r="O104" s="184">
        <f t="shared" si="7"/>
        <v>0.29422615249063822</v>
      </c>
      <c r="P104" s="185">
        <v>0.29422615249063822</v>
      </c>
      <c r="Q104" s="27">
        <v>-17.860773000000002</v>
      </c>
      <c r="R104" s="25" t="s">
        <v>1124</v>
      </c>
      <c r="S104" s="25" t="s">
        <v>1105</v>
      </c>
      <c r="T104" s="28" t="s">
        <v>1218</v>
      </c>
      <c r="U104" s="29"/>
      <c r="V104" s="30"/>
      <c r="W104" s="21" t="s">
        <v>1203</v>
      </c>
      <c r="X104" s="31"/>
      <c r="Y104" s="31"/>
      <c r="Z104" s="28"/>
      <c r="AA104" s="21"/>
    </row>
    <row r="105" spans="1:27" x14ac:dyDescent="0.3">
      <c r="A105" s="1" t="s">
        <v>588</v>
      </c>
      <c r="B105" s="1" t="s">
        <v>1087</v>
      </c>
      <c r="E105" s="2" t="s">
        <v>339</v>
      </c>
      <c r="F105" s="34">
        <v>1.6968000000000001</v>
      </c>
      <c r="G105" s="21"/>
      <c r="H105" s="26">
        <v>52.665087885485747</v>
      </c>
      <c r="I105" s="183">
        <f t="shared" si="4"/>
        <v>5.2665087885485747E-2</v>
      </c>
      <c r="J105" s="184">
        <f t="shared" si="5"/>
        <v>3.1037887721290514E-2</v>
      </c>
      <c r="K105" s="185">
        <v>3.1037887721290514E-2</v>
      </c>
      <c r="L105" s="27">
        <v>0.99634810000000007</v>
      </c>
      <c r="M105" s="39"/>
      <c r="N105" s="201">
        <f t="shared" si="6"/>
        <v>0</v>
      </c>
      <c r="O105" s="202">
        <f t="shared" si="7"/>
        <v>0</v>
      </c>
      <c r="P105" s="203">
        <v>0</v>
      </c>
      <c r="Q105" s="38"/>
      <c r="R105" s="25" t="s">
        <v>1124</v>
      </c>
      <c r="S105" s="25" t="s">
        <v>1105</v>
      </c>
      <c r="T105" s="28" t="s">
        <v>1218</v>
      </c>
      <c r="U105" s="29"/>
      <c r="V105" s="30"/>
      <c r="W105" s="21" t="s">
        <v>1203</v>
      </c>
      <c r="X105" s="31"/>
      <c r="Y105" s="31"/>
      <c r="Z105" s="28"/>
      <c r="AA105" s="21"/>
    </row>
    <row r="106" spans="1:27" x14ac:dyDescent="0.3">
      <c r="A106" s="1" t="s">
        <v>589</v>
      </c>
      <c r="B106" s="1" t="s">
        <v>1087</v>
      </c>
      <c r="E106" s="2" t="s">
        <v>339</v>
      </c>
      <c r="F106" s="34">
        <v>1.5896999999999999</v>
      </c>
      <c r="G106" s="21"/>
      <c r="H106" s="26">
        <v>46.209977897063467</v>
      </c>
      <c r="I106" s="183">
        <f t="shared" si="4"/>
        <v>4.6209977897063471E-2</v>
      </c>
      <c r="J106" s="184">
        <f t="shared" si="5"/>
        <v>2.9068363777482214E-2</v>
      </c>
      <c r="K106" s="185">
        <v>2.9068363777482214E-2</v>
      </c>
      <c r="L106" s="27">
        <v>0.48124219999999951</v>
      </c>
      <c r="M106" s="26">
        <v>464.30424886191201</v>
      </c>
      <c r="N106" s="183">
        <f t="shared" si="6"/>
        <v>0.46430424886191202</v>
      </c>
      <c r="O106" s="184">
        <f t="shared" si="7"/>
        <v>0.29207035847135437</v>
      </c>
      <c r="P106" s="185">
        <v>0.29207035847135437</v>
      </c>
      <c r="Q106" s="27">
        <v>-18.774558999999996</v>
      </c>
      <c r="R106" s="25" t="s">
        <v>1124</v>
      </c>
      <c r="S106" s="25" t="s">
        <v>1105</v>
      </c>
      <c r="T106" s="28" t="s">
        <v>1218</v>
      </c>
      <c r="U106" s="29"/>
      <c r="V106" s="30"/>
      <c r="W106" s="21" t="s">
        <v>1203</v>
      </c>
      <c r="X106" s="31"/>
      <c r="Y106" s="31"/>
      <c r="Z106" s="28"/>
      <c r="AA106" s="21"/>
    </row>
    <row r="107" spans="1:27" x14ac:dyDescent="0.3">
      <c r="A107" s="1" t="s">
        <v>590</v>
      </c>
      <c r="B107" s="1" t="s">
        <v>1087</v>
      </c>
      <c r="E107" s="2" t="s">
        <v>339</v>
      </c>
      <c r="F107" s="34">
        <v>1.5631999999999999</v>
      </c>
      <c r="G107" s="21"/>
      <c r="H107" s="26">
        <v>53.578675928849606</v>
      </c>
      <c r="I107" s="183">
        <f t="shared" si="4"/>
        <v>5.3578675928849608E-2</v>
      </c>
      <c r="J107" s="184">
        <f t="shared" si="5"/>
        <v>3.4274997395630509E-2</v>
      </c>
      <c r="K107" s="185">
        <v>3.4274997395630509E-2</v>
      </c>
      <c r="L107" s="27">
        <v>0.74234449999999952</v>
      </c>
      <c r="M107" s="26">
        <v>487.59711684370257</v>
      </c>
      <c r="N107" s="183">
        <f t="shared" si="6"/>
        <v>0.48759711684370255</v>
      </c>
      <c r="O107" s="184">
        <f t="shared" si="7"/>
        <v>0.31192241353870431</v>
      </c>
      <c r="P107" s="185">
        <v>0.31192241353870431</v>
      </c>
      <c r="Q107" s="27">
        <v>-18.512303999999997</v>
      </c>
      <c r="R107" s="25" t="s">
        <v>1124</v>
      </c>
      <c r="S107" s="25" t="s">
        <v>1105</v>
      </c>
      <c r="T107" s="28" t="s">
        <v>1218</v>
      </c>
      <c r="U107" s="29"/>
      <c r="V107" s="30"/>
      <c r="W107" s="21" t="s">
        <v>1203</v>
      </c>
      <c r="X107" s="31"/>
      <c r="Y107" s="31"/>
      <c r="Z107" s="28"/>
      <c r="AA107" s="21"/>
    </row>
    <row r="108" spans="1:27" x14ac:dyDescent="0.3">
      <c r="A108" s="1" t="s">
        <v>591</v>
      </c>
      <c r="B108" s="1" t="s">
        <v>1087</v>
      </c>
      <c r="E108" s="2" t="s">
        <v>339</v>
      </c>
      <c r="F108" s="34">
        <v>1.6365000000000001</v>
      </c>
      <c r="G108" s="21"/>
      <c r="H108" s="26">
        <v>39.59067466582465</v>
      </c>
      <c r="I108" s="183">
        <f t="shared" si="4"/>
        <v>3.9590674665824652E-2</v>
      </c>
      <c r="J108" s="184">
        <f t="shared" si="5"/>
        <v>2.4192285160907212E-2</v>
      </c>
      <c r="K108" s="185">
        <v>2.4192285160907212E-2</v>
      </c>
      <c r="L108" s="27">
        <v>1.6457774999999999</v>
      </c>
      <c r="M108" s="26">
        <v>418.46965098634291</v>
      </c>
      <c r="N108" s="183">
        <f t="shared" si="6"/>
        <v>0.41846965098634292</v>
      </c>
      <c r="O108" s="184">
        <f t="shared" si="7"/>
        <v>0.25571014420185939</v>
      </c>
      <c r="P108" s="185">
        <v>0.25571014420185939</v>
      </c>
      <c r="Q108" s="27">
        <v>-14.575415499999995</v>
      </c>
      <c r="R108" s="25" t="s">
        <v>1124</v>
      </c>
      <c r="S108" s="25" t="s">
        <v>1105</v>
      </c>
      <c r="T108" s="28" t="s">
        <v>1218</v>
      </c>
      <c r="U108" s="29"/>
      <c r="V108" s="30"/>
      <c r="W108" s="21" t="s">
        <v>1203</v>
      </c>
      <c r="X108" s="31"/>
      <c r="Y108" s="31"/>
      <c r="Z108" s="28"/>
      <c r="AA108" s="21"/>
    </row>
    <row r="109" spans="1:27" x14ac:dyDescent="0.3">
      <c r="A109" s="1" t="s">
        <v>592</v>
      </c>
      <c r="B109" s="1" t="s">
        <v>1087</v>
      </c>
      <c r="E109" s="2" t="s">
        <v>339</v>
      </c>
      <c r="F109" s="34">
        <v>1.534</v>
      </c>
      <c r="G109" s="21"/>
      <c r="H109" s="26">
        <v>37.341437743395431</v>
      </c>
      <c r="I109" s="183">
        <f t="shared" si="4"/>
        <v>3.7341437743395434E-2</v>
      </c>
      <c r="J109" s="184">
        <f t="shared" si="5"/>
        <v>2.434252786401267E-2</v>
      </c>
      <c r="K109" s="185">
        <v>2.434252786401267E-2</v>
      </c>
      <c r="L109" s="27">
        <v>1.4578624000000002</v>
      </c>
      <c r="M109" s="26">
        <v>393.90212443095601</v>
      </c>
      <c r="N109" s="183">
        <f t="shared" si="6"/>
        <v>0.39390212443095601</v>
      </c>
      <c r="O109" s="184">
        <f t="shared" si="7"/>
        <v>0.25678104591326989</v>
      </c>
      <c r="P109" s="185">
        <v>0.25678104591326989</v>
      </c>
      <c r="Q109" s="27">
        <v>-14.643082499999995</v>
      </c>
      <c r="R109" s="25" t="s">
        <v>1124</v>
      </c>
      <c r="S109" s="25" t="s">
        <v>1105</v>
      </c>
      <c r="T109" s="28" t="s">
        <v>1218</v>
      </c>
      <c r="U109" s="29"/>
      <c r="V109" s="30"/>
      <c r="W109" s="21" t="s">
        <v>1203</v>
      </c>
      <c r="X109" s="31"/>
      <c r="Y109" s="31"/>
      <c r="Z109" s="28"/>
      <c r="AA109" s="21"/>
    </row>
    <row r="110" spans="1:27" x14ac:dyDescent="0.3">
      <c r="A110" s="1" t="s">
        <v>575</v>
      </c>
      <c r="B110" s="1" t="s">
        <v>1087</v>
      </c>
      <c r="E110" s="2" t="s">
        <v>339</v>
      </c>
      <c r="F110" s="34">
        <v>1.5943000000000001</v>
      </c>
      <c r="G110" s="21"/>
      <c r="H110" s="26">
        <v>51.00105252078729</v>
      </c>
      <c r="I110" s="183">
        <f t="shared" si="4"/>
        <v>5.1001052520787293E-2</v>
      </c>
      <c r="J110" s="184">
        <f t="shared" si="5"/>
        <v>3.1989620849769362E-2</v>
      </c>
      <c r="K110" s="185">
        <v>3.1989620849769362E-2</v>
      </c>
      <c r="L110" s="27">
        <v>-1.5842882</v>
      </c>
      <c r="M110" s="26">
        <v>462.79438543247301</v>
      </c>
      <c r="N110" s="183">
        <f t="shared" si="6"/>
        <v>0.46279438543247303</v>
      </c>
      <c r="O110" s="184">
        <f t="shared" si="7"/>
        <v>0.29028061558832907</v>
      </c>
      <c r="P110" s="185">
        <v>0.29028061558832907</v>
      </c>
      <c r="Q110" s="27">
        <v>-20.624862499999999</v>
      </c>
      <c r="R110" s="25" t="s">
        <v>1124</v>
      </c>
      <c r="S110" s="25" t="s">
        <v>1105</v>
      </c>
      <c r="T110" s="28" t="s">
        <v>1218</v>
      </c>
      <c r="U110" s="29"/>
      <c r="V110" s="30"/>
      <c r="W110" s="21" t="s">
        <v>1203</v>
      </c>
      <c r="X110" s="31"/>
      <c r="Y110" s="31"/>
      <c r="Z110" s="28"/>
      <c r="AA110" s="21"/>
    </row>
    <row r="111" spans="1:27" x14ac:dyDescent="0.3">
      <c r="A111" s="1" t="s">
        <v>576</v>
      </c>
      <c r="B111" s="1" t="s">
        <v>1087</v>
      </c>
      <c r="E111" s="2" t="s">
        <v>339</v>
      </c>
      <c r="F111" s="34">
        <v>1.4677</v>
      </c>
      <c r="G111" s="21"/>
      <c r="H111" s="26">
        <v>39.020208399115887</v>
      </c>
      <c r="I111" s="183">
        <f t="shared" si="4"/>
        <v>3.9020208399115887E-2</v>
      </c>
      <c r="J111" s="184">
        <f t="shared" si="5"/>
        <v>2.6585956530023769E-2</v>
      </c>
      <c r="K111" s="185">
        <v>2.6585956530023769E-2</v>
      </c>
      <c r="L111" s="27">
        <v>1.1115309</v>
      </c>
      <c r="M111" s="26">
        <v>385.90515933232166</v>
      </c>
      <c r="N111" s="183">
        <f t="shared" si="6"/>
        <v>0.38590515933232167</v>
      </c>
      <c r="O111" s="184">
        <f t="shared" si="7"/>
        <v>0.26293190661056187</v>
      </c>
      <c r="P111" s="185">
        <v>0.26293190661056187</v>
      </c>
      <c r="Q111" s="27">
        <v>-17.0603935</v>
      </c>
      <c r="R111" s="25" t="s">
        <v>1124</v>
      </c>
      <c r="S111" s="25" t="s">
        <v>1105</v>
      </c>
      <c r="T111" s="28" t="s">
        <v>1218</v>
      </c>
      <c r="U111" s="29"/>
      <c r="V111" s="30"/>
      <c r="W111" s="21" t="s">
        <v>1203</v>
      </c>
      <c r="X111" s="31"/>
      <c r="Y111" s="31"/>
      <c r="Z111" s="28"/>
      <c r="AA111" s="21"/>
    </row>
    <row r="112" spans="1:27" x14ac:dyDescent="0.3">
      <c r="A112" s="1" t="s">
        <v>577</v>
      </c>
      <c r="B112" s="1" t="s">
        <v>1087</v>
      </c>
      <c r="C112" s="44"/>
      <c r="D112" s="44"/>
      <c r="E112" s="2" t="s">
        <v>339</v>
      </c>
      <c r="F112" s="34">
        <v>1.6736</v>
      </c>
      <c r="G112" s="45"/>
      <c r="H112" s="26">
        <v>58.871802968108625</v>
      </c>
      <c r="I112" s="183">
        <f t="shared" si="4"/>
        <v>5.8871802968108629E-2</v>
      </c>
      <c r="J112" s="184">
        <f t="shared" si="5"/>
        <v>3.5176746515361276E-2</v>
      </c>
      <c r="K112" s="185">
        <v>3.5176746515361276E-2</v>
      </c>
      <c r="L112" s="27">
        <v>-8.0088800000000959E-2</v>
      </c>
      <c r="M112" s="26">
        <v>542.82473444613049</v>
      </c>
      <c r="N112" s="183">
        <f t="shared" si="6"/>
        <v>0.54282473444613055</v>
      </c>
      <c r="O112" s="184">
        <f t="shared" si="7"/>
        <v>0.32434556312507801</v>
      </c>
      <c r="P112" s="185">
        <v>0.32434556312507801</v>
      </c>
      <c r="Q112" s="27">
        <v>-20.683780500000001</v>
      </c>
      <c r="R112" s="25" t="s">
        <v>1124</v>
      </c>
      <c r="S112" s="25" t="s">
        <v>1105</v>
      </c>
      <c r="T112" s="28" t="s">
        <v>1218</v>
      </c>
      <c r="U112" s="29"/>
      <c r="V112" s="30"/>
      <c r="W112" s="21" t="s">
        <v>1203</v>
      </c>
      <c r="X112" s="31"/>
      <c r="Y112" s="31"/>
      <c r="Z112" s="28"/>
      <c r="AA112" s="21"/>
    </row>
    <row r="113" spans="1:27" x14ac:dyDescent="0.3">
      <c r="A113" s="1" t="s">
        <v>578</v>
      </c>
      <c r="B113" s="1" t="s">
        <v>1087</v>
      </c>
      <c r="C113" s="44"/>
      <c r="D113" s="44"/>
      <c r="E113" s="2" t="s">
        <v>339</v>
      </c>
      <c r="F113" s="34">
        <v>1.5267999999999999</v>
      </c>
      <c r="G113" s="45"/>
      <c r="H113" s="26">
        <v>51.232607093990104</v>
      </c>
      <c r="I113" s="183">
        <f t="shared" si="4"/>
        <v>5.1232607093990107E-2</v>
      </c>
      <c r="J113" s="184">
        <f t="shared" si="5"/>
        <v>3.3555545647098575E-2</v>
      </c>
      <c r="K113" s="185">
        <v>3.3555545647098575E-2</v>
      </c>
      <c r="L113" s="27">
        <v>1.0992177999999997</v>
      </c>
      <c r="M113" s="26">
        <v>473.64415781487099</v>
      </c>
      <c r="N113" s="183">
        <f t="shared" si="6"/>
        <v>0.47364415781487101</v>
      </c>
      <c r="O113" s="184">
        <f t="shared" si="7"/>
        <v>0.31022017147948061</v>
      </c>
      <c r="P113" s="185">
        <v>0.31022017147948061</v>
      </c>
      <c r="Q113" s="27">
        <v>-18.958867499999997</v>
      </c>
      <c r="R113" s="25" t="s">
        <v>1124</v>
      </c>
      <c r="S113" s="25" t="s">
        <v>1105</v>
      </c>
      <c r="T113" s="28" t="s">
        <v>1218</v>
      </c>
      <c r="U113" s="29"/>
      <c r="V113" s="30"/>
      <c r="W113" s="21" t="s">
        <v>1203</v>
      </c>
      <c r="X113" s="31"/>
      <c r="Y113" s="31"/>
      <c r="Z113" s="28"/>
      <c r="AA113" s="21"/>
    </row>
    <row r="114" spans="1:27" x14ac:dyDescent="0.3">
      <c r="A114" s="1" t="s">
        <v>579</v>
      </c>
      <c r="B114" s="1" t="s">
        <v>1087</v>
      </c>
      <c r="E114" s="2" t="s">
        <v>339</v>
      </c>
      <c r="F114" s="34">
        <v>1.6661999999999999</v>
      </c>
      <c r="G114" s="21"/>
      <c r="H114" s="26">
        <v>41.537838122302915</v>
      </c>
      <c r="I114" s="183">
        <f t="shared" si="4"/>
        <v>4.1537838122302918E-2</v>
      </c>
      <c r="J114" s="184">
        <f t="shared" si="5"/>
        <v>2.4929683184673462E-2</v>
      </c>
      <c r="K114" s="185">
        <v>2.4929683184673462E-2</v>
      </c>
      <c r="L114" s="27">
        <v>0.40103250000000057</v>
      </c>
      <c r="M114" s="26">
        <v>430.51062215477998</v>
      </c>
      <c r="N114" s="183">
        <f t="shared" si="6"/>
        <v>0.43051062215477998</v>
      </c>
      <c r="O114" s="184">
        <f t="shared" si="7"/>
        <v>0.25837871933428158</v>
      </c>
      <c r="P114" s="185">
        <v>0.25837871933428158</v>
      </c>
      <c r="Q114" s="27">
        <v>-15.164969999999997</v>
      </c>
      <c r="R114" s="25" t="s">
        <v>1124</v>
      </c>
      <c r="S114" s="25" t="s">
        <v>1105</v>
      </c>
      <c r="T114" s="28" t="s">
        <v>1218</v>
      </c>
      <c r="U114" s="29"/>
      <c r="V114" s="30"/>
      <c r="W114" s="21" t="s">
        <v>1203</v>
      </c>
      <c r="X114" s="31"/>
      <c r="Y114" s="31"/>
      <c r="Z114" s="28"/>
      <c r="AA114" s="21"/>
    </row>
    <row r="115" spans="1:27" x14ac:dyDescent="0.3">
      <c r="A115" s="119" t="s">
        <v>580</v>
      </c>
      <c r="B115" s="119" t="s">
        <v>1087</v>
      </c>
      <c r="C115" s="44"/>
      <c r="D115" s="44"/>
      <c r="E115" s="118" t="s">
        <v>339</v>
      </c>
      <c r="F115" s="209">
        <v>1.6849000000000001</v>
      </c>
      <c r="G115" s="45"/>
      <c r="H115" s="210"/>
      <c r="I115" s="211">
        <f t="shared" si="4"/>
        <v>0</v>
      </c>
      <c r="J115" s="212">
        <f t="shared" si="5"/>
        <v>0</v>
      </c>
      <c r="K115" s="213">
        <v>0</v>
      </c>
      <c r="L115" s="214"/>
      <c r="M115" s="215">
        <v>434.41805766312598</v>
      </c>
      <c r="N115" s="216">
        <f t="shared" si="6"/>
        <v>0.43441805766312597</v>
      </c>
      <c r="O115" s="217">
        <f t="shared" si="7"/>
        <v>0.25783017251060952</v>
      </c>
      <c r="P115" s="218">
        <v>0.25783017251060952</v>
      </c>
      <c r="Q115" s="219">
        <v>-15.203772499999996</v>
      </c>
      <c r="R115" s="124" t="s">
        <v>1124</v>
      </c>
      <c r="S115" s="124" t="s">
        <v>1105</v>
      </c>
      <c r="T115" s="45" t="s">
        <v>1218</v>
      </c>
      <c r="U115" s="47"/>
      <c r="V115" s="47"/>
      <c r="W115" s="45" t="s">
        <v>1203</v>
      </c>
      <c r="X115" s="48"/>
      <c r="Y115" s="48"/>
      <c r="Z115" s="45"/>
      <c r="AA115" s="45"/>
    </row>
    <row r="116" spans="1:27" x14ac:dyDescent="0.3">
      <c r="A116" s="1" t="s">
        <v>581</v>
      </c>
      <c r="B116" s="1" t="s">
        <v>1087</v>
      </c>
      <c r="E116" s="2" t="s">
        <v>339</v>
      </c>
      <c r="F116" s="34">
        <v>1.6484000000000001</v>
      </c>
      <c r="G116" s="21"/>
      <c r="H116" s="26">
        <v>58.828649615829917</v>
      </c>
      <c r="I116" s="183">
        <f t="shared" si="4"/>
        <v>5.8828649615829919E-2</v>
      </c>
      <c r="J116" s="184">
        <f t="shared" si="5"/>
        <v>3.5688333909142146E-2</v>
      </c>
      <c r="K116" s="185">
        <v>3.5688333909142146E-2</v>
      </c>
      <c r="L116" s="27">
        <v>0.49681690000000012</v>
      </c>
      <c r="M116" s="26">
        <v>525.85963581183603</v>
      </c>
      <c r="N116" s="183">
        <f t="shared" si="6"/>
        <v>0.52585963581183603</v>
      </c>
      <c r="O116" s="184">
        <f t="shared" si="7"/>
        <v>0.31901215470264255</v>
      </c>
      <c r="P116" s="185">
        <v>0.31901215470264255</v>
      </c>
      <c r="Q116" s="27">
        <v>-18.246954499999998</v>
      </c>
      <c r="R116" s="25" t="s">
        <v>1124</v>
      </c>
      <c r="S116" s="25" t="s">
        <v>1105</v>
      </c>
      <c r="T116" s="28" t="s">
        <v>1218</v>
      </c>
      <c r="U116" s="29"/>
      <c r="V116" s="30"/>
      <c r="W116" s="21" t="s">
        <v>1203</v>
      </c>
      <c r="X116" s="31"/>
      <c r="Y116" s="31"/>
      <c r="Z116" s="28"/>
      <c r="AA116" s="21"/>
    </row>
    <row r="117" spans="1:27" x14ac:dyDescent="0.3">
      <c r="A117" s="1" t="s">
        <v>582</v>
      </c>
      <c r="B117" s="1" t="s">
        <v>1087</v>
      </c>
      <c r="E117" s="2" t="s">
        <v>339</v>
      </c>
      <c r="F117" s="34">
        <v>1.4944999999999999</v>
      </c>
      <c r="G117" s="21"/>
      <c r="H117" s="26">
        <v>51.424165877276081</v>
      </c>
      <c r="I117" s="183">
        <f t="shared" si="4"/>
        <v>5.1424165877276086E-2</v>
      </c>
      <c r="J117" s="184">
        <f t="shared" si="5"/>
        <v>3.4408943377233915E-2</v>
      </c>
      <c r="K117" s="185">
        <v>3.4408943377233915E-2</v>
      </c>
      <c r="L117" s="27">
        <v>0.33663639999999939</v>
      </c>
      <c r="M117" s="26">
        <v>469.76707132018208</v>
      </c>
      <c r="N117" s="183">
        <f t="shared" si="6"/>
        <v>0.46976707132018208</v>
      </c>
      <c r="O117" s="184">
        <f t="shared" si="7"/>
        <v>0.31433059305465516</v>
      </c>
      <c r="P117" s="185">
        <v>0.31433059305465516</v>
      </c>
      <c r="Q117" s="27">
        <v>-19.359079000000001</v>
      </c>
      <c r="R117" s="25" t="s">
        <v>1124</v>
      </c>
      <c r="S117" s="25" t="s">
        <v>1105</v>
      </c>
      <c r="T117" s="28" t="s">
        <v>1218</v>
      </c>
      <c r="U117" s="29"/>
      <c r="V117" s="30"/>
      <c r="W117" s="21" t="s">
        <v>1203</v>
      </c>
      <c r="X117" s="31"/>
      <c r="Y117" s="31"/>
      <c r="Z117" s="28"/>
      <c r="AA117" s="21"/>
    </row>
    <row r="118" spans="1:27" x14ac:dyDescent="0.3">
      <c r="A118" s="1" t="s">
        <v>583</v>
      </c>
      <c r="B118" s="1" t="s">
        <v>1087</v>
      </c>
      <c r="E118" s="2" t="s">
        <v>339</v>
      </c>
      <c r="F118" s="34">
        <v>1.6577999999999999</v>
      </c>
      <c r="G118" s="21"/>
      <c r="H118" s="26">
        <v>44.824860540995694</v>
      </c>
      <c r="I118" s="183">
        <f t="shared" si="4"/>
        <v>4.4824860540995694E-2</v>
      </c>
      <c r="J118" s="184">
        <f t="shared" si="5"/>
        <v>2.7038762541317225E-2</v>
      </c>
      <c r="K118" s="185">
        <v>2.7038762541317225E-2</v>
      </c>
      <c r="L118" s="27">
        <v>0.87021540000000064</v>
      </c>
      <c r="M118" s="26">
        <v>443.83383915022762</v>
      </c>
      <c r="N118" s="183">
        <f t="shared" si="6"/>
        <v>0.44383383915022762</v>
      </c>
      <c r="O118" s="184">
        <f t="shared" si="7"/>
        <v>0.26772459835337653</v>
      </c>
      <c r="P118" s="185">
        <v>0.26772459835337653</v>
      </c>
      <c r="Q118" s="27">
        <v>-16.076115999999999</v>
      </c>
      <c r="R118" s="25" t="s">
        <v>1124</v>
      </c>
      <c r="S118" s="25" t="s">
        <v>1105</v>
      </c>
      <c r="T118" s="28" t="s">
        <v>1218</v>
      </c>
      <c r="U118" s="29"/>
      <c r="V118" s="30"/>
      <c r="W118" s="21" t="s">
        <v>1203</v>
      </c>
      <c r="X118" s="31"/>
      <c r="Y118" s="31"/>
      <c r="Z118" s="28"/>
      <c r="AA118" s="21"/>
    </row>
    <row r="119" spans="1:27" s="23" customFormat="1" x14ac:dyDescent="0.3">
      <c r="A119" s="1" t="s">
        <v>584</v>
      </c>
      <c r="B119" s="1" t="s">
        <v>1087</v>
      </c>
      <c r="C119" s="15"/>
      <c r="D119" s="15"/>
      <c r="E119" s="2" t="s">
        <v>339</v>
      </c>
      <c r="F119" s="34">
        <v>1.5179</v>
      </c>
      <c r="G119" s="21"/>
      <c r="H119" s="26">
        <v>48.151878749605309</v>
      </c>
      <c r="I119" s="183">
        <f t="shared" si="4"/>
        <v>4.8151878749605311E-2</v>
      </c>
      <c r="J119" s="184">
        <f t="shared" si="5"/>
        <v>3.172269500599862E-2</v>
      </c>
      <c r="K119" s="185">
        <v>3.172269500599862E-2</v>
      </c>
      <c r="L119" s="27">
        <v>0.56648570000000076</v>
      </c>
      <c r="M119" s="26">
        <v>424.41047040971171</v>
      </c>
      <c r="N119" s="183">
        <f t="shared" si="6"/>
        <v>0.42441047040971169</v>
      </c>
      <c r="O119" s="184">
        <f t="shared" si="7"/>
        <v>0.27960370934166395</v>
      </c>
      <c r="P119" s="185">
        <v>0.27960370934166395</v>
      </c>
      <c r="Q119" s="27">
        <v>-19.305155999999997</v>
      </c>
      <c r="R119" s="25" t="s">
        <v>1124</v>
      </c>
      <c r="S119" s="25" t="s">
        <v>1105</v>
      </c>
      <c r="T119" s="28" t="s">
        <v>1218</v>
      </c>
      <c r="U119" s="29"/>
      <c r="V119" s="30"/>
      <c r="W119" s="21" t="s">
        <v>1203</v>
      </c>
      <c r="X119" s="31"/>
      <c r="Y119" s="31"/>
      <c r="Z119" s="28"/>
      <c r="AA119" s="21"/>
    </row>
    <row r="120" spans="1:27" x14ac:dyDescent="0.3">
      <c r="A120" s="1" t="s">
        <v>585</v>
      </c>
      <c r="B120" s="1" t="s">
        <v>1087</v>
      </c>
      <c r="E120" s="2" t="s">
        <v>339</v>
      </c>
      <c r="F120" s="34">
        <v>1.6207</v>
      </c>
      <c r="G120" s="21"/>
      <c r="H120" s="26">
        <v>52.16093042837597</v>
      </c>
      <c r="I120" s="183">
        <f t="shared" si="4"/>
        <v>5.2160930428375968E-2</v>
      </c>
      <c r="J120" s="184">
        <f t="shared" si="5"/>
        <v>3.2184198450284425E-2</v>
      </c>
      <c r="K120" s="185">
        <v>3.2184198450284425E-2</v>
      </c>
      <c r="L120" s="27">
        <v>0.73224640000000063</v>
      </c>
      <c r="M120" s="26">
        <v>457.12670713201817</v>
      </c>
      <c r="N120" s="183">
        <f t="shared" si="6"/>
        <v>0.4571267071320182</v>
      </c>
      <c r="O120" s="184">
        <f t="shared" si="7"/>
        <v>0.28205510404887901</v>
      </c>
      <c r="P120" s="185">
        <v>0.28205510404887901</v>
      </c>
      <c r="Q120" s="27">
        <v>-19.412247999999998</v>
      </c>
      <c r="R120" s="25" t="s">
        <v>1124</v>
      </c>
      <c r="S120" s="25" t="s">
        <v>1105</v>
      </c>
      <c r="T120" s="28" t="s">
        <v>1218</v>
      </c>
      <c r="U120" s="29"/>
      <c r="V120" s="30"/>
      <c r="W120" s="21" t="s">
        <v>1203</v>
      </c>
      <c r="X120" s="31"/>
      <c r="Y120" s="31"/>
      <c r="Z120" s="28"/>
      <c r="AA120" s="21"/>
    </row>
    <row r="121" spans="1:27" ht="14.5" x14ac:dyDescent="0.35">
      <c r="A121" s="1" t="s">
        <v>1076</v>
      </c>
      <c r="B121" s="1" t="s">
        <v>1096</v>
      </c>
      <c r="E121" s="1" t="s">
        <v>337</v>
      </c>
      <c r="F121" s="25">
        <v>1.1464000000000001</v>
      </c>
      <c r="G121" s="21"/>
      <c r="H121" s="17">
        <v>17.399999999999999</v>
      </c>
      <c r="I121" s="161">
        <f t="shared" si="4"/>
        <v>1.7399999999999999E-2</v>
      </c>
      <c r="J121" s="162">
        <f t="shared" si="5"/>
        <v>1.5177948360083739E-2</v>
      </c>
      <c r="K121" s="163">
        <v>1.5177948360083739E-2</v>
      </c>
      <c r="L121" s="167">
        <v>4.7</v>
      </c>
      <c r="M121" s="17">
        <v>252.7</v>
      </c>
      <c r="N121" s="161">
        <f t="shared" si="6"/>
        <v>0.25269999999999998</v>
      </c>
      <c r="O121" s="165">
        <f t="shared" si="7"/>
        <v>0.22042916957431957</v>
      </c>
      <c r="P121" s="166">
        <v>0.22042916957431957</v>
      </c>
      <c r="Q121" s="17">
        <v>-27.2</v>
      </c>
      <c r="R121" s="323" t="s">
        <v>1202</v>
      </c>
      <c r="S121" s="157" t="s">
        <v>1117</v>
      </c>
      <c r="T121" s="21" t="s">
        <v>1217</v>
      </c>
      <c r="W121" s="21" t="s">
        <v>1203</v>
      </c>
      <c r="X121" s="36"/>
      <c r="Y121" s="21"/>
      <c r="Z121" s="21"/>
      <c r="AA121" s="21"/>
    </row>
    <row r="122" spans="1:27" ht="14.5" x14ac:dyDescent="0.35">
      <c r="A122" s="1" t="s">
        <v>1077</v>
      </c>
      <c r="B122" s="1" t="s">
        <v>1096</v>
      </c>
      <c r="E122" s="1" t="s">
        <v>337</v>
      </c>
      <c r="F122" s="25">
        <v>2.0949</v>
      </c>
      <c r="G122" s="21"/>
      <c r="H122" s="17">
        <v>30.8</v>
      </c>
      <c r="I122" s="161">
        <f t="shared" si="4"/>
        <v>3.0800000000000001E-2</v>
      </c>
      <c r="J122" s="162">
        <f t="shared" si="5"/>
        <v>1.4702372428278199E-2</v>
      </c>
      <c r="K122" s="163">
        <v>1.4702372428278199E-2</v>
      </c>
      <c r="L122" s="167">
        <v>4.3</v>
      </c>
      <c r="M122" s="17">
        <v>453.9</v>
      </c>
      <c r="N122" s="161">
        <f t="shared" si="6"/>
        <v>0.45389999999999997</v>
      </c>
      <c r="O122" s="165">
        <f t="shared" si="7"/>
        <v>0.21666905341543749</v>
      </c>
      <c r="P122" s="166">
        <v>0.21666905341543749</v>
      </c>
      <c r="Q122" s="17">
        <v>-27.8</v>
      </c>
      <c r="R122" s="323" t="s">
        <v>1202</v>
      </c>
      <c r="S122" s="157" t="s">
        <v>1117</v>
      </c>
      <c r="T122" s="21" t="s">
        <v>1217</v>
      </c>
      <c r="W122" s="21" t="s">
        <v>1203</v>
      </c>
      <c r="X122" s="36"/>
      <c r="Y122" s="21"/>
      <c r="Z122" s="21"/>
      <c r="AA122" s="21"/>
    </row>
    <row r="123" spans="1:27" ht="14.5" x14ac:dyDescent="0.35">
      <c r="A123" s="1" t="s">
        <v>935</v>
      </c>
      <c r="B123" s="1" t="s">
        <v>16</v>
      </c>
      <c r="E123" s="2" t="s">
        <v>337</v>
      </c>
      <c r="F123" s="34">
        <v>1.7776000000000001</v>
      </c>
      <c r="G123" s="21"/>
      <c r="H123" s="26">
        <v>35.398948475289174</v>
      </c>
      <c r="I123" s="161">
        <f t="shared" si="4"/>
        <v>3.5398948475289176E-2</v>
      </c>
      <c r="J123" s="162">
        <f t="shared" si="5"/>
        <v>1.9913899907340896E-2</v>
      </c>
      <c r="K123" s="163">
        <v>1.9913899907340896E-2</v>
      </c>
      <c r="L123" s="27">
        <v>3.5732340000000007</v>
      </c>
      <c r="M123" s="26">
        <v>441.55202312138721</v>
      </c>
      <c r="N123" s="161">
        <f t="shared" si="6"/>
        <v>0.44155202312138719</v>
      </c>
      <c r="O123" s="165">
        <f t="shared" si="7"/>
        <v>0.24839785279105939</v>
      </c>
      <c r="P123" s="166">
        <v>0.24839785279105939</v>
      </c>
      <c r="Q123" s="27">
        <v>-26.270625299999999</v>
      </c>
      <c r="R123" s="323">
        <v>104</v>
      </c>
      <c r="S123" s="157" t="s">
        <v>1117</v>
      </c>
      <c r="T123" s="21" t="s">
        <v>1217</v>
      </c>
      <c r="W123" s="21" t="s">
        <v>1203</v>
      </c>
      <c r="X123" s="36"/>
      <c r="Y123" s="21"/>
      <c r="Z123" s="21"/>
      <c r="AA123" s="21"/>
    </row>
    <row r="124" spans="1:27" ht="14.5" x14ac:dyDescent="0.35">
      <c r="A124" s="1" t="s">
        <v>930</v>
      </c>
      <c r="B124" s="1" t="s">
        <v>16</v>
      </c>
      <c r="E124" s="2" t="s">
        <v>337</v>
      </c>
      <c r="F124" s="34">
        <v>2.1398999999999999</v>
      </c>
      <c r="G124" s="21"/>
      <c r="H124" s="26">
        <v>54.332702418506841</v>
      </c>
      <c r="I124" s="161">
        <f t="shared" si="4"/>
        <v>5.4332702418506844E-2</v>
      </c>
      <c r="J124" s="162">
        <f t="shared" si="5"/>
        <v>2.5390299742280877E-2</v>
      </c>
      <c r="K124" s="163">
        <v>2.5390299742280877E-2</v>
      </c>
      <c r="L124" s="27">
        <v>3.4172400000000005</v>
      </c>
      <c r="M124" s="26">
        <v>618.41136801541427</v>
      </c>
      <c r="N124" s="161">
        <f t="shared" si="6"/>
        <v>0.6184113680154143</v>
      </c>
      <c r="O124" s="165">
        <f t="shared" si="7"/>
        <v>0.28899077901556819</v>
      </c>
      <c r="P124" s="166">
        <v>0.28899077901556819</v>
      </c>
      <c r="Q124" s="27">
        <v>-26.218774700000001</v>
      </c>
      <c r="R124" s="323">
        <v>104</v>
      </c>
      <c r="S124" s="157" t="s">
        <v>1117</v>
      </c>
      <c r="T124" s="21" t="s">
        <v>1217</v>
      </c>
      <c r="W124" s="21" t="s">
        <v>1203</v>
      </c>
      <c r="X124" s="36"/>
      <c r="Y124" s="21"/>
      <c r="Z124" s="21"/>
      <c r="AA124" s="21"/>
    </row>
    <row r="125" spans="1:27" ht="14.5" x14ac:dyDescent="0.35">
      <c r="A125" s="1" t="s">
        <v>931</v>
      </c>
      <c r="B125" s="1" t="s">
        <v>16</v>
      </c>
      <c r="E125" s="2" t="s">
        <v>337</v>
      </c>
      <c r="F125" s="34">
        <v>2.1173999999999999</v>
      </c>
      <c r="G125" s="21"/>
      <c r="H125" s="26">
        <v>27.491482649842268</v>
      </c>
      <c r="I125" s="161">
        <f t="shared" si="4"/>
        <v>2.7491482649842268E-2</v>
      </c>
      <c r="J125" s="162">
        <f t="shared" si="5"/>
        <v>1.2983603782866851E-2</v>
      </c>
      <c r="K125" s="163">
        <v>1.2983603782866851E-2</v>
      </c>
      <c r="L125" s="27">
        <v>3.3547140000000013</v>
      </c>
      <c r="M125" s="26">
        <v>422.48651252408473</v>
      </c>
      <c r="N125" s="161">
        <f t="shared" si="6"/>
        <v>0.42248651252408476</v>
      </c>
      <c r="O125" s="165">
        <f t="shared" si="7"/>
        <v>0.19953079839618626</v>
      </c>
      <c r="P125" s="166">
        <v>0.19953079839618626</v>
      </c>
      <c r="Q125" s="27">
        <v>-25.219010599999997</v>
      </c>
      <c r="R125" s="323">
        <v>104</v>
      </c>
      <c r="S125" s="157" t="s">
        <v>1117</v>
      </c>
      <c r="T125" s="21" t="s">
        <v>1217</v>
      </c>
      <c r="W125" s="21" t="s">
        <v>1203</v>
      </c>
      <c r="X125" s="36"/>
      <c r="Y125" s="21"/>
      <c r="Z125" s="21"/>
      <c r="AA125" s="21"/>
    </row>
    <row r="126" spans="1:27" s="186" customFormat="1" ht="14.5" x14ac:dyDescent="0.35">
      <c r="A126" s="1" t="s">
        <v>933</v>
      </c>
      <c r="B126" s="1" t="s">
        <v>16</v>
      </c>
      <c r="C126" s="15"/>
      <c r="D126" s="15"/>
      <c r="E126" s="2" t="s">
        <v>337</v>
      </c>
      <c r="F126" s="34">
        <v>2.1878000000000002</v>
      </c>
      <c r="G126" s="21"/>
      <c r="H126" s="26">
        <v>43.680757097791798</v>
      </c>
      <c r="I126" s="161">
        <f t="shared" si="4"/>
        <v>4.3680757097791796E-2</v>
      </c>
      <c r="J126" s="162">
        <f t="shared" si="5"/>
        <v>1.9965607961327268E-2</v>
      </c>
      <c r="K126" s="163">
        <v>1.9965607961327268E-2</v>
      </c>
      <c r="L126" s="27">
        <v>2.9081100000000002</v>
      </c>
      <c r="M126" s="26">
        <v>529.56743737957606</v>
      </c>
      <c r="N126" s="161">
        <f t="shared" si="6"/>
        <v>0.52956743737957612</v>
      </c>
      <c r="O126" s="165">
        <f t="shared" si="7"/>
        <v>0.24205477529005215</v>
      </c>
      <c r="P126" s="166">
        <v>0.24205477529005215</v>
      </c>
      <c r="Q126" s="27">
        <v>-26.779230099999999</v>
      </c>
      <c r="R126" s="323">
        <v>104</v>
      </c>
      <c r="S126" s="157" t="s">
        <v>1117</v>
      </c>
      <c r="T126" s="21" t="s">
        <v>1217</v>
      </c>
      <c r="U126" s="21"/>
      <c r="V126" s="21"/>
      <c r="W126" s="21" t="s">
        <v>1203</v>
      </c>
      <c r="X126" s="36"/>
      <c r="Y126" s="21"/>
      <c r="Z126" s="21"/>
      <c r="AA126" s="21"/>
    </row>
    <row r="127" spans="1:27" ht="14.5" x14ac:dyDescent="0.35">
      <c r="A127" s="2" t="s">
        <v>62</v>
      </c>
      <c r="B127" s="2" t="s">
        <v>11</v>
      </c>
      <c r="C127" s="2" t="s">
        <v>292</v>
      </c>
      <c r="E127" s="2" t="s">
        <v>339</v>
      </c>
      <c r="F127" s="16">
        <v>1.2090000000000001</v>
      </c>
      <c r="G127" s="16"/>
      <c r="H127" s="17">
        <v>30.9</v>
      </c>
      <c r="I127" s="161">
        <f t="shared" si="4"/>
        <v>3.09E-2</v>
      </c>
      <c r="J127" s="162">
        <f t="shared" si="5"/>
        <v>2.5558312655086849E-2</v>
      </c>
      <c r="K127" s="163">
        <v>2.5558312655086849E-2</v>
      </c>
      <c r="L127" s="167">
        <v>3.3</v>
      </c>
      <c r="M127" s="17">
        <v>478.7</v>
      </c>
      <c r="N127" s="161">
        <f t="shared" si="6"/>
        <v>0.47870000000000001</v>
      </c>
      <c r="O127" s="165">
        <f t="shared" si="7"/>
        <v>0.39594706368899918</v>
      </c>
      <c r="P127" s="166">
        <v>0.39594706368899918</v>
      </c>
      <c r="Q127" s="17">
        <v>-18.399999999999999</v>
      </c>
      <c r="R127" s="18">
        <v>59.436</v>
      </c>
      <c r="S127" s="157" t="s">
        <v>350</v>
      </c>
      <c r="T127" s="157" t="s">
        <v>350</v>
      </c>
      <c r="U127" s="168">
        <v>24.832516666666667</v>
      </c>
      <c r="V127" s="169">
        <v>-168.15123333333332</v>
      </c>
      <c r="W127" s="21" t="s">
        <v>422</v>
      </c>
      <c r="X127" s="170">
        <v>41174</v>
      </c>
      <c r="Y127" s="22"/>
      <c r="Z127" s="2" t="s">
        <v>370</v>
      </c>
      <c r="AA127" s="1" t="s">
        <v>369</v>
      </c>
    </row>
    <row r="128" spans="1:27" ht="14.5" x14ac:dyDescent="0.35">
      <c r="A128" s="105" t="s">
        <v>124</v>
      </c>
      <c r="B128" s="55" t="s">
        <v>11</v>
      </c>
      <c r="C128" s="1" t="s">
        <v>310</v>
      </c>
      <c r="E128" s="2" t="s">
        <v>339</v>
      </c>
      <c r="F128" s="106">
        <v>0.98199999999999998</v>
      </c>
      <c r="G128" s="21"/>
      <c r="H128" s="107">
        <v>12.9</v>
      </c>
      <c r="I128" s="161">
        <f t="shared" si="4"/>
        <v>1.29E-2</v>
      </c>
      <c r="J128" s="162">
        <f t="shared" si="5"/>
        <v>1.3136456211812628E-2</v>
      </c>
      <c r="K128" s="163">
        <v>1.3136456211812628E-2</v>
      </c>
      <c r="L128" s="164">
        <v>5.8</v>
      </c>
      <c r="M128" s="107">
        <v>231.4</v>
      </c>
      <c r="N128" s="161">
        <f t="shared" si="6"/>
        <v>0.23140000000000002</v>
      </c>
      <c r="O128" s="165">
        <f t="shared" si="7"/>
        <v>0.23564154786150715</v>
      </c>
      <c r="P128" s="166">
        <v>0.23564154786150715</v>
      </c>
      <c r="Q128" s="107">
        <v>-16.7</v>
      </c>
      <c r="R128" s="109">
        <v>45</v>
      </c>
      <c r="S128" s="110" t="s">
        <v>352</v>
      </c>
      <c r="T128" s="110" t="s">
        <v>352</v>
      </c>
      <c r="U128" s="127">
        <v>16.78848</v>
      </c>
      <c r="V128" s="128">
        <v>-169.46706</v>
      </c>
      <c r="W128" s="21" t="s">
        <v>422</v>
      </c>
      <c r="X128" s="129">
        <v>41424</v>
      </c>
      <c r="Y128" s="113"/>
      <c r="Z128" s="105" t="s">
        <v>373</v>
      </c>
      <c r="AA128" s="1" t="s">
        <v>372</v>
      </c>
    </row>
    <row r="129" spans="1:27" ht="14.5" x14ac:dyDescent="0.35">
      <c r="A129" s="105" t="s">
        <v>126</v>
      </c>
      <c r="B129" s="55" t="s">
        <v>11</v>
      </c>
      <c r="C129" s="1" t="s">
        <v>310</v>
      </c>
      <c r="E129" s="2" t="s">
        <v>339</v>
      </c>
      <c r="F129" s="106">
        <v>1.0105</v>
      </c>
      <c r="G129" s="21"/>
      <c r="H129" s="107">
        <v>10.9</v>
      </c>
      <c r="I129" s="161">
        <f t="shared" si="4"/>
        <v>1.09E-2</v>
      </c>
      <c r="J129" s="162">
        <f t="shared" si="5"/>
        <v>1.078673923800099E-2</v>
      </c>
      <c r="K129" s="163">
        <v>1.078673923800099E-2</v>
      </c>
      <c r="L129" s="164">
        <v>4.5</v>
      </c>
      <c r="M129" s="107">
        <v>192</v>
      </c>
      <c r="N129" s="161">
        <f t="shared" si="6"/>
        <v>0.192</v>
      </c>
      <c r="O129" s="165">
        <f t="shared" si="7"/>
        <v>0.19000494804552204</v>
      </c>
      <c r="P129" s="166">
        <v>0.19000494804552204</v>
      </c>
      <c r="Q129" s="107">
        <v>-15</v>
      </c>
      <c r="R129" s="109">
        <v>46</v>
      </c>
      <c r="S129" s="110" t="s">
        <v>352</v>
      </c>
      <c r="T129" s="110" t="s">
        <v>352</v>
      </c>
      <c r="U129" s="127">
        <v>16.770209999999999</v>
      </c>
      <c r="V129" s="128">
        <v>-169.52222</v>
      </c>
      <c r="W129" s="21" t="s">
        <v>422</v>
      </c>
      <c r="X129" s="129">
        <v>41425</v>
      </c>
      <c r="Y129" s="113"/>
      <c r="Z129" s="105" t="s">
        <v>368</v>
      </c>
      <c r="AA129" s="1" t="s">
        <v>372</v>
      </c>
    </row>
    <row r="130" spans="1:27" ht="14.5" x14ac:dyDescent="0.35">
      <c r="A130" s="1" t="s">
        <v>1359</v>
      </c>
      <c r="B130" s="1" t="s">
        <v>11</v>
      </c>
      <c r="C130" s="1" t="s">
        <v>1355</v>
      </c>
      <c r="D130" s="1"/>
      <c r="E130" s="1" t="s">
        <v>339</v>
      </c>
      <c r="F130" s="16">
        <v>1.6115999999999999</v>
      </c>
      <c r="G130" s="1"/>
      <c r="H130" s="17">
        <v>30.8</v>
      </c>
      <c r="I130" s="161">
        <f t="shared" ref="I130:I193" si="8">H130*0.001</f>
        <v>3.0800000000000001E-2</v>
      </c>
      <c r="J130" s="162">
        <f t="shared" ref="J130:J193" si="9">I130/F130</f>
        <v>1.91114420451725E-2</v>
      </c>
      <c r="K130" s="171">
        <v>1.91114420451725E-2</v>
      </c>
      <c r="L130" s="17">
        <v>3.9</v>
      </c>
      <c r="M130" s="17">
        <v>474.2</v>
      </c>
      <c r="N130" s="161">
        <f t="shared" ref="N130:N193" si="10">M130*0.001</f>
        <v>0.47420000000000001</v>
      </c>
      <c r="O130" s="165">
        <f t="shared" ref="O130:O193" si="11">N130/F130</f>
        <v>0.29424174733184416</v>
      </c>
      <c r="P130" s="15">
        <v>0.29424174733184416</v>
      </c>
      <c r="Q130" s="17">
        <v>-20.3</v>
      </c>
      <c r="R130" s="323">
        <v>75</v>
      </c>
      <c r="S130" s="157" t="s">
        <v>1212</v>
      </c>
      <c r="T130" s="157" t="s">
        <v>1212</v>
      </c>
      <c r="U130" s="157">
        <v>27.741289999999999</v>
      </c>
      <c r="V130" s="157">
        <v>-175.95840000000001</v>
      </c>
      <c r="W130" s="157" t="s">
        <v>422</v>
      </c>
      <c r="X130" s="170">
        <v>43683</v>
      </c>
      <c r="Y130" s="157"/>
      <c r="Z130" s="1" t="s">
        <v>378</v>
      </c>
      <c r="AA130" s="2" t="s">
        <v>1245</v>
      </c>
    </row>
    <row r="131" spans="1:27" ht="14.5" x14ac:dyDescent="0.35">
      <c r="A131" s="1" t="s">
        <v>1360</v>
      </c>
      <c r="B131" s="1" t="s">
        <v>11</v>
      </c>
      <c r="C131" s="1" t="s">
        <v>1355</v>
      </c>
      <c r="D131" s="1"/>
      <c r="E131" s="1" t="s">
        <v>339</v>
      </c>
      <c r="F131" s="16">
        <v>1.5294000000000001</v>
      </c>
      <c r="G131" s="1"/>
      <c r="H131" s="17">
        <v>32.5</v>
      </c>
      <c r="I131" s="161">
        <f t="shared" si="8"/>
        <v>3.2500000000000001E-2</v>
      </c>
      <c r="J131" s="162">
        <f t="shared" si="9"/>
        <v>2.1250163462795867E-2</v>
      </c>
      <c r="K131" s="171">
        <v>2.1250163462795867E-2</v>
      </c>
      <c r="L131" s="17">
        <v>5.2</v>
      </c>
      <c r="M131" s="17">
        <v>452.2</v>
      </c>
      <c r="N131" s="161">
        <f t="shared" si="10"/>
        <v>0.45219999999999999</v>
      </c>
      <c r="O131" s="165">
        <f t="shared" si="11"/>
        <v>0.29567150516542434</v>
      </c>
      <c r="P131" s="15">
        <v>0.29567150516542434</v>
      </c>
      <c r="Q131" s="17">
        <v>-20.5</v>
      </c>
      <c r="R131" s="323">
        <v>75</v>
      </c>
      <c r="S131" s="157" t="s">
        <v>1212</v>
      </c>
      <c r="T131" s="157" t="s">
        <v>1212</v>
      </c>
      <c r="U131" s="157">
        <v>27.741289999999999</v>
      </c>
      <c r="V131" s="157">
        <v>-175.95840000000001</v>
      </c>
      <c r="W131" s="157" t="s">
        <v>422</v>
      </c>
      <c r="X131" s="170">
        <v>43683</v>
      </c>
      <c r="Y131" s="157"/>
      <c r="Z131" s="1" t="s">
        <v>378</v>
      </c>
      <c r="AA131" s="2" t="s">
        <v>1245</v>
      </c>
    </row>
    <row r="132" spans="1:27" ht="14.5" x14ac:dyDescent="0.35">
      <c r="A132" s="1" t="s">
        <v>1361</v>
      </c>
      <c r="B132" s="1" t="s">
        <v>11</v>
      </c>
      <c r="C132" s="1" t="s">
        <v>1355</v>
      </c>
      <c r="D132" s="1"/>
      <c r="E132" s="1" t="s">
        <v>339</v>
      </c>
      <c r="F132" s="16">
        <v>1.4905999999999999</v>
      </c>
      <c r="G132" s="1"/>
      <c r="H132" s="17">
        <v>36.299999999999997</v>
      </c>
      <c r="I132" s="161">
        <f t="shared" si="8"/>
        <v>3.6299999999999999E-2</v>
      </c>
      <c r="J132" s="162">
        <f t="shared" si="9"/>
        <v>2.4352609687374214E-2</v>
      </c>
      <c r="K132" s="171">
        <v>2.4352609687374214E-2</v>
      </c>
      <c r="L132" s="17">
        <v>5.2</v>
      </c>
      <c r="M132" s="17">
        <v>476.3</v>
      </c>
      <c r="N132" s="161">
        <f t="shared" si="10"/>
        <v>0.4763</v>
      </c>
      <c r="O132" s="165">
        <f t="shared" si="11"/>
        <v>0.31953575741312223</v>
      </c>
      <c r="P132" s="15">
        <v>0.31953575741312223</v>
      </c>
      <c r="Q132" s="17">
        <v>-21.4</v>
      </c>
      <c r="R132" s="323">
        <v>75</v>
      </c>
      <c r="S132" s="157" t="s">
        <v>1212</v>
      </c>
      <c r="T132" s="157" t="s">
        <v>1212</v>
      </c>
      <c r="U132" s="157">
        <v>27.741289999999999</v>
      </c>
      <c r="V132" s="157">
        <v>-175.95840000000001</v>
      </c>
      <c r="W132" s="157" t="s">
        <v>422</v>
      </c>
      <c r="X132" s="170">
        <v>43683</v>
      </c>
      <c r="Y132" s="157"/>
      <c r="Z132" s="1" t="s">
        <v>378</v>
      </c>
      <c r="AA132" s="2" t="s">
        <v>1245</v>
      </c>
    </row>
    <row r="133" spans="1:27" ht="14.5" x14ac:dyDescent="0.35">
      <c r="A133" s="105" t="s">
        <v>84</v>
      </c>
      <c r="B133" s="114" t="s">
        <v>184</v>
      </c>
      <c r="C133" s="15" t="s">
        <v>292</v>
      </c>
      <c r="E133" s="2" t="s">
        <v>339</v>
      </c>
      <c r="F133" s="106">
        <v>2.5754999999999999</v>
      </c>
      <c r="G133" s="21"/>
      <c r="H133" s="107">
        <v>45.7</v>
      </c>
      <c r="I133" s="161">
        <f t="shared" si="8"/>
        <v>4.5700000000000005E-2</v>
      </c>
      <c r="J133" s="162">
        <f t="shared" si="9"/>
        <v>1.7744127353911864E-2</v>
      </c>
      <c r="K133" s="163">
        <v>1.7744127353911864E-2</v>
      </c>
      <c r="L133" s="164">
        <v>4.3</v>
      </c>
      <c r="M133" s="107">
        <v>740.9</v>
      </c>
      <c r="N133" s="161">
        <f t="shared" si="10"/>
        <v>0.7409</v>
      </c>
      <c r="O133" s="165">
        <f t="shared" si="11"/>
        <v>0.28767229664142885</v>
      </c>
      <c r="P133" s="166">
        <v>0.28767229664142885</v>
      </c>
      <c r="Q133" s="107">
        <v>-17</v>
      </c>
      <c r="R133" s="109">
        <v>63</v>
      </c>
      <c r="S133" s="110" t="s">
        <v>347</v>
      </c>
      <c r="T133" s="110" t="s">
        <v>347</v>
      </c>
      <c r="U133" s="127">
        <v>23.629100000000001</v>
      </c>
      <c r="V133" s="128">
        <v>-166.19397000000001</v>
      </c>
      <c r="W133" s="21" t="s">
        <v>422</v>
      </c>
      <c r="X133" s="129">
        <v>41414</v>
      </c>
      <c r="Y133" s="113"/>
      <c r="Z133" s="105" t="s">
        <v>368</v>
      </c>
      <c r="AA133" s="1" t="s">
        <v>372</v>
      </c>
    </row>
    <row r="134" spans="1:27" s="44" customFormat="1" ht="14.5" x14ac:dyDescent="0.35">
      <c r="A134" s="105" t="s">
        <v>183</v>
      </c>
      <c r="B134" s="130" t="s">
        <v>184</v>
      </c>
      <c r="C134" s="1" t="s">
        <v>296</v>
      </c>
      <c r="D134" s="15"/>
      <c r="E134" s="1" t="s">
        <v>339</v>
      </c>
      <c r="F134" s="106">
        <v>1.1273</v>
      </c>
      <c r="G134" s="21"/>
      <c r="H134" s="107">
        <v>32.9</v>
      </c>
      <c r="I134" s="161">
        <f t="shared" si="8"/>
        <v>3.2899999999999999E-2</v>
      </c>
      <c r="J134" s="162">
        <f t="shared" si="9"/>
        <v>2.9184777787634168E-2</v>
      </c>
      <c r="K134" s="163">
        <v>2.9184777787634168E-2</v>
      </c>
      <c r="L134" s="164">
        <v>4</v>
      </c>
      <c r="M134" s="107">
        <v>441.3</v>
      </c>
      <c r="N134" s="161">
        <f t="shared" si="10"/>
        <v>0.44130000000000003</v>
      </c>
      <c r="O134" s="165">
        <f t="shared" si="11"/>
        <v>0.39146633549188331</v>
      </c>
      <c r="P134" s="166">
        <v>0.39146633549188331</v>
      </c>
      <c r="Q134" s="107">
        <v>-21.7</v>
      </c>
      <c r="R134" s="110">
        <v>69</v>
      </c>
      <c r="S134" s="110" t="s">
        <v>347</v>
      </c>
      <c r="T134" s="110" t="s">
        <v>347</v>
      </c>
      <c r="U134" s="110">
        <v>23.654761666666666</v>
      </c>
      <c r="V134" s="110">
        <v>-166.29764166666666</v>
      </c>
      <c r="W134" s="21" t="s">
        <v>422</v>
      </c>
      <c r="X134" s="129">
        <v>42254</v>
      </c>
      <c r="Y134" s="129"/>
      <c r="Z134" s="105" t="s">
        <v>380</v>
      </c>
      <c r="AA134" s="1" t="s">
        <v>384</v>
      </c>
    </row>
    <row r="135" spans="1:27" ht="14.5" x14ac:dyDescent="0.3">
      <c r="A135" s="105" t="s">
        <v>125</v>
      </c>
      <c r="B135" s="55" t="s">
        <v>184</v>
      </c>
      <c r="C135" s="1" t="s">
        <v>1194</v>
      </c>
      <c r="E135" s="15" t="s">
        <v>339</v>
      </c>
      <c r="F135" s="106">
        <v>1.2605999999999999</v>
      </c>
      <c r="G135" s="21"/>
      <c r="H135" s="107">
        <v>14.2</v>
      </c>
      <c r="I135" s="183">
        <f t="shared" si="8"/>
        <v>1.4199999999999999E-2</v>
      </c>
      <c r="J135" s="184">
        <f t="shared" si="9"/>
        <v>1.1264477233063621E-2</v>
      </c>
      <c r="K135" s="185">
        <v>1.1264477233063621E-2</v>
      </c>
      <c r="L135" s="108">
        <v>5.9</v>
      </c>
      <c r="M135" s="107">
        <v>208.4</v>
      </c>
      <c r="N135" s="183">
        <f t="shared" si="10"/>
        <v>0.2084</v>
      </c>
      <c r="O135" s="184">
        <f t="shared" si="11"/>
        <v>0.16531810249087736</v>
      </c>
      <c r="P135" s="185">
        <v>0.16531810249087736</v>
      </c>
      <c r="Q135" s="107">
        <v>-19</v>
      </c>
      <c r="R135" s="109">
        <v>12</v>
      </c>
      <c r="S135" s="110" t="s">
        <v>352</v>
      </c>
      <c r="T135" s="110" t="s">
        <v>352</v>
      </c>
      <c r="U135" s="127">
        <v>16.78923</v>
      </c>
      <c r="V135" s="128">
        <v>-169.47554</v>
      </c>
      <c r="W135" s="21" t="s">
        <v>422</v>
      </c>
      <c r="X135" s="129">
        <v>41424</v>
      </c>
      <c r="Y135" s="113"/>
      <c r="Z135" s="105" t="s">
        <v>375</v>
      </c>
      <c r="AA135" s="1" t="s">
        <v>372</v>
      </c>
    </row>
    <row r="136" spans="1:27" ht="14.5" x14ac:dyDescent="0.35">
      <c r="A136" s="105" t="s">
        <v>127</v>
      </c>
      <c r="B136" s="114" t="s">
        <v>184</v>
      </c>
      <c r="C136" s="15" t="s">
        <v>297</v>
      </c>
      <c r="E136" s="2" t="s">
        <v>339</v>
      </c>
      <c r="F136" s="106">
        <v>1.0859000000000001</v>
      </c>
      <c r="G136" s="21"/>
      <c r="H136" s="107">
        <v>20.2</v>
      </c>
      <c r="I136" s="161">
        <f t="shared" si="8"/>
        <v>2.0199999999999999E-2</v>
      </c>
      <c r="J136" s="162">
        <f t="shared" si="9"/>
        <v>1.8602081222948704E-2</v>
      </c>
      <c r="K136" s="163">
        <v>1.8602081222948704E-2</v>
      </c>
      <c r="L136" s="164">
        <v>5.7</v>
      </c>
      <c r="M136" s="107">
        <v>317.89999999999998</v>
      </c>
      <c r="N136" s="161">
        <f t="shared" si="10"/>
        <v>0.31789999999999996</v>
      </c>
      <c r="O136" s="165">
        <f t="shared" si="11"/>
        <v>0.29275255548393031</v>
      </c>
      <c r="P136" s="166">
        <v>0.29275255548393031</v>
      </c>
      <c r="Q136" s="107">
        <v>-17.3</v>
      </c>
      <c r="R136" s="109">
        <v>46</v>
      </c>
      <c r="S136" s="110" t="s">
        <v>352</v>
      </c>
      <c r="T136" s="110" t="s">
        <v>352</v>
      </c>
      <c r="U136" s="127">
        <v>16.770209999999999</v>
      </c>
      <c r="V136" s="128">
        <v>-169.52222</v>
      </c>
      <c r="W136" s="21" t="s">
        <v>422</v>
      </c>
      <c r="X136" s="129">
        <v>41425</v>
      </c>
      <c r="Y136" s="113"/>
      <c r="Z136" s="105" t="s">
        <v>368</v>
      </c>
      <c r="AA136" s="1" t="s">
        <v>372</v>
      </c>
    </row>
    <row r="137" spans="1:27" ht="14.5" x14ac:dyDescent="0.35">
      <c r="A137" s="105" t="s">
        <v>131</v>
      </c>
      <c r="B137" s="114" t="s">
        <v>184</v>
      </c>
      <c r="C137" s="15" t="s">
        <v>1194</v>
      </c>
      <c r="E137" s="2" t="s">
        <v>339</v>
      </c>
      <c r="F137" s="106">
        <v>1.4311</v>
      </c>
      <c r="G137" s="21"/>
      <c r="H137" s="107">
        <v>12.6</v>
      </c>
      <c r="I137" s="161">
        <f t="shared" si="8"/>
        <v>1.26E-2</v>
      </c>
      <c r="J137" s="162">
        <f t="shared" si="9"/>
        <v>8.80441618335546E-3</v>
      </c>
      <c r="K137" s="163">
        <v>8.80441618335546E-3</v>
      </c>
      <c r="L137" s="164">
        <v>5.2</v>
      </c>
      <c r="M137" s="107">
        <v>227.7</v>
      </c>
      <c r="N137" s="161">
        <f t="shared" si="10"/>
        <v>0.22769999999999999</v>
      </c>
      <c r="O137" s="165">
        <f t="shared" si="11"/>
        <v>0.15910837817063794</v>
      </c>
      <c r="P137" s="166">
        <v>0.15910837817063794</v>
      </c>
      <c r="Q137" s="107">
        <v>-20.2</v>
      </c>
      <c r="R137" s="109">
        <v>61</v>
      </c>
      <c r="S137" s="110" t="s">
        <v>352</v>
      </c>
      <c r="T137" s="110" t="s">
        <v>352</v>
      </c>
      <c r="U137" s="127">
        <v>16.661549999999998</v>
      </c>
      <c r="V137" s="128">
        <v>-169.57065</v>
      </c>
      <c r="W137" s="21" t="s">
        <v>422</v>
      </c>
      <c r="X137" s="129">
        <v>41426</v>
      </c>
      <c r="Y137" s="113"/>
      <c r="Z137" s="105" t="s">
        <v>368</v>
      </c>
      <c r="AA137" s="1" t="s">
        <v>372</v>
      </c>
    </row>
    <row r="138" spans="1:27" ht="14.5" x14ac:dyDescent="0.35">
      <c r="A138" s="105" t="s">
        <v>105</v>
      </c>
      <c r="B138" s="114" t="s">
        <v>184</v>
      </c>
      <c r="C138" s="1" t="s">
        <v>296</v>
      </c>
      <c r="E138" s="2" t="s">
        <v>339</v>
      </c>
      <c r="F138" s="106">
        <v>1.5018</v>
      </c>
      <c r="G138" s="21"/>
      <c r="H138" s="107">
        <v>26.5</v>
      </c>
      <c r="I138" s="161">
        <f t="shared" si="8"/>
        <v>2.6499999999999999E-2</v>
      </c>
      <c r="J138" s="162">
        <f t="shared" si="9"/>
        <v>1.7645492076175256E-2</v>
      </c>
      <c r="K138" s="163">
        <v>1.7645492076175256E-2</v>
      </c>
      <c r="L138" s="164">
        <v>3.3</v>
      </c>
      <c r="M138" s="107">
        <v>468.2</v>
      </c>
      <c r="N138" s="161">
        <f t="shared" si="10"/>
        <v>0.46820000000000001</v>
      </c>
      <c r="O138" s="165">
        <f t="shared" si="11"/>
        <v>0.3117592222666134</v>
      </c>
      <c r="P138" s="166">
        <v>0.3117592222666134</v>
      </c>
      <c r="Q138" s="107">
        <v>-17.5</v>
      </c>
      <c r="R138" s="109">
        <v>58</v>
      </c>
      <c r="S138" s="110" t="s">
        <v>351</v>
      </c>
      <c r="T138" s="110" t="s">
        <v>351</v>
      </c>
      <c r="U138" s="127">
        <v>25.708731</v>
      </c>
      <c r="V138" s="128">
        <v>-171.80663000000001</v>
      </c>
      <c r="W138" s="21" t="s">
        <v>422</v>
      </c>
      <c r="X138" s="129">
        <v>41417</v>
      </c>
      <c r="Y138" s="113"/>
      <c r="Z138" s="105" t="s">
        <v>376</v>
      </c>
      <c r="AA138" s="1" t="s">
        <v>372</v>
      </c>
    </row>
    <row r="139" spans="1:27" ht="14.5" x14ac:dyDescent="0.35">
      <c r="A139" s="1" t="s">
        <v>1309</v>
      </c>
      <c r="B139" s="1" t="s">
        <v>184</v>
      </c>
      <c r="C139" s="1" t="s">
        <v>1307</v>
      </c>
      <c r="D139" s="1"/>
      <c r="E139" s="1" t="s">
        <v>339</v>
      </c>
      <c r="F139" s="16">
        <v>1.0544</v>
      </c>
      <c r="G139" s="2"/>
      <c r="H139" s="17">
        <v>18.8</v>
      </c>
      <c r="I139" s="161">
        <f t="shared" si="8"/>
        <v>1.8800000000000001E-2</v>
      </c>
      <c r="J139" s="162">
        <f t="shared" si="9"/>
        <v>1.7830045523520487E-2</v>
      </c>
      <c r="K139" s="171">
        <v>1.7830045523520487E-2</v>
      </c>
      <c r="L139" s="17">
        <v>3.9</v>
      </c>
      <c r="M139" s="17">
        <v>306</v>
      </c>
      <c r="N139" s="161">
        <f t="shared" si="10"/>
        <v>0.30599999999999999</v>
      </c>
      <c r="O139" s="165">
        <f t="shared" si="11"/>
        <v>0.2902124430955994</v>
      </c>
      <c r="P139" s="15">
        <v>0.2902124430955994</v>
      </c>
      <c r="Q139" s="17">
        <v>-15.4</v>
      </c>
      <c r="R139" s="323">
        <v>30</v>
      </c>
      <c r="S139" s="157" t="s">
        <v>1301</v>
      </c>
      <c r="T139" s="157" t="s">
        <v>349</v>
      </c>
      <c r="U139" s="157">
        <v>26.109500000000001</v>
      </c>
      <c r="V139" s="157">
        <v>-173.93401</v>
      </c>
      <c r="W139" s="157" t="s">
        <v>422</v>
      </c>
      <c r="X139" s="170">
        <v>43675</v>
      </c>
      <c r="Y139" s="157"/>
      <c r="Z139" s="1" t="s">
        <v>1291</v>
      </c>
      <c r="AA139" s="2" t="s">
        <v>1245</v>
      </c>
    </row>
    <row r="140" spans="1:27" ht="14.5" x14ac:dyDescent="0.35">
      <c r="A140" s="1" t="s">
        <v>1310</v>
      </c>
      <c r="B140" s="1" t="s">
        <v>184</v>
      </c>
      <c r="C140" s="1" t="s">
        <v>1307</v>
      </c>
      <c r="D140" s="1"/>
      <c r="E140" s="1" t="s">
        <v>339</v>
      </c>
      <c r="F140" s="16">
        <v>0.50619999999999998</v>
      </c>
      <c r="G140" s="2"/>
      <c r="H140" s="17">
        <v>9</v>
      </c>
      <c r="I140" s="161">
        <f t="shared" si="8"/>
        <v>9.0000000000000011E-3</v>
      </c>
      <c r="J140" s="162">
        <f t="shared" si="9"/>
        <v>1.7779533781114187E-2</v>
      </c>
      <c r="K140" s="171">
        <v>1.7779533781114187E-2</v>
      </c>
      <c r="L140" s="17">
        <v>3.4</v>
      </c>
      <c r="M140" s="17">
        <v>152.80000000000001</v>
      </c>
      <c r="N140" s="161">
        <f t="shared" si="10"/>
        <v>0.15280000000000002</v>
      </c>
      <c r="O140" s="165">
        <f t="shared" si="11"/>
        <v>0.30185697352824975</v>
      </c>
      <c r="P140" s="15">
        <v>0.30185697352824975</v>
      </c>
      <c r="Q140" s="17">
        <v>-18.7</v>
      </c>
      <c r="R140" s="323">
        <v>30</v>
      </c>
      <c r="S140" s="157" t="s">
        <v>1301</v>
      </c>
      <c r="T140" s="157" t="s">
        <v>349</v>
      </c>
      <c r="U140" s="157">
        <v>26.109500000000001</v>
      </c>
      <c r="V140" s="157">
        <v>-173.93401</v>
      </c>
      <c r="W140" s="157" t="s">
        <v>422</v>
      </c>
      <c r="X140" s="170">
        <v>43675</v>
      </c>
      <c r="Y140" s="157"/>
      <c r="Z140" s="1" t="s">
        <v>1291</v>
      </c>
      <c r="AA140" s="2" t="s">
        <v>1245</v>
      </c>
    </row>
    <row r="141" spans="1:27" ht="14.5" x14ac:dyDescent="0.35">
      <c r="A141" s="1" t="s">
        <v>1311</v>
      </c>
      <c r="B141" s="1" t="s">
        <v>184</v>
      </c>
      <c r="C141" s="1" t="s">
        <v>1307</v>
      </c>
      <c r="D141" s="1"/>
      <c r="E141" s="1" t="s">
        <v>339</v>
      </c>
      <c r="F141" s="16">
        <v>1.5026999999999999</v>
      </c>
      <c r="G141" s="2"/>
      <c r="H141" s="17">
        <v>25.7</v>
      </c>
      <c r="I141" s="161">
        <f t="shared" si="8"/>
        <v>2.5700000000000001E-2</v>
      </c>
      <c r="J141" s="162">
        <f t="shared" si="9"/>
        <v>1.7102548745591271E-2</v>
      </c>
      <c r="K141" s="171">
        <v>1.7102548745591271E-2</v>
      </c>
      <c r="L141" s="17">
        <v>3.6</v>
      </c>
      <c r="M141" s="17">
        <v>433</v>
      </c>
      <c r="N141" s="161">
        <f t="shared" si="10"/>
        <v>0.433</v>
      </c>
      <c r="O141" s="165">
        <f t="shared" si="11"/>
        <v>0.28814800026618753</v>
      </c>
      <c r="P141" s="15">
        <v>0.28814800026618753</v>
      </c>
      <c r="Q141" s="17">
        <v>-16.8</v>
      </c>
      <c r="R141" s="323">
        <v>30</v>
      </c>
      <c r="S141" s="3" t="s">
        <v>1301</v>
      </c>
      <c r="T141" s="3" t="s">
        <v>349</v>
      </c>
      <c r="U141" s="3">
        <v>26.109500000000001</v>
      </c>
      <c r="V141" s="3">
        <v>-173.93401</v>
      </c>
      <c r="W141" s="3" t="s">
        <v>422</v>
      </c>
      <c r="X141" s="170">
        <v>43675</v>
      </c>
      <c r="Y141" s="3"/>
      <c r="Z141" s="1" t="s">
        <v>1291</v>
      </c>
      <c r="AA141" s="2" t="s">
        <v>1245</v>
      </c>
    </row>
    <row r="142" spans="1:27" ht="14.5" x14ac:dyDescent="0.35">
      <c r="A142" s="105" t="s">
        <v>217</v>
      </c>
      <c r="B142" s="114" t="s">
        <v>184</v>
      </c>
      <c r="C142" s="1" t="s">
        <v>296</v>
      </c>
      <c r="E142" s="1" t="s">
        <v>339</v>
      </c>
      <c r="F142" s="106">
        <v>1.0907</v>
      </c>
      <c r="G142" s="21"/>
      <c r="H142" s="107">
        <v>24.1</v>
      </c>
      <c r="I142" s="161">
        <f t="shared" si="8"/>
        <v>2.4100000000000003E-2</v>
      </c>
      <c r="J142" s="162">
        <f t="shared" si="9"/>
        <v>2.209590171449528E-2</v>
      </c>
      <c r="K142" s="163">
        <v>2.209590171449528E-2</v>
      </c>
      <c r="L142" s="164">
        <v>4.8</v>
      </c>
      <c r="M142" s="107">
        <v>346.6</v>
      </c>
      <c r="N142" s="161">
        <f t="shared" si="10"/>
        <v>0.34660000000000002</v>
      </c>
      <c r="O142" s="165">
        <f t="shared" si="11"/>
        <v>0.31777757403502338</v>
      </c>
      <c r="P142" s="166">
        <v>0.31777757403502338</v>
      </c>
      <c r="Q142" s="107">
        <v>-18.899999999999999</v>
      </c>
      <c r="R142" s="116">
        <v>70.408799999999999</v>
      </c>
      <c r="S142" s="110" t="s">
        <v>1212</v>
      </c>
      <c r="T142" s="110" t="s">
        <v>1212</v>
      </c>
      <c r="U142" s="127">
        <v>27.764066666666668</v>
      </c>
      <c r="V142" s="128">
        <v>-175.98591666666667</v>
      </c>
      <c r="W142" s="21" t="s">
        <v>422</v>
      </c>
      <c r="X142" s="129">
        <v>42260</v>
      </c>
      <c r="Y142" s="129"/>
      <c r="Z142" s="105" t="s">
        <v>386</v>
      </c>
      <c r="AA142" s="1" t="s">
        <v>384</v>
      </c>
    </row>
    <row r="143" spans="1:27" ht="14.5" x14ac:dyDescent="0.35">
      <c r="A143" s="105" t="s">
        <v>280</v>
      </c>
      <c r="B143" s="114" t="s">
        <v>184</v>
      </c>
      <c r="C143" s="1" t="s">
        <v>296</v>
      </c>
      <c r="D143" s="44"/>
      <c r="E143" s="1" t="s">
        <v>339</v>
      </c>
      <c r="F143" s="106">
        <v>1.0037</v>
      </c>
      <c r="G143" s="45"/>
      <c r="H143" s="107">
        <v>23.4</v>
      </c>
      <c r="I143" s="161">
        <f t="shared" si="8"/>
        <v>2.3400000000000001E-2</v>
      </c>
      <c r="J143" s="162">
        <f t="shared" si="9"/>
        <v>2.3313739165089171E-2</v>
      </c>
      <c r="K143" s="163">
        <v>2.3313739165089171E-2</v>
      </c>
      <c r="L143" s="164">
        <v>2.4</v>
      </c>
      <c r="M143" s="107">
        <v>278.60000000000002</v>
      </c>
      <c r="N143" s="161">
        <f t="shared" si="10"/>
        <v>0.27860000000000001</v>
      </c>
      <c r="O143" s="165">
        <f t="shared" si="11"/>
        <v>0.27757297997409586</v>
      </c>
      <c r="P143" s="166">
        <v>0.27757297997409586</v>
      </c>
      <c r="Q143" s="107">
        <v>-24.7</v>
      </c>
      <c r="R143" s="116">
        <v>54</v>
      </c>
      <c r="S143" s="110" t="s">
        <v>353</v>
      </c>
      <c r="T143" s="110" t="s">
        <v>353</v>
      </c>
      <c r="U143" s="127">
        <v>25.942816666666666</v>
      </c>
      <c r="V143" s="128">
        <v>-173.38303333333334</v>
      </c>
      <c r="W143" s="21" t="s">
        <v>422</v>
      </c>
      <c r="X143" s="129">
        <v>42271</v>
      </c>
      <c r="Y143" s="129"/>
      <c r="Z143" s="105" t="s">
        <v>380</v>
      </c>
      <c r="AA143" s="1" t="s">
        <v>384</v>
      </c>
    </row>
    <row r="144" spans="1:27" ht="14.5" x14ac:dyDescent="0.35">
      <c r="A144" s="105" t="s">
        <v>269</v>
      </c>
      <c r="B144" s="114" t="s">
        <v>270</v>
      </c>
      <c r="C144" s="1" t="s">
        <v>310</v>
      </c>
      <c r="E144" s="1" t="s">
        <v>338</v>
      </c>
      <c r="F144" s="106">
        <v>2.5270000000000001</v>
      </c>
      <c r="G144" s="21"/>
      <c r="H144" s="107">
        <v>50.4</v>
      </c>
      <c r="I144" s="161">
        <f t="shared" si="8"/>
        <v>5.04E-2</v>
      </c>
      <c r="J144" s="162">
        <f t="shared" si="9"/>
        <v>1.9944598337950138E-2</v>
      </c>
      <c r="K144" s="163">
        <v>1.9944598337950138E-2</v>
      </c>
      <c r="L144" s="164">
        <v>5</v>
      </c>
      <c r="M144" s="107">
        <v>462.9</v>
      </c>
      <c r="N144" s="161">
        <f t="shared" si="10"/>
        <v>0.46289999999999998</v>
      </c>
      <c r="O144" s="165">
        <f t="shared" si="11"/>
        <v>0.18318163830629203</v>
      </c>
      <c r="P144" s="166">
        <v>0.18318163830629203</v>
      </c>
      <c r="Q144" s="107">
        <v>-23.1</v>
      </c>
      <c r="R144" s="116">
        <v>88.08720000000001</v>
      </c>
      <c r="S144" s="110" t="s">
        <v>354</v>
      </c>
      <c r="T144" s="110" t="s">
        <v>354</v>
      </c>
      <c r="U144" s="134">
        <v>28.490066666666667</v>
      </c>
      <c r="V144" s="134">
        <v>-178.29113333333333</v>
      </c>
      <c r="W144" s="21" t="s">
        <v>422</v>
      </c>
      <c r="X144" s="129">
        <v>42268</v>
      </c>
      <c r="Y144" s="129"/>
      <c r="Z144" s="105" t="s">
        <v>386</v>
      </c>
      <c r="AA144" s="1" t="s">
        <v>384</v>
      </c>
    </row>
    <row r="145" spans="1:27" s="44" customFormat="1" ht="14.5" x14ac:dyDescent="0.35">
      <c r="A145" s="119" t="s">
        <v>1287</v>
      </c>
      <c r="B145" s="119" t="s">
        <v>160</v>
      </c>
      <c r="C145" s="119" t="s">
        <v>310</v>
      </c>
      <c r="D145" s="119"/>
      <c r="E145" s="119" t="s">
        <v>339</v>
      </c>
      <c r="F145" s="178">
        <v>0.34789999999999999</v>
      </c>
      <c r="G145" s="119"/>
      <c r="H145" s="179">
        <v>3.9</v>
      </c>
      <c r="I145" s="172">
        <f t="shared" si="8"/>
        <v>3.8999999999999998E-3</v>
      </c>
      <c r="J145" s="173">
        <f t="shared" si="9"/>
        <v>1.1210117849956885E-2</v>
      </c>
      <c r="K145" s="293">
        <v>1.1210117849956885E-2</v>
      </c>
      <c r="L145" s="294"/>
      <c r="M145" s="179">
        <v>102</v>
      </c>
      <c r="N145" s="172">
        <f t="shared" si="10"/>
        <v>0.10200000000000001</v>
      </c>
      <c r="O145" s="176">
        <f t="shared" si="11"/>
        <v>0.293187697614257</v>
      </c>
      <c r="P145" s="44">
        <v>0.293187697614257</v>
      </c>
      <c r="Q145" s="294"/>
      <c r="R145" s="124">
        <v>64</v>
      </c>
      <c r="S145" s="124" t="s">
        <v>347</v>
      </c>
      <c r="T145" s="124" t="s">
        <v>347</v>
      </c>
      <c r="U145" s="124">
        <v>23.63833</v>
      </c>
      <c r="V145" s="124">
        <v>-166.21693999999999</v>
      </c>
      <c r="W145" s="124" t="s">
        <v>422</v>
      </c>
      <c r="X145" s="133">
        <v>43673</v>
      </c>
      <c r="Y145" s="124"/>
      <c r="Z145" s="119" t="s">
        <v>1288</v>
      </c>
      <c r="AA145" s="118" t="s">
        <v>1245</v>
      </c>
    </row>
    <row r="146" spans="1:27" ht="14.5" x14ac:dyDescent="0.35">
      <c r="A146" s="1" t="s">
        <v>1287</v>
      </c>
      <c r="B146" s="1" t="s">
        <v>160</v>
      </c>
      <c r="C146" s="1" t="s">
        <v>310</v>
      </c>
      <c r="D146" s="1"/>
      <c r="E146" s="1" t="s">
        <v>339</v>
      </c>
      <c r="F146" s="16">
        <v>1.0098</v>
      </c>
      <c r="G146" s="1"/>
      <c r="H146" s="17">
        <v>11.4</v>
      </c>
      <c r="I146" s="161">
        <f t="shared" si="8"/>
        <v>1.14E-2</v>
      </c>
      <c r="J146" s="162">
        <f t="shared" si="9"/>
        <v>1.1289364230540701E-2</v>
      </c>
      <c r="K146" s="171">
        <v>1.1289364230540701E-2</v>
      </c>
      <c r="L146" s="17">
        <v>2.5</v>
      </c>
      <c r="M146" s="17">
        <v>256.89999999999998</v>
      </c>
      <c r="N146" s="161">
        <f t="shared" si="10"/>
        <v>0.25689999999999996</v>
      </c>
      <c r="O146" s="165">
        <f t="shared" si="11"/>
        <v>0.25440681323034259</v>
      </c>
      <c r="P146" s="15">
        <v>0.25440681323034259</v>
      </c>
      <c r="Q146" s="17">
        <v>-18.899999999999999</v>
      </c>
      <c r="R146" s="323">
        <v>64</v>
      </c>
      <c r="S146" s="157" t="s">
        <v>347</v>
      </c>
      <c r="T146" s="157" t="s">
        <v>347</v>
      </c>
      <c r="U146" s="157">
        <v>23.63833</v>
      </c>
      <c r="V146" s="157">
        <v>-166.21693999999999</v>
      </c>
      <c r="W146" s="157" t="s">
        <v>422</v>
      </c>
      <c r="X146" s="170">
        <v>43673</v>
      </c>
      <c r="Y146" s="157"/>
      <c r="Z146" s="1" t="s">
        <v>1288</v>
      </c>
      <c r="AA146" s="2" t="s">
        <v>1245</v>
      </c>
    </row>
    <row r="147" spans="1:27" ht="14.5" x14ac:dyDescent="0.35">
      <c r="A147" s="1" t="s">
        <v>1275</v>
      </c>
      <c r="B147" s="1" t="s">
        <v>160</v>
      </c>
      <c r="C147" s="1" t="s">
        <v>310</v>
      </c>
      <c r="D147" s="1"/>
      <c r="E147" s="1" t="s">
        <v>339</v>
      </c>
      <c r="F147" s="16">
        <v>1.9719</v>
      </c>
      <c r="G147" s="1"/>
      <c r="H147" s="17">
        <v>24.7</v>
      </c>
      <c r="I147" s="161">
        <f t="shared" si="8"/>
        <v>2.47E-2</v>
      </c>
      <c r="J147" s="162">
        <f t="shared" si="9"/>
        <v>1.252599016177291E-2</v>
      </c>
      <c r="K147" s="171">
        <v>1.252599016177291E-2</v>
      </c>
      <c r="L147" s="17">
        <v>3.1</v>
      </c>
      <c r="M147" s="17">
        <v>510.6</v>
      </c>
      <c r="N147" s="161">
        <f t="shared" si="10"/>
        <v>0.51060000000000005</v>
      </c>
      <c r="O147" s="165">
        <f t="shared" si="11"/>
        <v>0.25893808002434204</v>
      </c>
      <c r="P147" s="15">
        <v>0.25893808002434204</v>
      </c>
      <c r="Q147" s="17">
        <v>-21.1</v>
      </c>
      <c r="R147" s="323">
        <v>68</v>
      </c>
      <c r="S147" s="3" t="s">
        <v>347</v>
      </c>
      <c r="T147" s="3" t="s">
        <v>347</v>
      </c>
      <c r="U147" s="3">
        <v>23.629166000000001</v>
      </c>
      <c r="V147" s="3">
        <v>-166.19721999999999</v>
      </c>
      <c r="W147" s="3" t="s">
        <v>422</v>
      </c>
      <c r="X147" s="170">
        <v>43672</v>
      </c>
      <c r="Y147" s="157"/>
      <c r="Z147" s="1" t="s">
        <v>1269</v>
      </c>
      <c r="AA147" s="2" t="s">
        <v>1245</v>
      </c>
    </row>
    <row r="148" spans="1:27" ht="14.5" x14ac:dyDescent="0.35">
      <c r="A148" s="1" t="s">
        <v>1276</v>
      </c>
      <c r="B148" s="1" t="s">
        <v>160</v>
      </c>
      <c r="C148" s="1" t="s">
        <v>310</v>
      </c>
      <c r="D148" s="1"/>
      <c r="E148" s="1" t="s">
        <v>339</v>
      </c>
      <c r="F148" s="16">
        <v>1.9945999999999999</v>
      </c>
      <c r="G148" s="1"/>
      <c r="H148" s="17">
        <v>19.5</v>
      </c>
      <c r="I148" s="161">
        <f t="shared" si="8"/>
        <v>1.95E-2</v>
      </c>
      <c r="J148" s="162">
        <f t="shared" si="9"/>
        <v>9.7763962699288082E-3</v>
      </c>
      <c r="K148" s="171">
        <v>9.7763962699288082E-3</v>
      </c>
      <c r="L148" s="17">
        <v>3</v>
      </c>
      <c r="M148" s="17">
        <v>507.6</v>
      </c>
      <c r="N148" s="161">
        <f t="shared" si="10"/>
        <v>0.50760000000000005</v>
      </c>
      <c r="O148" s="165">
        <f t="shared" si="11"/>
        <v>0.25448711521106993</v>
      </c>
      <c r="P148" s="15">
        <v>0.25448711521106993</v>
      </c>
      <c r="Q148" s="17">
        <v>-20.6</v>
      </c>
      <c r="R148" s="323">
        <v>68</v>
      </c>
      <c r="S148" s="3" t="s">
        <v>347</v>
      </c>
      <c r="T148" s="3" t="s">
        <v>347</v>
      </c>
      <c r="U148" s="3">
        <v>23.629166000000001</v>
      </c>
      <c r="V148" s="3">
        <v>-166.19721999999999</v>
      </c>
      <c r="W148" s="3" t="s">
        <v>422</v>
      </c>
      <c r="X148" s="170">
        <v>43672</v>
      </c>
      <c r="Y148" s="157"/>
      <c r="Z148" s="1" t="s">
        <v>1269</v>
      </c>
      <c r="AA148" s="2" t="s">
        <v>1245</v>
      </c>
    </row>
    <row r="149" spans="1:27" ht="14.5" x14ac:dyDescent="0.35">
      <c r="A149" s="1" t="s">
        <v>1277</v>
      </c>
      <c r="B149" s="1" t="s">
        <v>160</v>
      </c>
      <c r="C149" s="1" t="s">
        <v>310</v>
      </c>
      <c r="D149" s="1"/>
      <c r="E149" s="1" t="s">
        <v>339</v>
      </c>
      <c r="F149" s="16">
        <v>1.0758000000000001</v>
      </c>
      <c r="G149" s="1"/>
      <c r="H149" s="17">
        <v>9.8000000000000007</v>
      </c>
      <c r="I149" s="161">
        <f t="shared" si="8"/>
        <v>9.8000000000000014E-3</v>
      </c>
      <c r="J149" s="162">
        <f t="shared" si="9"/>
        <v>9.1094999070459193E-3</v>
      </c>
      <c r="K149" s="171">
        <v>9.1094999070459193E-3</v>
      </c>
      <c r="L149" s="17">
        <v>3.2</v>
      </c>
      <c r="M149" s="17">
        <v>277.39999999999998</v>
      </c>
      <c r="N149" s="161">
        <f t="shared" si="10"/>
        <v>0.27739999999999998</v>
      </c>
      <c r="O149" s="165">
        <f t="shared" si="11"/>
        <v>0.25785461981780994</v>
      </c>
      <c r="P149" s="15">
        <v>0.25785461981780994</v>
      </c>
      <c r="Q149" s="17">
        <v>-19.100000000000001</v>
      </c>
      <c r="R149" s="323">
        <v>68</v>
      </c>
      <c r="S149" s="3" t="s">
        <v>347</v>
      </c>
      <c r="T149" s="3" t="s">
        <v>347</v>
      </c>
      <c r="U149" s="3">
        <v>23.629166000000001</v>
      </c>
      <c r="V149" s="3">
        <v>-166.19721999999999</v>
      </c>
      <c r="W149" s="3" t="s">
        <v>422</v>
      </c>
      <c r="X149" s="170">
        <v>43672</v>
      </c>
      <c r="Y149" s="157"/>
      <c r="Z149" s="1" t="s">
        <v>1269</v>
      </c>
      <c r="AA149" s="2" t="s">
        <v>1245</v>
      </c>
    </row>
    <row r="150" spans="1:27" ht="14.5" x14ac:dyDescent="0.35">
      <c r="A150" s="1" t="s">
        <v>1293</v>
      </c>
      <c r="B150" s="1" t="s">
        <v>160</v>
      </c>
      <c r="C150" s="1" t="s">
        <v>310</v>
      </c>
      <c r="D150" s="1"/>
      <c r="E150" s="1" t="s">
        <v>339</v>
      </c>
      <c r="F150" s="16">
        <v>2.0402</v>
      </c>
      <c r="G150" s="1"/>
      <c r="H150" s="17">
        <v>32.299999999999997</v>
      </c>
      <c r="I150" s="161">
        <f t="shared" si="8"/>
        <v>3.2299999999999995E-2</v>
      </c>
      <c r="J150" s="162">
        <f t="shared" si="9"/>
        <v>1.5831781197921769E-2</v>
      </c>
      <c r="K150" s="171">
        <v>1.5831781197921769E-2</v>
      </c>
      <c r="L150" s="17">
        <v>4.0999999999999996</v>
      </c>
      <c r="M150" s="17">
        <v>687.5</v>
      </c>
      <c r="N150" s="161">
        <f t="shared" si="10"/>
        <v>0.6875</v>
      </c>
      <c r="O150" s="165">
        <f t="shared" si="11"/>
        <v>0.33697676698362905</v>
      </c>
      <c r="P150" s="15">
        <v>0.33697676698362905</v>
      </c>
      <c r="Q150" s="17">
        <v>-18.8</v>
      </c>
      <c r="R150" s="323">
        <v>77</v>
      </c>
      <c r="S150" s="3" t="s">
        <v>1290</v>
      </c>
      <c r="T150" s="3" t="s">
        <v>347</v>
      </c>
      <c r="U150" s="3">
        <v>23.636388</v>
      </c>
      <c r="V150" s="3">
        <v>-166.21444</v>
      </c>
      <c r="W150" s="3" t="s">
        <v>422</v>
      </c>
      <c r="X150" s="170">
        <v>43672</v>
      </c>
      <c r="Y150" s="3"/>
      <c r="Z150" s="1" t="s">
        <v>1291</v>
      </c>
      <c r="AA150" s="2" t="s">
        <v>1245</v>
      </c>
    </row>
    <row r="151" spans="1:27" ht="14.5" x14ac:dyDescent="0.35">
      <c r="A151" s="1" t="s">
        <v>1294</v>
      </c>
      <c r="B151" s="1" t="s">
        <v>160</v>
      </c>
      <c r="C151" s="1" t="s">
        <v>310</v>
      </c>
      <c r="D151" s="1"/>
      <c r="E151" s="1" t="s">
        <v>339</v>
      </c>
      <c r="F151" s="16">
        <v>0.43469999999999998</v>
      </c>
      <c r="G151" s="1"/>
      <c r="H151" s="17">
        <v>7.3</v>
      </c>
      <c r="I151" s="161">
        <f t="shared" si="8"/>
        <v>7.3000000000000001E-3</v>
      </c>
      <c r="J151" s="162">
        <f t="shared" si="9"/>
        <v>1.6793190706234185E-2</v>
      </c>
      <c r="K151" s="171">
        <v>1.6793190706234185E-2</v>
      </c>
      <c r="L151" s="17">
        <v>3.5</v>
      </c>
      <c r="M151" s="17">
        <v>147.19999999999999</v>
      </c>
      <c r="N151" s="161">
        <f t="shared" si="10"/>
        <v>0.1472</v>
      </c>
      <c r="O151" s="165">
        <f t="shared" si="11"/>
        <v>0.33862433862433866</v>
      </c>
      <c r="P151" s="15">
        <v>0.33862433862433866</v>
      </c>
      <c r="Q151" s="17">
        <v>-18.100000000000001</v>
      </c>
      <c r="R151" s="323">
        <v>77</v>
      </c>
      <c r="S151" s="3" t="s">
        <v>1290</v>
      </c>
      <c r="T151" s="3" t="s">
        <v>347</v>
      </c>
      <c r="U151" s="3">
        <v>23.636388</v>
      </c>
      <c r="V151" s="3">
        <v>-166.21444</v>
      </c>
      <c r="W151" s="3" t="s">
        <v>422</v>
      </c>
      <c r="X151" s="170">
        <v>43672</v>
      </c>
      <c r="Y151" s="3"/>
      <c r="Z151" s="1" t="s">
        <v>1291</v>
      </c>
      <c r="AA151" s="2" t="s">
        <v>1245</v>
      </c>
    </row>
    <row r="152" spans="1:27" ht="14.5" x14ac:dyDescent="0.35">
      <c r="A152" s="1" t="s">
        <v>1295</v>
      </c>
      <c r="B152" s="1" t="s">
        <v>160</v>
      </c>
      <c r="C152" s="1" t="s">
        <v>310</v>
      </c>
      <c r="D152" s="1"/>
      <c r="E152" s="1" t="s">
        <v>339</v>
      </c>
      <c r="F152" s="16">
        <v>1.4655</v>
      </c>
      <c r="G152" s="1"/>
      <c r="H152" s="17">
        <v>24.7</v>
      </c>
      <c r="I152" s="161">
        <f t="shared" si="8"/>
        <v>2.47E-2</v>
      </c>
      <c r="J152" s="162">
        <f t="shared" si="9"/>
        <v>1.6854315933128625E-2</v>
      </c>
      <c r="K152" s="171">
        <v>1.6854315933128625E-2</v>
      </c>
      <c r="L152" s="17">
        <v>3.5</v>
      </c>
      <c r="M152" s="17">
        <v>483</v>
      </c>
      <c r="N152" s="161">
        <f t="shared" si="10"/>
        <v>0.48299999999999998</v>
      </c>
      <c r="O152" s="165">
        <f t="shared" si="11"/>
        <v>0.32958034800409414</v>
      </c>
      <c r="P152" s="15">
        <v>0.32958034800409414</v>
      </c>
      <c r="Q152" s="17">
        <v>-18.899999999999999</v>
      </c>
      <c r="R152" s="323">
        <v>77</v>
      </c>
      <c r="S152" s="3" t="s">
        <v>1290</v>
      </c>
      <c r="T152" s="3" t="s">
        <v>347</v>
      </c>
      <c r="U152" s="3">
        <v>23.636388</v>
      </c>
      <c r="V152" s="3">
        <v>-166.21444</v>
      </c>
      <c r="W152" s="3" t="s">
        <v>422</v>
      </c>
      <c r="X152" s="170">
        <v>43672</v>
      </c>
      <c r="Y152" s="3"/>
      <c r="Z152" s="1" t="s">
        <v>1291</v>
      </c>
      <c r="AA152" s="2" t="s">
        <v>1245</v>
      </c>
    </row>
    <row r="153" spans="1:27" ht="14.5" x14ac:dyDescent="0.35">
      <c r="A153" s="1" t="s">
        <v>1297</v>
      </c>
      <c r="B153" s="1" t="s">
        <v>160</v>
      </c>
      <c r="C153" s="1" t="s">
        <v>310</v>
      </c>
      <c r="D153" s="1"/>
      <c r="E153" s="1" t="s">
        <v>339</v>
      </c>
      <c r="F153" s="16">
        <v>0.37540000000000001</v>
      </c>
      <c r="G153" s="2"/>
      <c r="H153" s="17">
        <v>9.1999999999999993</v>
      </c>
      <c r="I153" s="161">
        <f t="shared" si="8"/>
        <v>9.1999999999999998E-3</v>
      </c>
      <c r="J153" s="162">
        <f t="shared" si="9"/>
        <v>2.4507192328183269E-2</v>
      </c>
      <c r="K153" s="171">
        <v>2.4507192328183269E-2</v>
      </c>
      <c r="L153" s="17">
        <v>3.4</v>
      </c>
      <c r="M153" s="17">
        <v>125.2</v>
      </c>
      <c r="N153" s="161">
        <f t="shared" si="10"/>
        <v>0.12520000000000001</v>
      </c>
      <c r="O153" s="165">
        <f t="shared" si="11"/>
        <v>0.33351092168353758</v>
      </c>
      <c r="P153" s="15">
        <v>0.33351092168353758</v>
      </c>
      <c r="Q153" s="104"/>
      <c r="R153" s="323">
        <v>77</v>
      </c>
      <c r="S153" s="157" t="s">
        <v>1290</v>
      </c>
      <c r="T153" s="157" t="s">
        <v>347</v>
      </c>
      <c r="U153" s="157">
        <v>23.636388</v>
      </c>
      <c r="V153" s="157">
        <v>-166.21444</v>
      </c>
      <c r="W153" s="157" t="s">
        <v>422</v>
      </c>
      <c r="X153" s="170">
        <v>43672</v>
      </c>
      <c r="Y153" s="157"/>
      <c r="Z153" s="1" t="s">
        <v>1291</v>
      </c>
      <c r="AA153" s="2" t="s">
        <v>1245</v>
      </c>
    </row>
    <row r="154" spans="1:27" ht="14.5" x14ac:dyDescent="0.35">
      <c r="A154" s="105" t="s">
        <v>194</v>
      </c>
      <c r="B154" s="114" t="s">
        <v>160</v>
      </c>
      <c r="C154" s="1" t="s">
        <v>317</v>
      </c>
      <c r="D154" s="24"/>
      <c r="E154" s="1" t="s">
        <v>339</v>
      </c>
      <c r="F154" s="106">
        <v>2.4937999999999998</v>
      </c>
      <c r="G154" s="21"/>
      <c r="H154" s="107">
        <v>41.9</v>
      </c>
      <c r="I154" s="161">
        <f t="shared" si="8"/>
        <v>4.19E-2</v>
      </c>
      <c r="J154" s="162">
        <f t="shared" si="9"/>
        <v>1.6801668136979711E-2</v>
      </c>
      <c r="K154" s="163">
        <v>1.6801668136979711E-2</v>
      </c>
      <c r="L154" s="164">
        <v>2.8</v>
      </c>
      <c r="M154" s="107">
        <v>668.9</v>
      </c>
      <c r="N154" s="161">
        <f t="shared" si="10"/>
        <v>0.66889999999999994</v>
      </c>
      <c r="O154" s="165">
        <f t="shared" si="11"/>
        <v>0.26822519849226079</v>
      </c>
      <c r="P154" s="166">
        <v>0.26822519849226079</v>
      </c>
      <c r="Q154" s="107">
        <v>-18</v>
      </c>
      <c r="R154" s="109">
        <v>82</v>
      </c>
      <c r="S154" s="110" t="s">
        <v>347</v>
      </c>
      <c r="T154" s="110" t="s">
        <v>347</v>
      </c>
      <c r="U154" s="127">
        <v>23.726700000000001</v>
      </c>
      <c r="V154" s="128">
        <v>-166.35481666666666</v>
      </c>
      <c r="W154" s="21" t="s">
        <v>422</v>
      </c>
      <c r="X154" s="129">
        <v>42255</v>
      </c>
      <c r="Y154" s="129"/>
      <c r="Z154" s="105" t="s">
        <v>380</v>
      </c>
      <c r="AA154" s="1" t="s">
        <v>384</v>
      </c>
    </row>
    <row r="155" spans="1:27" s="44" customFormat="1" ht="14.5" x14ac:dyDescent="0.35">
      <c r="A155" s="105" t="s">
        <v>196</v>
      </c>
      <c r="B155" s="114" t="s">
        <v>160</v>
      </c>
      <c r="C155" s="1" t="s">
        <v>317</v>
      </c>
      <c r="D155" s="24"/>
      <c r="E155" s="1" t="s">
        <v>339</v>
      </c>
      <c r="F155" s="106">
        <v>2.5184000000000002</v>
      </c>
      <c r="G155" s="21"/>
      <c r="H155" s="107">
        <v>43</v>
      </c>
      <c r="I155" s="161">
        <f t="shared" si="8"/>
        <v>4.3000000000000003E-2</v>
      </c>
      <c r="J155" s="162">
        <f t="shared" si="9"/>
        <v>1.7074332909783989E-2</v>
      </c>
      <c r="K155" s="163">
        <v>1.7074332909783989E-2</v>
      </c>
      <c r="L155" s="164">
        <v>3.2</v>
      </c>
      <c r="M155" s="107">
        <v>654.6</v>
      </c>
      <c r="N155" s="161">
        <f t="shared" si="10"/>
        <v>0.65460000000000007</v>
      </c>
      <c r="O155" s="165">
        <f t="shared" si="11"/>
        <v>0.25992693773824649</v>
      </c>
      <c r="P155" s="166">
        <v>0.25992693773824649</v>
      </c>
      <c r="Q155" s="107">
        <v>-17.100000000000001</v>
      </c>
      <c r="R155" s="109">
        <v>82</v>
      </c>
      <c r="S155" s="110" t="s">
        <v>347</v>
      </c>
      <c r="T155" s="110" t="s">
        <v>347</v>
      </c>
      <c r="U155" s="127">
        <v>23.726700000000001</v>
      </c>
      <c r="V155" s="128">
        <v>-166.35481666666666</v>
      </c>
      <c r="W155" s="21" t="s">
        <v>422</v>
      </c>
      <c r="X155" s="129">
        <v>42255</v>
      </c>
      <c r="Y155" s="129"/>
      <c r="Z155" s="105" t="s">
        <v>380</v>
      </c>
      <c r="AA155" s="1" t="s">
        <v>384</v>
      </c>
    </row>
    <row r="156" spans="1:27" s="44" customFormat="1" ht="14.5" x14ac:dyDescent="0.35">
      <c r="A156" s="105" t="s">
        <v>162</v>
      </c>
      <c r="B156" s="1" t="s">
        <v>160</v>
      </c>
      <c r="C156" s="1" t="s">
        <v>314</v>
      </c>
      <c r="D156" s="15"/>
      <c r="E156" s="2" t="s">
        <v>339</v>
      </c>
      <c r="F156" s="106">
        <v>2.4539</v>
      </c>
      <c r="G156" s="21"/>
      <c r="H156" s="107">
        <v>27.2</v>
      </c>
      <c r="I156" s="161">
        <f t="shared" si="8"/>
        <v>2.7199999999999998E-2</v>
      </c>
      <c r="J156" s="162">
        <f t="shared" si="9"/>
        <v>1.1084396267166551E-2</v>
      </c>
      <c r="K156" s="163">
        <v>1.1084396267166551E-2</v>
      </c>
      <c r="L156" s="164">
        <v>4.2</v>
      </c>
      <c r="M156" s="107">
        <v>674.6</v>
      </c>
      <c r="N156" s="161">
        <f t="shared" si="10"/>
        <v>0.67460000000000009</v>
      </c>
      <c r="O156" s="165">
        <f t="shared" si="11"/>
        <v>0.27490932800847634</v>
      </c>
      <c r="P156" s="166">
        <v>0.27490932800847634</v>
      </c>
      <c r="Q156" s="107">
        <v>-18.5</v>
      </c>
      <c r="R156" s="109">
        <v>64</v>
      </c>
      <c r="S156" s="110" t="s">
        <v>349</v>
      </c>
      <c r="T156" s="110" t="s">
        <v>349</v>
      </c>
      <c r="U156" s="127">
        <v>26.031700000000001</v>
      </c>
      <c r="V156" s="128">
        <v>-174.15823333333333</v>
      </c>
      <c r="W156" s="21" t="s">
        <v>422</v>
      </c>
      <c r="X156" s="129">
        <v>41898</v>
      </c>
      <c r="Y156" s="113"/>
      <c r="Z156" s="105" t="s">
        <v>380</v>
      </c>
      <c r="AA156" s="1" t="s">
        <v>379</v>
      </c>
    </row>
    <row r="157" spans="1:27" ht="14.5" x14ac:dyDescent="0.35">
      <c r="A157" s="1" t="s">
        <v>1326</v>
      </c>
      <c r="B157" s="1" t="s">
        <v>160</v>
      </c>
      <c r="C157" s="1" t="s">
        <v>310</v>
      </c>
      <c r="D157" s="1"/>
      <c r="E157" s="1" t="s">
        <v>339</v>
      </c>
      <c r="F157" s="16">
        <v>2.1305000000000001</v>
      </c>
      <c r="G157" s="2"/>
      <c r="H157" s="17">
        <v>35.200000000000003</v>
      </c>
      <c r="I157" s="161">
        <f t="shared" si="8"/>
        <v>3.5200000000000002E-2</v>
      </c>
      <c r="J157" s="162">
        <f t="shared" si="9"/>
        <v>1.652194320582023E-2</v>
      </c>
      <c r="K157" s="171">
        <v>1.652194320582023E-2</v>
      </c>
      <c r="L157" s="17">
        <v>4</v>
      </c>
      <c r="M157" s="17">
        <v>560.9</v>
      </c>
      <c r="N157" s="161">
        <f t="shared" si="10"/>
        <v>0.56089999999999995</v>
      </c>
      <c r="O157" s="165">
        <f t="shared" si="11"/>
        <v>0.26327153250410701</v>
      </c>
      <c r="P157" s="15">
        <v>0.26327153250410701</v>
      </c>
      <c r="Q157" s="17">
        <v>-20.3</v>
      </c>
      <c r="R157" s="323">
        <v>98</v>
      </c>
      <c r="S157" s="3" t="s">
        <v>349</v>
      </c>
      <c r="T157" s="3" t="s">
        <v>349</v>
      </c>
      <c r="U157" s="157">
        <v>26.083629999999999</v>
      </c>
      <c r="V157" s="157">
        <v>-174.16647</v>
      </c>
      <c r="W157" s="157" t="s">
        <v>422</v>
      </c>
      <c r="X157" s="170">
        <v>43676</v>
      </c>
      <c r="Y157" s="1">
        <v>26.111000000000001</v>
      </c>
      <c r="Z157" s="1" t="s">
        <v>1291</v>
      </c>
      <c r="AA157" s="2" t="s">
        <v>1245</v>
      </c>
    </row>
    <row r="158" spans="1:27" ht="14.5" x14ac:dyDescent="0.35">
      <c r="A158" s="1" t="s">
        <v>1327</v>
      </c>
      <c r="B158" s="1" t="s">
        <v>160</v>
      </c>
      <c r="C158" s="1" t="s">
        <v>310</v>
      </c>
      <c r="D158" s="1"/>
      <c r="E158" s="1" t="s">
        <v>339</v>
      </c>
      <c r="F158" s="16">
        <v>2.0545</v>
      </c>
      <c r="G158" s="2"/>
      <c r="H158" s="17">
        <v>35.799999999999997</v>
      </c>
      <c r="I158" s="161">
        <f t="shared" si="8"/>
        <v>3.5799999999999998E-2</v>
      </c>
      <c r="J158" s="162">
        <f t="shared" si="9"/>
        <v>1.7425164273545873E-2</v>
      </c>
      <c r="K158" s="171">
        <v>1.7425164273545873E-2</v>
      </c>
      <c r="L158" s="17">
        <v>4.3</v>
      </c>
      <c r="M158" s="17">
        <v>556.1</v>
      </c>
      <c r="N158" s="161">
        <f t="shared" si="10"/>
        <v>0.55610000000000004</v>
      </c>
      <c r="O158" s="165">
        <f t="shared" si="11"/>
        <v>0.27067412995862744</v>
      </c>
      <c r="P158" s="15">
        <v>0.27067412995862744</v>
      </c>
      <c r="Q158" s="17">
        <v>-20.6</v>
      </c>
      <c r="R158" s="323">
        <v>98</v>
      </c>
      <c r="S158" s="3" t="s">
        <v>349</v>
      </c>
      <c r="T158" s="3" t="s">
        <v>349</v>
      </c>
      <c r="U158" s="157">
        <v>26.083629999999999</v>
      </c>
      <c r="V158" s="3">
        <v>-174.16647</v>
      </c>
      <c r="W158" s="3" t="s">
        <v>422</v>
      </c>
      <c r="X158" s="170">
        <v>43676</v>
      </c>
      <c r="Y158" s="1">
        <v>26.111000000000001</v>
      </c>
      <c r="Z158" s="1" t="s">
        <v>1291</v>
      </c>
      <c r="AA158" s="2" t="s">
        <v>1245</v>
      </c>
    </row>
    <row r="159" spans="1:27" ht="14.5" x14ac:dyDescent="0.35">
      <c r="A159" s="1" t="s">
        <v>1328</v>
      </c>
      <c r="B159" s="1" t="s">
        <v>160</v>
      </c>
      <c r="C159" s="1" t="s">
        <v>310</v>
      </c>
      <c r="D159" s="1"/>
      <c r="E159" s="1" t="s">
        <v>339</v>
      </c>
      <c r="F159" s="16">
        <v>1.9857</v>
      </c>
      <c r="G159" s="2"/>
      <c r="H159" s="17">
        <v>31.1</v>
      </c>
      <c r="I159" s="161">
        <f t="shared" si="8"/>
        <v>3.1100000000000003E-2</v>
      </c>
      <c r="J159" s="162">
        <f t="shared" si="9"/>
        <v>1.5661983179735106E-2</v>
      </c>
      <c r="K159" s="171">
        <v>1.5661983179735106E-2</v>
      </c>
      <c r="L159" s="17">
        <v>4.3</v>
      </c>
      <c r="M159" s="17">
        <v>475.4</v>
      </c>
      <c r="N159" s="161">
        <f t="shared" si="10"/>
        <v>0.47539999999999999</v>
      </c>
      <c r="O159" s="165">
        <f t="shared" si="11"/>
        <v>0.23941179432945561</v>
      </c>
      <c r="P159" s="15">
        <v>0.23941179432945561</v>
      </c>
      <c r="Q159" s="17">
        <v>-19.899999999999999</v>
      </c>
      <c r="R159" s="323">
        <v>98</v>
      </c>
      <c r="S159" s="3" t="s">
        <v>349</v>
      </c>
      <c r="T159" s="3" t="s">
        <v>349</v>
      </c>
      <c r="U159" s="157">
        <v>26.083629999999999</v>
      </c>
      <c r="V159" s="3">
        <v>-174.16647</v>
      </c>
      <c r="W159" s="3" t="s">
        <v>422</v>
      </c>
      <c r="X159" s="170">
        <v>43676</v>
      </c>
      <c r="Y159" s="1">
        <v>26.111000000000001</v>
      </c>
      <c r="Z159" s="1" t="s">
        <v>1291</v>
      </c>
      <c r="AA159" s="2" t="s">
        <v>1245</v>
      </c>
    </row>
    <row r="160" spans="1:27" ht="14.5" x14ac:dyDescent="0.35">
      <c r="A160" s="1" t="s">
        <v>1330</v>
      </c>
      <c r="B160" s="1" t="s">
        <v>160</v>
      </c>
      <c r="C160" s="1"/>
      <c r="D160" s="1"/>
      <c r="E160" s="1" t="s">
        <v>339</v>
      </c>
      <c r="F160" s="16">
        <v>2.0470000000000002</v>
      </c>
      <c r="G160" s="2"/>
      <c r="H160" s="17">
        <v>30.4</v>
      </c>
      <c r="I160" s="161">
        <f t="shared" si="8"/>
        <v>3.04E-2</v>
      </c>
      <c r="J160" s="162">
        <f t="shared" si="9"/>
        <v>1.4851001465559354E-2</v>
      </c>
      <c r="K160" s="171">
        <v>1.4851001465559354E-2</v>
      </c>
      <c r="L160" s="17">
        <v>4.5999999999999996</v>
      </c>
      <c r="M160" s="17">
        <v>643.4</v>
      </c>
      <c r="N160" s="161">
        <f t="shared" si="10"/>
        <v>0.64339999999999997</v>
      </c>
      <c r="O160" s="165">
        <f t="shared" si="11"/>
        <v>0.31431362970200288</v>
      </c>
      <c r="P160" s="15">
        <v>0.31431362970200288</v>
      </c>
      <c r="Q160" s="17">
        <v>-19.600000000000001</v>
      </c>
      <c r="R160" s="323">
        <v>98</v>
      </c>
      <c r="S160" s="3" t="s">
        <v>349</v>
      </c>
      <c r="T160" s="3" t="s">
        <v>349</v>
      </c>
      <c r="U160" s="157">
        <v>26.083629999999999</v>
      </c>
      <c r="V160" s="3">
        <v>-174.16647</v>
      </c>
      <c r="W160" s="3" t="s">
        <v>422</v>
      </c>
      <c r="X160" s="170">
        <v>43676</v>
      </c>
      <c r="Y160" s="3"/>
      <c r="Z160" s="1" t="s">
        <v>376</v>
      </c>
      <c r="AA160" s="2" t="s">
        <v>1245</v>
      </c>
    </row>
    <row r="161" spans="1:27" ht="14.5" x14ac:dyDescent="0.35">
      <c r="A161" s="1" t="s">
        <v>1331</v>
      </c>
      <c r="B161" s="1" t="s">
        <v>160</v>
      </c>
      <c r="C161" s="1"/>
      <c r="D161" s="1"/>
      <c r="E161" s="1" t="s">
        <v>339</v>
      </c>
      <c r="F161" s="16">
        <v>2.0375999999999999</v>
      </c>
      <c r="G161" s="2"/>
      <c r="H161" s="17">
        <v>32.5</v>
      </c>
      <c r="I161" s="161">
        <f t="shared" si="8"/>
        <v>3.2500000000000001E-2</v>
      </c>
      <c r="J161" s="162">
        <f t="shared" si="9"/>
        <v>1.5950137416568512E-2</v>
      </c>
      <c r="K161" s="171">
        <v>1.5950137416568512E-2</v>
      </c>
      <c r="L161" s="17">
        <v>4.4000000000000004</v>
      </c>
      <c r="M161" s="17">
        <v>641.70000000000005</v>
      </c>
      <c r="N161" s="161">
        <f t="shared" si="10"/>
        <v>0.64170000000000005</v>
      </c>
      <c r="O161" s="165">
        <f t="shared" si="11"/>
        <v>0.3149293286219082</v>
      </c>
      <c r="P161" s="15">
        <v>0.3149293286219082</v>
      </c>
      <c r="Q161" s="17">
        <v>-20.100000000000001</v>
      </c>
      <c r="R161" s="323">
        <v>98</v>
      </c>
      <c r="S161" s="157" t="s">
        <v>349</v>
      </c>
      <c r="T161" s="157" t="s">
        <v>349</v>
      </c>
      <c r="U161" s="157">
        <v>26.083629999999999</v>
      </c>
      <c r="V161" s="157">
        <v>-174.16647</v>
      </c>
      <c r="W161" s="157" t="s">
        <v>422</v>
      </c>
      <c r="X161" s="170">
        <v>43676</v>
      </c>
      <c r="Y161" s="157"/>
      <c r="Z161" s="1" t="s">
        <v>376</v>
      </c>
      <c r="AA161" s="2" t="s">
        <v>1245</v>
      </c>
    </row>
    <row r="162" spans="1:27" ht="14.5" x14ac:dyDescent="0.35">
      <c r="A162" s="1" t="s">
        <v>1332</v>
      </c>
      <c r="B162" s="1" t="s">
        <v>160</v>
      </c>
      <c r="C162" s="1"/>
      <c r="D162" s="1"/>
      <c r="E162" s="1" t="s">
        <v>339</v>
      </c>
      <c r="F162" s="16">
        <v>2.0577999999999999</v>
      </c>
      <c r="G162" s="2"/>
      <c r="H162" s="17">
        <v>28.7</v>
      </c>
      <c r="I162" s="161">
        <f t="shared" si="8"/>
        <v>2.87E-2</v>
      </c>
      <c r="J162" s="162">
        <f t="shared" si="9"/>
        <v>1.3946933618427448E-2</v>
      </c>
      <c r="K162" s="171">
        <v>1.3946933618427448E-2</v>
      </c>
      <c r="L162" s="17">
        <v>4.5999999999999996</v>
      </c>
      <c r="M162" s="17">
        <v>651.5</v>
      </c>
      <c r="N162" s="161">
        <f t="shared" si="10"/>
        <v>0.65149999999999997</v>
      </c>
      <c r="O162" s="165">
        <f t="shared" si="11"/>
        <v>0.31660025269705511</v>
      </c>
      <c r="P162" s="15">
        <v>0.31660025269705511</v>
      </c>
      <c r="Q162" s="17">
        <v>-19.3</v>
      </c>
      <c r="R162" s="323">
        <v>98</v>
      </c>
      <c r="S162" s="3" t="s">
        <v>349</v>
      </c>
      <c r="T162" s="3" t="s">
        <v>349</v>
      </c>
      <c r="U162" s="157">
        <v>26.083629999999999</v>
      </c>
      <c r="V162" s="157">
        <v>-174.16647</v>
      </c>
      <c r="W162" s="157" t="s">
        <v>422</v>
      </c>
      <c r="X162" s="170">
        <v>43676</v>
      </c>
      <c r="Y162" s="157"/>
      <c r="Z162" s="1" t="s">
        <v>376</v>
      </c>
      <c r="AA162" s="2" t="s">
        <v>1245</v>
      </c>
    </row>
    <row r="163" spans="1:27" s="44" customFormat="1" ht="14.5" x14ac:dyDescent="0.35">
      <c r="A163" s="1" t="s">
        <v>1051</v>
      </c>
      <c r="B163" s="1" t="s">
        <v>160</v>
      </c>
      <c r="C163" s="23" t="s">
        <v>310</v>
      </c>
      <c r="D163" s="15"/>
      <c r="E163" s="1" t="s">
        <v>339</v>
      </c>
      <c r="F163" s="34">
        <v>1.33</v>
      </c>
      <c r="G163" s="21"/>
      <c r="H163" s="26">
        <v>27.425923580501763</v>
      </c>
      <c r="I163" s="161">
        <f t="shared" si="8"/>
        <v>2.7425923580501763E-2</v>
      </c>
      <c r="J163" s="162">
        <f t="shared" si="9"/>
        <v>2.0620995173309595E-2</v>
      </c>
      <c r="K163" s="163">
        <v>2.0620995173309595E-2</v>
      </c>
      <c r="L163" s="27">
        <v>3.1106424517849596</v>
      </c>
      <c r="M163" s="26">
        <v>340.77878870313708</v>
      </c>
      <c r="N163" s="161">
        <f t="shared" si="10"/>
        <v>0.3407787887031371</v>
      </c>
      <c r="O163" s="165">
        <f t="shared" si="11"/>
        <v>0.25622465316025345</v>
      </c>
      <c r="P163" s="166">
        <v>0.25622465316025345</v>
      </c>
      <c r="Q163" s="26">
        <v>-17.729288689378997</v>
      </c>
      <c r="R163" s="323">
        <v>89</v>
      </c>
      <c r="S163" s="157" t="s">
        <v>1123</v>
      </c>
      <c r="T163" s="21" t="s">
        <v>1217</v>
      </c>
      <c r="U163" s="21"/>
      <c r="V163" s="21"/>
      <c r="W163" s="21" t="s">
        <v>1203</v>
      </c>
      <c r="X163" s="36"/>
      <c r="Y163" s="21"/>
      <c r="Z163" s="21"/>
      <c r="AA163" s="21"/>
    </row>
    <row r="164" spans="1:27" ht="14.5" x14ac:dyDescent="0.35">
      <c r="A164" s="105" t="s">
        <v>204</v>
      </c>
      <c r="B164" s="114" t="s">
        <v>160</v>
      </c>
      <c r="C164" s="1" t="s">
        <v>324</v>
      </c>
      <c r="E164" s="1" t="s">
        <v>339</v>
      </c>
      <c r="F164" s="106">
        <v>2.5005999999999999</v>
      </c>
      <c r="G164" s="21"/>
      <c r="H164" s="107">
        <v>49.4</v>
      </c>
      <c r="I164" s="161">
        <f t="shared" si="8"/>
        <v>4.9399999999999999E-2</v>
      </c>
      <c r="J164" s="162">
        <f t="shared" si="9"/>
        <v>1.9755258737902903E-2</v>
      </c>
      <c r="K164" s="163">
        <v>1.9755258737902903E-2</v>
      </c>
      <c r="L164" s="164">
        <v>2.5</v>
      </c>
      <c r="M164" s="107">
        <v>562.20000000000005</v>
      </c>
      <c r="N164" s="161">
        <f t="shared" si="10"/>
        <v>0.56220000000000003</v>
      </c>
      <c r="O164" s="165">
        <f t="shared" si="11"/>
        <v>0.22482604174998003</v>
      </c>
      <c r="P164" s="166">
        <v>0.22482604174998003</v>
      </c>
      <c r="Q164" s="107">
        <v>-25.5</v>
      </c>
      <c r="R164" s="109">
        <v>79</v>
      </c>
      <c r="S164" s="110" t="s">
        <v>353</v>
      </c>
      <c r="T164" s="110" t="s">
        <v>353</v>
      </c>
      <c r="U164" s="127">
        <v>25.929279999999999</v>
      </c>
      <c r="V164" s="128">
        <v>-173.40385000000001</v>
      </c>
      <c r="W164" s="21" t="s">
        <v>422</v>
      </c>
      <c r="X164" s="129">
        <v>42259</v>
      </c>
      <c r="Y164" s="129"/>
      <c r="Z164" s="105" t="s">
        <v>386</v>
      </c>
      <c r="AA164" s="1" t="s">
        <v>384</v>
      </c>
    </row>
    <row r="165" spans="1:27" ht="14.5" x14ac:dyDescent="0.35">
      <c r="A165" s="105" t="s">
        <v>200</v>
      </c>
      <c r="B165" s="114" t="s">
        <v>160</v>
      </c>
      <c r="C165" s="1" t="s">
        <v>324</v>
      </c>
      <c r="E165" s="1" t="s">
        <v>339</v>
      </c>
      <c r="F165" s="106">
        <v>2.5390999999999999</v>
      </c>
      <c r="G165" s="21"/>
      <c r="H165" s="107">
        <v>77.7</v>
      </c>
      <c r="I165" s="161">
        <f t="shared" si="8"/>
        <v>7.7700000000000005E-2</v>
      </c>
      <c r="J165" s="162">
        <f t="shared" si="9"/>
        <v>3.0601394194793435E-2</v>
      </c>
      <c r="K165" s="163">
        <v>3.0601394194793435E-2</v>
      </c>
      <c r="L165" s="164">
        <v>3.2</v>
      </c>
      <c r="M165" s="107">
        <v>800.3</v>
      </c>
      <c r="N165" s="161">
        <f t="shared" si="10"/>
        <v>0.80030000000000001</v>
      </c>
      <c r="O165" s="165">
        <f t="shared" si="11"/>
        <v>0.31519042180300105</v>
      </c>
      <c r="P165" s="166">
        <v>0.31519042180300105</v>
      </c>
      <c r="Q165" s="107">
        <v>-32.799999999999997</v>
      </c>
      <c r="R165" s="109">
        <v>84</v>
      </c>
      <c r="S165" s="110" t="s">
        <v>353</v>
      </c>
      <c r="T165" s="110" t="s">
        <v>353</v>
      </c>
      <c r="U165" s="127">
        <v>25.89528</v>
      </c>
      <c r="V165" s="128">
        <v>-173.49687</v>
      </c>
      <c r="W165" s="21" t="s">
        <v>422</v>
      </c>
      <c r="X165" s="129">
        <v>42258</v>
      </c>
      <c r="Y165" s="129"/>
      <c r="Z165" s="105" t="s">
        <v>380</v>
      </c>
      <c r="AA165" s="1" t="s">
        <v>384</v>
      </c>
    </row>
    <row r="166" spans="1:27" ht="14.5" x14ac:dyDescent="0.35">
      <c r="A166" s="105" t="s">
        <v>202</v>
      </c>
      <c r="B166" s="114" t="s">
        <v>160</v>
      </c>
      <c r="C166" s="1" t="s">
        <v>324</v>
      </c>
      <c r="E166" s="1" t="s">
        <v>339</v>
      </c>
      <c r="F166" s="106">
        <v>2.5057999999999998</v>
      </c>
      <c r="G166" s="21"/>
      <c r="H166" s="107">
        <v>18.899999999999999</v>
      </c>
      <c r="I166" s="161">
        <f t="shared" si="8"/>
        <v>1.89E-2</v>
      </c>
      <c r="J166" s="162">
        <f t="shared" si="9"/>
        <v>7.5425013967595185E-3</v>
      </c>
      <c r="K166" s="163">
        <v>7.5425013967595185E-3</v>
      </c>
      <c r="L166" s="164">
        <v>-0.3</v>
      </c>
      <c r="M166" s="107">
        <v>518.1</v>
      </c>
      <c r="N166" s="161">
        <f t="shared" si="10"/>
        <v>0.5181</v>
      </c>
      <c r="O166" s="165">
        <f t="shared" si="11"/>
        <v>0.20676031606672521</v>
      </c>
      <c r="P166" s="166">
        <v>0.20676031606672521</v>
      </c>
      <c r="Q166" s="107">
        <v>-16.2</v>
      </c>
      <c r="R166" s="109">
        <v>88</v>
      </c>
      <c r="S166" s="110" t="s">
        <v>353</v>
      </c>
      <c r="T166" s="110" t="s">
        <v>353</v>
      </c>
      <c r="U166" s="127">
        <v>25.89913</v>
      </c>
      <c r="V166" s="128">
        <v>-173.49757</v>
      </c>
      <c r="W166" s="21" t="s">
        <v>422</v>
      </c>
      <c r="X166" s="129">
        <v>42258</v>
      </c>
      <c r="Y166" s="129"/>
      <c r="Z166" s="105" t="s">
        <v>386</v>
      </c>
      <c r="AA166" s="1" t="s">
        <v>384</v>
      </c>
    </row>
    <row r="167" spans="1:27" ht="14.5" x14ac:dyDescent="0.35">
      <c r="A167" s="105" t="s">
        <v>278</v>
      </c>
      <c r="B167" s="114" t="s">
        <v>160</v>
      </c>
      <c r="C167" s="1" t="s">
        <v>324</v>
      </c>
      <c r="E167" s="1" t="s">
        <v>339</v>
      </c>
      <c r="F167" s="106">
        <v>2.4906999999999999</v>
      </c>
      <c r="G167" s="21"/>
      <c r="H167" s="107">
        <v>32.299999999999997</v>
      </c>
      <c r="I167" s="161">
        <f t="shared" si="8"/>
        <v>3.2299999999999995E-2</v>
      </c>
      <c r="J167" s="162">
        <f t="shared" si="9"/>
        <v>1.2968241859718151E-2</v>
      </c>
      <c r="K167" s="163">
        <v>1.2968241859718151E-2</v>
      </c>
      <c r="L167" s="164">
        <v>3.8</v>
      </c>
      <c r="M167" s="107">
        <v>543.20000000000005</v>
      </c>
      <c r="N167" s="161">
        <f t="shared" si="10"/>
        <v>0.54320000000000002</v>
      </c>
      <c r="O167" s="165">
        <f t="shared" si="11"/>
        <v>0.21809129963464088</v>
      </c>
      <c r="P167" s="166">
        <v>0.21809129963464088</v>
      </c>
      <c r="Q167" s="107">
        <v>-29.2</v>
      </c>
      <c r="R167" s="116">
        <v>90.220800000000011</v>
      </c>
      <c r="S167" s="110" t="s">
        <v>353</v>
      </c>
      <c r="T167" s="110" t="s">
        <v>353</v>
      </c>
      <c r="U167" s="127">
        <v>25.942433333333334</v>
      </c>
      <c r="V167" s="127">
        <v>-173.51053333333334</v>
      </c>
      <c r="W167" s="21" t="s">
        <v>422</v>
      </c>
      <c r="X167" s="129">
        <v>42270</v>
      </c>
      <c r="Y167" s="129"/>
      <c r="Z167" s="105" t="s">
        <v>386</v>
      </c>
      <c r="AA167" s="1" t="s">
        <v>384</v>
      </c>
    </row>
    <row r="168" spans="1:27" ht="14.5" x14ac:dyDescent="0.35">
      <c r="A168" s="1" t="s">
        <v>29</v>
      </c>
      <c r="B168" s="2" t="s">
        <v>6</v>
      </c>
      <c r="C168" s="2" t="s">
        <v>300</v>
      </c>
      <c r="E168" s="1" t="s">
        <v>339</v>
      </c>
      <c r="F168" s="16">
        <v>5.327</v>
      </c>
      <c r="G168" s="16"/>
      <c r="H168" s="17">
        <v>32.299999999999997</v>
      </c>
      <c r="I168" s="161">
        <f t="shared" si="8"/>
        <v>3.2299999999999995E-2</v>
      </c>
      <c r="J168" s="162">
        <f t="shared" si="9"/>
        <v>6.0634503472874026E-3</v>
      </c>
      <c r="K168" s="163">
        <v>6.0634503472874026E-3</v>
      </c>
      <c r="L168" s="167">
        <v>2.9</v>
      </c>
      <c r="M168" s="17">
        <v>800.2</v>
      </c>
      <c r="N168" s="161">
        <f t="shared" si="10"/>
        <v>0.80020000000000002</v>
      </c>
      <c r="O168" s="165">
        <f t="shared" si="11"/>
        <v>0.15021588135911396</v>
      </c>
      <c r="P168" s="166">
        <v>0.15021588135911396</v>
      </c>
      <c r="Q168" s="17">
        <v>-14.4</v>
      </c>
      <c r="R168" s="18">
        <v>62.484000000000002</v>
      </c>
      <c r="S168" s="3" t="s">
        <v>347</v>
      </c>
      <c r="T168" s="3" t="s">
        <v>347</v>
      </c>
      <c r="U168" s="168">
        <v>23.639800000000001</v>
      </c>
      <c r="V168" s="169">
        <v>-166.25454999999999</v>
      </c>
      <c r="W168" s="21" t="s">
        <v>422</v>
      </c>
      <c r="X168" s="170">
        <v>41160</v>
      </c>
      <c r="Y168" s="22"/>
      <c r="Z168" s="2" t="s">
        <v>370</v>
      </c>
      <c r="AA168" s="1" t="s">
        <v>369</v>
      </c>
    </row>
    <row r="169" spans="1:27" ht="14.5" x14ac:dyDescent="0.35">
      <c r="A169" s="105" t="s">
        <v>121</v>
      </c>
      <c r="B169" s="115" t="s">
        <v>6</v>
      </c>
      <c r="C169" s="1" t="s">
        <v>310</v>
      </c>
      <c r="E169" s="2" t="s">
        <v>339</v>
      </c>
      <c r="F169" s="106">
        <v>2.4872000000000001</v>
      </c>
      <c r="G169" s="21"/>
      <c r="H169" s="107">
        <v>21.4</v>
      </c>
      <c r="I169" s="161">
        <f t="shared" si="8"/>
        <v>2.1399999999999999E-2</v>
      </c>
      <c r="J169" s="162">
        <f t="shared" si="9"/>
        <v>8.6040527500804102E-3</v>
      </c>
      <c r="K169" s="163">
        <v>8.6040527500804102E-3</v>
      </c>
      <c r="L169" s="164">
        <v>3.5</v>
      </c>
      <c r="M169" s="107">
        <v>352.9</v>
      </c>
      <c r="N169" s="161">
        <f t="shared" si="10"/>
        <v>0.35289999999999999</v>
      </c>
      <c r="O169" s="165">
        <f t="shared" si="11"/>
        <v>0.14188645866838212</v>
      </c>
      <c r="P169" s="166">
        <v>0.14188645866838212</v>
      </c>
      <c r="Q169" s="107">
        <v>-20.9</v>
      </c>
      <c r="R169" s="25">
        <v>67</v>
      </c>
      <c r="S169" s="25" t="s">
        <v>347</v>
      </c>
      <c r="T169" s="25" t="s">
        <v>347</v>
      </c>
      <c r="U169" s="128">
        <v>23.6633</v>
      </c>
      <c r="V169" s="128">
        <v>-166.25529</v>
      </c>
      <c r="W169" s="21" t="s">
        <v>422</v>
      </c>
      <c r="X169" s="131">
        <v>41421</v>
      </c>
      <c r="Y169" s="117"/>
      <c r="Z169" s="115" t="s">
        <v>374</v>
      </c>
      <c r="AA169" s="1" t="s">
        <v>372</v>
      </c>
    </row>
    <row r="170" spans="1:27" s="44" customFormat="1" ht="14.5" x14ac:dyDescent="0.35">
      <c r="A170" s="105" t="s">
        <v>135</v>
      </c>
      <c r="B170" s="55" t="s">
        <v>6</v>
      </c>
      <c r="C170" s="1" t="s">
        <v>313</v>
      </c>
      <c r="D170" s="15"/>
      <c r="E170" s="2" t="s">
        <v>339</v>
      </c>
      <c r="F170" s="106">
        <v>5.2907999999999999</v>
      </c>
      <c r="G170" s="21"/>
      <c r="H170" s="107">
        <v>99.3</v>
      </c>
      <c r="I170" s="161">
        <f t="shared" si="8"/>
        <v>9.9299999999999999E-2</v>
      </c>
      <c r="J170" s="162">
        <f t="shared" si="9"/>
        <v>1.8768428215014742E-2</v>
      </c>
      <c r="K170" s="163">
        <v>1.8768428215014742E-2</v>
      </c>
      <c r="L170" s="164">
        <v>3.4</v>
      </c>
      <c r="M170" s="107">
        <v>1575.9</v>
      </c>
      <c r="N170" s="161">
        <f t="shared" si="10"/>
        <v>1.5759000000000001</v>
      </c>
      <c r="O170" s="165">
        <f t="shared" si="11"/>
        <v>0.29785665683828533</v>
      </c>
      <c r="P170" s="166">
        <v>0.29785665683828533</v>
      </c>
      <c r="Q170" s="107">
        <v>-20.3</v>
      </c>
      <c r="R170" s="109">
        <v>88</v>
      </c>
      <c r="S170" s="110" t="s">
        <v>347</v>
      </c>
      <c r="T170" s="110" t="s">
        <v>347</v>
      </c>
      <c r="U170" s="127">
        <v>23.631366666666665</v>
      </c>
      <c r="V170" s="128">
        <v>-166.185</v>
      </c>
      <c r="W170" s="21" t="s">
        <v>422</v>
      </c>
      <c r="X170" s="129">
        <v>41893</v>
      </c>
      <c r="Y170" s="113"/>
      <c r="Z170" s="105" t="s">
        <v>378</v>
      </c>
      <c r="AA170" s="1" t="s">
        <v>379</v>
      </c>
    </row>
    <row r="171" spans="1:27" ht="14.5" x14ac:dyDescent="0.35">
      <c r="A171" s="105" t="s">
        <v>235</v>
      </c>
      <c r="B171" s="114" t="s">
        <v>6</v>
      </c>
      <c r="C171" s="1" t="s">
        <v>313</v>
      </c>
      <c r="E171" s="1" t="s">
        <v>339</v>
      </c>
      <c r="F171" s="106">
        <v>4.0209000000000001</v>
      </c>
      <c r="G171" s="21"/>
      <c r="H171" s="107">
        <v>50.4</v>
      </c>
      <c r="I171" s="161">
        <f t="shared" si="8"/>
        <v>5.04E-2</v>
      </c>
      <c r="J171" s="162">
        <f t="shared" si="9"/>
        <v>1.2534507199880623E-2</v>
      </c>
      <c r="K171" s="163">
        <v>1.2534507199880623E-2</v>
      </c>
      <c r="L171" s="164">
        <v>5.5</v>
      </c>
      <c r="M171" s="107">
        <v>499.8</v>
      </c>
      <c r="N171" s="161">
        <f t="shared" si="10"/>
        <v>0.49980000000000002</v>
      </c>
      <c r="O171" s="165">
        <f t="shared" si="11"/>
        <v>0.12430052973214951</v>
      </c>
      <c r="P171" s="166">
        <v>0.12430052973214951</v>
      </c>
      <c r="Q171" s="107">
        <v>-21.6</v>
      </c>
      <c r="R171" s="110">
        <v>91</v>
      </c>
      <c r="S171" s="110" t="s">
        <v>354</v>
      </c>
      <c r="T171" s="110" t="s">
        <v>354</v>
      </c>
      <c r="U171" s="127">
        <v>28.427320000000002</v>
      </c>
      <c r="V171" s="128">
        <v>-178.41370000000001</v>
      </c>
      <c r="W171" s="21" t="s">
        <v>422</v>
      </c>
      <c r="X171" s="129">
        <v>42262</v>
      </c>
      <c r="Y171" s="129"/>
      <c r="Z171" s="105" t="s">
        <v>386</v>
      </c>
      <c r="AA171" s="1" t="s">
        <v>384</v>
      </c>
    </row>
    <row r="172" spans="1:27" ht="14.5" x14ac:dyDescent="0.35">
      <c r="A172" s="105" t="s">
        <v>238</v>
      </c>
      <c r="B172" s="114" t="s">
        <v>6</v>
      </c>
      <c r="C172" s="1" t="s">
        <v>313</v>
      </c>
      <c r="E172" s="1" t="s">
        <v>339</v>
      </c>
      <c r="F172" s="106">
        <v>4.0590999999999999</v>
      </c>
      <c r="G172" s="21"/>
      <c r="H172" s="107">
        <v>28</v>
      </c>
      <c r="I172" s="161">
        <f t="shared" si="8"/>
        <v>2.8000000000000001E-2</v>
      </c>
      <c r="J172" s="162">
        <f t="shared" si="9"/>
        <v>6.898080855362026E-3</v>
      </c>
      <c r="K172" s="163">
        <v>6.898080855362026E-3</v>
      </c>
      <c r="L172" s="164">
        <v>4.9000000000000004</v>
      </c>
      <c r="M172" s="107">
        <v>449.4</v>
      </c>
      <c r="N172" s="161">
        <f t="shared" si="10"/>
        <v>0.44939999999999997</v>
      </c>
      <c r="O172" s="165">
        <f t="shared" si="11"/>
        <v>0.11071419772856052</v>
      </c>
      <c r="P172" s="166">
        <v>0.11071419772856052</v>
      </c>
      <c r="Q172" s="107">
        <v>-22</v>
      </c>
      <c r="R172" s="110">
        <v>91</v>
      </c>
      <c r="S172" s="110" t="s">
        <v>354</v>
      </c>
      <c r="T172" s="110" t="s">
        <v>354</v>
      </c>
      <c r="U172" s="127">
        <v>28.427320000000002</v>
      </c>
      <c r="V172" s="128">
        <v>-178.41370000000001</v>
      </c>
      <c r="W172" s="21" t="s">
        <v>422</v>
      </c>
      <c r="X172" s="129">
        <v>42262</v>
      </c>
      <c r="Y172" s="129"/>
      <c r="Z172" s="105" t="s">
        <v>386</v>
      </c>
      <c r="AA172" s="1" t="s">
        <v>384</v>
      </c>
    </row>
    <row r="173" spans="1:27" ht="14.5" x14ac:dyDescent="0.35">
      <c r="A173" s="105" t="s">
        <v>242</v>
      </c>
      <c r="B173" s="114" t="s">
        <v>6</v>
      </c>
      <c r="C173" s="1" t="s">
        <v>288</v>
      </c>
      <c r="E173" s="1" t="s">
        <v>339</v>
      </c>
      <c r="F173" s="106">
        <v>3.9885000000000002</v>
      </c>
      <c r="G173" s="21"/>
      <c r="H173" s="107">
        <v>34.1</v>
      </c>
      <c r="I173" s="161">
        <f t="shared" si="8"/>
        <v>3.4100000000000005E-2</v>
      </c>
      <c r="J173" s="162">
        <f t="shared" si="9"/>
        <v>8.5495800426225402E-3</v>
      </c>
      <c r="K173" s="163">
        <v>8.5495800426225402E-3</v>
      </c>
      <c r="L173" s="164">
        <v>3.6</v>
      </c>
      <c r="M173" s="107">
        <v>429</v>
      </c>
      <c r="N173" s="161">
        <f t="shared" si="10"/>
        <v>0.42899999999999999</v>
      </c>
      <c r="O173" s="165">
        <f t="shared" si="11"/>
        <v>0.10755923279428356</v>
      </c>
      <c r="P173" s="166">
        <v>0.10755923279428356</v>
      </c>
      <c r="Q173" s="107">
        <v>-20.6</v>
      </c>
      <c r="R173" s="110">
        <v>91</v>
      </c>
      <c r="S173" s="110" t="s">
        <v>354</v>
      </c>
      <c r="T173" s="110" t="s">
        <v>354</v>
      </c>
      <c r="U173" s="127">
        <v>28.427320000000002</v>
      </c>
      <c r="V173" s="128">
        <v>-178.41370000000001</v>
      </c>
      <c r="W173" s="21" t="s">
        <v>422</v>
      </c>
      <c r="X173" s="129">
        <v>42262</v>
      </c>
      <c r="Y173" s="129"/>
      <c r="Z173" s="105" t="s">
        <v>386</v>
      </c>
      <c r="AA173" s="1" t="s">
        <v>384</v>
      </c>
    </row>
    <row r="174" spans="1:27" ht="14.5" x14ac:dyDescent="0.35">
      <c r="A174" s="105" t="s">
        <v>111</v>
      </c>
      <c r="B174" s="55" t="s">
        <v>6</v>
      </c>
      <c r="C174" s="1" t="s">
        <v>288</v>
      </c>
      <c r="E174" s="2" t="s">
        <v>339</v>
      </c>
      <c r="F174" s="106">
        <v>2.4803000000000002</v>
      </c>
      <c r="G174" s="21"/>
      <c r="H174" s="107">
        <v>14.3</v>
      </c>
      <c r="I174" s="161">
        <f t="shared" si="8"/>
        <v>1.43E-2</v>
      </c>
      <c r="J174" s="162">
        <f t="shared" si="9"/>
        <v>5.7654316010160057E-3</v>
      </c>
      <c r="K174" s="163">
        <v>5.7654316010160057E-3</v>
      </c>
      <c r="L174" s="164">
        <v>1.3</v>
      </c>
      <c r="M174" s="107">
        <v>307.60000000000002</v>
      </c>
      <c r="N174" s="161">
        <f t="shared" si="10"/>
        <v>0.30760000000000004</v>
      </c>
      <c r="O174" s="165">
        <f t="shared" si="11"/>
        <v>0.12401725597709955</v>
      </c>
      <c r="P174" s="166">
        <v>0.12401725597709955</v>
      </c>
      <c r="Q174" s="107">
        <v>-14.9</v>
      </c>
      <c r="R174" s="109">
        <v>61</v>
      </c>
      <c r="S174" s="110" t="s">
        <v>351</v>
      </c>
      <c r="T174" s="110" t="s">
        <v>351</v>
      </c>
      <c r="U174" s="127">
        <v>25.710609999999999</v>
      </c>
      <c r="V174" s="128">
        <v>-171.81145000000001</v>
      </c>
      <c r="W174" s="21" t="s">
        <v>422</v>
      </c>
      <c r="X174" s="129">
        <v>41418</v>
      </c>
      <c r="Y174" s="113"/>
      <c r="Z174" s="105" t="s">
        <v>377</v>
      </c>
      <c r="AA174" s="1" t="s">
        <v>372</v>
      </c>
    </row>
    <row r="175" spans="1:27" ht="14.5" x14ac:dyDescent="0.35">
      <c r="A175" s="105" t="s">
        <v>146</v>
      </c>
      <c r="B175" s="55" t="s">
        <v>6</v>
      </c>
      <c r="C175" s="1" t="s">
        <v>288</v>
      </c>
      <c r="E175" s="2" t="s">
        <v>339</v>
      </c>
      <c r="F175" s="106">
        <v>3.2101000000000002</v>
      </c>
      <c r="G175" s="21"/>
      <c r="H175" s="107">
        <v>24.3</v>
      </c>
      <c r="I175" s="161">
        <f t="shared" si="8"/>
        <v>2.4300000000000002E-2</v>
      </c>
      <c r="J175" s="162">
        <f t="shared" si="9"/>
        <v>7.5698576368337439E-3</v>
      </c>
      <c r="K175" s="163">
        <v>7.5698576368337439E-3</v>
      </c>
      <c r="L175" s="164">
        <v>2.7</v>
      </c>
      <c r="M175" s="107">
        <v>465.7</v>
      </c>
      <c r="N175" s="161">
        <f t="shared" si="10"/>
        <v>0.4657</v>
      </c>
      <c r="O175" s="165">
        <f t="shared" si="11"/>
        <v>0.1450733622005545</v>
      </c>
      <c r="P175" s="166">
        <v>0.1450733622005545</v>
      </c>
      <c r="Q175" s="107">
        <v>-15.5</v>
      </c>
      <c r="R175" s="109">
        <v>56</v>
      </c>
      <c r="S175" s="110" t="s">
        <v>349</v>
      </c>
      <c r="T175" s="110" t="s">
        <v>349</v>
      </c>
      <c r="U175" s="127">
        <v>26.114283333333333</v>
      </c>
      <c r="V175" s="128">
        <v>-173.85373333333334</v>
      </c>
      <c r="W175" s="21" t="s">
        <v>422</v>
      </c>
      <c r="X175" s="129">
        <v>41896</v>
      </c>
      <c r="Y175" s="113"/>
      <c r="Z175" s="105" t="s">
        <v>378</v>
      </c>
      <c r="AA175" s="1" t="s">
        <v>379</v>
      </c>
    </row>
    <row r="176" spans="1:27" ht="14.5" x14ac:dyDescent="0.35">
      <c r="A176" s="105" t="s">
        <v>147</v>
      </c>
      <c r="B176" s="55" t="s">
        <v>6</v>
      </c>
      <c r="C176" s="1" t="s">
        <v>322</v>
      </c>
      <c r="E176" s="2" t="s">
        <v>339</v>
      </c>
      <c r="F176" s="106">
        <v>3.0669</v>
      </c>
      <c r="G176" s="21"/>
      <c r="H176" s="107">
        <v>27.9</v>
      </c>
      <c r="I176" s="161">
        <f t="shared" si="8"/>
        <v>2.7899999999999998E-2</v>
      </c>
      <c r="J176" s="162">
        <f t="shared" si="9"/>
        <v>9.0971339137239544E-3</v>
      </c>
      <c r="K176" s="163">
        <v>9.0971339137239544E-3</v>
      </c>
      <c r="L176" s="164">
        <v>4</v>
      </c>
      <c r="M176" s="107">
        <v>360.2</v>
      </c>
      <c r="N176" s="161">
        <f t="shared" si="10"/>
        <v>0.36020000000000002</v>
      </c>
      <c r="O176" s="165">
        <f t="shared" si="11"/>
        <v>0.11744758550979817</v>
      </c>
      <c r="P176" s="166">
        <v>0.11744758550979817</v>
      </c>
      <c r="Q176" s="107">
        <v>-18.399999999999999</v>
      </c>
      <c r="R176" s="109">
        <v>56</v>
      </c>
      <c r="S176" s="110" t="s">
        <v>349</v>
      </c>
      <c r="T176" s="110" t="s">
        <v>349</v>
      </c>
      <c r="U176" s="127">
        <v>26.114283333333333</v>
      </c>
      <c r="V176" s="128">
        <v>-173.85373333333334</v>
      </c>
      <c r="W176" s="21" t="s">
        <v>422</v>
      </c>
      <c r="X176" s="129">
        <v>41896</v>
      </c>
      <c r="Y176" s="113"/>
      <c r="Z176" s="105" t="s">
        <v>378</v>
      </c>
      <c r="AA176" s="1" t="s">
        <v>379</v>
      </c>
    </row>
    <row r="177" spans="1:27" ht="14.5" x14ac:dyDescent="0.35">
      <c r="A177" s="105" t="s">
        <v>144</v>
      </c>
      <c r="B177" s="55" t="s">
        <v>6</v>
      </c>
      <c r="C177" s="1" t="s">
        <v>288</v>
      </c>
      <c r="E177" s="2" t="s">
        <v>339</v>
      </c>
      <c r="F177" s="106">
        <v>3.1745000000000001</v>
      </c>
      <c r="G177" s="21"/>
      <c r="H177" s="107">
        <v>31</v>
      </c>
      <c r="I177" s="161">
        <f t="shared" si="8"/>
        <v>3.1E-2</v>
      </c>
      <c r="J177" s="162">
        <f t="shared" si="9"/>
        <v>9.7653173728146168E-3</v>
      </c>
      <c r="K177" s="163">
        <v>9.7653173728146168E-3</v>
      </c>
      <c r="L177" s="164">
        <v>2.9</v>
      </c>
      <c r="M177" s="107">
        <v>473.5</v>
      </c>
      <c r="N177" s="161">
        <f t="shared" si="10"/>
        <v>0.47350000000000003</v>
      </c>
      <c r="O177" s="165">
        <f t="shared" si="11"/>
        <v>0.14915734761379745</v>
      </c>
      <c r="P177" s="166">
        <v>0.14915734761379745</v>
      </c>
      <c r="Q177" s="107">
        <v>-15.7</v>
      </c>
      <c r="R177" s="109">
        <v>59</v>
      </c>
      <c r="S177" s="110" t="s">
        <v>349</v>
      </c>
      <c r="T177" s="110" t="s">
        <v>349</v>
      </c>
      <c r="U177" s="127">
        <v>26.036999999999999</v>
      </c>
      <c r="V177" s="128">
        <v>-173.79218333333333</v>
      </c>
      <c r="W177" s="21" t="s">
        <v>422</v>
      </c>
      <c r="X177" s="129">
        <v>41896</v>
      </c>
      <c r="Y177" s="113"/>
      <c r="Z177" s="105" t="s">
        <v>381</v>
      </c>
      <c r="AA177" s="1" t="s">
        <v>379</v>
      </c>
    </row>
    <row r="178" spans="1:27" ht="14.5" x14ac:dyDescent="0.35">
      <c r="A178" s="105" t="s">
        <v>161</v>
      </c>
      <c r="B178" s="1" t="s">
        <v>6</v>
      </c>
      <c r="C178" s="1" t="s">
        <v>311</v>
      </c>
      <c r="E178" s="2" t="s">
        <v>339</v>
      </c>
      <c r="F178" s="106">
        <v>3.0941999999999998</v>
      </c>
      <c r="G178" s="21"/>
      <c r="H178" s="107">
        <v>31.4</v>
      </c>
      <c r="I178" s="161">
        <f t="shared" si="8"/>
        <v>3.1399999999999997E-2</v>
      </c>
      <c r="J178" s="162">
        <f t="shared" si="9"/>
        <v>1.0148018874022365E-2</v>
      </c>
      <c r="K178" s="163">
        <v>1.0148018874022365E-2</v>
      </c>
      <c r="L178" s="164">
        <v>2.4</v>
      </c>
      <c r="M178" s="107">
        <v>343.8</v>
      </c>
      <c r="N178" s="161">
        <f t="shared" si="10"/>
        <v>0.34379999999999999</v>
      </c>
      <c r="O178" s="165">
        <f t="shared" si="11"/>
        <v>0.11111111111111112</v>
      </c>
      <c r="P178" s="166">
        <v>0.11111111111111112</v>
      </c>
      <c r="Q178" s="107">
        <v>-18.399999999999999</v>
      </c>
      <c r="R178" s="109">
        <v>64</v>
      </c>
      <c r="S178" s="110" t="s">
        <v>349</v>
      </c>
      <c r="T178" s="110" t="s">
        <v>349</v>
      </c>
      <c r="U178" s="127">
        <v>26.031700000000001</v>
      </c>
      <c r="V178" s="128">
        <v>-174.15823333333333</v>
      </c>
      <c r="W178" s="21" t="s">
        <v>422</v>
      </c>
      <c r="X178" s="129">
        <v>41898</v>
      </c>
      <c r="Y178" s="113"/>
      <c r="Z178" s="105" t="s">
        <v>380</v>
      </c>
      <c r="AA178" s="1" t="s">
        <v>379</v>
      </c>
    </row>
    <row r="179" spans="1:27" s="44" customFormat="1" ht="14.5" x14ac:dyDescent="0.35">
      <c r="A179" s="1" t="s">
        <v>1047</v>
      </c>
      <c r="B179" s="55" t="s">
        <v>6</v>
      </c>
      <c r="C179" s="15" t="s">
        <v>311</v>
      </c>
      <c r="D179" s="15"/>
      <c r="E179" s="2" t="s">
        <v>339</v>
      </c>
      <c r="F179" s="34">
        <v>1.9115</v>
      </c>
      <c r="G179" s="21"/>
      <c r="H179" s="26">
        <v>21.995586673480929</v>
      </c>
      <c r="I179" s="161">
        <f t="shared" si="8"/>
        <v>2.1995586673480928E-2</v>
      </c>
      <c r="J179" s="162">
        <f t="shared" si="9"/>
        <v>1.1506977072184635E-2</v>
      </c>
      <c r="K179" s="163">
        <v>1.1506977072184635E-2</v>
      </c>
      <c r="L179" s="27">
        <v>2.5635452527396292</v>
      </c>
      <c r="M179" s="26">
        <v>311.90823371999784</v>
      </c>
      <c r="N179" s="161">
        <f t="shared" si="10"/>
        <v>0.31190823371999782</v>
      </c>
      <c r="O179" s="165">
        <f t="shared" si="11"/>
        <v>0.16317459258174094</v>
      </c>
      <c r="P179" s="166">
        <v>0.16317459258174094</v>
      </c>
      <c r="Q179" s="26">
        <v>-17.778925887673292</v>
      </c>
      <c r="R179" s="323">
        <v>84</v>
      </c>
      <c r="S179" s="157" t="s">
        <v>1123</v>
      </c>
      <c r="T179" s="21" t="s">
        <v>1217</v>
      </c>
      <c r="U179" s="21"/>
      <c r="V179" s="21"/>
      <c r="W179" s="21" t="s">
        <v>1203</v>
      </c>
      <c r="X179" s="36"/>
      <c r="Y179" s="21"/>
      <c r="Z179" s="21"/>
      <c r="AA179" s="21"/>
    </row>
    <row r="180" spans="1:27" s="44" customFormat="1" ht="14.5" x14ac:dyDescent="0.35">
      <c r="A180" s="1" t="s">
        <v>1032</v>
      </c>
      <c r="B180" s="55" t="s">
        <v>6</v>
      </c>
      <c r="C180" s="15" t="s">
        <v>311</v>
      </c>
      <c r="D180" s="15"/>
      <c r="E180" s="2" t="s">
        <v>339</v>
      </c>
      <c r="F180" s="34">
        <v>2.0409000000000002</v>
      </c>
      <c r="G180" s="21"/>
      <c r="H180" s="26">
        <v>14.524549909681573</v>
      </c>
      <c r="I180" s="161">
        <f t="shared" si="8"/>
        <v>1.4524549909681573E-2</v>
      </c>
      <c r="J180" s="162">
        <f t="shared" si="9"/>
        <v>7.1167376694995206E-3</v>
      </c>
      <c r="K180" s="163">
        <v>7.1167376694995206E-3</v>
      </c>
      <c r="L180" s="27">
        <v>3.5797873228428694</v>
      </c>
      <c r="M180" s="26">
        <v>192.31912491272072</v>
      </c>
      <c r="N180" s="161">
        <f t="shared" si="10"/>
        <v>0.19231912491272074</v>
      </c>
      <c r="O180" s="165">
        <f t="shared" si="11"/>
        <v>9.42325076744185E-2</v>
      </c>
      <c r="P180" s="166">
        <v>9.42325076744185E-2</v>
      </c>
      <c r="Q180" s="26">
        <v>-18.374556848888709</v>
      </c>
      <c r="R180" s="323">
        <v>92</v>
      </c>
      <c r="S180" s="157" t="s">
        <v>1122</v>
      </c>
      <c r="T180" s="21" t="s">
        <v>1217</v>
      </c>
      <c r="U180" s="21"/>
      <c r="V180" s="21"/>
      <c r="W180" s="21" t="s">
        <v>1203</v>
      </c>
      <c r="X180" s="36"/>
      <c r="Y180" s="21"/>
      <c r="Z180" s="21"/>
      <c r="AA180" s="21"/>
    </row>
    <row r="181" spans="1:27" s="44" customFormat="1" ht="14.5" x14ac:dyDescent="0.35">
      <c r="A181" s="1" t="s">
        <v>1033</v>
      </c>
      <c r="B181" s="55" t="s">
        <v>6</v>
      </c>
      <c r="C181" s="15" t="s">
        <v>311</v>
      </c>
      <c r="D181" s="15"/>
      <c r="E181" s="2" t="s">
        <v>339</v>
      </c>
      <c r="F181" s="34">
        <v>2.0348999999999999</v>
      </c>
      <c r="G181" s="21"/>
      <c r="H181" s="26">
        <v>18.167833269805953</v>
      </c>
      <c r="I181" s="161">
        <f t="shared" si="8"/>
        <v>1.8167833269805953E-2</v>
      </c>
      <c r="J181" s="162">
        <f t="shared" si="9"/>
        <v>8.9281209247658137E-3</v>
      </c>
      <c r="K181" s="163">
        <v>8.9281209247658137E-3</v>
      </c>
      <c r="L181" s="27">
        <v>3.234181621990055</v>
      </c>
      <c r="M181" s="26">
        <v>239.20756257601525</v>
      </c>
      <c r="N181" s="161">
        <f t="shared" si="10"/>
        <v>0.23920756257601525</v>
      </c>
      <c r="O181" s="165">
        <f t="shared" si="11"/>
        <v>0.11755249033171913</v>
      </c>
      <c r="P181" s="166">
        <v>0.11755249033171913</v>
      </c>
      <c r="Q181" s="26">
        <v>-16.832784692094762</v>
      </c>
      <c r="R181" s="323">
        <v>92</v>
      </c>
      <c r="S181" s="157" t="s">
        <v>1122</v>
      </c>
      <c r="T181" s="21" t="s">
        <v>1217</v>
      </c>
      <c r="U181" s="21"/>
      <c r="V181" s="21"/>
      <c r="W181" s="21" t="s">
        <v>1203</v>
      </c>
      <c r="X181" s="36"/>
      <c r="Y181" s="21"/>
      <c r="Z181" s="21"/>
      <c r="AA181" s="21"/>
    </row>
    <row r="182" spans="1:27" s="44" customFormat="1" ht="14.5" x14ac:dyDescent="0.35">
      <c r="A182" s="1" t="s">
        <v>1034</v>
      </c>
      <c r="B182" s="55" t="s">
        <v>6</v>
      </c>
      <c r="C182" s="15" t="s">
        <v>311</v>
      </c>
      <c r="D182" s="15"/>
      <c r="E182" s="2" t="s">
        <v>339</v>
      </c>
      <c r="F182" s="34">
        <v>1.8843000000000001</v>
      </c>
      <c r="G182" s="21"/>
      <c r="H182" s="26">
        <v>16.07236886884834</v>
      </c>
      <c r="I182" s="161">
        <f t="shared" si="8"/>
        <v>1.6072368868848341E-2</v>
      </c>
      <c r="J182" s="162">
        <f t="shared" si="9"/>
        <v>8.5296231326478476E-3</v>
      </c>
      <c r="K182" s="163">
        <v>8.5296231326478476E-3</v>
      </c>
      <c r="L182" s="27">
        <v>3.2505299958191656</v>
      </c>
      <c r="M182" s="26">
        <v>191.09579631174023</v>
      </c>
      <c r="N182" s="161">
        <f t="shared" si="10"/>
        <v>0.19109579631174023</v>
      </c>
      <c r="O182" s="165">
        <f t="shared" si="11"/>
        <v>0.10141474091797496</v>
      </c>
      <c r="P182" s="166">
        <v>0.10141474091797496</v>
      </c>
      <c r="Q182" s="26">
        <v>-18.25617706915542</v>
      </c>
      <c r="R182" s="323">
        <v>92</v>
      </c>
      <c r="S182" s="3" t="s">
        <v>1122</v>
      </c>
      <c r="T182" s="21" t="s">
        <v>1217</v>
      </c>
      <c r="U182" s="21"/>
      <c r="V182" s="21"/>
      <c r="W182" s="21" t="s">
        <v>1203</v>
      </c>
      <c r="X182" s="36"/>
      <c r="Y182" s="21"/>
      <c r="Z182" s="21"/>
      <c r="AA182" s="21"/>
    </row>
    <row r="183" spans="1:27" s="44" customFormat="1" ht="14.5" x14ac:dyDescent="0.35">
      <c r="A183" s="1" t="s">
        <v>1035</v>
      </c>
      <c r="B183" s="55" t="s">
        <v>6</v>
      </c>
      <c r="C183" s="15" t="s">
        <v>311</v>
      </c>
      <c r="D183" s="15"/>
      <c r="E183" s="2" t="s">
        <v>339</v>
      </c>
      <c r="F183" s="34">
        <v>1.6833</v>
      </c>
      <c r="G183" s="21"/>
      <c r="H183" s="26">
        <v>24.704990438130391</v>
      </c>
      <c r="I183" s="161">
        <f t="shared" si="8"/>
        <v>2.4704990438130393E-2</v>
      </c>
      <c r="J183" s="162">
        <f t="shared" si="9"/>
        <v>1.4676522567653057E-2</v>
      </c>
      <c r="K183" s="163">
        <v>1.4676522567653057E-2</v>
      </c>
      <c r="L183" s="27">
        <v>2.2450948106497206</v>
      </c>
      <c r="M183" s="26">
        <v>453.6221140821504</v>
      </c>
      <c r="N183" s="161">
        <f t="shared" si="10"/>
        <v>0.45362211408215042</v>
      </c>
      <c r="O183" s="165">
        <f t="shared" si="11"/>
        <v>0.26948381992642451</v>
      </c>
      <c r="P183" s="166">
        <v>0.26948381992642451</v>
      </c>
      <c r="Q183" s="26">
        <v>-16.220077799919999</v>
      </c>
      <c r="R183" s="323">
        <v>92</v>
      </c>
      <c r="S183" s="3" t="s">
        <v>1122</v>
      </c>
      <c r="T183" s="21" t="s">
        <v>1217</v>
      </c>
      <c r="U183" s="21"/>
      <c r="V183" s="21"/>
      <c r="W183" s="21" t="s">
        <v>1203</v>
      </c>
      <c r="X183" s="36"/>
      <c r="Y183" s="21"/>
      <c r="Z183" s="21"/>
      <c r="AA183" s="21"/>
    </row>
    <row r="184" spans="1:27" ht="14.5" x14ac:dyDescent="0.35">
      <c r="A184" s="1" t="s">
        <v>1063</v>
      </c>
      <c r="B184" s="55" t="s">
        <v>6</v>
      </c>
      <c r="C184" s="15" t="s">
        <v>311</v>
      </c>
      <c r="E184" s="2" t="s">
        <v>339</v>
      </c>
      <c r="F184" s="34">
        <v>1.9023000000000001</v>
      </c>
      <c r="G184" s="21"/>
      <c r="H184" s="26">
        <v>20.58004756008426</v>
      </c>
      <c r="I184" s="161">
        <f t="shared" si="8"/>
        <v>2.0580047560084261E-2</v>
      </c>
      <c r="J184" s="162">
        <f t="shared" si="9"/>
        <v>1.0818507890492698E-2</v>
      </c>
      <c r="K184" s="163">
        <v>1.0818507890492698E-2</v>
      </c>
      <c r="L184" s="27">
        <v>-0.39041109018889042</v>
      </c>
      <c r="M184" s="26">
        <v>313.7046084029439</v>
      </c>
      <c r="N184" s="161">
        <f t="shared" si="10"/>
        <v>0.3137046084029439</v>
      </c>
      <c r="O184" s="165">
        <f t="shared" si="11"/>
        <v>0.16490806308308043</v>
      </c>
      <c r="P184" s="166">
        <v>0.16490806308308043</v>
      </c>
      <c r="Q184" s="26">
        <v>-21.325347698455985</v>
      </c>
      <c r="R184" s="323">
        <v>109</v>
      </c>
      <c r="S184" s="3" t="s">
        <v>1117</v>
      </c>
      <c r="T184" s="21" t="s">
        <v>1217</v>
      </c>
      <c r="W184" s="21" t="s">
        <v>1203</v>
      </c>
      <c r="X184" s="36"/>
      <c r="Y184" s="21"/>
      <c r="Z184" s="21"/>
      <c r="AA184" s="21"/>
    </row>
    <row r="185" spans="1:27" ht="14.5" x14ac:dyDescent="0.35">
      <c r="A185" s="1" t="s">
        <v>1062</v>
      </c>
      <c r="B185" s="55" t="s">
        <v>6</v>
      </c>
      <c r="C185" s="15" t="s">
        <v>311</v>
      </c>
      <c r="E185" s="2" t="s">
        <v>339</v>
      </c>
      <c r="F185" s="34">
        <v>1.3724000000000001</v>
      </c>
      <c r="G185" s="21"/>
      <c r="H185" s="26">
        <v>20.492444052986578</v>
      </c>
      <c r="I185" s="161">
        <f t="shared" si="8"/>
        <v>2.0492444052986579E-2</v>
      </c>
      <c r="J185" s="162">
        <f t="shared" si="9"/>
        <v>1.4931830408763173E-2</v>
      </c>
      <c r="K185" s="163">
        <v>1.4931830408763173E-2</v>
      </c>
      <c r="L185" s="27">
        <v>0.1847951522607873</v>
      </c>
      <c r="M185" s="26">
        <v>385.81475734208971</v>
      </c>
      <c r="N185" s="161">
        <f t="shared" si="10"/>
        <v>0.3858147573420897</v>
      </c>
      <c r="O185" s="165">
        <f t="shared" si="11"/>
        <v>0.28112413096917055</v>
      </c>
      <c r="P185" s="166">
        <v>0.28112413096917055</v>
      </c>
      <c r="Q185" s="26">
        <v>-20.996455723274636</v>
      </c>
      <c r="R185" s="323">
        <v>109</v>
      </c>
      <c r="S185" s="3" t="s">
        <v>1117</v>
      </c>
      <c r="T185" s="21" t="s">
        <v>1217</v>
      </c>
      <c r="W185" s="21" t="s">
        <v>1203</v>
      </c>
      <c r="X185" s="36"/>
      <c r="Y185" s="21"/>
      <c r="Z185" s="21"/>
      <c r="AA185" s="21"/>
    </row>
    <row r="186" spans="1:27" ht="14.5" x14ac:dyDescent="0.35">
      <c r="A186" s="1" t="s">
        <v>1056</v>
      </c>
      <c r="B186" s="55" t="s">
        <v>6</v>
      </c>
      <c r="C186" s="15" t="s">
        <v>311</v>
      </c>
      <c r="E186" s="2" t="s">
        <v>339</v>
      </c>
      <c r="F186" s="34">
        <v>0.44309999999999999</v>
      </c>
      <c r="G186" s="21"/>
      <c r="H186" s="26">
        <v>7.6155703098254532</v>
      </c>
      <c r="I186" s="161">
        <f t="shared" si="8"/>
        <v>7.6155703098254538E-3</v>
      </c>
      <c r="J186" s="162">
        <f t="shared" si="9"/>
        <v>1.7187023944539505E-2</v>
      </c>
      <c r="K186" s="163">
        <v>1.7187023944539505E-2</v>
      </c>
      <c r="L186" s="27">
        <v>-7.0640498278607966E-3</v>
      </c>
      <c r="M186" s="26">
        <v>131.5022173211199</v>
      </c>
      <c r="N186" s="161">
        <f t="shared" si="10"/>
        <v>0.13150221732111991</v>
      </c>
      <c r="O186" s="165">
        <f t="shared" si="11"/>
        <v>0.29677774164098381</v>
      </c>
      <c r="P186" s="166">
        <v>0.29677774164098381</v>
      </c>
      <c r="Q186" s="26">
        <v>-21.807390656433597</v>
      </c>
      <c r="R186" s="323">
        <v>117</v>
      </c>
      <c r="S186" s="3" t="s">
        <v>1117</v>
      </c>
      <c r="T186" s="21" t="s">
        <v>1217</v>
      </c>
      <c r="W186" s="21" t="s">
        <v>1203</v>
      </c>
      <c r="X186" s="36"/>
      <c r="Y186" s="21"/>
      <c r="Z186" s="21"/>
      <c r="AA186" s="21"/>
    </row>
    <row r="187" spans="1:27" ht="14.5" x14ac:dyDescent="0.35">
      <c r="A187" s="1" t="s">
        <v>1057</v>
      </c>
      <c r="B187" s="55" t="s">
        <v>6</v>
      </c>
      <c r="C187" s="15" t="s">
        <v>311</v>
      </c>
      <c r="E187" s="2" t="s">
        <v>339</v>
      </c>
      <c r="F187" s="34">
        <v>2.0137999999999998</v>
      </c>
      <c r="G187" s="21"/>
      <c r="H187" s="26">
        <v>28.00959832767359</v>
      </c>
      <c r="I187" s="161">
        <f t="shared" si="8"/>
        <v>2.800959832767359E-2</v>
      </c>
      <c r="J187" s="162">
        <f t="shared" si="9"/>
        <v>1.3908828248919253E-2</v>
      </c>
      <c r="K187" s="163">
        <v>1.3908828248919253E-2</v>
      </c>
      <c r="L187" s="27">
        <v>1.602545415058144</v>
      </c>
      <c r="M187" s="26">
        <v>500.72026521989875</v>
      </c>
      <c r="N187" s="161">
        <f t="shared" si="10"/>
        <v>0.50072026521989876</v>
      </c>
      <c r="O187" s="165">
        <f t="shared" si="11"/>
        <v>0.24864448565890299</v>
      </c>
      <c r="P187" s="166">
        <v>0.24864448565890299</v>
      </c>
      <c r="Q187" s="26">
        <v>-20.734199319651758</v>
      </c>
      <c r="R187" s="323">
        <v>117</v>
      </c>
      <c r="S187" s="3" t="s">
        <v>1117</v>
      </c>
      <c r="T187" s="21" t="s">
        <v>1217</v>
      </c>
      <c r="W187" s="21" t="s">
        <v>1203</v>
      </c>
      <c r="X187" s="36"/>
      <c r="Y187" s="21"/>
      <c r="Z187" s="21"/>
      <c r="AA187" s="21"/>
    </row>
    <row r="188" spans="1:27" s="44" customFormat="1" ht="14.5" x14ac:dyDescent="0.35">
      <c r="A188" s="105" t="s">
        <v>177</v>
      </c>
      <c r="B188" s="1" t="s">
        <v>6</v>
      </c>
      <c r="C188" s="1" t="s">
        <v>295</v>
      </c>
      <c r="D188" s="15"/>
      <c r="E188" s="2" t="s">
        <v>339</v>
      </c>
      <c r="F188" s="106">
        <v>2.5655999999999999</v>
      </c>
      <c r="G188" s="21"/>
      <c r="H188" s="107">
        <v>17.3</v>
      </c>
      <c r="I188" s="161">
        <f t="shared" si="8"/>
        <v>1.7299999999999999E-2</v>
      </c>
      <c r="J188" s="162">
        <f t="shared" si="9"/>
        <v>6.7430620517617713E-3</v>
      </c>
      <c r="K188" s="163">
        <v>6.7430620517617713E-3</v>
      </c>
      <c r="L188" s="164">
        <v>4.3</v>
      </c>
      <c r="M188" s="107">
        <v>487.8</v>
      </c>
      <c r="N188" s="161">
        <f t="shared" si="10"/>
        <v>0.48780000000000001</v>
      </c>
      <c r="O188" s="165">
        <f t="shared" si="11"/>
        <v>0.19013096351730591</v>
      </c>
      <c r="P188" s="166">
        <v>0.19013096351730591</v>
      </c>
      <c r="Q188" s="107">
        <v>-18.399999999999999</v>
      </c>
      <c r="R188" s="110">
        <v>55</v>
      </c>
      <c r="S188" s="110" t="s">
        <v>345</v>
      </c>
      <c r="T188" s="110" t="s">
        <v>345</v>
      </c>
      <c r="U188" s="127">
        <v>28.276483333333335</v>
      </c>
      <c r="V188" s="128">
        <v>-177.43186666666668</v>
      </c>
      <c r="W188" s="21" t="s">
        <v>422</v>
      </c>
      <c r="X188" s="129">
        <v>41902</v>
      </c>
      <c r="Y188" s="113"/>
      <c r="Z188" s="105" t="s">
        <v>380</v>
      </c>
      <c r="AA188" s="1" t="s">
        <v>379</v>
      </c>
    </row>
    <row r="189" spans="1:27" ht="14.5" x14ac:dyDescent="0.35">
      <c r="A189" s="105" t="s">
        <v>174</v>
      </c>
      <c r="B189" s="1" t="s">
        <v>6</v>
      </c>
      <c r="C189" s="1" t="s">
        <v>295</v>
      </c>
      <c r="E189" s="2" t="s">
        <v>339</v>
      </c>
      <c r="F189" s="106">
        <v>2.4977999999999998</v>
      </c>
      <c r="G189" s="21"/>
      <c r="H189" s="107">
        <v>21</v>
      </c>
      <c r="I189" s="161">
        <f t="shared" si="8"/>
        <v>2.1000000000000001E-2</v>
      </c>
      <c r="J189" s="162">
        <f t="shared" si="9"/>
        <v>8.4073985106894074E-3</v>
      </c>
      <c r="K189" s="163">
        <v>8.4073985106894074E-3</v>
      </c>
      <c r="L189" s="164">
        <v>4.7</v>
      </c>
      <c r="M189" s="107">
        <v>445.2</v>
      </c>
      <c r="N189" s="161">
        <f t="shared" si="10"/>
        <v>0.44519999999999998</v>
      </c>
      <c r="O189" s="165">
        <f t="shared" si="11"/>
        <v>0.17823684842661544</v>
      </c>
      <c r="P189" s="166">
        <v>0.17823684842661544</v>
      </c>
      <c r="Q189" s="107">
        <v>-18.3</v>
      </c>
      <c r="R189" s="110">
        <v>65</v>
      </c>
      <c r="S189" s="110" t="s">
        <v>345</v>
      </c>
      <c r="T189" s="110" t="s">
        <v>345</v>
      </c>
      <c r="U189" s="127">
        <v>28.235516666666665</v>
      </c>
      <c r="V189" s="128">
        <v>-177.45006666666666</v>
      </c>
      <c r="W189" s="21" t="s">
        <v>422</v>
      </c>
      <c r="X189" s="129">
        <v>41902</v>
      </c>
      <c r="Y189" s="113"/>
      <c r="Z189" s="105" t="s">
        <v>382</v>
      </c>
      <c r="AA189" s="1" t="s">
        <v>379</v>
      </c>
    </row>
    <row r="190" spans="1:27" ht="14.5" x14ac:dyDescent="0.35">
      <c r="A190" s="105" t="s">
        <v>69</v>
      </c>
      <c r="B190" s="105" t="s">
        <v>6</v>
      </c>
      <c r="C190" s="1" t="s">
        <v>310</v>
      </c>
      <c r="E190" s="2" t="s">
        <v>339</v>
      </c>
      <c r="F190" s="106">
        <v>2.3538999999999999</v>
      </c>
      <c r="G190" s="21"/>
      <c r="H190" s="107">
        <v>26</v>
      </c>
      <c r="I190" s="161">
        <f t="shared" si="8"/>
        <v>2.6000000000000002E-2</v>
      </c>
      <c r="J190" s="162">
        <f t="shared" si="9"/>
        <v>1.1045498959174139E-2</v>
      </c>
      <c r="K190" s="163">
        <v>1.1045498959174139E-2</v>
      </c>
      <c r="L190" s="164">
        <v>4.2</v>
      </c>
      <c r="M190" s="107">
        <v>302.10000000000002</v>
      </c>
      <c r="N190" s="161">
        <f t="shared" si="10"/>
        <v>0.30210000000000004</v>
      </c>
      <c r="O190" s="165">
        <f t="shared" si="11"/>
        <v>0.12834020136794258</v>
      </c>
      <c r="P190" s="166">
        <v>0.12834020136794258</v>
      </c>
      <c r="Q190" s="107">
        <v>-21.7</v>
      </c>
      <c r="R190" s="109">
        <v>64</v>
      </c>
      <c r="S190" s="110" t="s">
        <v>346</v>
      </c>
      <c r="T190" s="110" t="s">
        <v>346</v>
      </c>
      <c r="U190" s="127">
        <v>23.049589999999998</v>
      </c>
      <c r="V190" s="128">
        <v>-162.26033000000001</v>
      </c>
      <c r="W190" s="21" t="s">
        <v>422</v>
      </c>
      <c r="X190" s="129">
        <v>41412</v>
      </c>
      <c r="Y190" s="113"/>
      <c r="Z190" s="105" t="s">
        <v>368</v>
      </c>
      <c r="AA190" s="1" t="s">
        <v>372</v>
      </c>
    </row>
    <row r="191" spans="1:27" ht="14.5" x14ac:dyDescent="0.35">
      <c r="A191" s="1" t="s">
        <v>1343</v>
      </c>
      <c r="B191" s="1" t="s">
        <v>6</v>
      </c>
      <c r="C191" s="1" t="s">
        <v>310</v>
      </c>
      <c r="D191" s="1"/>
      <c r="E191" s="1" t="s">
        <v>339</v>
      </c>
      <c r="F191" s="16">
        <v>2.5337000000000001</v>
      </c>
      <c r="G191" s="1"/>
      <c r="H191" s="17">
        <v>21.4</v>
      </c>
      <c r="I191" s="161">
        <f t="shared" si="8"/>
        <v>2.1399999999999999E-2</v>
      </c>
      <c r="J191" s="162">
        <f t="shared" si="9"/>
        <v>8.4461459525594969E-3</v>
      </c>
      <c r="K191" s="171">
        <v>8.4461459525594969E-3</v>
      </c>
      <c r="L191" s="17">
        <v>4.3</v>
      </c>
      <c r="M191" s="17">
        <v>285.3</v>
      </c>
      <c r="N191" s="161">
        <f t="shared" si="10"/>
        <v>0.2853</v>
      </c>
      <c r="O191" s="165">
        <f t="shared" si="11"/>
        <v>0.11260212337687966</v>
      </c>
      <c r="P191" s="15">
        <v>0.11260212337687966</v>
      </c>
      <c r="Q191" s="17">
        <v>-21.8</v>
      </c>
      <c r="R191" s="323">
        <v>52</v>
      </c>
      <c r="S191" s="3" t="s">
        <v>1212</v>
      </c>
      <c r="T191" s="157" t="s">
        <v>1212</v>
      </c>
      <c r="U191" s="157">
        <v>27.909610000000001</v>
      </c>
      <c r="V191" s="157">
        <v>-175.92321999999999</v>
      </c>
      <c r="W191" s="157" t="s">
        <v>422</v>
      </c>
      <c r="X191" s="170">
        <v>43681</v>
      </c>
      <c r="Y191" s="157"/>
      <c r="Z191" s="1" t="s">
        <v>376</v>
      </c>
      <c r="AA191" s="2" t="s">
        <v>1338</v>
      </c>
    </row>
    <row r="192" spans="1:27" ht="14.5" x14ac:dyDescent="0.35">
      <c r="A192" s="1" t="s">
        <v>1344</v>
      </c>
      <c r="B192" s="1" t="s">
        <v>6</v>
      </c>
      <c r="C192" s="1" t="s">
        <v>310</v>
      </c>
      <c r="D192" s="1"/>
      <c r="E192" s="1" t="s">
        <v>339</v>
      </c>
      <c r="F192" s="16">
        <v>2.5228000000000002</v>
      </c>
      <c r="G192" s="1"/>
      <c r="H192" s="17">
        <v>22.9</v>
      </c>
      <c r="I192" s="161">
        <f t="shared" si="8"/>
        <v>2.29E-2</v>
      </c>
      <c r="J192" s="162">
        <f t="shared" si="9"/>
        <v>9.0772157919771675E-3</v>
      </c>
      <c r="K192" s="171">
        <v>9.0772157919771675E-3</v>
      </c>
      <c r="L192" s="17">
        <v>4.3</v>
      </c>
      <c r="M192" s="17">
        <v>321.7</v>
      </c>
      <c r="N192" s="161">
        <f t="shared" si="10"/>
        <v>0.32169999999999999</v>
      </c>
      <c r="O192" s="165">
        <f t="shared" si="11"/>
        <v>0.12751704455367052</v>
      </c>
      <c r="P192" s="15">
        <v>0.12751704455367052</v>
      </c>
      <c r="Q192" s="17">
        <v>-21.8</v>
      </c>
      <c r="R192" s="323">
        <v>52</v>
      </c>
      <c r="S192" s="3" t="s">
        <v>1212</v>
      </c>
      <c r="T192" s="157" t="s">
        <v>1212</v>
      </c>
      <c r="U192" s="157">
        <v>27.909610000000001</v>
      </c>
      <c r="V192" s="157">
        <v>-175.92321999999999</v>
      </c>
      <c r="W192" s="157" t="s">
        <v>422</v>
      </c>
      <c r="X192" s="170">
        <v>43681</v>
      </c>
      <c r="Y192" s="157"/>
      <c r="Z192" s="1" t="s">
        <v>376</v>
      </c>
      <c r="AA192" s="2" t="s">
        <v>1338</v>
      </c>
    </row>
    <row r="193" spans="1:27" ht="14.5" x14ac:dyDescent="0.35">
      <c r="A193" s="1" t="s">
        <v>1345</v>
      </c>
      <c r="B193" s="1" t="s">
        <v>6</v>
      </c>
      <c r="C193" s="1" t="s">
        <v>310</v>
      </c>
      <c r="D193" s="1"/>
      <c r="E193" s="1" t="s">
        <v>339</v>
      </c>
      <c r="F193" s="16">
        <v>2.5653000000000001</v>
      </c>
      <c r="G193" s="1"/>
      <c r="H193" s="17">
        <v>26.7</v>
      </c>
      <c r="I193" s="161">
        <f t="shared" si="8"/>
        <v>2.6700000000000002E-2</v>
      </c>
      <c r="J193" s="162">
        <f t="shared" si="9"/>
        <v>1.0408139398900713E-2</v>
      </c>
      <c r="K193" s="171">
        <v>1.0408139398900713E-2</v>
      </c>
      <c r="L193" s="17">
        <v>4.5</v>
      </c>
      <c r="M193" s="17">
        <v>369</v>
      </c>
      <c r="N193" s="161">
        <f t="shared" si="10"/>
        <v>0.36899999999999999</v>
      </c>
      <c r="O193" s="165">
        <f t="shared" si="11"/>
        <v>0.14384282540053794</v>
      </c>
      <c r="P193" s="15">
        <v>0.14384282540053794</v>
      </c>
      <c r="Q193" s="17">
        <v>-22.2</v>
      </c>
      <c r="R193" s="323">
        <v>52</v>
      </c>
      <c r="S193" s="3" t="s">
        <v>1212</v>
      </c>
      <c r="T193" s="157" t="s">
        <v>1212</v>
      </c>
      <c r="U193" s="157">
        <v>27.909610000000001</v>
      </c>
      <c r="V193" s="157">
        <v>-175.92321999999999</v>
      </c>
      <c r="W193" s="157" t="s">
        <v>422</v>
      </c>
      <c r="X193" s="170">
        <v>43681</v>
      </c>
      <c r="Y193" s="157"/>
      <c r="Z193" s="1" t="s">
        <v>376</v>
      </c>
      <c r="AA193" s="2" t="s">
        <v>1338</v>
      </c>
    </row>
    <row r="194" spans="1:27" ht="14.5" x14ac:dyDescent="0.35">
      <c r="A194" s="105" t="s">
        <v>167</v>
      </c>
      <c r="B194" s="1" t="s">
        <v>6</v>
      </c>
      <c r="C194" s="1" t="s">
        <v>290</v>
      </c>
      <c r="E194" s="2" t="s">
        <v>339</v>
      </c>
      <c r="F194" s="106">
        <v>3.5461</v>
      </c>
      <c r="G194" s="21"/>
      <c r="H194" s="107">
        <v>43.4</v>
      </c>
      <c r="I194" s="161">
        <f t="shared" ref="I194:I257" si="12">H194*0.001</f>
        <v>4.3400000000000001E-2</v>
      </c>
      <c r="J194" s="162">
        <f t="shared" ref="J194:J257" si="13">I194/F194</f>
        <v>1.223879755224049E-2</v>
      </c>
      <c r="K194" s="163">
        <v>1.223879755224049E-2</v>
      </c>
      <c r="L194" s="164">
        <v>4.7</v>
      </c>
      <c r="M194" s="107">
        <v>577.6</v>
      </c>
      <c r="N194" s="161">
        <f t="shared" ref="N194:N257" si="14">M194*0.001</f>
        <v>0.5776</v>
      </c>
      <c r="O194" s="165">
        <f t="shared" ref="O194:O257" si="15">N194/F194</f>
        <v>0.1628831674233665</v>
      </c>
      <c r="P194" s="166">
        <v>0.1628831674233665</v>
      </c>
      <c r="Q194" s="107">
        <v>-19.100000000000001</v>
      </c>
      <c r="R194" s="116">
        <v>55.473600000000005</v>
      </c>
      <c r="S194" s="110" t="s">
        <v>1212</v>
      </c>
      <c r="T194" s="110" t="s">
        <v>1212</v>
      </c>
      <c r="U194" s="127">
        <v>27.786833333333334</v>
      </c>
      <c r="V194" s="128">
        <v>-175.85341666666667</v>
      </c>
      <c r="W194" s="21" t="s">
        <v>422</v>
      </c>
      <c r="X194" s="129">
        <v>41899</v>
      </c>
      <c r="Y194" s="113"/>
      <c r="Z194" s="105" t="s">
        <v>382</v>
      </c>
      <c r="AA194" s="1" t="s">
        <v>379</v>
      </c>
    </row>
    <row r="195" spans="1:27" ht="14.5" x14ac:dyDescent="0.35">
      <c r="A195" s="2" t="s">
        <v>43</v>
      </c>
      <c r="B195" s="2" t="s">
        <v>6</v>
      </c>
      <c r="C195" s="2" t="s">
        <v>289</v>
      </c>
      <c r="E195" s="2" t="s">
        <v>339</v>
      </c>
      <c r="F195" s="16">
        <v>2.2959999999999998</v>
      </c>
      <c r="G195" s="16"/>
      <c r="H195" s="17">
        <v>27.1</v>
      </c>
      <c r="I195" s="161">
        <f t="shared" si="12"/>
        <v>2.7100000000000003E-2</v>
      </c>
      <c r="J195" s="162">
        <f t="shared" si="13"/>
        <v>1.1803135888501744E-2</v>
      </c>
      <c r="K195" s="163">
        <v>1.1803135888501744E-2</v>
      </c>
      <c r="L195" s="167">
        <v>4.5</v>
      </c>
      <c r="M195" s="17">
        <v>489.8</v>
      </c>
      <c r="N195" s="161">
        <f t="shared" si="14"/>
        <v>0.48980000000000001</v>
      </c>
      <c r="O195" s="165">
        <f t="shared" si="15"/>
        <v>0.21332752613240422</v>
      </c>
      <c r="P195" s="166">
        <v>0.21332752613240422</v>
      </c>
      <c r="Q195" s="17">
        <v>-17.399999999999999</v>
      </c>
      <c r="R195" s="18">
        <v>56.388000000000005</v>
      </c>
      <c r="S195" s="3" t="s">
        <v>1212</v>
      </c>
      <c r="T195" s="157" t="s">
        <v>1212</v>
      </c>
      <c r="U195" s="168">
        <v>27.760166666666667</v>
      </c>
      <c r="V195" s="169">
        <v>-175.97946666666667</v>
      </c>
      <c r="W195" s="21" t="s">
        <v>422</v>
      </c>
      <c r="X195" s="170">
        <v>41166</v>
      </c>
      <c r="Y195" s="22"/>
      <c r="Z195" s="2" t="s">
        <v>370</v>
      </c>
      <c r="AA195" s="1" t="s">
        <v>369</v>
      </c>
    </row>
    <row r="196" spans="1:27" s="72" customFormat="1" ht="14.5" x14ac:dyDescent="0.35">
      <c r="A196" s="2" t="s">
        <v>45</v>
      </c>
      <c r="B196" s="2" t="s">
        <v>6</v>
      </c>
      <c r="C196" s="2" t="s">
        <v>300</v>
      </c>
      <c r="D196" s="15"/>
      <c r="E196" s="2" t="s">
        <v>339</v>
      </c>
      <c r="F196" s="16">
        <v>5.4229000000000003</v>
      </c>
      <c r="G196" s="16"/>
      <c r="H196" s="17">
        <v>32.799999999999997</v>
      </c>
      <c r="I196" s="161">
        <f t="shared" si="12"/>
        <v>3.2799999999999996E-2</v>
      </c>
      <c r="J196" s="162">
        <f t="shared" si="13"/>
        <v>6.0484242748344973E-3</v>
      </c>
      <c r="K196" s="163">
        <v>6.0484242748344973E-3</v>
      </c>
      <c r="L196" s="167">
        <v>4.4000000000000004</v>
      </c>
      <c r="M196" s="17">
        <v>850.7</v>
      </c>
      <c r="N196" s="161">
        <f t="shared" si="14"/>
        <v>0.85070000000000001</v>
      </c>
      <c r="O196" s="165">
        <f t="shared" si="15"/>
        <v>0.15687178446956426</v>
      </c>
      <c r="P196" s="166">
        <v>0.15687178446956426</v>
      </c>
      <c r="Q196" s="17">
        <v>-15.5</v>
      </c>
      <c r="R196" s="18">
        <v>56.388000000000005</v>
      </c>
      <c r="S196" s="3" t="s">
        <v>1212</v>
      </c>
      <c r="T196" s="157" t="s">
        <v>1212</v>
      </c>
      <c r="U196" s="168">
        <v>27.760166666666667</v>
      </c>
      <c r="V196" s="169">
        <v>-175.97946666666667</v>
      </c>
      <c r="W196" s="21" t="s">
        <v>422</v>
      </c>
      <c r="X196" s="170">
        <v>41166</v>
      </c>
      <c r="Y196" s="22"/>
      <c r="Z196" s="2" t="s">
        <v>370</v>
      </c>
      <c r="AA196" s="1" t="s">
        <v>369</v>
      </c>
    </row>
    <row r="197" spans="1:27" ht="14.5" x14ac:dyDescent="0.35">
      <c r="A197" s="2" t="s">
        <v>33</v>
      </c>
      <c r="B197" s="2" t="s">
        <v>6</v>
      </c>
      <c r="C197" s="2" t="s">
        <v>300</v>
      </c>
      <c r="E197" s="2" t="s">
        <v>339</v>
      </c>
      <c r="F197" s="16">
        <v>2.6905000000000001</v>
      </c>
      <c r="G197" s="16"/>
      <c r="H197" s="17">
        <v>13.6</v>
      </c>
      <c r="I197" s="161">
        <f t="shared" si="12"/>
        <v>1.3599999999999999E-2</v>
      </c>
      <c r="J197" s="162">
        <f t="shared" si="13"/>
        <v>5.0548225236944798E-3</v>
      </c>
      <c r="K197" s="163">
        <v>5.0548225236944798E-3</v>
      </c>
      <c r="L197" s="167">
        <v>3</v>
      </c>
      <c r="M197" s="17">
        <v>374.6</v>
      </c>
      <c r="N197" s="161">
        <f t="shared" si="14"/>
        <v>0.37460000000000004</v>
      </c>
      <c r="O197" s="165">
        <f t="shared" si="15"/>
        <v>0.13923062627764357</v>
      </c>
      <c r="P197" s="166">
        <v>0.13923062627764357</v>
      </c>
      <c r="Q197" s="17">
        <v>-13.1</v>
      </c>
      <c r="R197" s="18">
        <v>57.912000000000006</v>
      </c>
      <c r="S197" s="3" t="s">
        <v>1212</v>
      </c>
      <c r="T197" s="157" t="s">
        <v>1212</v>
      </c>
      <c r="U197" s="168">
        <v>27.786133333333332</v>
      </c>
      <c r="V197" s="169">
        <v>-175.75016666666667</v>
      </c>
      <c r="W197" s="21" t="s">
        <v>422</v>
      </c>
      <c r="X197" s="170">
        <v>41165</v>
      </c>
      <c r="Y197" s="22"/>
      <c r="Z197" s="2" t="s">
        <v>370</v>
      </c>
      <c r="AA197" s="1" t="s">
        <v>369</v>
      </c>
    </row>
    <row r="198" spans="1:27" ht="14.5" x14ac:dyDescent="0.35">
      <c r="A198" s="105" t="s">
        <v>178</v>
      </c>
      <c r="B198" s="1" t="s">
        <v>6</v>
      </c>
      <c r="C198" s="1" t="s">
        <v>311</v>
      </c>
      <c r="E198" s="2" t="s">
        <v>339</v>
      </c>
      <c r="F198" s="106">
        <v>3.5430000000000001</v>
      </c>
      <c r="G198" s="21"/>
      <c r="H198" s="107">
        <v>38.200000000000003</v>
      </c>
      <c r="I198" s="161">
        <f t="shared" si="12"/>
        <v>3.8200000000000005E-2</v>
      </c>
      <c r="J198" s="162">
        <f t="shared" si="13"/>
        <v>1.0781823313576066E-2</v>
      </c>
      <c r="K198" s="163">
        <v>1.0781823313576066E-2</v>
      </c>
      <c r="L198" s="164">
        <v>1.8</v>
      </c>
      <c r="M198" s="107">
        <v>428.5</v>
      </c>
      <c r="N198" s="161">
        <f t="shared" si="14"/>
        <v>0.42849999999999999</v>
      </c>
      <c r="O198" s="165">
        <f t="shared" si="15"/>
        <v>0.12094270392322889</v>
      </c>
      <c r="P198" s="166">
        <v>0.12094270392322889</v>
      </c>
      <c r="Q198" s="107">
        <v>-17.7</v>
      </c>
      <c r="R198" s="110">
        <v>69</v>
      </c>
      <c r="S198" s="110" t="s">
        <v>1212</v>
      </c>
      <c r="T198" s="110" t="s">
        <v>1212</v>
      </c>
      <c r="U198" s="127">
        <v>27.94</v>
      </c>
      <c r="V198" s="128">
        <v>-175.87908333333334</v>
      </c>
      <c r="W198" s="21" t="s">
        <v>422</v>
      </c>
      <c r="X198" s="129">
        <v>41905</v>
      </c>
      <c r="Y198" s="113"/>
      <c r="Z198" s="105" t="s">
        <v>380</v>
      </c>
      <c r="AA198" s="1" t="s">
        <v>379</v>
      </c>
    </row>
    <row r="199" spans="1:27" ht="14.5" x14ac:dyDescent="0.35">
      <c r="A199" s="105" t="s">
        <v>218</v>
      </c>
      <c r="B199" s="114" t="s">
        <v>6</v>
      </c>
      <c r="C199" s="1" t="s">
        <v>288</v>
      </c>
      <c r="E199" s="1" t="s">
        <v>339</v>
      </c>
      <c r="F199" s="106">
        <v>3.4994999999999998</v>
      </c>
      <c r="G199" s="21"/>
      <c r="H199" s="107">
        <v>22.7</v>
      </c>
      <c r="I199" s="161">
        <f t="shared" si="12"/>
        <v>2.2700000000000001E-2</v>
      </c>
      <c r="J199" s="162">
        <f t="shared" si="13"/>
        <v>6.4866409487069586E-3</v>
      </c>
      <c r="K199" s="163">
        <v>6.4866409487069586E-3</v>
      </c>
      <c r="L199" s="164">
        <v>4.2</v>
      </c>
      <c r="M199" s="107">
        <v>435.7</v>
      </c>
      <c r="N199" s="161">
        <f t="shared" si="14"/>
        <v>0.43569999999999998</v>
      </c>
      <c r="O199" s="165">
        <f t="shared" si="15"/>
        <v>0.12450350050007143</v>
      </c>
      <c r="P199" s="166">
        <v>0.12450350050007143</v>
      </c>
      <c r="Q199" s="107">
        <v>-16.8</v>
      </c>
      <c r="R199" s="116">
        <v>70.408799999999999</v>
      </c>
      <c r="S199" s="110" t="s">
        <v>1212</v>
      </c>
      <c r="T199" s="110" t="s">
        <v>1212</v>
      </c>
      <c r="U199" s="127">
        <v>27.764066666666668</v>
      </c>
      <c r="V199" s="128">
        <v>-175.98591666666667</v>
      </c>
      <c r="W199" s="21" t="s">
        <v>422</v>
      </c>
      <c r="X199" s="129">
        <v>42260</v>
      </c>
      <c r="Y199" s="129"/>
      <c r="Z199" s="105" t="s">
        <v>386</v>
      </c>
      <c r="AA199" s="1" t="s">
        <v>384</v>
      </c>
    </row>
    <row r="200" spans="1:27" ht="14.5" x14ac:dyDescent="0.35">
      <c r="A200" s="105" t="s">
        <v>258</v>
      </c>
      <c r="B200" s="114" t="s">
        <v>6</v>
      </c>
      <c r="C200" s="1" t="s">
        <v>295</v>
      </c>
      <c r="E200" s="1" t="s">
        <v>339</v>
      </c>
      <c r="F200" s="106">
        <v>4.0122</v>
      </c>
      <c r="G200" s="21"/>
      <c r="H200" s="107">
        <v>61.4</v>
      </c>
      <c r="I200" s="161">
        <f t="shared" si="12"/>
        <v>6.1400000000000003E-2</v>
      </c>
      <c r="J200" s="162">
        <f t="shared" si="13"/>
        <v>1.5303324859179504E-2</v>
      </c>
      <c r="K200" s="163">
        <v>1.5303324859179504E-2</v>
      </c>
      <c r="L200" s="164">
        <v>4.5999999999999996</v>
      </c>
      <c r="M200" s="107">
        <v>797.5</v>
      </c>
      <c r="N200" s="161">
        <f t="shared" si="14"/>
        <v>0.79749999999999999</v>
      </c>
      <c r="O200" s="165">
        <f t="shared" si="15"/>
        <v>0.19876875529634613</v>
      </c>
      <c r="P200" s="166">
        <v>0.19876875529634613</v>
      </c>
      <c r="Q200" s="107">
        <v>-22.6</v>
      </c>
      <c r="R200" s="116">
        <v>91</v>
      </c>
      <c r="S200" s="110" t="s">
        <v>355</v>
      </c>
      <c r="T200" s="110" t="s">
        <v>355</v>
      </c>
      <c r="U200" s="127">
        <v>26.870080000000002</v>
      </c>
      <c r="V200" s="128">
        <v>-176.49017000000001</v>
      </c>
      <c r="W200" s="21" t="s">
        <v>422</v>
      </c>
      <c r="X200" s="129">
        <v>42265</v>
      </c>
      <c r="Y200" s="129"/>
      <c r="Z200" s="105" t="s">
        <v>386</v>
      </c>
      <c r="AA200" s="1" t="s">
        <v>384</v>
      </c>
    </row>
    <row r="201" spans="1:27" ht="14.5" x14ac:dyDescent="0.35">
      <c r="A201" s="105" t="s">
        <v>1234</v>
      </c>
      <c r="B201" s="114" t="s">
        <v>6</v>
      </c>
      <c r="C201" s="1" t="s">
        <v>290</v>
      </c>
      <c r="D201" s="1"/>
      <c r="E201" s="1" t="s">
        <v>339</v>
      </c>
      <c r="F201" s="157">
        <v>4.0247000000000002</v>
      </c>
      <c r="G201" s="1"/>
      <c r="H201" s="157">
        <v>28</v>
      </c>
      <c r="I201" s="161">
        <f t="shared" si="12"/>
        <v>2.8000000000000001E-2</v>
      </c>
      <c r="J201" s="162">
        <f t="shared" si="13"/>
        <v>6.9570402762938847E-3</v>
      </c>
      <c r="K201" s="157">
        <v>6.9570402762938847E-3</v>
      </c>
      <c r="L201" s="157">
        <v>5.0999999999999996</v>
      </c>
      <c r="M201" s="157">
        <v>648.6</v>
      </c>
      <c r="N201" s="161">
        <f t="shared" si="14"/>
        <v>0.64860000000000007</v>
      </c>
      <c r="O201" s="165">
        <f t="shared" si="15"/>
        <v>0.16115486868586479</v>
      </c>
      <c r="P201" s="128">
        <v>0.16115486868586479</v>
      </c>
      <c r="Q201" s="157">
        <v>-16.600000000000001</v>
      </c>
      <c r="R201" s="116">
        <v>91</v>
      </c>
      <c r="S201" s="110" t="s">
        <v>355</v>
      </c>
      <c r="T201" s="110" t="s">
        <v>355</v>
      </c>
      <c r="U201" s="127">
        <v>26.870080000000002</v>
      </c>
      <c r="V201" s="128">
        <v>-176.49017000000001</v>
      </c>
      <c r="W201" s="157" t="s">
        <v>422</v>
      </c>
      <c r="X201" s="129">
        <v>42265</v>
      </c>
      <c r="Y201" s="157"/>
      <c r="Z201" s="114" t="s">
        <v>386</v>
      </c>
      <c r="AA201" s="2" t="s">
        <v>1235</v>
      </c>
    </row>
    <row r="202" spans="1:27" ht="14.5" x14ac:dyDescent="0.35">
      <c r="A202" s="105" t="s">
        <v>189</v>
      </c>
      <c r="B202" s="114" t="s">
        <v>185</v>
      </c>
      <c r="C202" s="1" t="s">
        <v>314</v>
      </c>
      <c r="E202" s="1" t="s">
        <v>339</v>
      </c>
      <c r="F202" s="106">
        <v>5.3301999999999996</v>
      </c>
      <c r="G202" s="21"/>
      <c r="H202" s="107">
        <v>83.1</v>
      </c>
      <c r="I202" s="161">
        <f t="shared" si="12"/>
        <v>8.3099999999999993E-2</v>
      </c>
      <c r="J202" s="162">
        <f t="shared" si="13"/>
        <v>1.5590409365502232E-2</v>
      </c>
      <c r="K202" s="163">
        <v>1.5590409365502232E-2</v>
      </c>
      <c r="L202" s="164">
        <v>1.1000000000000001</v>
      </c>
      <c r="M202" s="107">
        <v>747.1</v>
      </c>
      <c r="N202" s="161">
        <f t="shared" si="14"/>
        <v>0.74709999999999999</v>
      </c>
      <c r="O202" s="165">
        <f t="shared" si="15"/>
        <v>0.14016359611271623</v>
      </c>
      <c r="P202" s="166">
        <v>0.14016359611271623</v>
      </c>
      <c r="Q202" s="107">
        <v>-25.4</v>
      </c>
      <c r="R202" s="109">
        <v>91</v>
      </c>
      <c r="S202" s="110" t="s">
        <v>347</v>
      </c>
      <c r="T202" s="110" t="s">
        <v>347</v>
      </c>
      <c r="U202" s="127">
        <v>23.83972</v>
      </c>
      <c r="V202" s="128">
        <v>-166.38172</v>
      </c>
      <c r="W202" s="21" t="s">
        <v>422</v>
      </c>
      <c r="X202" s="129">
        <v>42255</v>
      </c>
      <c r="Y202" s="129"/>
      <c r="Z202" s="105" t="s">
        <v>386</v>
      </c>
      <c r="AA202" s="1" t="s">
        <v>384</v>
      </c>
    </row>
    <row r="203" spans="1:27" ht="14.5" x14ac:dyDescent="0.35">
      <c r="A203" s="2" t="s">
        <v>61</v>
      </c>
      <c r="B203" s="1" t="s">
        <v>185</v>
      </c>
      <c r="C203" s="2" t="s">
        <v>311</v>
      </c>
      <c r="E203" s="2" t="s">
        <v>339</v>
      </c>
      <c r="F203" s="16">
        <v>2.8121</v>
      </c>
      <c r="G203" s="16"/>
      <c r="H203" s="17">
        <v>43.8</v>
      </c>
      <c r="I203" s="161">
        <f t="shared" si="12"/>
        <v>4.3799999999999999E-2</v>
      </c>
      <c r="J203" s="162">
        <f t="shared" si="13"/>
        <v>1.5575548522456526E-2</v>
      </c>
      <c r="K203" s="163">
        <v>1.5575548522456526E-2</v>
      </c>
      <c r="L203" s="167">
        <v>1.8</v>
      </c>
      <c r="M203" s="17">
        <v>659.5</v>
      </c>
      <c r="N203" s="161">
        <f t="shared" si="14"/>
        <v>0.65949999999999998</v>
      </c>
      <c r="O203" s="165">
        <f t="shared" si="15"/>
        <v>0.23452224316347212</v>
      </c>
      <c r="P203" s="166">
        <v>0.23452224316347212</v>
      </c>
      <c r="Q203" s="17">
        <v>-16.100000000000001</v>
      </c>
      <c r="R203" s="18">
        <v>57.912000000000006</v>
      </c>
      <c r="S203" s="157" t="s">
        <v>349</v>
      </c>
      <c r="T203" s="157" t="s">
        <v>349</v>
      </c>
      <c r="U203" s="168">
        <v>26.152716666666667</v>
      </c>
      <c r="V203" s="187">
        <v>-173.90270000000001</v>
      </c>
      <c r="W203" s="21" t="s">
        <v>422</v>
      </c>
      <c r="X203" s="170">
        <v>41172</v>
      </c>
      <c r="Y203" s="22"/>
      <c r="Z203" s="2" t="s">
        <v>370</v>
      </c>
      <c r="AA203" s="1" t="s">
        <v>369</v>
      </c>
    </row>
    <row r="204" spans="1:27" ht="14.5" x14ac:dyDescent="0.35">
      <c r="A204" s="1" t="s">
        <v>1041</v>
      </c>
      <c r="B204" s="1" t="s">
        <v>185</v>
      </c>
      <c r="C204" s="15" t="s">
        <v>310</v>
      </c>
      <c r="E204" s="24" t="s">
        <v>339</v>
      </c>
      <c r="F204" s="34">
        <v>2.0891999999999999</v>
      </c>
      <c r="G204" s="21"/>
      <c r="H204" s="26">
        <v>41.484558540158929</v>
      </c>
      <c r="I204" s="161">
        <f t="shared" si="12"/>
        <v>4.1484558540158929E-2</v>
      </c>
      <c r="J204" s="162">
        <f t="shared" si="13"/>
        <v>1.9856671711736038E-2</v>
      </c>
      <c r="K204" s="163">
        <v>1.9856671711736038E-2</v>
      </c>
      <c r="L204" s="27">
        <v>3.6463051844514132</v>
      </c>
      <c r="M204" s="26">
        <v>478.91006387670399</v>
      </c>
      <c r="N204" s="161">
        <f t="shared" si="14"/>
        <v>0.47891006387670398</v>
      </c>
      <c r="O204" s="165">
        <f t="shared" si="15"/>
        <v>0.22923131527699789</v>
      </c>
      <c r="P204" s="166">
        <v>0.22923131527699789</v>
      </c>
      <c r="Q204" s="26">
        <v>-22.684256960978196</v>
      </c>
      <c r="R204" s="323">
        <v>87</v>
      </c>
      <c r="S204" s="3" t="s">
        <v>1123</v>
      </c>
      <c r="T204" s="21" t="s">
        <v>1217</v>
      </c>
      <c r="W204" s="21" t="s">
        <v>1203</v>
      </c>
      <c r="X204" s="36"/>
      <c r="Y204" s="21"/>
      <c r="Z204" s="21"/>
      <c r="AA204" s="21"/>
    </row>
    <row r="205" spans="1:27" ht="14.5" x14ac:dyDescent="0.35">
      <c r="A205" s="94" t="s">
        <v>1058</v>
      </c>
      <c r="B205" s="94" t="s">
        <v>185</v>
      </c>
      <c r="C205" s="94" t="s">
        <v>311</v>
      </c>
      <c r="D205" s="94"/>
      <c r="E205" s="102" t="s">
        <v>339</v>
      </c>
      <c r="F205" s="143">
        <v>1.9360999999999999</v>
      </c>
      <c r="G205" s="78"/>
      <c r="H205" s="96">
        <v>34.649078723279999</v>
      </c>
      <c r="I205" s="188">
        <f t="shared" si="12"/>
        <v>3.4649078723279998E-2</v>
      </c>
      <c r="J205" s="189">
        <f t="shared" si="13"/>
        <v>1.7896327009596612E-2</v>
      </c>
      <c r="K205" s="190">
        <v>1.7896327009596612E-2</v>
      </c>
      <c r="L205" s="97">
        <v>-0.37655840765899018</v>
      </c>
      <c r="M205" s="96">
        <v>584.08137131528258</v>
      </c>
      <c r="N205" s="188">
        <f t="shared" si="14"/>
        <v>0.58408137131528259</v>
      </c>
      <c r="O205" s="191">
        <f t="shared" si="15"/>
        <v>0.30167934058947504</v>
      </c>
      <c r="P205" s="192">
        <v>0.30167934058947504</v>
      </c>
      <c r="Q205" s="96">
        <v>-21.722935738620404</v>
      </c>
      <c r="R205" s="78">
        <v>117</v>
      </c>
      <c r="S205" s="78" t="s">
        <v>1117</v>
      </c>
      <c r="T205" s="78" t="s">
        <v>1217</v>
      </c>
      <c r="U205" s="78"/>
      <c r="V205" s="78"/>
      <c r="W205" s="78" t="s">
        <v>1203</v>
      </c>
      <c r="X205" s="144"/>
      <c r="Y205" s="78"/>
      <c r="Z205" s="78"/>
      <c r="AA205" s="78"/>
    </row>
    <row r="206" spans="1:27" ht="14.5" x14ac:dyDescent="0.35">
      <c r="A206" s="2" t="s">
        <v>48</v>
      </c>
      <c r="B206" s="1" t="s">
        <v>185</v>
      </c>
      <c r="C206" s="2" t="s">
        <v>307</v>
      </c>
      <c r="E206" s="2" t="s">
        <v>339</v>
      </c>
      <c r="F206" s="16">
        <v>2.6555</v>
      </c>
      <c r="G206" s="16"/>
      <c r="H206" s="17">
        <v>33.700000000000003</v>
      </c>
      <c r="I206" s="161">
        <f t="shared" si="12"/>
        <v>3.3700000000000001E-2</v>
      </c>
      <c r="J206" s="162">
        <f t="shared" si="13"/>
        <v>1.2690642063641499E-2</v>
      </c>
      <c r="K206" s="163">
        <v>1.2690642063641499E-2</v>
      </c>
      <c r="L206" s="167">
        <v>4.9000000000000004</v>
      </c>
      <c r="M206" s="17">
        <v>714.9</v>
      </c>
      <c r="N206" s="161">
        <f t="shared" si="14"/>
        <v>0.71489999999999998</v>
      </c>
      <c r="O206" s="165">
        <f t="shared" si="15"/>
        <v>0.26921483713048389</v>
      </c>
      <c r="P206" s="166">
        <v>0.26921483713048389</v>
      </c>
      <c r="Q206" s="17">
        <v>-16.899999999999999</v>
      </c>
      <c r="R206" s="18">
        <v>54.864000000000004</v>
      </c>
      <c r="S206" s="3" t="s">
        <v>345</v>
      </c>
      <c r="T206" s="157" t="s">
        <v>345</v>
      </c>
      <c r="U206" s="168">
        <v>28.698350000000001</v>
      </c>
      <c r="V206" s="169">
        <v>-177.43491666666668</v>
      </c>
      <c r="W206" s="21" t="s">
        <v>422</v>
      </c>
      <c r="X206" s="170">
        <v>41168</v>
      </c>
      <c r="Y206" s="22"/>
      <c r="Z206" s="2" t="s">
        <v>371</v>
      </c>
      <c r="AA206" s="1" t="s">
        <v>369</v>
      </c>
    </row>
    <row r="207" spans="1:27" ht="14.5" x14ac:dyDescent="0.35">
      <c r="A207" s="1" t="s">
        <v>808</v>
      </c>
      <c r="B207" s="1" t="s">
        <v>185</v>
      </c>
      <c r="C207" s="15" t="s">
        <v>310</v>
      </c>
      <c r="E207" s="24" t="s">
        <v>339</v>
      </c>
      <c r="F207" s="34">
        <v>2.0249999999999999</v>
      </c>
      <c r="G207" s="21"/>
      <c r="H207" s="26">
        <v>26.307825751734772</v>
      </c>
      <c r="I207" s="161">
        <f t="shared" si="12"/>
        <v>2.6307825751734772E-2</v>
      </c>
      <c r="J207" s="162">
        <f t="shared" si="13"/>
        <v>1.2991518889745568E-2</v>
      </c>
      <c r="K207" s="163">
        <v>1.2991518889745568E-2</v>
      </c>
      <c r="L207" s="27">
        <v>3.7195420000000006</v>
      </c>
      <c r="M207" s="26">
        <v>486.12636165577334</v>
      </c>
      <c r="N207" s="161">
        <f t="shared" si="14"/>
        <v>0.48612636165577333</v>
      </c>
      <c r="O207" s="165">
        <f t="shared" si="15"/>
        <v>0.24006240081766586</v>
      </c>
      <c r="P207" s="166">
        <v>0.24006240081766586</v>
      </c>
      <c r="Q207" s="27">
        <v>-17.859564599999999</v>
      </c>
      <c r="R207" s="323">
        <v>54</v>
      </c>
      <c r="S207" s="3" t="s">
        <v>1113</v>
      </c>
      <c r="T207" s="28" t="s">
        <v>1218</v>
      </c>
      <c r="U207" s="29"/>
      <c r="V207" s="30"/>
      <c r="W207" s="21" t="s">
        <v>1203</v>
      </c>
      <c r="X207" s="31"/>
      <c r="Y207" s="31"/>
      <c r="Z207" s="28"/>
      <c r="AA207" s="21"/>
    </row>
    <row r="208" spans="1:27" ht="14.5" x14ac:dyDescent="0.35">
      <c r="A208" s="105" t="s">
        <v>248</v>
      </c>
      <c r="B208" s="114" t="s">
        <v>5</v>
      </c>
      <c r="C208" s="1" t="s">
        <v>319</v>
      </c>
      <c r="E208" s="1" t="s">
        <v>338</v>
      </c>
      <c r="F208" s="106">
        <v>1.9823</v>
      </c>
      <c r="G208" s="21"/>
      <c r="H208" s="107">
        <v>15</v>
      </c>
      <c r="I208" s="161">
        <f t="shared" si="12"/>
        <v>1.4999999999999999E-2</v>
      </c>
      <c r="J208" s="162">
        <f t="shared" si="13"/>
        <v>7.5669676638248501E-3</v>
      </c>
      <c r="K208" s="163">
        <v>7.5669676638248501E-3</v>
      </c>
      <c r="L208" s="164">
        <v>2.8</v>
      </c>
      <c r="M208" s="107">
        <v>368.3</v>
      </c>
      <c r="N208" s="161">
        <f t="shared" si="14"/>
        <v>0.36830000000000002</v>
      </c>
      <c r="O208" s="165">
        <f t="shared" si="15"/>
        <v>0.18579427937244616</v>
      </c>
      <c r="P208" s="166">
        <v>0.18579427937244616</v>
      </c>
      <c r="Q208" s="107">
        <v>-19.5</v>
      </c>
      <c r="R208" s="109">
        <v>52</v>
      </c>
      <c r="S208" s="110" t="s">
        <v>354</v>
      </c>
      <c r="T208" s="110" t="s">
        <v>354</v>
      </c>
      <c r="U208" s="127">
        <v>28.384429999999998</v>
      </c>
      <c r="V208" s="128">
        <v>-178.27961999999999</v>
      </c>
      <c r="W208" s="21" t="s">
        <v>422</v>
      </c>
      <c r="X208" s="129">
        <v>42263</v>
      </c>
      <c r="Y208" s="129"/>
      <c r="Z208" s="105" t="s">
        <v>380</v>
      </c>
      <c r="AA208" s="1" t="s">
        <v>384</v>
      </c>
    </row>
    <row r="209" spans="1:27" ht="14.5" x14ac:dyDescent="0.35">
      <c r="A209" s="105" t="s">
        <v>249</v>
      </c>
      <c r="B209" s="114" t="s">
        <v>5</v>
      </c>
      <c r="C209" s="1" t="s">
        <v>334</v>
      </c>
      <c r="E209" s="1" t="s">
        <v>338</v>
      </c>
      <c r="F209" s="106">
        <v>1.9440999999999999</v>
      </c>
      <c r="G209" s="21"/>
      <c r="H209" s="107">
        <v>29.3</v>
      </c>
      <c r="I209" s="161">
        <f t="shared" si="12"/>
        <v>2.93E-2</v>
      </c>
      <c r="J209" s="162">
        <f t="shared" si="13"/>
        <v>1.5071241191296745E-2</v>
      </c>
      <c r="K209" s="163">
        <v>1.5071241191296745E-2</v>
      </c>
      <c r="L209" s="164">
        <v>4.4000000000000004</v>
      </c>
      <c r="M209" s="107">
        <v>384.1</v>
      </c>
      <c r="N209" s="161">
        <f t="shared" si="14"/>
        <v>0.38410000000000005</v>
      </c>
      <c r="O209" s="165">
        <f t="shared" si="15"/>
        <v>0.1975721413507536</v>
      </c>
      <c r="P209" s="166">
        <v>0.1975721413507536</v>
      </c>
      <c r="Q209" s="107">
        <v>-34.4</v>
      </c>
      <c r="R209" s="110">
        <v>90</v>
      </c>
      <c r="S209" s="110" t="s">
        <v>354</v>
      </c>
      <c r="T209" s="110" t="s">
        <v>354</v>
      </c>
      <c r="U209" s="127">
        <v>28.479050000000001</v>
      </c>
      <c r="V209" s="128">
        <v>-178.38894999999999</v>
      </c>
      <c r="W209" s="21" t="s">
        <v>422</v>
      </c>
      <c r="X209" s="129">
        <v>42264</v>
      </c>
      <c r="Y209" s="129"/>
      <c r="Z209" s="105" t="s">
        <v>380</v>
      </c>
      <c r="AA209" s="1" t="s">
        <v>384</v>
      </c>
    </row>
    <row r="210" spans="1:27" ht="14.5" x14ac:dyDescent="0.35">
      <c r="A210" s="105" t="s">
        <v>234</v>
      </c>
      <c r="B210" s="114" t="s">
        <v>5</v>
      </c>
      <c r="C210" s="1" t="s">
        <v>316</v>
      </c>
      <c r="E210" s="1" t="s">
        <v>338</v>
      </c>
      <c r="F210" s="106">
        <v>2.0057999999999998</v>
      </c>
      <c r="G210" s="21"/>
      <c r="H210" s="107">
        <v>22.7</v>
      </c>
      <c r="I210" s="161">
        <f t="shared" si="12"/>
        <v>2.2700000000000001E-2</v>
      </c>
      <c r="J210" s="162">
        <f t="shared" si="13"/>
        <v>1.1317180177485295E-2</v>
      </c>
      <c r="K210" s="163">
        <v>1.1317180177485295E-2</v>
      </c>
      <c r="L210" s="164">
        <v>2.9</v>
      </c>
      <c r="M210" s="107">
        <v>384.5</v>
      </c>
      <c r="N210" s="161">
        <f t="shared" si="14"/>
        <v>0.38450000000000001</v>
      </c>
      <c r="O210" s="165">
        <f t="shared" si="15"/>
        <v>0.19169408714727293</v>
      </c>
      <c r="P210" s="166">
        <v>0.19169408714727293</v>
      </c>
      <c r="Q210" s="107">
        <v>-16.899999999999999</v>
      </c>
      <c r="R210" s="110">
        <v>91</v>
      </c>
      <c r="S210" s="110" t="s">
        <v>354</v>
      </c>
      <c r="T210" s="110" t="s">
        <v>354</v>
      </c>
      <c r="U210" s="127">
        <v>28.427320000000002</v>
      </c>
      <c r="V210" s="128">
        <v>-178.41370000000001</v>
      </c>
      <c r="W210" s="21" t="s">
        <v>422</v>
      </c>
      <c r="X210" s="129">
        <v>42262</v>
      </c>
      <c r="Y210" s="129"/>
      <c r="Z210" s="105" t="s">
        <v>386</v>
      </c>
      <c r="AA210" s="1" t="s">
        <v>384</v>
      </c>
    </row>
    <row r="211" spans="1:27" ht="14.5" x14ac:dyDescent="0.35">
      <c r="A211" s="105" t="s">
        <v>253</v>
      </c>
      <c r="B211" s="114" t="s">
        <v>5</v>
      </c>
      <c r="C211" s="1" t="s">
        <v>334</v>
      </c>
      <c r="E211" s="1" t="s">
        <v>338</v>
      </c>
      <c r="F211" s="106">
        <v>2.0036</v>
      </c>
      <c r="G211" s="21"/>
      <c r="H211" s="107">
        <v>26.9</v>
      </c>
      <c r="I211" s="161">
        <f t="shared" si="12"/>
        <v>2.69E-2</v>
      </c>
      <c r="J211" s="162">
        <f t="shared" si="13"/>
        <v>1.3425833499700539E-2</v>
      </c>
      <c r="K211" s="163">
        <v>1.3425833499700539E-2</v>
      </c>
      <c r="L211" s="164">
        <v>5</v>
      </c>
      <c r="M211" s="107">
        <v>401.1</v>
      </c>
      <c r="N211" s="161">
        <f t="shared" si="14"/>
        <v>0.40110000000000001</v>
      </c>
      <c r="O211" s="165">
        <f t="shared" si="15"/>
        <v>0.20018965861449392</v>
      </c>
      <c r="P211" s="166">
        <v>0.20018965861449392</v>
      </c>
      <c r="Q211" s="107">
        <v>-34.5</v>
      </c>
      <c r="R211" s="116">
        <v>91</v>
      </c>
      <c r="S211" s="110" t="s">
        <v>354</v>
      </c>
      <c r="T211" s="110" t="s">
        <v>354</v>
      </c>
      <c r="U211" s="127">
        <v>28.496283333333334</v>
      </c>
      <c r="V211" s="128">
        <v>-178.34633333333332</v>
      </c>
      <c r="W211" s="21" t="s">
        <v>422</v>
      </c>
      <c r="X211" s="129">
        <v>42264</v>
      </c>
      <c r="Y211" s="129"/>
      <c r="Z211" s="105" t="s">
        <v>386</v>
      </c>
      <c r="AA211" s="1" t="s">
        <v>384</v>
      </c>
    </row>
    <row r="212" spans="1:27" ht="14.5" x14ac:dyDescent="0.35">
      <c r="A212" s="1" t="s">
        <v>1304</v>
      </c>
      <c r="B212" s="1" t="s">
        <v>5</v>
      </c>
      <c r="C212" s="1" t="s">
        <v>310</v>
      </c>
      <c r="D212" s="1"/>
      <c r="E212" s="1" t="s">
        <v>338</v>
      </c>
      <c r="F212" s="16">
        <v>2.5657999999999999</v>
      </c>
      <c r="G212" s="2"/>
      <c r="H212" s="17">
        <v>58.4</v>
      </c>
      <c r="I212" s="161">
        <f t="shared" si="12"/>
        <v>5.8400000000000001E-2</v>
      </c>
      <c r="J212" s="162">
        <f t="shared" si="13"/>
        <v>2.2760932262841999E-2</v>
      </c>
      <c r="K212" s="171">
        <v>2.2760932262841999E-2</v>
      </c>
      <c r="L212" s="17">
        <v>3.2</v>
      </c>
      <c r="M212" s="17">
        <v>635.20000000000005</v>
      </c>
      <c r="N212" s="161">
        <f t="shared" si="14"/>
        <v>0.6352000000000001</v>
      </c>
      <c r="O212" s="165">
        <f t="shared" si="15"/>
        <v>0.247564112557487</v>
      </c>
      <c r="P212" s="15">
        <v>0.247564112557487</v>
      </c>
      <c r="Q212" s="17">
        <v>-32.200000000000003</v>
      </c>
      <c r="R212" s="323">
        <v>30</v>
      </c>
      <c r="S212" s="3" t="s">
        <v>1301</v>
      </c>
      <c r="T212" s="157" t="s">
        <v>349</v>
      </c>
      <c r="U212" s="146">
        <v>26.11</v>
      </c>
      <c r="V212" s="157">
        <v>-173.85699</v>
      </c>
      <c r="W212" s="157" t="s">
        <v>422</v>
      </c>
      <c r="X212" s="170">
        <v>43675</v>
      </c>
      <c r="Y212" s="157"/>
      <c r="Z212" s="1" t="s">
        <v>1302</v>
      </c>
      <c r="AA212" s="2" t="s">
        <v>1245</v>
      </c>
    </row>
    <row r="213" spans="1:27" ht="14.5" x14ac:dyDescent="0.35">
      <c r="A213" s="1" t="s">
        <v>1305</v>
      </c>
      <c r="B213" s="1" t="s">
        <v>5</v>
      </c>
      <c r="C213" s="1" t="s">
        <v>310</v>
      </c>
      <c r="D213" s="1"/>
      <c r="E213" s="1" t="s">
        <v>338</v>
      </c>
      <c r="F213" s="16">
        <v>2.6008</v>
      </c>
      <c r="G213" s="2"/>
      <c r="H213" s="17">
        <v>57.4</v>
      </c>
      <c r="I213" s="161">
        <f t="shared" si="12"/>
        <v>5.74E-2</v>
      </c>
      <c r="J213" s="162">
        <f t="shared" si="13"/>
        <v>2.2070132266994769E-2</v>
      </c>
      <c r="K213" s="171">
        <v>2.2070132266994769E-2</v>
      </c>
      <c r="L213" s="17">
        <v>3.3</v>
      </c>
      <c r="M213" s="17">
        <v>639.6</v>
      </c>
      <c r="N213" s="161">
        <f t="shared" si="14"/>
        <v>0.63960000000000006</v>
      </c>
      <c r="O213" s="165">
        <f t="shared" si="15"/>
        <v>0.24592433097508462</v>
      </c>
      <c r="P213" s="15">
        <v>0.24592433097508462</v>
      </c>
      <c r="Q213" s="17">
        <v>-32.299999999999997</v>
      </c>
      <c r="R213" s="323">
        <v>30</v>
      </c>
      <c r="S213" s="3" t="s">
        <v>1301</v>
      </c>
      <c r="T213" s="157" t="s">
        <v>349</v>
      </c>
      <c r="U213" s="146">
        <v>26.11</v>
      </c>
      <c r="V213" s="157">
        <v>-173.85699</v>
      </c>
      <c r="W213" s="157" t="s">
        <v>422</v>
      </c>
      <c r="X213" s="170">
        <v>43675</v>
      </c>
      <c r="Y213" s="157"/>
      <c r="Z213" s="1" t="s">
        <v>1302</v>
      </c>
      <c r="AA213" s="2" t="s">
        <v>1245</v>
      </c>
    </row>
    <row r="214" spans="1:27" ht="14.5" x14ac:dyDescent="0.35">
      <c r="A214" s="1" t="s">
        <v>1306</v>
      </c>
      <c r="B214" s="1" t="s">
        <v>5</v>
      </c>
      <c r="C214" s="1" t="s">
        <v>310</v>
      </c>
      <c r="D214" s="1"/>
      <c r="E214" s="1" t="s">
        <v>338</v>
      </c>
      <c r="F214" s="16">
        <v>2.5225</v>
      </c>
      <c r="G214" s="2"/>
      <c r="H214" s="17">
        <v>53.9</v>
      </c>
      <c r="I214" s="161">
        <f t="shared" si="12"/>
        <v>5.3899999999999997E-2</v>
      </c>
      <c r="J214" s="162">
        <f t="shared" si="13"/>
        <v>2.1367690782953419E-2</v>
      </c>
      <c r="K214" s="171">
        <v>2.1367690782953419E-2</v>
      </c>
      <c r="L214" s="17">
        <v>3.6</v>
      </c>
      <c r="M214" s="17">
        <v>644.29999999999995</v>
      </c>
      <c r="N214" s="161">
        <f t="shared" si="14"/>
        <v>0.64429999999999998</v>
      </c>
      <c r="O214" s="165">
        <f t="shared" si="15"/>
        <v>0.25542120911793853</v>
      </c>
      <c r="P214" s="15">
        <v>0.25542120911793853</v>
      </c>
      <c r="Q214" s="17">
        <v>-32.9</v>
      </c>
      <c r="R214" s="323">
        <v>30</v>
      </c>
      <c r="S214" s="3" t="s">
        <v>1301</v>
      </c>
      <c r="T214" s="157" t="s">
        <v>349</v>
      </c>
      <c r="U214" s="146">
        <v>26.11</v>
      </c>
      <c r="V214" s="157">
        <v>-173.85699</v>
      </c>
      <c r="W214" s="157" t="s">
        <v>422</v>
      </c>
      <c r="X214" s="170">
        <v>43675</v>
      </c>
      <c r="Y214" s="157"/>
      <c r="Z214" s="1" t="s">
        <v>1302</v>
      </c>
      <c r="AA214" s="2" t="s">
        <v>1245</v>
      </c>
    </row>
    <row r="215" spans="1:27" ht="14.5" x14ac:dyDescent="0.35">
      <c r="A215" s="105" t="s">
        <v>157</v>
      </c>
      <c r="B215" s="1" t="s">
        <v>5</v>
      </c>
      <c r="C215" s="1" t="s">
        <v>316</v>
      </c>
      <c r="E215" s="2" t="s">
        <v>338</v>
      </c>
      <c r="F215" s="106">
        <v>1.9919</v>
      </c>
      <c r="G215" s="21"/>
      <c r="H215" s="107">
        <v>22.6</v>
      </c>
      <c r="I215" s="161">
        <f t="shared" si="12"/>
        <v>2.2600000000000002E-2</v>
      </c>
      <c r="J215" s="162">
        <f t="shared" si="13"/>
        <v>1.134595110196295E-2</v>
      </c>
      <c r="K215" s="163">
        <v>1.134595110196295E-2</v>
      </c>
      <c r="L215" s="164">
        <v>3.6</v>
      </c>
      <c r="M215" s="107">
        <v>282.2</v>
      </c>
      <c r="N215" s="161">
        <f t="shared" si="14"/>
        <v>0.28220000000000001</v>
      </c>
      <c r="O215" s="165">
        <f t="shared" si="15"/>
        <v>0.14167377880415682</v>
      </c>
      <c r="P215" s="166">
        <v>0.14167377880415682</v>
      </c>
      <c r="Q215" s="107">
        <v>-17.100000000000001</v>
      </c>
      <c r="R215" s="109">
        <v>84</v>
      </c>
      <c r="S215" s="110" t="s">
        <v>349</v>
      </c>
      <c r="T215" s="110" t="s">
        <v>349</v>
      </c>
      <c r="U215" s="127">
        <v>25.882366666666666</v>
      </c>
      <c r="V215" s="128">
        <v>-173.96211666666667</v>
      </c>
      <c r="W215" s="21" t="s">
        <v>422</v>
      </c>
      <c r="X215" s="129">
        <v>41897</v>
      </c>
      <c r="Y215" s="113"/>
      <c r="Z215" s="105" t="s">
        <v>383</v>
      </c>
      <c r="AA215" s="1" t="s">
        <v>379</v>
      </c>
    </row>
    <row r="216" spans="1:27" ht="14.5" x14ac:dyDescent="0.35">
      <c r="A216" s="105" t="s">
        <v>164</v>
      </c>
      <c r="B216" s="1" t="s">
        <v>5</v>
      </c>
      <c r="C216" s="1" t="s">
        <v>314</v>
      </c>
      <c r="E216" s="2" t="s">
        <v>338</v>
      </c>
      <c r="F216" s="106">
        <v>2.0914999999999999</v>
      </c>
      <c r="G216" s="21"/>
      <c r="H216" s="107">
        <v>23.8</v>
      </c>
      <c r="I216" s="161">
        <f t="shared" si="12"/>
        <v>2.3800000000000002E-2</v>
      </c>
      <c r="J216" s="162">
        <f t="shared" si="13"/>
        <v>1.137939278030122E-2</v>
      </c>
      <c r="K216" s="163">
        <v>1.137939278030122E-2</v>
      </c>
      <c r="L216" s="164">
        <v>6.3</v>
      </c>
      <c r="M216" s="107">
        <v>485.4</v>
      </c>
      <c r="N216" s="161">
        <f t="shared" si="14"/>
        <v>0.4854</v>
      </c>
      <c r="O216" s="165">
        <f t="shared" si="15"/>
        <v>0.23208223762849631</v>
      </c>
      <c r="P216" s="166">
        <v>0.23208223762849631</v>
      </c>
      <c r="Q216" s="107">
        <v>-31.4</v>
      </c>
      <c r="R216" s="116">
        <v>55.473600000000005</v>
      </c>
      <c r="S216" s="110" t="s">
        <v>1212</v>
      </c>
      <c r="T216" s="110" t="s">
        <v>1212</v>
      </c>
      <c r="U216" s="127">
        <v>27.786833333333334</v>
      </c>
      <c r="V216" s="128">
        <v>-175.85341666666667</v>
      </c>
      <c r="W216" s="21" t="s">
        <v>422</v>
      </c>
      <c r="X216" s="129">
        <v>41899</v>
      </c>
      <c r="Y216" s="113"/>
      <c r="Z216" s="105" t="s">
        <v>382</v>
      </c>
      <c r="AA216" s="1" t="s">
        <v>379</v>
      </c>
    </row>
    <row r="217" spans="1:27" ht="14.5" x14ac:dyDescent="0.35">
      <c r="A217" s="2" t="s">
        <v>35</v>
      </c>
      <c r="B217" s="2" t="s">
        <v>5</v>
      </c>
      <c r="C217" s="2" t="s">
        <v>287</v>
      </c>
      <c r="E217" s="2" t="s">
        <v>338</v>
      </c>
      <c r="F217" s="16">
        <v>2.2355999999999998</v>
      </c>
      <c r="G217" s="16"/>
      <c r="H217" s="17">
        <v>79.900000000000006</v>
      </c>
      <c r="I217" s="161">
        <f t="shared" si="12"/>
        <v>7.9900000000000013E-2</v>
      </c>
      <c r="J217" s="162">
        <f t="shared" si="13"/>
        <v>3.5739846126319565E-2</v>
      </c>
      <c r="K217" s="163">
        <v>3.5739846126319565E-2</v>
      </c>
      <c r="L217" s="167">
        <v>3.9</v>
      </c>
      <c r="M217" s="17">
        <v>670.2</v>
      </c>
      <c r="N217" s="161">
        <f t="shared" si="14"/>
        <v>0.67020000000000002</v>
      </c>
      <c r="O217" s="165">
        <f t="shared" si="15"/>
        <v>0.29978529253891578</v>
      </c>
      <c r="P217" s="166">
        <v>0.29978529253891578</v>
      </c>
      <c r="Q217" s="17">
        <v>-33.9</v>
      </c>
      <c r="R217" s="18">
        <v>57.912000000000006</v>
      </c>
      <c r="S217" s="3" t="s">
        <v>1212</v>
      </c>
      <c r="T217" s="157" t="s">
        <v>1212</v>
      </c>
      <c r="U217" s="168">
        <v>27.786133333333332</v>
      </c>
      <c r="V217" s="169">
        <v>-175.75016666666667</v>
      </c>
      <c r="W217" s="21" t="s">
        <v>422</v>
      </c>
      <c r="X217" s="170">
        <v>41165</v>
      </c>
      <c r="Y217" s="22"/>
      <c r="Z217" s="2" t="s">
        <v>370</v>
      </c>
      <c r="AA217" s="1" t="s">
        <v>369</v>
      </c>
    </row>
    <row r="218" spans="1:27" ht="14.5" x14ac:dyDescent="0.35">
      <c r="A218" s="105" t="s">
        <v>219</v>
      </c>
      <c r="B218" s="114" t="s">
        <v>5</v>
      </c>
      <c r="C218" s="1" t="s">
        <v>320</v>
      </c>
      <c r="E218" s="1" t="s">
        <v>338</v>
      </c>
      <c r="F218" s="106">
        <v>2.0049000000000001</v>
      </c>
      <c r="G218" s="21"/>
      <c r="H218" s="107">
        <v>38.200000000000003</v>
      </c>
      <c r="I218" s="161">
        <f t="shared" si="12"/>
        <v>3.8200000000000005E-2</v>
      </c>
      <c r="J218" s="162">
        <f t="shared" si="13"/>
        <v>1.9053319367549504E-2</v>
      </c>
      <c r="K218" s="163">
        <v>1.9053319367549504E-2</v>
      </c>
      <c r="L218" s="164">
        <v>5.4</v>
      </c>
      <c r="M218" s="107">
        <v>376.1</v>
      </c>
      <c r="N218" s="161">
        <f t="shared" si="14"/>
        <v>0.37610000000000005</v>
      </c>
      <c r="O218" s="165">
        <f t="shared" si="15"/>
        <v>0.18759040351139708</v>
      </c>
      <c r="P218" s="166">
        <v>0.18759040351139708</v>
      </c>
      <c r="Q218" s="107">
        <v>-34.4</v>
      </c>
      <c r="R218" s="116">
        <v>70.408799999999999</v>
      </c>
      <c r="S218" s="110" t="s">
        <v>1212</v>
      </c>
      <c r="T218" s="110" t="s">
        <v>1212</v>
      </c>
      <c r="U218" s="127">
        <v>27.764066666666668</v>
      </c>
      <c r="V218" s="128">
        <v>-175.98591666666667</v>
      </c>
      <c r="W218" s="21" t="s">
        <v>422</v>
      </c>
      <c r="X218" s="129">
        <v>42260</v>
      </c>
      <c r="Y218" s="129"/>
      <c r="Z218" s="105" t="s">
        <v>386</v>
      </c>
      <c r="AA218" s="1" t="s">
        <v>384</v>
      </c>
    </row>
    <row r="219" spans="1:27" ht="14.5" x14ac:dyDescent="0.35">
      <c r="A219" s="105" t="s">
        <v>206</v>
      </c>
      <c r="B219" s="114" t="s">
        <v>5</v>
      </c>
      <c r="C219" s="1" t="s">
        <v>331</v>
      </c>
      <c r="D219" s="24"/>
      <c r="E219" s="1" t="s">
        <v>338</v>
      </c>
      <c r="F219" s="106">
        <v>1.9440999999999999</v>
      </c>
      <c r="G219" s="71"/>
      <c r="H219" s="107">
        <v>46.2</v>
      </c>
      <c r="I219" s="161">
        <f t="shared" si="12"/>
        <v>4.6200000000000005E-2</v>
      </c>
      <c r="J219" s="162">
        <f t="shared" si="13"/>
        <v>2.3764209659996916E-2</v>
      </c>
      <c r="K219" s="163">
        <v>2.3764209659996916E-2</v>
      </c>
      <c r="L219" s="164">
        <v>4.8</v>
      </c>
      <c r="M219" s="107">
        <v>433.6</v>
      </c>
      <c r="N219" s="161">
        <f t="shared" si="14"/>
        <v>0.43360000000000004</v>
      </c>
      <c r="O219" s="165">
        <f t="shared" si="15"/>
        <v>0.22303379455789313</v>
      </c>
      <c r="P219" s="166">
        <v>0.22303379455789313</v>
      </c>
      <c r="Q219" s="107">
        <v>-26.5</v>
      </c>
      <c r="R219" s="109">
        <v>79</v>
      </c>
      <c r="S219" s="110" t="s">
        <v>353</v>
      </c>
      <c r="T219" s="110" t="s">
        <v>353</v>
      </c>
      <c r="U219" s="127">
        <v>25.929279999999999</v>
      </c>
      <c r="V219" s="128">
        <v>-173.40385000000001</v>
      </c>
      <c r="W219" s="21" t="s">
        <v>422</v>
      </c>
      <c r="X219" s="129">
        <v>42259</v>
      </c>
      <c r="Y219" s="129"/>
      <c r="Z219" s="105" t="s">
        <v>386</v>
      </c>
      <c r="AA219" s="1" t="s">
        <v>384</v>
      </c>
    </row>
    <row r="220" spans="1:27" ht="14.5" x14ac:dyDescent="0.35">
      <c r="A220" s="105" t="s">
        <v>257</v>
      </c>
      <c r="B220" s="114" t="s">
        <v>5</v>
      </c>
      <c r="C220" s="1" t="s">
        <v>334</v>
      </c>
      <c r="E220" s="1" t="s">
        <v>338</v>
      </c>
      <c r="F220" s="106">
        <v>1.9991000000000001</v>
      </c>
      <c r="G220" s="21"/>
      <c r="H220" s="107">
        <v>21.7</v>
      </c>
      <c r="I220" s="161">
        <f t="shared" si="12"/>
        <v>2.1700000000000001E-2</v>
      </c>
      <c r="J220" s="162">
        <f t="shared" si="13"/>
        <v>1.0854884698114152E-2</v>
      </c>
      <c r="K220" s="163">
        <v>1.0854884698114152E-2</v>
      </c>
      <c r="L220" s="164">
        <v>4.9000000000000004</v>
      </c>
      <c r="M220" s="107">
        <v>411.5</v>
      </c>
      <c r="N220" s="161">
        <f t="shared" si="14"/>
        <v>0.41150000000000003</v>
      </c>
      <c r="O220" s="165">
        <f t="shared" si="15"/>
        <v>0.20584262918313243</v>
      </c>
      <c r="P220" s="166">
        <v>0.20584262918313243</v>
      </c>
      <c r="Q220" s="107">
        <v>-33.700000000000003</v>
      </c>
      <c r="R220" s="116">
        <v>91</v>
      </c>
      <c r="S220" s="110" t="s">
        <v>355</v>
      </c>
      <c r="T220" s="110" t="s">
        <v>355</v>
      </c>
      <c r="U220" s="127">
        <v>26.870080000000002</v>
      </c>
      <c r="V220" s="128">
        <v>-176.49017000000001</v>
      </c>
      <c r="W220" s="21" t="s">
        <v>422</v>
      </c>
      <c r="X220" s="129">
        <v>42265</v>
      </c>
      <c r="Y220" s="129"/>
      <c r="Z220" s="105" t="s">
        <v>386</v>
      </c>
      <c r="AA220" s="1" t="s">
        <v>384</v>
      </c>
    </row>
    <row r="221" spans="1:27" ht="14.5" x14ac:dyDescent="0.35">
      <c r="A221" s="105" t="s">
        <v>226</v>
      </c>
      <c r="B221" s="114" t="s">
        <v>227</v>
      </c>
      <c r="C221" s="1" t="s">
        <v>314</v>
      </c>
      <c r="E221" s="1" t="s">
        <v>338</v>
      </c>
      <c r="F221" s="106">
        <v>2.0226999999999999</v>
      </c>
      <c r="G221" s="21"/>
      <c r="H221" s="107">
        <v>40.1</v>
      </c>
      <c r="I221" s="161">
        <f t="shared" si="12"/>
        <v>4.0100000000000004E-2</v>
      </c>
      <c r="J221" s="162">
        <f t="shared" si="13"/>
        <v>1.982498640431107E-2</v>
      </c>
      <c r="K221" s="163">
        <v>1.982498640431107E-2</v>
      </c>
      <c r="L221" s="164">
        <v>4.8</v>
      </c>
      <c r="M221" s="107">
        <v>385.3</v>
      </c>
      <c r="N221" s="161">
        <f t="shared" si="14"/>
        <v>0.38530000000000003</v>
      </c>
      <c r="O221" s="165">
        <f t="shared" si="15"/>
        <v>0.1904879616354378</v>
      </c>
      <c r="P221" s="166">
        <v>0.1904879616354378</v>
      </c>
      <c r="Q221" s="107">
        <v>-30.5</v>
      </c>
      <c r="R221" s="109">
        <v>57</v>
      </c>
      <c r="S221" s="110" t="s">
        <v>354</v>
      </c>
      <c r="T221" s="110" t="s">
        <v>354</v>
      </c>
      <c r="U221" s="127">
        <v>28.375679999999999</v>
      </c>
      <c r="V221" s="128">
        <v>-178.31120000000001</v>
      </c>
      <c r="W221" s="21" t="s">
        <v>422</v>
      </c>
      <c r="X221" s="129">
        <v>42262</v>
      </c>
      <c r="Y221" s="129"/>
      <c r="Z221" s="105" t="s">
        <v>380</v>
      </c>
      <c r="AA221" s="1" t="s">
        <v>384</v>
      </c>
    </row>
    <row r="222" spans="1:27" ht="14.5" x14ac:dyDescent="0.35">
      <c r="A222" s="105" t="s">
        <v>259</v>
      </c>
      <c r="B222" s="114" t="s">
        <v>227</v>
      </c>
      <c r="C222" s="1" t="s">
        <v>320</v>
      </c>
      <c r="E222" s="1" t="s">
        <v>338</v>
      </c>
      <c r="F222" s="106">
        <v>2.0413000000000001</v>
      </c>
      <c r="G222" s="21"/>
      <c r="H222" s="107">
        <v>45.4</v>
      </c>
      <c r="I222" s="161">
        <f t="shared" si="12"/>
        <v>4.5400000000000003E-2</v>
      </c>
      <c r="J222" s="162">
        <f t="shared" si="13"/>
        <v>2.2240728947239503E-2</v>
      </c>
      <c r="K222" s="163">
        <v>2.2240728947239503E-2</v>
      </c>
      <c r="L222" s="164">
        <v>2.7</v>
      </c>
      <c r="M222" s="107">
        <v>363.1</v>
      </c>
      <c r="N222" s="161">
        <f t="shared" si="14"/>
        <v>0.36310000000000003</v>
      </c>
      <c r="O222" s="165">
        <f t="shared" si="15"/>
        <v>0.17787684318816441</v>
      </c>
      <c r="P222" s="166">
        <v>0.17787684318816441</v>
      </c>
      <c r="Q222" s="107">
        <v>-34.9</v>
      </c>
      <c r="R222" s="116">
        <v>91</v>
      </c>
      <c r="S222" s="110" t="s">
        <v>355</v>
      </c>
      <c r="T222" s="110" t="s">
        <v>355</v>
      </c>
      <c r="U222" s="127">
        <v>26.870080000000002</v>
      </c>
      <c r="V222" s="128">
        <v>-176.49017000000001</v>
      </c>
      <c r="W222" s="21" t="s">
        <v>422</v>
      </c>
      <c r="X222" s="129">
        <v>42265</v>
      </c>
      <c r="Y222" s="129"/>
      <c r="Z222" s="105" t="s">
        <v>386</v>
      </c>
      <c r="AA222" s="1" t="s">
        <v>384</v>
      </c>
    </row>
    <row r="223" spans="1:27" ht="14.5" x14ac:dyDescent="0.35">
      <c r="A223" s="105" t="s">
        <v>94</v>
      </c>
      <c r="B223" s="105" t="s">
        <v>73</v>
      </c>
      <c r="C223" s="1"/>
      <c r="E223" s="2" t="s">
        <v>338</v>
      </c>
      <c r="F223" s="106">
        <v>7.5650000000000004</v>
      </c>
      <c r="G223" s="21"/>
      <c r="H223" s="107">
        <v>23.8</v>
      </c>
      <c r="I223" s="161">
        <f t="shared" si="12"/>
        <v>2.3800000000000002E-2</v>
      </c>
      <c r="J223" s="162">
        <f t="shared" si="13"/>
        <v>3.1460674157303371E-3</v>
      </c>
      <c r="K223" s="163">
        <v>3.1460674157303371E-3</v>
      </c>
      <c r="L223" s="164">
        <v>1.9</v>
      </c>
      <c r="M223" s="107">
        <v>465</v>
      </c>
      <c r="N223" s="161">
        <f t="shared" si="14"/>
        <v>0.46500000000000002</v>
      </c>
      <c r="O223" s="165">
        <f t="shared" si="15"/>
        <v>6.1467283542630535E-2</v>
      </c>
      <c r="P223" s="166">
        <v>6.1467283542630535E-2</v>
      </c>
      <c r="Q223" s="107">
        <v>-32</v>
      </c>
      <c r="R223" s="109">
        <v>55</v>
      </c>
      <c r="S223" s="110" t="s">
        <v>347</v>
      </c>
      <c r="T223" s="110" t="s">
        <v>347</v>
      </c>
      <c r="U223" s="127">
        <v>23.857780000000002</v>
      </c>
      <c r="V223" s="128">
        <v>-166.36510000000001</v>
      </c>
      <c r="W223" s="21" t="s">
        <v>422</v>
      </c>
      <c r="X223" s="129">
        <v>41415</v>
      </c>
      <c r="Y223" s="113"/>
      <c r="Z223" s="105" t="s">
        <v>368</v>
      </c>
      <c r="AA223" s="1" t="s">
        <v>372</v>
      </c>
    </row>
    <row r="224" spans="1:27" ht="14.5" x14ac:dyDescent="0.35">
      <c r="A224" s="105" t="s">
        <v>122</v>
      </c>
      <c r="B224" s="115" t="s">
        <v>73</v>
      </c>
      <c r="C224" s="1"/>
      <c r="E224" s="2" t="s">
        <v>338</v>
      </c>
      <c r="F224" s="106">
        <v>2.4971000000000001</v>
      </c>
      <c r="G224" s="21"/>
      <c r="H224" s="107">
        <v>42.3</v>
      </c>
      <c r="I224" s="161">
        <f t="shared" si="12"/>
        <v>4.2299999999999997E-2</v>
      </c>
      <c r="J224" s="162">
        <f t="shared" si="13"/>
        <v>1.6939649993993031E-2</v>
      </c>
      <c r="K224" s="163">
        <v>1.6939649993993031E-2</v>
      </c>
      <c r="L224" s="164">
        <v>2.5</v>
      </c>
      <c r="M224" s="107">
        <v>475.3</v>
      </c>
      <c r="N224" s="161">
        <f t="shared" si="14"/>
        <v>0.4753</v>
      </c>
      <c r="O224" s="165">
        <f t="shared" si="15"/>
        <v>0.19034079532257417</v>
      </c>
      <c r="P224" s="166">
        <v>0.19034079532257417</v>
      </c>
      <c r="Q224" s="107">
        <v>-33.1</v>
      </c>
      <c r="R224" s="25">
        <v>56</v>
      </c>
      <c r="S224" s="25" t="s">
        <v>347</v>
      </c>
      <c r="T224" s="25" t="s">
        <v>347</v>
      </c>
      <c r="U224" s="128">
        <v>23.663350000000001</v>
      </c>
      <c r="V224" s="128">
        <v>-166.29532</v>
      </c>
      <c r="W224" s="21" t="s">
        <v>422</v>
      </c>
      <c r="X224" s="131">
        <v>41421</v>
      </c>
      <c r="Y224" s="117"/>
      <c r="Z224" s="115" t="s">
        <v>375</v>
      </c>
      <c r="AA224" s="1" t="s">
        <v>372</v>
      </c>
    </row>
    <row r="225" spans="1:27" ht="14.5" x14ac:dyDescent="0.35">
      <c r="A225" s="105" t="s">
        <v>88</v>
      </c>
      <c r="B225" s="105" t="s">
        <v>73</v>
      </c>
      <c r="C225" s="1"/>
      <c r="E225" s="2" t="s">
        <v>338</v>
      </c>
      <c r="F225" s="106">
        <v>3.94</v>
      </c>
      <c r="G225" s="21"/>
      <c r="H225" s="107">
        <v>21.3</v>
      </c>
      <c r="I225" s="161">
        <f t="shared" si="12"/>
        <v>2.1299999999999999E-2</v>
      </c>
      <c r="J225" s="162">
        <f t="shared" si="13"/>
        <v>5.4060913705583757E-3</v>
      </c>
      <c r="K225" s="163">
        <v>5.4060913705583757E-3</v>
      </c>
      <c r="L225" s="164">
        <v>2.7</v>
      </c>
      <c r="M225" s="107">
        <v>198.3</v>
      </c>
      <c r="N225" s="161">
        <f t="shared" si="14"/>
        <v>0.1983</v>
      </c>
      <c r="O225" s="165">
        <f t="shared" si="15"/>
        <v>5.0329949238578683E-2</v>
      </c>
      <c r="P225" s="166">
        <v>5.0329949238578683E-2</v>
      </c>
      <c r="Q225" s="107">
        <v>-32.1</v>
      </c>
      <c r="R225" s="109">
        <v>63</v>
      </c>
      <c r="S225" s="110" t="s">
        <v>347</v>
      </c>
      <c r="T225" s="110" t="s">
        <v>347</v>
      </c>
      <c r="U225" s="127">
        <v>23.629100000000001</v>
      </c>
      <c r="V225" s="128">
        <v>-166.19397000000001</v>
      </c>
      <c r="W225" s="21" t="s">
        <v>422</v>
      </c>
      <c r="X225" s="129">
        <v>41414</v>
      </c>
      <c r="Y225" s="113"/>
      <c r="Z225" s="105" t="s">
        <v>375</v>
      </c>
      <c r="AA225" s="1" t="s">
        <v>372</v>
      </c>
    </row>
    <row r="226" spans="1:27" ht="14.5" x14ac:dyDescent="0.35">
      <c r="A226" s="105" t="s">
        <v>89</v>
      </c>
      <c r="B226" s="105" t="s">
        <v>73</v>
      </c>
      <c r="C226" s="1"/>
      <c r="E226" s="2" t="s">
        <v>338</v>
      </c>
      <c r="F226" s="106">
        <v>2.5215000000000001</v>
      </c>
      <c r="G226" s="21"/>
      <c r="H226" s="107">
        <v>25.4</v>
      </c>
      <c r="I226" s="161">
        <f t="shared" si="12"/>
        <v>2.5399999999999999E-2</v>
      </c>
      <c r="J226" s="162">
        <f t="shared" si="13"/>
        <v>1.0073369026373191E-2</v>
      </c>
      <c r="K226" s="163">
        <v>1.0073369026373191E-2</v>
      </c>
      <c r="L226" s="164">
        <v>1.6</v>
      </c>
      <c r="M226" s="107">
        <v>463.8</v>
      </c>
      <c r="N226" s="161">
        <f t="shared" si="14"/>
        <v>0.46380000000000005</v>
      </c>
      <c r="O226" s="165">
        <f t="shared" si="15"/>
        <v>0.18393813206424747</v>
      </c>
      <c r="P226" s="166">
        <v>0.18393813206424747</v>
      </c>
      <c r="Q226" s="107">
        <v>-23.4</v>
      </c>
      <c r="R226" s="109">
        <v>64</v>
      </c>
      <c r="S226" s="110" t="s">
        <v>347</v>
      </c>
      <c r="T226" s="110" t="s">
        <v>347</v>
      </c>
      <c r="U226" s="127">
        <v>23.628720000000001</v>
      </c>
      <c r="V226" s="128">
        <v>-166.19597999999999</v>
      </c>
      <c r="W226" s="21" t="s">
        <v>422</v>
      </c>
      <c r="X226" s="129">
        <v>41414</v>
      </c>
      <c r="Y226" s="113"/>
      <c r="Z226" s="105" t="s">
        <v>374</v>
      </c>
      <c r="AA226" s="1" t="s">
        <v>372</v>
      </c>
    </row>
    <row r="227" spans="1:27" ht="14.5" x14ac:dyDescent="0.35">
      <c r="A227" s="105" t="s">
        <v>90</v>
      </c>
      <c r="B227" s="105" t="s">
        <v>73</v>
      </c>
      <c r="C227" s="1"/>
      <c r="E227" s="2" t="s">
        <v>338</v>
      </c>
      <c r="F227" s="106">
        <v>2.4975000000000001</v>
      </c>
      <c r="G227" s="21"/>
      <c r="H227" s="107">
        <v>57.1</v>
      </c>
      <c r="I227" s="161">
        <f t="shared" si="12"/>
        <v>5.7100000000000005E-2</v>
      </c>
      <c r="J227" s="162">
        <f t="shared" si="13"/>
        <v>2.2862862862862866E-2</v>
      </c>
      <c r="K227" s="163">
        <v>2.2862862862862866E-2</v>
      </c>
      <c r="L227" s="164">
        <v>2.6</v>
      </c>
      <c r="M227" s="107">
        <v>569.29999999999995</v>
      </c>
      <c r="N227" s="161">
        <f t="shared" si="14"/>
        <v>0.56929999999999992</v>
      </c>
      <c r="O227" s="165">
        <f t="shared" si="15"/>
        <v>0.2279479479479479</v>
      </c>
      <c r="P227" s="166">
        <v>0.2279479479479479</v>
      </c>
      <c r="Q227" s="107">
        <v>-33.299999999999997</v>
      </c>
      <c r="R227" s="109">
        <v>64</v>
      </c>
      <c r="S227" s="110" t="s">
        <v>347</v>
      </c>
      <c r="T227" s="110" t="s">
        <v>347</v>
      </c>
      <c r="U227" s="127">
        <v>23.628720000000001</v>
      </c>
      <c r="V227" s="128">
        <v>-166.19597999999999</v>
      </c>
      <c r="W227" s="21" t="s">
        <v>422</v>
      </c>
      <c r="X227" s="129">
        <v>41414</v>
      </c>
      <c r="Y227" s="113"/>
      <c r="Z227" s="105" t="s">
        <v>374</v>
      </c>
      <c r="AA227" s="1" t="s">
        <v>372</v>
      </c>
    </row>
    <row r="228" spans="1:27" ht="14.5" x14ac:dyDescent="0.35">
      <c r="A228" s="105" t="s">
        <v>72</v>
      </c>
      <c r="B228" s="105" t="s">
        <v>73</v>
      </c>
      <c r="C228" s="1"/>
      <c r="E228" s="2" t="s">
        <v>338</v>
      </c>
      <c r="F228" s="106">
        <v>2.4918</v>
      </c>
      <c r="G228" s="21"/>
      <c r="H228" s="107">
        <v>78.7</v>
      </c>
      <c r="I228" s="161">
        <f t="shared" si="12"/>
        <v>7.8700000000000006E-2</v>
      </c>
      <c r="J228" s="162">
        <f t="shared" si="13"/>
        <v>3.1583594188939725E-2</v>
      </c>
      <c r="K228" s="163">
        <v>3.1583594188939725E-2</v>
      </c>
      <c r="L228" s="164">
        <v>3.1</v>
      </c>
      <c r="M228" s="107">
        <v>731.5</v>
      </c>
      <c r="N228" s="161">
        <f t="shared" si="14"/>
        <v>0.73150000000000004</v>
      </c>
      <c r="O228" s="165">
        <f t="shared" si="15"/>
        <v>0.29356288626695565</v>
      </c>
      <c r="P228" s="166">
        <v>0.29356288626695565</v>
      </c>
      <c r="Q228" s="107">
        <v>-34.1</v>
      </c>
      <c r="R228" s="109">
        <v>64</v>
      </c>
      <c r="S228" s="110" t="s">
        <v>346</v>
      </c>
      <c r="T228" s="110" t="s">
        <v>346</v>
      </c>
      <c r="U228" s="127">
        <v>23.049589999999998</v>
      </c>
      <c r="V228" s="128">
        <v>-162.26033000000001</v>
      </c>
      <c r="W228" s="21" t="s">
        <v>422</v>
      </c>
      <c r="X228" s="129">
        <v>41412</v>
      </c>
      <c r="Y228" s="113"/>
      <c r="Z228" s="105" t="s">
        <v>368</v>
      </c>
      <c r="AA228" s="1" t="s">
        <v>372</v>
      </c>
    </row>
    <row r="229" spans="1:27" ht="14.5" x14ac:dyDescent="0.35">
      <c r="A229" s="118" t="s">
        <v>82</v>
      </c>
      <c r="B229" s="118" t="s">
        <v>83</v>
      </c>
      <c r="C229" s="119"/>
      <c r="D229" s="44"/>
      <c r="E229" s="118" t="s">
        <v>340</v>
      </c>
      <c r="F229" s="120">
        <v>2.5226999999999999</v>
      </c>
      <c r="G229" s="45"/>
      <c r="H229" s="121">
        <v>75.8</v>
      </c>
      <c r="I229" s="172">
        <f t="shared" si="12"/>
        <v>7.5799999999999992E-2</v>
      </c>
      <c r="J229" s="173">
        <f t="shared" si="13"/>
        <v>3.0047171681135288E-2</v>
      </c>
      <c r="K229" s="174">
        <v>3.0047171681135288E-2</v>
      </c>
      <c r="L229" s="175">
        <v>2.5</v>
      </c>
      <c r="M229" s="121">
        <v>566.20000000000005</v>
      </c>
      <c r="N229" s="172">
        <f t="shared" si="14"/>
        <v>0.56620000000000004</v>
      </c>
      <c r="O229" s="176">
        <f t="shared" si="15"/>
        <v>0.2244420660403536</v>
      </c>
      <c r="P229" s="177">
        <v>0.2244420660403536</v>
      </c>
      <c r="Q229" s="121">
        <v>-22.1</v>
      </c>
      <c r="R229" s="123">
        <v>63</v>
      </c>
      <c r="S229" s="124" t="s">
        <v>347</v>
      </c>
      <c r="T229" s="124" t="s">
        <v>347</v>
      </c>
      <c r="U229" s="132">
        <v>23.629100000000001</v>
      </c>
      <c r="V229" s="132">
        <v>-166.19397000000001</v>
      </c>
      <c r="W229" s="45" t="s">
        <v>422</v>
      </c>
      <c r="X229" s="133">
        <v>41414</v>
      </c>
      <c r="Y229" s="126"/>
      <c r="Z229" s="118" t="s">
        <v>368</v>
      </c>
      <c r="AA229" s="119" t="s">
        <v>372</v>
      </c>
    </row>
    <row r="230" spans="1:27" s="44" customFormat="1" ht="14.5" x14ac:dyDescent="0.35">
      <c r="A230" s="115" t="s">
        <v>109</v>
      </c>
      <c r="B230" s="32" t="s">
        <v>59</v>
      </c>
      <c r="C230" s="32" t="s">
        <v>310</v>
      </c>
      <c r="D230" s="23"/>
      <c r="E230" s="115" t="s">
        <v>338</v>
      </c>
      <c r="F230" s="106">
        <v>4.9736000000000002</v>
      </c>
      <c r="G230" s="40"/>
      <c r="H230" s="107">
        <v>23.2</v>
      </c>
      <c r="I230" s="161">
        <f t="shared" si="12"/>
        <v>2.3199999999999998E-2</v>
      </c>
      <c r="J230" s="162">
        <f t="shared" si="13"/>
        <v>4.664629242399871E-3</v>
      </c>
      <c r="K230" s="163">
        <v>4.664629242399871E-3</v>
      </c>
      <c r="L230" s="164">
        <v>3.8</v>
      </c>
      <c r="M230" s="107">
        <v>373.1</v>
      </c>
      <c r="N230" s="161">
        <f t="shared" si="14"/>
        <v>0.37310000000000004</v>
      </c>
      <c r="O230" s="165">
        <f t="shared" si="15"/>
        <v>7.5016084928422072E-2</v>
      </c>
      <c r="P230" s="166">
        <v>7.5016084928422072E-2</v>
      </c>
      <c r="Q230" s="107">
        <v>-19.899999999999999</v>
      </c>
      <c r="R230" s="116">
        <v>61</v>
      </c>
      <c r="S230" s="25" t="s">
        <v>351</v>
      </c>
      <c r="T230" s="25" t="s">
        <v>351</v>
      </c>
      <c r="U230" s="128">
        <v>25.710609999999999</v>
      </c>
      <c r="V230" s="128">
        <v>-171.81145000000001</v>
      </c>
      <c r="W230" s="40" t="s">
        <v>422</v>
      </c>
      <c r="X230" s="131">
        <v>41418</v>
      </c>
      <c r="Y230" s="117"/>
      <c r="Z230" s="115" t="s">
        <v>368</v>
      </c>
      <c r="AA230" s="32" t="s">
        <v>372</v>
      </c>
    </row>
    <row r="231" spans="1:27" ht="14.5" x14ac:dyDescent="0.35">
      <c r="A231" s="2" t="s">
        <v>58</v>
      </c>
      <c r="B231" s="2" t="s">
        <v>59</v>
      </c>
      <c r="C231" s="2" t="s">
        <v>310</v>
      </c>
      <c r="E231" s="2" t="s">
        <v>338</v>
      </c>
      <c r="F231" s="16">
        <v>4.9687999999999999</v>
      </c>
      <c r="G231" s="16">
        <v>5.0037000000000003</v>
      </c>
      <c r="H231" s="17">
        <v>35.1</v>
      </c>
      <c r="I231" s="161">
        <f t="shared" si="12"/>
        <v>3.5099999999999999E-2</v>
      </c>
      <c r="J231" s="162">
        <f t="shared" si="13"/>
        <v>7.0640798583158915E-3</v>
      </c>
      <c r="K231" s="163">
        <v>7.0640798583158915E-3</v>
      </c>
      <c r="L231" s="167">
        <v>3.1</v>
      </c>
      <c r="M231" s="17">
        <v>363.6</v>
      </c>
      <c r="N231" s="161">
        <f t="shared" si="14"/>
        <v>0.36360000000000003</v>
      </c>
      <c r="O231" s="165">
        <f t="shared" si="15"/>
        <v>7.3176622122041554E-2</v>
      </c>
      <c r="P231" s="166">
        <v>7.3176622122041554E-2</v>
      </c>
      <c r="Q231" s="17">
        <v>-19.5</v>
      </c>
      <c r="R231" s="18">
        <v>54.864000000000004</v>
      </c>
      <c r="S231" s="3" t="s">
        <v>349</v>
      </c>
      <c r="T231" s="157" t="s">
        <v>349</v>
      </c>
      <c r="U231" s="168">
        <v>26.080766666666666</v>
      </c>
      <c r="V231" s="169">
        <v>-174.16</v>
      </c>
      <c r="W231" s="21" t="s">
        <v>422</v>
      </c>
      <c r="X231" s="170">
        <v>41171</v>
      </c>
      <c r="Y231" s="22"/>
      <c r="Z231" s="2" t="s">
        <v>370</v>
      </c>
      <c r="AA231" s="1" t="s">
        <v>369</v>
      </c>
    </row>
    <row r="232" spans="1:27" ht="14.5" x14ac:dyDescent="0.35">
      <c r="A232" s="105" t="s">
        <v>145</v>
      </c>
      <c r="B232" s="55" t="s">
        <v>59</v>
      </c>
      <c r="C232" s="1" t="s">
        <v>310</v>
      </c>
      <c r="E232" s="2" t="s">
        <v>338</v>
      </c>
      <c r="F232" s="106">
        <v>4.9782999999999999</v>
      </c>
      <c r="G232" s="21"/>
      <c r="H232" s="107">
        <v>37.9</v>
      </c>
      <c r="I232" s="161">
        <f t="shared" si="12"/>
        <v>3.7899999999999996E-2</v>
      </c>
      <c r="J232" s="162">
        <f t="shared" si="13"/>
        <v>7.6130405961874524E-3</v>
      </c>
      <c r="K232" s="163">
        <v>7.6130405961874524E-3</v>
      </c>
      <c r="L232" s="164">
        <v>3.3</v>
      </c>
      <c r="M232" s="107">
        <v>458.2</v>
      </c>
      <c r="N232" s="161">
        <f t="shared" si="14"/>
        <v>0.4582</v>
      </c>
      <c r="O232" s="165">
        <f t="shared" si="15"/>
        <v>9.2039451218287369E-2</v>
      </c>
      <c r="P232" s="166">
        <v>9.2039451218287369E-2</v>
      </c>
      <c r="Q232" s="107">
        <v>-20.8</v>
      </c>
      <c r="R232" s="109">
        <v>56</v>
      </c>
      <c r="S232" s="110" t="s">
        <v>349</v>
      </c>
      <c r="T232" s="110" t="s">
        <v>349</v>
      </c>
      <c r="U232" s="127">
        <v>26.114283333333333</v>
      </c>
      <c r="V232" s="128">
        <v>-173.85373333333334</v>
      </c>
      <c r="W232" s="21" t="s">
        <v>422</v>
      </c>
      <c r="X232" s="129">
        <v>41896</v>
      </c>
      <c r="Y232" s="113"/>
      <c r="Z232" s="105" t="s">
        <v>378</v>
      </c>
      <c r="AA232" s="1" t="s">
        <v>379</v>
      </c>
    </row>
    <row r="233" spans="1:27" ht="14.5" x14ac:dyDescent="0.35">
      <c r="A233" s="105" t="s">
        <v>80</v>
      </c>
      <c r="B233" s="55" t="s">
        <v>59</v>
      </c>
      <c r="C233" s="1" t="s">
        <v>310</v>
      </c>
      <c r="E233" s="2" t="s">
        <v>338</v>
      </c>
      <c r="F233" s="106">
        <v>4.9981999999999998</v>
      </c>
      <c r="G233" s="21"/>
      <c r="H233" s="107">
        <v>23.1</v>
      </c>
      <c r="I233" s="161">
        <f t="shared" si="12"/>
        <v>2.3100000000000002E-2</v>
      </c>
      <c r="J233" s="162">
        <f t="shared" si="13"/>
        <v>4.6216637989676288E-3</v>
      </c>
      <c r="K233" s="163">
        <v>4.6216637989676288E-3</v>
      </c>
      <c r="L233" s="164">
        <v>3.2</v>
      </c>
      <c r="M233" s="107">
        <v>513.70000000000005</v>
      </c>
      <c r="N233" s="161">
        <f t="shared" si="14"/>
        <v>0.51370000000000005</v>
      </c>
      <c r="O233" s="165">
        <f t="shared" si="15"/>
        <v>0.10277699971989918</v>
      </c>
      <c r="P233" s="166">
        <v>0.10277699971989918</v>
      </c>
      <c r="Q233" s="107">
        <v>-21.7</v>
      </c>
      <c r="R233" s="109">
        <v>65</v>
      </c>
      <c r="S233" s="110" t="s">
        <v>346</v>
      </c>
      <c r="T233" s="110" t="s">
        <v>346</v>
      </c>
      <c r="U233" s="127">
        <v>23.04917</v>
      </c>
      <c r="V233" s="128">
        <v>-162.26320999999999</v>
      </c>
      <c r="W233" s="21" t="s">
        <v>422</v>
      </c>
      <c r="X233" s="129">
        <v>41412</v>
      </c>
      <c r="Y233" s="113"/>
      <c r="Z233" s="105" t="s">
        <v>374</v>
      </c>
      <c r="AA233" s="1" t="s">
        <v>372</v>
      </c>
    </row>
    <row r="234" spans="1:27" ht="14.5" x14ac:dyDescent="0.35">
      <c r="A234" s="105" t="s">
        <v>166</v>
      </c>
      <c r="B234" s="1" t="s">
        <v>59</v>
      </c>
      <c r="C234" s="1" t="s">
        <v>310</v>
      </c>
      <c r="E234" s="2" t="s">
        <v>338</v>
      </c>
      <c r="F234" s="106">
        <v>4.9157999999999999</v>
      </c>
      <c r="G234" s="21"/>
      <c r="H234" s="107">
        <v>29.3</v>
      </c>
      <c r="I234" s="161">
        <f t="shared" si="12"/>
        <v>2.93E-2</v>
      </c>
      <c r="J234" s="162">
        <f t="shared" si="13"/>
        <v>5.9603726758615076E-3</v>
      </c>
      <c r="K234" s="163">
        <v>5.9603726758615076E-3</v>
      </c>
      <c r="L234" s="164">
        <v>4.5999999999999996</v>
      </c>
      <c r="M234" s="107">
        <v>940.7</v>
      </c>
      <c r="N234" s="161">
        <f t="shared" si="14"/>
        <v>0.94070000000000009</v>
      </c>
      <c r="O234" s="165">
        <f t="shared" si="15"/>
        <v>0.19136254526221574</v>
      </c>
      <c r="P234" s="166">
        <v>0.19136254526221574</v>
      </c>
      <c r="Q234" s="107">
        <v>-12.2</v>
      </c>
      <c r="R234" s="116">
        <v>55.473600000000005</v>
      </c>
      <c r="S234" s="110" t="s">
        <v>1212</v>
      </c>
      <c r="T234" s="110" t="s">
        <v>1212</v>
      </c>
      <c r="U234" s="127">
        <v>27.786833333333334</v>
      </c>
      <c r="V234" s="128">
        <v>-175.85341666666667</v>
      </c>
      <c r="W234" s="21" t="s">
        <v>422</v>
      </c>
      <c r="X234" s="129">
        <v>41899</v>
      </c>
      <c r="Y234" s="113"/>
      <c r="Z234" s="105" t="s">
        <v>382</v>
      </c>
      <c r="AA234" s="1" t="s">
        <v>379</v>
      </c>
    </row>
    <row r="235" spans="1:27" ht="14.5" x14ac:dyDescent="0.35">
      <c r="A235" s="105" t="s">
        <v>158</v>
      </c>
      <c r="B235" s="1" t="s">
        <v>159</v>
      </c>
      <c r="C235" s="1" t="s">
        <v>310</v>
      </c>
      <c r="E235" s="2" t="s">
        <v>338</v>
      </c>
      <c r="F235" s="106">
        <v>4.8061999999999996</v>
      </c>
      <c r="G235" s="21"/>
      <c r="H235" s="107">
        <v>50.1</v>
      </c>
      <c r="I235" s="161">
        <f t="shared" si="12"/>
        <v>5.0100000000000006E-2</v>
      </c>
      <c r="J235" s="162">
        <f t="shared" si="13"/>
        <v>1.0424035620656654E-2</v>
      </c>
      <c r="K235" s="163">
        <v>1.0424035620656654E-2</v>
      </c>
      <c r="L235" s="164">
        <v>3.3</v>
      </c>
      <c r="M235" s="107">
        <v>800.2</v>
      </c>
      <c r="N235" s="161">
        <f t="shared" si="14"/>
        <v>0.80020000000000002</v>
      </c>
      <c r="O235" s="165">
        <f t="shared" si="15"/>
        <v>0.16649327951396115</v>
      </c>
      <c r="P235" s="166">
        <v>0.16649327951396115</v>
      </c>
      <c r="Q235" s="107">
        <v>-11.6</v>
      </c>
      <c r="R235" s="109">
        <v>73.152000000000001</v>
      </c>
      <c r="S235" s="110" t="s">
        <v>349</v>
      </c>
      <c r="T235" s="110" t="s">
        <v>349</v>
      </c>
      <c r="U235" s="127">
        <v>25.920783333333333</v>
      </c>
      <c r="V235" s="128">
        <v>-174.03416666666666</v>
      </c>
      <c r="W235" s="40" t="s">
        <v>422</v>
      </c>
      <c r="X235" s="129">
        <v>41898</v>
      </c>
      <c r="Y235" s="113"/>
      <c r="Z235" s="105" t="s">
        <v>378</v>
      </c>
      <c r="AA235" s="1" t="s">
        <v>379</v>
      </c>
    </row>
    <row r="236" spans="1:27" ht="14.5" x14ac:dyDescent="0.35">
      <c r="A236" s="115" t="s">
        <v>229</v>
      </c>
      <c r="B236" s="32" t="s">
        <v>10</v>
      </c>
      <c r="C236" s="32" t="s">
        <v>301</v>
      </c>
      <c r="D236" s="23"/>
      <c r="E236" s="32" t="s">
        <v>337</v>
      </c>
      <c r="F236" s="106">
        <v>2.5032000000000001</v>
      </c>
      <c r="G236" s="40"/>
      <c r="H236" s="107">
        <v>36.799999999999997</v>
      </c>
      <c r="I236" s="161">
        <f t="shared" si="12"/>
        <v>3.6799999999999999E-2</v>
      </c>
      <c r="J236" s="162">
        <f t="shared" si="13"/>
        <v>1.4701182486417386E-2</v>
      </c>
      <c r="K236" s="163">
        <v>1.4701182486417386E-2</v>
      </c>
      <c r="L236" s="164">
        <v>4.0999999999999996</v>
      </c>
      <c r="M236" s="107">
        <v>737.5</v>
      </c>
      <c r="N236" s="161">
        <f t="shared" si="14"/>
        <v>0.73750000000000004</v>
      </c>
      <c r="O236" s="165">
        <f t="shared" si="15"/>
        <v>0.29462288271013104</v>
      </c>
      <c r="P236" s="166">
        <v>0.29462288271013104</v>
      </c>
      <c r="Q236" s="107">
        <v>-18.2</v>
      </c>
      <c r="R236" s="116">
        <v>57</v>
      </c>
      <c r="S236" s="25" t="s">
        <v>354</v>
      </c>
      <c r="T236" s="25" t="s">
        <v>354</v>
      </c>
      <c r="U236" s="128">
        <v>28.375679999999999</v>
      </c>
      <c r="V236" s="128">
        <v>-178.31120000000001</v>
      </c>
      <c r="W236" s="21" t="s">
        <v>422</v>
      </c>
      <c r="X236" s="131">
        <v>42262</v>
      </c>
      <c r="Y236" s="131"/>
      <c r="Z236" s="115" t="s">
        <v>380</v>
      </c>
      <c r="AA236" s="32" t="s">
        <v>384</v>
      </c>
    </row>
    <row r="237" spans="1:27" ht="14.5" x14ac:dyDescent="0.35">
      <c r="A237" s="2" t="s">
        <v>46</v>
      </c>
      <c r="B237" s="2" t="s">
        <v>47</v>
      </c>
      <c r="C237" s="2" t="s">
        <v>306</v>
      </c>
      <c r="E237" s="2" t="s">
        <v>339</v>
      </c>
      <c r="F237" s="16">
        <v>2.3460999999999999</v>
      </c>
      <c r="G237" s="16"/>
      <c r="H237" s="17">
        <v>21.2</v>
      </c>
      <c r="I237" s="161">
        <f t="shared" si="12"/>
        <v>2.12E-2</v>
      </c>
      <c r="J237" s="162">
        <f t="shared" si="13"/>
        <v>9.0362729636417893E-3</v>
      </c>
      <c r="K237" s="163">
        <v>9.0362729636417893E-3</v>
      </c>
      <c r="L237" s="167">
        <v>0.3</v>
      </c>
      <c r="M237" s="17">
        <v>443</v>
      </c>
      <c r="N237" s="161">
        <f t="shared" si="14"/>
        <v>0.443</v>
      </c>
      <c r="O237" s="165">
        <f t="shared" si="15"/>
        <v>0.18882400579685438</v>
      </c>
      <c r="P237" s="166">
        <v>0.18882400579685438</v>
      </c>
      <c r="Q237" s="17">
        <v>-16.8</v>
      </c>
      <c r="R237" s="18">
        <v>56.388000000000005</v>
      </c>
      <c r="S237" s="3" t="s">
        <v>1212</v>
      </c>
      <c r="T237" s="157" t="s">
        <v>1212</v>
      </c>
      <c r="U237" s="168">
        <v>27.760166666666667</v>
      </c>
      <c r="V237" s="169">
        <v>-175.97946666666667</v>
      </c>
      <c r="W237" s="21" t="s">
        <v>422</v>
      </c>
      <c r="X237" s="170">
        <v>41166</v>
      </c>
      <c r="Y237" s="22"/>
      <c r="Z237" s="2" t="s">
        <v>370</v>
      </c>
      <c r="AA237" s="1" t="s">
        <v>369</v>
      </c>
    </row>
    <row r="238" spans="1:27" ht="14.5" x14ac:dyDescent="0.35">
      <c r="A238" s="105" t="s">
        <v>130</v>
      </c>
      <c r="B238" s="55" t="s">
        <v>8</v>
      </c>
      <c r="C238" s="1" t="s">
        <v>291</v>
      </c>
      <c r="E238" s="2" t="s">
        <v>337</v>
      </c>
      <c r="F238" s="106">
        <v>4.0372000000000003</v>
      </c>
      <c r="G238" s="21"/>
      <c r="H238" s="107">
        <v>53.2</v>
      </c>
      <c r="I238" s="161">
        <f t="shared" si="12"/>
        <v>5.3200000000000004E-2</v>
      </c>
      <c r="J238" s="162">
        <f t="shared" si="13"/>
        <v>1.3177449717626077E-2</v>
      </c>
      <c r="K238" s="163">
        <v>1.3177449717626077E-2</v>
      </c>
      <c r="L238" s="164">
        <v>4.9000000000000004</v>
      </c>
      <c r="M238" s="107">
        <v>931.2</v>
      </c>
      <c r="N238" s="161">
        <f t="shared" si="14"/>
        <v>0.93120000000000003</v>
      </c>
      <c r="O238" s="165">
        <f t="shared" si="15"/>
        <v>0.23065490934310906</v>
      </c>
      <c r="P238" s="166">
        <v>0.23065490934310906</v>
      </c>
      <c r="Q238" s="107">
        <v>-17.899999999999999</v>
      </c>
      <c r="R238" s="109">
        <v>61</v>
      </c>
      <c r="S238" s="110" t="s">
        <v>352</v>
      </c>
      <c r="T238" s="110" t="s">
        <v>352</v>
      </c>
      <c r="U238" s="127">
        <v>16.661549999999998</v>
      </c>
      <c r="V238" s="128">
        <v>-169.57065</v>
      </c>
      <c r="W238" s="21" t="s">
        <v>422</v>
      </c>
      <c r="X238" s="129">
        <v>41426</v>
      </c>
      <c r="Y238" s="113"/>
      <c r="Z238" s="105" t="s">
        <v>368</v>
      </c>
      <c r="AA238" s="1" t="s">
        <v>372</v>
      </c>
    </row>
    <row r="239" spans="1:27" ht="14.5" x14ac:dyDescent="0.35">
      <c r="A239" s="105" t="s">
        <v>246</v>
      </c>
      <c r="B239" s="114" t="s">
        <v>8</v>
      </c>
      <c r="C239" s="1" t="s">
        <v>314</v>
      </c>
      <c r="E239" s="1" t="s">
        <v>337</v>
      </c>
      <c r="F239" s="106">
        <v>4.0132000000000003</v>
      </c>
      <c r="G239" s="21"/>
      <c r="H239" s="107">
        <v>28.6</v>
      </c>
      <c r="I239" s="161">
        <f t="shared" si="12"/>
        <v>2.86E-2</v>
      </c>
      <c r="J239" s="162">
        <f t="shared" si="13"/>
        <v>7.1264826073955938E-3</v>
      </c>
      <c r="K239" s="163">
        <v>7.1264826073955938E-3</v>
      </c>
      <c r="L239" s="164">
        <v>3.6</v>
      </c>
      <c r="M239" s="107">
        <v>1278.2</v>
      </c>
      <c r="N239" s="161">
        <f t="shared" si="14"/>
        <v>1.2782</v>
      </c>
      <c r="O239" s="165">
        <f t="shared" si="15"/>
        <v>0.31849895345360307</v>
      </c>
      <c r="P239" s="166">
        <v>0.31849895345360307</v>
      </c>
      <c r="Q239" s="107">
        <v>-21.2</v>
      </c>
      <c r="R239" s="109">
        <v>52</v>
      </c>
      <c r="S239" s="110" t="s">
        <v>354</v>
      </c>
      <c r="T239" s="110" t="s">
        <v>354</v>
      </c>
      <c r="U239" s="127">
        <v>28.384429999999998</v>
      </c>
      <c r="V239" s="128">
        <v>-178.27961999999999</v>
      </c>
      <c r="W239" s="21" t="s">
        <v>422</v>
      </c>
      <c r="X239" s="129">
        <v>42263</v>
      </c>
      <c r="Y239" s="129"/>
      <c r="Z239" s="105" t="s">
        <v>380</v>
      </c>
      <c r="AA239" s="1" t="s">
        <v>384</v>
      </c>
    </row>
    <row r="240" spans="1:27" ht="14.5" x14ac:dyDescent="0.35">
      <c r="A240" s="115" t="s">
        <v>233</v>
      </c>
      <c r="B240" s="32" t="s">
        <v>8</v>
      </c>
      <c r="C240" s="32" t="s">
        <v>314</v>
      </c>
      <c r="D240" s="23"/>
      <c r="E240" s="32" t="s">
        <v>337</v>
      </c>
      <c r="F240" s="106">
        <v>4.0590999999999999</v>
      </c>
      <c r="G240" s="40"/>
      <c r="H240" s="107">
        <v>53.2</v>
      </c>
      <c r="I240" s="161">
        <f t="shared" si="12"/>
        <v>5.3200000000000004E-2</v>
      </c>
      <c r="J240" s="162">
        <f t="shared" si="13"/>
        <v>1.3106353625187851E-2</v>
      </c>
      <c r="K240" s="163">
        <v>1.3106353625187851E-2</v>
      </c>
      <c r="L240" s="164">
        <v>4.7</v>
      </c>
      <c r="M240" s="107">
        <v>1028.9000000000001</v>
      </c>
      <c r="N240" s="161">
        <f t="shared" si="14"/>
        <v>1.0289000000000001</v>
      </c>
      <c r="O240" s="165">
        <f t="shared" si="15"/>
        <v>0.25347983543149966</v>
      </c>
      <c r="P240" s="166">
        <v>0.25347983543149966</v>
      </c>
      <c r="Q240" s="107">
        <v>-25.3</v>
      </c>
      <c r="R240" s="25">
        <v>91</v>
      </c>
      <c r="S240" s="25" t="s">
        <v>354</v>
      </c>
      <c r="T240" s="25" t="s">
        <v>354</v>
      </c>
      <c r="U240" s="128">
        <v>28.427320000000002</v>
      </c>
      <c r="V240" s="128">
        <v>-178.41370000000001</v>
      </c>
      <c r="W240" s="21" t="s">
        <v>422</v>
      </c>
      <c r="X240" s="131">
        <v>42262</v>
      </c>
      <c r="Y240" s="131"/>
      <c r="Z240" s="115" t="s">
        <v>386</v>
      </c>
      <c r="AA240" s="32" t="s">
        <v>384</v>
      </c>
    </row>
    <row r="241" spans="1:27" ht="14.5" x14ac:dyDescent="0.35">
      <c r="A241" s="105" t="s">
        <v>241</v>
      </c>
      <c r="B241" s="114" t="s">
        <v>8</v>
      </c>
      <c r="C241" s="1" t="s">
        <v>314</v>
      </c>
      <c r="E241" s="1" t="s">
        <v>337</v>
      </c>
      <c r="F241" s="106">
        <v>4.0263999999999998</v>
      </c>
      <c r="G241" s="21"/>
      <c r="H241" s="107">
        <v>43.8</v>
      </c>
      <c r="I241" s="161">
        <f t="shared" si="12"/>
        <v>4.3799999999999999E-2</v>
      </c>
      <c r="J241" s="162">
        <f t="shared" si="13"/>
        <v>1.0878203854559905E-2</v>
      </c>
      <c r="K241" s="163">
        <v>1.0878203854559905E-2</v>
      </c>
      <c r="L241" s="164">
        <v>4.9000000000000004</v>
      </c>
      <c r="M241" s="107">
        <v>904.2</v>
      </c>
      <c r="N241" s="161">
        <f t="shared" si="14"/>
        <v>0.90420000000000011</v>
      </c>
      <c r="O241" s="165">
        <f t="shared" si="15"/>
        <v>0.22456785217564082</v>
      </c>
      <c r="P241" s="166">
        <v>0.22456785217564082</v>
      </c>
      <c r="Q241" s="107">
        <v>-24.6</v>
      </c>
      <c r="R241" s="110">
        <v>91</v>
      </c>
      <c r="S241" s="110" t="s">
        <v>354</v>
      </c>
      <c r="T241" s="110" t="s">
        <v>354</v>
      </c>
      <c r="U241" s="127">
        <v>28.427320000000002</v>
      </c>
      <c r="V241" s="128">
        <v>-178.41370000000001</v>
      </c>
      <c r="W241" s="21" t="s">
        <v>422</v>
      </c>
      <c r="X241" s="129">
        <v>42262</v>
      </c>
      <c r="Y241" s="129"/>
      <c r="Z241" s="105" t="s">
        <v>386</v>
      </c>
      <c r="AA241" s="1" t="s">
        <v>384</v>
      </c>
    </row>
    <row r="242" spans="1:27" ht="14.5" x14ac:dyDescent="0.35">
      <c r="A242" s="105" t="s">
        <v>252</v>
      </c>
      <c r="B242" s="114" t="s">
        <v>8</v>
      </c>
      <c r="C242" s="1" t="s">
        <v>332</v>
      </c>
      <c r="E242" s="1" t="s">
        <v>337</v>
      </c>
      <c r="F242" s="106">
        <v>3.972</v>
      </c>
      <c r="G242" s="21"/>
      <c r="H242" s="107">
        <v>56.3</v>
      </c>
      <c r="I242" s="161">
        <f t="shared" si="12"/>
        <v>5.6299999999999996E-2</v>
      </c>
      <c r="J242" s="162">
        <f t="shared" si="13"/>
        <v>1.41742195367573E-2</v>
      </c>
      <c r="K242" s="163">
        <v>1.41742195367573E-2</v>
      </c>
      <c r="L242" s="164">
        <v>4.9000000000000004</v>
      </c>
      <c r="M242" s="107">
        <v>846.3</v>
      </c>
      <c r="N242" s="161">
        <f t="shared" si="14"/>
        <v>0.84629999999999994</v>
      </c>
      <c r="O242" s="165">
        <f t="shared" si="15"/>
        <v>0.21306646525679757</v>
      </c>
      <c r="P242" s="166">
        <v>0.21306646525679757</v>
      </c>
      <c r="Q242" s="107">
        <v>-25.1</v>
      </c>
      <c r="R242" s="116">
        <v>91</v>
      </c>
      <c r="S242" s="110" t="s">
        <v>354</v>
      </c>
      <c r="T242" s="110" t="s">
        <v>354</v>
      </c>
      <c r="U242" s="127">
        <v>28.496283333333334</v>
      </c>
      <c r="V242" s="128">
        <v>-178.34633333333332</v>
      </c>
      <c r="W242" s="21" t="s">
        <v>422</v>
      </c>
      <c r="X242" s="129">
        <v>42264</v>
      </c>
      <c r="Y242" s="129"/>
      <c r="Z242" s="105" t="s">
        <v>386</v>
      </c>
      <c r="AA242" s="1" t="s">
        <v>384</v>
      </c>
    </row>
    <row r="243" spans="1:27" ht="14.5" x14ac:dyDescent="0.35">
      <c r="A243" s="15" t="s">
        <v>17</v>
      </c>
      <c r="B243" s="24" t="s">
        <v>8</v>
      </c>
      <c r="C243" s="15" t="s">
        <v>291</v>
      </c>
      <c r="E243" s="15" t="s">
        <v>337</v>
      </c>
      <c r="F243" s="71">
        <v>3.5846</v>
      </c>
      <c r="G243" s="71"/>
      <c r="H243" s="135">
        <v>17.100000000000001</v>
      </c>
      <c r="I243" s="161">
        <f t="shared" si="12"/>
        <v>1.7100000000000001E-2</v>
      </c>
      <c r="J243" s="162">
        <f t="shared" si="13"/>
        <v>4.7704067399430899E-3</v>
      </c>
      <c r="K243" s="163">
        <v>4.7704067399430899E-3</v>
      </c>
      <c r="L243" s="208">
        <v>0.8</v>
      </c>
      <c r="M243" s="135">
        <v>475.2</v>
      </c>
      <c r="N243" s="161">
        <f t="shared" si="14"/>
        <v>0.47520000000000001</v>
      </c>
      <c r="O243" s="165">
        <f t="shared" si="15"/>
        <v>0.13256709256262902</v>
      </c>
      <c r="P243" s="166">
        <v>0.13256709256262902</v>
      </c>
      <c r="Q243" s="135">
        <v>-5.3</v>
      </c>
      <c r="R243" s="136">
        <v>60.96</v>
      </c>
      <c r="S243" s="21" t="s">
        <v>346</v>
      </c>
      <c r="T243" s="21" t="s">
        <v>346</v>
      </c>
      <c r="U243" s="41">
        <v>23.025347</v>
      </c>
      <c r="V243" s="42">
        <v>-161.936261</v>
      </c>
      <c r="W243" s="21" t="s">
        <v>422</v>
      </c>
      <c r="X243" s="43">
        <v>41158</v>
      </c>
      <c r="Y243" s="139"/>
      <c r="Z243" s="24" t="s">
        <v>370</v>
      </c>
      <c r="AA243" s="15" t="s">
        <v>369</v>
      </c>
    </row>
    <row r="244" spans="1:27" ht="14.5" x14ac:dyDescent="0.35">
      <c r="A244" s="105" t="s">
        <v>211</v>
      </c>
      <c r="B244" s="114" t="s">
        <v>81</v>
      </c>
      <c r="C244" s="1" t="s">
        <v>317</v>
      </c>
      <c r="E244" s="1" t="s">
        <v>337</v>
      </c>
      <c r="F244" s="106">
        <v>3.8052999999999999</v>
      </c>
      <c r="G244" s="21"/>
      <c r="H244" s="107">
        <v>39.9</v>
      </c>
      <c r="I244" s="161">
        <f t="shared" si="12"/>
        <v>3.9899999999999998E-2</v>
      </c>
      <c r="J244" s="162">
        <f t="shared" si="13"/>
        <v>1.0485375660263316E-2</v>
      </c>
      <c r="K244" s="163">
        <v>1.0485375660263316E-2</v>
      </c>
      <c r="L244" s="164">
        <v>4.2</v>
      </c>
      <c r="M244" s="107">
        <v>749</v>
      </c>
      <c r="N244" s="161">
        <f t="shared" si="14"/>
        <v>0.749</v>
      </c>
      <c r="O244" s="165">
        <f t="shared" si="15"/>
        <v>0.19683073607862719</v>
      </c>
      <c r="P244" s="166">
        <v>0.19683073607862719</v>
      </c>
      <c r="Q244" s="107">
        <v>-24.6</v>
      </c>
      <c r="R244" s="109">
        <v>79</v>
      </c>
      <c r="S244" s="110" t="s">
        <v>353</v>
      </c>
      <c r="T244" s="110" t="s">
        <v>353</v>
      </c>
      <c r="U244" s="127">
        <v>25.929279999999999</v>
      </c>
      <c r="V244" s="128">
        <v>-173.40385000000001</v>
      </c>
      <c r="W244" s="21" t="s">
        <v>422</v>
      </c>
      <c r="X244" s="129">
        <v>42259</v>
      </c>
      <c r="Y244" s="129"/>
      <c r="Z244" s="105" t="s">
        <v>386</v>
      </c>
      <c r="AA244" s="1" t="s">
        <v>384</v>
      </c>
    </row>
    <row r="245" spans="1:27" ht="14.5" x14ac:dyDescent="0.35">
      <c r="A245" s="105" t="s">
        <v>92</v>
      </c>
      <c r="B245" s="55" t="s">
        <v>13</v>
      </c>
      <c r="C245" s="1" t="s">
        <v>294</v>
      </c>
      <c r="E245" s="2" t="s">
        <v>337</v>
      </c>
      <c r="F245" s="106">
        <v>2.4740000000000002</v>
      </c>
      <c r="G245" s="21"/>
      <c r="H245" s="107">
        <v>20.100000000000001</v>
      </c>
      <c r="I245" s="161">
        <f t="shared" si="12"/>
        <v>2.0100000000000003E-2</v>
      </c>
      <c r="J245" s="162">
        <f t="shared" si="13"/>
        <v>8.1244947453516583E-3</v>
      </c>
      <c r="K245" s="163">
        <v>8.1244947453516583E-3</v>
      </c>
      <c r="L245" s="164">
        <v>3.4</v>
      </c>
      <c r="M245" s="107">
        <v>600</v>
      </c>
      <c r="N245" s="161">
        <f t="shared" si="14"/>
        <v>0.6</v>
      </c>
      <c r="O245" s="165">
        <f t="shared" si="15"/>
        <v>0.24252223120452707</v>
      </c>
      <c r="P245" s="166">
        <v>0.24252223120452707</v>
      </c>
      <c r="Q245" s="107">
        <v>-18.5</v>
      </c>
      <c r="R245" s="109">
        <v>55</v>
      </c>
      <c r="S245" s="110" t="s">
        <v>347</v>
      </c>
      <c r="T245" s="110" t="s">
        <v>347</v>
      </c>
      <c r="U245" s="127">
        <v>23.857780000000002</v>
      </c>
      <c r="V245" s="128">
        <v>-166.36510000000001</v>
      </c>
      <c r="W245" s="21" t="s">
        <v>422</v>
      </c>
      <c r="X245" s="129">
        <v>41415</v>
      </c>
      <c r="Y245" s="113"/>
      <c r="Z245" s="105" t="s">
        <v>368</v>
      </c>
      <c r="AA245" s="1" t="s">
        <v>372</v>
      </c>
    </row>
    <row r="246" spans="1:27" ht="14.5" x14ac:dyDescent="0.35">
      <c r="A246" s="2" t="s">
        <v>63</v>
      </c>
      <c r="B246" s="2" t="s">
        <v>13</v>
      </c>
      <c r="C246" s="2" t="s">
        <v>294</v>
      </c>
      <c r="E246" s="2" t="s">
        <v>337</v>
      </c>
      <c r="F246" s="16">
        <v>0.93640000000000001</v>
      </c>
      <c r="G246" s="16"/>
      <c r="H246" s="17">
        <v>12.2</v>
      </c>
      <c r="I246" s="161">
        <f t="shared" si="12"/>
        <v>1.2199999999999999E-2</v>
      </c>
      <c r="J246" s="162">
        <f t="shared" si="13"/>
        <v>1.3028620247757368E-2</v>
      </c>
      <c r="K246" s="163">
        <v>1.3028620247757368E-2</v>
      </c>
      <c r="L246" s="182"/>
      <c r="M246" s="17">
        <v>289.60000000000002</v>
      </c>
      <c r="N246" s="161">
        <f t="shared" si="14"/>
        <v>0.28960000000000002</v>
      </c>
      <c r="O246" s="165">
        <f t="shared" si="15"/>
        <v>0.30926954293037168</v>
      </c>
      <c r="P246" s="166">
        <v>0.30926954293037168</v>
      </c>
      <c r="Q246" s="17">
        <v>-20.3</v>
      </c>
      <c r="R246" s="18">
        <v>59.436</v>
      </c>
      <c r="S246" s="3" t="s">
        <v>350</v>
      </c>
      <c r="T246" s="157" t="s">
        <v>350</v>
      </c>
      <c r="U246" s="168">
        <v>24.832516666666667</v>
      </c>
      <c r="V246" s="169">
        <v>-168.15123333333332</v>
      </c>
      <c r="W246" s="21" t="s">
        <v>422</v>
      </c>
      <c r="X246" s="170">
        <v>41174</v>
      </c>
      <c r="Y246" s="22"/>
      <c r="Z246" s="2" t="s">
        <v>370</v>
      </c>
      <c r="AA246" s="1" t="s">
        <v>369</v>
      </c>
    </row>
    <row r="247" spans="1:27" ht="14.5" x14ac:dyDescent="0.35">
      <c r="A247" s="105" t="s">
        <v>104</v>
      </c>
      <c r="B247" s="105" t="s">
        <v>13</v>
      </c>
      <c r="C247" s="1" t="s">
        <v>294</v>
      </c>
      <c r="E247" s="2" t="s">
        <v>337</v>
      </c>
      <c r="F247" s="106">
        <v>2.4956999999999998</v>
      </c>
      <c r="G247" s="21"/>
      <c r="H247" s="107">
        <v>17.2</v>
      </c>
      <c r="I247" s="161">
        <f t="shared" si="12"/>
        <v>1.72E-2</v>
      </c>
      <c r="J247" s="162">
        <f t="shared" si="13"/>
        <v>6.8918539888608412E-3</v>
      </c>
      <c r="K247" s="163">
        <v>6.8918539888608412E-3</v>
      </c>
      <c r="L247" s="164">
        <v>3.5</v>
      </c>
      <c r="M247" s="107">
        <v>496.4</v>
      </c>
      <c r="N247" s="161">
        <f t="shared" si="14"/>
        <v>0.49640000000000001</v>
      </c>
      <c r="O247" s="165">
        <f t="shared" si="15"/>
        <v>0.19890211163200708</v>
      </c>
      <c r="P247" s="166">
        <v>0.19890211163200708</v>
      </c>
      <c r="Q247" s="107">
        <v>-16.3</v>
      </c>
      <c r="R247" s="109">
        <v>58</v>
      </c>
      <c r="S247" s="110" t="s">
        <v>351</v>
      </c>
      <c r="T247" s="110" t="s">
        <v>351</v>
      </c>
      <c r="U247" s="127">
        <v>25.708731</v>
      </c>
      <c r="V247" s="128">
        <v>-171.80663000000001</v>
      </c>
      <c r="W247" s="21" t="s">
        <v>422</v>
      </c>
      <c r="X247" s="129">
        <v>41417</v>
      </c>
      <c r="Y247" s="113"/>
      <c r="Z247" s="105" t="s">
        <v>376</v>
      </c>
      <c r="AA247" s="1" t="s">
        <v>372</v>
      </c>
    </row>
    <row r="248" spans="1:27" ht="14.5" x14ac:dyDescent="0.35">
      <c r="A248" s="105" t="s">
        <v>106</v>
      </c>
      <c r="B248" s="105" t="s">
        <v>13</v>
      </c>
      <c r="C248" s="1" t="s">
        <v>294</v>
      </c>
      <c r="E248" s="2" t="s">
        <v>337</v>
      </c>
      <c r="F248" s="106">
        <v>2.4885999999999999</v>
      </c>
      <c r="G248" s="21"/>
      <c r="H248" s="107">
        <v>21.8</v>
      </c>
      <c r="I248" s="161">
        <f t="shared" si="12"/>
        <v>2.18E-2</v>
      </c>
      <c r="J248" s="162">
        <f t="shared" si="13"/>
        <v>8.7599453507996462E-3</v>
      </c>
      <c r="K248" s="163">
        <v>8.7599453507996462E-3</v>
      </c>
      <c r="L248" s="164">
        <v>3.5</v>
      </c>
      <c r="M248" s="107">
        <v>545.79999999999995</v>
      </c>
      <c r="N248" s="161">
        <f t="shared" si="14"/>
        <v>0.54579999999999995</v>
      </c>
      <c r="O248" s="165">
        <f t="shared" si="15"/>
        <v>0.21932009965442417</v>
      </c>
      <c r="P248" s="166">
        <v>0.21932009965442417</v>
      </c>
      <c r="Q248" s="107">
        <v>-18.7</v>
      </c>
      <c r="R248" s="109">
        <v>58</v>
      </c>
      <c r="S248" s="110" t="s">
        <v>351</v>
      </c>
      <c r="T248" s="110" t="s">
        <v>351</v>
      </c>
      <c r="U248" s="127">
        <v>25.708731</v>
      </c>
      <c r="V248" s="128">
        <v>-171.80663000000001</v>
      </c>
      <c r="W248" s="21" t="s">
        <v>422</v>
      </c>
      <c r="X248" s="129">
        <v>41417</v>
      </c>
      <c r="Y248" s="113"/>
      <c r="Z248" s="105" t="s">
        <v>376</v>
      </c>
      <c r="AA248" s="1" t="s">
        <v>372</v>
      </c>
    </row>
    <row r="249" spans="1:27" ht="14.5" x14ac:dyDescent="0.35">
      <c r="A249" s="105" t="s">
        <v>108</v>
      </c>
      <c r="B249" s="105" t="s">
        <v>13</v>
      </c>
      <c r="C249" s="1" t="s">
        <v>294</v>
      </c>
      <c r="E249" s="2" t="s">
        <v>337</v>
      </c>
      <c r="F249" s="106">
        <v>2.5493000000000001</v>
      </c>
      <c r="G249" s="21"/>
      <c r="H249" s="107">
        <v>15.5</v>
      </c>
      <c r="I249" s="161">
        <f t="shared" si="12"/>
        <v>1.55E-2</v>
      </c>
      <c r="J249" s="162">
        <f t="shared" si="13"/>
        <v>6.0801004197230607E-3</v>
      </c>
      <c r="K249" s="163">
        <v>6.0801004197230607E-3</v>
      </c>
      <c r="L249" s="164">
        <v>4.0999999999999996</v>
      </c>
      <c r="M249" s="107">
        <v>505</v>
      </c>
      <c r="N249" s="161">
        <f t="shared" si="14"/>
        <v>0.505</v>
      </c>
      <c r="O249" s="165">
        <f t="shared" si="15"/>
        <v>0.19809359432000942</v>
      </c>
      <c r="P249" s="166">
        <v>0.19809359432000942</v>
      </c>
      <c r="Q249" s="107">
        <v>-16</v>
      </c>
      <c r="R249" s="109">
        <v>61</v>
      </c>
      <c r="S249" s="110" t="s">
        <v>351</v>
      </c>
      <c r="T249" s="110" t="s">
        <v>351</v>
      </c>
      <c r="U249" s="127">
        <v>25.710609999999999</v>
      </c>
      <c r="V249" s="128">
        <v>-171.81145000000001</v>
      </c>
      <c r="W249" s="21" t="s">
        <v>422</v>
      </c>
      <c r="X249" s="129">
        <v>41418</v>
      </c>
      <c r="Y249" s="113"/>
      <c r="Z249" s="105" t="s">
        <v>368</v>
      </c>
      <c r="AA249" s="1" t="s">
        <v>372</v>
      </c>
    </row>
    <row r="250" spans="1:27" ht="14.5" x14ac:dyDescent="0.35">
      <c r="A250" s="105" t="s">
        <v>115</v>
      </c>
      <c r="B250" s="105" t="s">
        <v>13</v>
      </c>
      <c r="C250" s="1" t="s">
        <v>294</v>
      </c>
      <c r="E250" s="2" t="s">
        <v>337</v>
      </c>
      <c r="F250" s="106">
        <v>2.5001000000000002</v>
      </c>
      <c r="G250" s="21"/>
      <c r="H250" s="107">
        <v>46.4</v>
      </c>
      <c r="I250" s="161">
        <f t="shared" si="12"/>
        <v>4.6399999999999997E-2</v>
      </c>
      <c r="J250" s="162">
        <f t="shared" si="13"/>
        <v>1.8559257629694809E-2</v>
      </c>
      <c r="K250" s="163">
        <v>1.8559257629694809E-2</v>
      </c>
      <c r="L250" s="164">
        <v>0.4</v>
      </c>
      <c r="M250" s="107">
        <v>673.3</v>
      </c>
      <c r="N250" s="161">
        <f t="shared" si="14"/>
        <v>0.67330000000000001</v>
      </c>
      <c r="O250" s="165">
        <f t="shared" si="15"/>
        <v>0.26930922763089477</v>
      </c>
      <c r="P250" s="166">
        <v>0.26930922763089477</v>
      </c>
      <c r="Q250" s="107">
        <v>-18.8</v>
      </c>
      <c r="R250" s="109">
        <v>61</v>
      </c>
      <c r="S250" s="110" t="s">
        <v>351</v>
      </c>
      <c r="T250" s="110" t="s">
        <v>351</v>
      </c>
      <c r="U250" s="127">
        <v>25.71443</v>
      </c>
      <c r="V250" s="128">
        <v>-171.81477000000001</v>
      </c>
      <c r="W250" s="21" t="s">
        <v>422</v>
      </c>
      <c r="X250" s="129">
        <v>41419</v>
      </c>
      <c r="Y250" s="113"/>
      <c r="Z250" s="105" t="s">
        <v>375</v>
      </c>
      <c r="AA250" s="1" t="s">
        <v>372</v>
      </c>
    </row>
    <row r="251" spans="1:27" ht="14.5" x14ac:dyDescent="0.35">
      <c r="A251" s="1" t="s">
        <v>1039</v>
      </c>
      <c r="B251" s="1" t="s">
        <v>13</v>
      </c>
      <c r="E251" s="2" t="s">
        <v>337</v>
      </c>
      <c r="F251" s="34">
        <v>1.9047000000000001</v>
      </c>
      <c r="G251" s="21"/>
      <c r="H251" s="26">
        <v>25.669134650125333</v>
      </c>
      <c r="I251" s="161">
        <f t="shared" si="12"/>
        <v>2.5669134650125332E-2</v>
      </c>
      <c r="J251" s="162">
        <f t="shared" si="13"/>
        <v>1.3476733685160567E-2</v>
      </c>
      <c r="K251" s="163">
        <v>1.3476733685160567E-2</v>
      </c>
      <c r="L251" s="27">
        <v>3.1399345203528326</v>
      </c>
      <c r="M251" s="26">
        <v>534.72880032715591</v>
      </c>
      <c r="N251" s="161">
        <f t="shared" si="14"/>
        <v>0.53472880032715597</v>
      </c>
      <c r="O251" s="165">
        <f t="shared" si="15"/>
        <v>0.28074174427844595</v>
      </c>
      <c r="P251" s="166">
        <v>0.28074174427844595</v>
      </c>
      <c r="Q251" s="26">
        <v>-17.452957196237289</v>
      </c>
      <c r="R251" s="323">
        <v>85</v>
      </c>
      <c r="S251" s="3" t="s">
        <v>1122</v>
      </c>
      <c r="T251" s="21" t="s">
        <v>1217</v>
      </c>
      <c r="W251" s="21" t="s">
        <v>1203</v>
      </c>
      <c r="X251" s="36"/>
      <c r="Y251" s="21"/>
      <c r="Z251" s="21"/>
      <c r="AA251" s="21"/>
    </row>
    <row r="252" spans="1:27" ht="14.5" x14ac:dyDescent="0.35">
      <c r="A252" s="1" t="s">
        <v>1052</v>
      </c>
      <c r="B252" s="1" t="s">
        <v>13</v>
      </c>
      <c r="E252" s="2" t="s">
        <v>337</v>
      </c>
      <c r="F252" s="34">
        <v>0.9909</v>
      </c>
      <c r="G252" s="21"/>
      <c r="H252" s="26">
        <v>14.04752190643744</v>
      </c>
      <c r="I252" s="161">
        <f t="shared" si="12"/>
        <v>1.4047521906437441E-2</v>
      </c>
      <c r="J252" s="162">
        <f t="shared" si="13"/>
        <v>1.4176528314095712E-2</v>
      </c>
      <c r="K252" s="163">
        <v>1.4176528314095712E-2</v>
      </c>
      <c r="L252" s="27">
        <v>3.2748666294023168</v>
      </c>
      <c r="M252" s="26">
        <v>242.73773939598746</v>
      </c>
      <c r="N252" s="161">
        <f t="shared" si="14"/>
        <v>0.24273773939598747</v>
      </c>
      <c r="O252" s="165">
        <f t="shared" si="15"/>
        <v>0.24496693853667117</v>
      </c>
      <c r="P252" s="166">
        <v>0.24496693853667117</v>
      </c>
      <c r="Q252" s="26">
        <v>-21.355994913610839</v>
      </c>
      <c r="R252" s="323">
        <v>89</v>
      </c>
      <c r="S252" s="3" t="s">
        <v>1123</v>
      </c>
      <c r="T252" s="21" t="s">
        <v>1217</v>
      </c>
      <c r="W252" s="21" t="s">
        <v>1203</v>
      </c>
      <c r="X252" s="36"/>
      <c r="Y252" s="21"/>
      <c r="Z252" s="21"/>
      <c r="AA252" s="21"/>
    </row>
    <row r="253" spans="1:27" ht="14.5" x14ac:dyDescent="0.35">
      <c r="A253" s="1" t="s">
        <v>1030</v>
      </c>
      <c r="B253" s="1" t="s">
        <v>13</v>
      </c>
      <c r="E253" s="2" t="s">
        <v>337</v>
      </c>
      <c r="F253" s="34">
        <v>1.9522999999999999</v>
      </c>
      <c r="G253" s="21"/>
      <c r="H253" s="26">
        <v>32.167380168638317</v>
      </c>
      <c r="I253" s="161">
        <f t="shared" si="12"/>
        <v>3.2167380168638321E-2</v>
      </c>
      <c r="J253" s="162">
        <f t="shared" si="13"/>
        <v>1.6476658386845425E-2</v>
      </c>
      <c r="K253" s="163">
        <v>1.6476658386845425E-2</v>
      </c>
      <c r="L253" s="27">
        <v>3.8758541781276188</v>
      </c>
      <c r="M253" s="26">
        <v>558.44389906330605</v>
      </c>
      <c r="N253" s="161">
        <f t="shared" si="14"/>
        <v>0.55844389906330605</v>
      </c>
      <c r="O253" s="165">
        <f t="shared" si="15"/>
        <v>0.28604410134882247</v>
      </c>
      <c r="P253" s="166">
        <v>0.28604410134882247</v>
      </c>
      <c r="Q253" s="26">
        <v>-23.731933783352687</v>
      </c>
      <c r="R253" s="323">
        <v>92</v>
      </c>
      <c r="S253" s="3" t="s">
        <v>1122</v>
      </c>
      <c r="T253" s="21" t="s">
        <v>1217</v>
      </c>
      <c r="W253" s="21" t="s">
        <v>1203</v>
      </c>
      <c r="X253" s="36"/>
      <c r="Y253" s="21"/>
      <c r="Z253" s="21"/>
      <c r="AA253" s="21"/>
    </row>
    <row r="254" spans="1:27" ht="14.5" x14ac:dyDescent="0.35">
      <c r="A254" s="105" t="s">
        <v>64</v>
      </c>
      <c r="B254" s="55" t="s">
        <v>13</v>
      </c>
      <c r="C254" s="1" t="s">
        <v>294</v>
      </c>
      <c r="E254" s="2" t="s">
        <v>337</v>
      </c>
      <c r="F254" s="106">
        <v>2.6301999999999999</v>
      </c>
      <c r="G254" s="21"/>
      <c r="H254" s="107">
        <v>34.5</v>
      </c>
      <c r="I254" s="161">
        <f t="shared" si="12"/>
        <v>3.4500000000000003E-2</v>
      </c>
      <c r="J254" s="162">
        <f t="shared" si="13"/>
        <v>1.3116873241578588E-2</v>
      </c>
      <c r="K254" s="163">
        <v>1.3116873241578588E-2</v>
      </c>
      <c r="L254" s="164">
        <v>1.9</v>
      </c>
      <c r="M254" s="107">
        <v>829.8</v>
      </c>
      <c r="N254" s="161">
        <f t="shared" si="14"/>
        <v>0.82979999999999998</v>
      </c>
      <c r="O254" s="165">
        <f t="shared" si="15"/>
        <v>0.31548931640179456</v>
      </c>
      <c r="P254" s="166">
        <v>0.31548931640179456</v>
      </c>
      <c r="Q254" s="107">
        <v>-19.600000000000001</v>
      </c>
      <c r="R254" s="109">
        <v>44</v>
      </c>
      <c r="S254" s="110" t="s">
        <v>346</v>
      </c>
      <c r="T254" s="110" t="s">
        <v>346</v>
      </c>
      <c r="U254" s="127">
        <v>23.054200000000002</v>
      </c>
      <c r="V254" s="128">
        <v>-161.87674000000001</v>
      </c>
      <c r="W254" s="21" t="s">
        <v>422</v>
      </c>
      <c r="X254" s="129">
        <v>41410</v>
      </c>
      <c r="Y254" s="113"/>
      <c r="Z254" s="105" t="s">
        <v>368</v>
      </c>
      <c r="AA254" s="1" t="s">
        <v>372</v>
      </c>
    </row>
    <row r="255" spans="1:27" ht="14.5" x14ac:dyDescent="0.35">
      <c r="A255" s="1" t="s">
        <v>1251</v>
      </c>
      <c r="B255" s="1" t="s">
        <v>13</v>
      </c>
      <c r="C255" s="1"/>
      <c r="D255" s="1"/>
      <c r="E255" s="1" t="s">
        <v>337</v>
      </c>
      <c r="F255" s="16">
        <v>1.8249</v>
      </c>
      <c r="G255" s="1"/>
      <c r="H255" s="17">
        <v>43.8</v>
      </c>
      <c r="I255" s="161">
        <f t="shared" si="12"/>
        <v>4.3799999999999999E-2</v>
      </c>
      <c r="J255" s="162">
        <f t="shared" si="13"/>
        <v>2.4001315140555646E-2</v>
      </c>
      <c r="K255" s="171">
        <v>2.4001315140555646E-2</v>
      </c>
      <c r="L255" s="17">
        <v>3</v>
      </c>
      <c r="M255" s="17">
        <v>404</v>
      </c>
      <c r="N255" s="161">
        <f t="shared" si="14"/>
        <v>0.40400000000000003</v>
      </c>
      <c r="O255" s="165">
        <f t="shared" si="15"/>
        <v>0.22138199353389229</v>
      </c>
      <c r="P255" s="15">
        <v>0.22138199353389229</v>
      </c>
      <c r="Q255" s="17">
        <v>-22.3</v>
      </c>
      <c r="R255" s="323">
        <v>61</v>
      </c>
      <c r="S255" s="157" t="s">
        <v>1247</v>
      </c>
      <c r="T255" s="157" t="s">
        <v>1247</v>
      </c>
      <c r="U255" s="145">
        <v>21.97</v>
      </c>
      <c r="V255" s="157">
        <v>-160.16833</v>
      </c>
      <c r="W255" s="157" t="s">
        <v>1203</v>
      </c>
      <c r="X255" s="170">
        <v>43670</v>
      </c>
      <c r="Y255" s="157"/>
      <c r="Z255" s="1" t="s">
        <v>381</v>
      </c>
      <c r="AA255" s="2" t="s">
        <v>1245</v>
      </c>
    </row>
    <row r="256" spans="1:27" ht="14.5" x14ac:dyDescent="0.35">
      <c r="A256" s="1" t="s">
        <v>1253</v>
      </c>
      <c r="B256" s="1" t="s">
        <v>13</v>
      </c>
      <c r="C256" s="1" t="s">
        <v>310</v>
      </c>
      <c r="D256" s="1"/>
      <c r="E256" s="1" t="s">
        <v>337</v>
      </c>
      <c r="F256" s="16">
        <v>1.1633</v>
      </c>
      <c r="G256" s="1"/>
      <c r="H256" s="17">
        <v>15.5</v>
      </c>
      <c r="I256" s="161">
        <f t="shared" si="12"/>
        <v>1.55E-2</v>
      </c>
      <c r="J256" s="162">
        <f t="shared" si="13"/>
        <v>1.3324164016160921E-2</v>
      </c>
      <c r="K256" s="171">
        <v>1.3324164016160921E-2</v>
      </c>
      <c r="L256" s="17">
        <v>3.3</v>
      </c>
      <c r="M256" s="17">
        <v>345.5</v>
      </c>
      <c r="N256" s="161">
        <f t="shared" si="14"/>
        <v>0.34550000000000003</v>
      </c>
      <c r="O256" s="165">
        <f t="shared" si="15"/>
        <v>0.29699991403765152</v>
      </c>
      <c r="P256" s="15">
        <v>0.29699991403765152</v>
      </c>
      <c r="Q256" s="17">
        <v>-20.3</v>
      </c>
      <c r="R256" s="323">
        <v>70</v>
      </c>
      <c r="S256" s="157" t="s">
        <v>1254</v>
      </c>
      <c r="T256" s="157" t="s">
        <v>1247</v>
      </c>
      <c r="U256" s="157">
        <v>21.942769999999999</v>
      </c>
      <c r="V256" s="157">
        <v>-160.212222</v>
      </c>
      <c r="W256" s="157" t="s">
        <v>1203</v>
      </c>
      <c r="X256" s="170">
        <v>43670</v>
      </c>
      <c r="Y256" s="157"/>
      <c r="Z256" s="1" t="s">
        <v>378</v>
      </c>
      <c r="AA256" s="2" t="s">
        <v>1245</v>
      </c>
    </row>
    <row r="257" spans="1:27" ht="14.5" x14ac:dyDescent="0.35">
      <c r="A257" s="105" t="s">
        <v>236</v>
      </c>
      <c r="B257" s="114" t="s">
        <v>237</v>
      </c>
      <c r="C257" s="1" t="s">
        <v>310</v>
      </c>
      <c r="E257" s="1" t="s">
        <v>337</v>
      </c>
      <c r="F257" s="106">
        <v>2.5354999999999999</v>
      </c>
      <c r="G257" s="21"/>
      <c r="H257" s="107">
        <v>33.700000000000003</v>
      </c>
      <c r="I257" s="161">
        <f t="shared" si="12"/>
        <v>3.3700000000000001E-2</v>
      </c>
      <c r="J257" s="162">
        <f t="shared" si="13"/>
        <v>1.3291264050483141E-2</v>
      </c>
      <c r="K257" s="163">
        <v>1.3291264050483141E-2</v>
      </c>
      <c r="L257" s="164">
        <v>5</v>
      </c>
      <c r="M257" s="107">
        <v>653.1</v>
      </c>
      <c r="N257" s="161">
        <f t="shared" si="14"/>
        <v>0.65310000000000001</v>
      </c>
      <c r="O257" s="165">
        <f t="shared" si="15"/>
        <v>0.25758233090120292</v>
      </c>
      <c r="P257" s="166">
        <v>0.25758233090120292</v>
      </c>
      <c r="Q257" s="107">
        <v>-21.8</v>
      </c>
      <c r="R257" s="110">
        <v>91</v>
      </c>
      <c r="S257" s="110" t="s">
        <v>354</v>
      </c>
      <c r="T257" s="110" t="s">
        <v>354</v>
      </c>
      <c r="U257" s="127">
        <v>28.427320000000002</v>
      </c>
      <c r="V257" s="128">
        <v>-178.41370000000001</v>
      </c>
      <c r="W257" s="21" t="s">
        <v>422</v>
      </c>
      <c r="X257" s="129">
        <v>42262</v>
      </c>
      <c r="Y257" s="129"/>
      <c r="Z257" s="105" t="s">
        <v>386</v>
      </c>
      <c r="AA257" s="1" t="s">
        <v>384</v>
      </c>
    </row>
    <row r="258" spans="1:27" ht="14.5" x14ac:dyDescent="0.35">
      <c r="A258" s="105" t="s">
        <v>187</v>
      </c>
      <c r="B258" s="114" t="s">
        <v>1209</v>
      </c>
      <c r="C258" s="1" t="s">
        <v>310</v>
      </c>
      <c r="E258" s="1" t="s">
        <v>337</v>
      </c>
      <c r="F258" s="106">
        <v>2.5043000000000002</v>
      </c>
      <c r="G258" s="21"/>
      <c r="H258" s="107">
        <v>33.5</v>
      </c>
      <c r="I258" s="161">
        <f t="shared" ref="I258:I321" si="16">H258*0.001</f>
        <v>3.3500000000000002E-2</v>
      </c>
      <c r="J258" s="162">
        <f t="shared" ref="J258:J321" si="17">I258/F258</f>
        <v>1.3376991574491874E-2</v>
      </c>
      <c r="K258" s="163">
        <v>1.3376991574491874E-2</v>
      </c>
      <c r="L258" s="164">
        <v>3.1</v>
      </c>
      <c r="M258" s="107">
        <v>607</v>
      </c>
      <c r="N258" s="161">
        <f t="shared" ref="N258:N321" si="18">M258*0.001</f>
        <v>0.60699999999999998</v>
      </c>
      <c r="O258" s="165">
        <f t="shared" ref="O258:O321" si="19">N258/F258</f>
        <v>0.24238310106616617</v>
      </c>
      <c r="P258" s="166">
        <v>0.24238310106616617</v>
      </c>
      <c r="Q258" s="107">
        <v>-21.8</v>
      </c>
      <c r="R258" s="109">
        <v>91</v>
      </c>
      <c r="S258" s="110" t="s">
        <v>347</v>
      </c>
      <c r="T258" s="110" t="s">
        <v>347</v>
      </c>
      <c r="U258" s="127">
        <v>23.73845</v>
      </c>
      <c r="V258" s="128">
        <v>-166.38114999999999</v>
      </c>
      <c r="W258" s="21" t="s">
        <v>422</v>
      </c>
      <c r="X258" s="129">
        <v>42254</v>
      </c>
      <c r="Y258" s="129"/>
      <c r="Z258" s="105" t="s">
        <v>385</v>
      </c>
      <c r="AA258" s="1" t="s">
        <v>384</v>
      </c>
    </row>
    <row r="259" spans="1:27" ht="14.5" x14ac:dyDescent="0.35">
      <c r="A259" s="105" t="s">
        <v>193</v>
      </c>
      <c r="B259" s="114" t="s">
        <v>1209</v>
      </c>
      <c r="C259" s="1" t="s">
        <v>310</v>
      </c>
      <c r="E259" s="1" t="s">
        <v>337</v>
      </c>
      <c r="F259" s="106">
        <v>2.4731999999999998</v>
      </c>
      <c r="G259" s="21"/>
      <c r="H259" s="107">
        <v>25</v>
      </c>
      <c r="I259" s="161">
        <f t="shared" si="16"/>
        <v>2.5000000000000001E-2</v>
      </c>
      <c r="J259" s="162">
        <f t="shared" si="17"/>
        <v>1.0108361636745918E-2</v>
      </c>
      <c r="K259" s="163">
        <v>1.0108361636745918E-2</v>
      </c>
      <c r="L259" s="164">
        <v>3.8</v>
      </c>
      <c r="M259" s="107">
        <v>667.4</v>
      </c>
      <c r="N259" s="161">
        <f t="shared" si="18"/>
        <v>0.66739999999999999</v>
      </c>
      <c r="O259" s="165">
        <f t="shared" si="19"/>
        <v>0.26985282225456897</v>
      </c>
      <c r="P259" s="166">
        <v>0.26985282225456897</v>
      </c>
      <c r="Q259" s="107">
        <v>-21.5</v>
      </c>
      <c r="R259" s="109">
        <v>91</v>
      </c>
      <c r="S259" s="110" t="s">
        <v>347</v>
      </c>
      <c r="T259" s="110" t="s">
        <v>347</v>
      </c>
      <c r="U259" s="127">
        <v>23.83972</v>
      </c>
      <c r="V259" s="128">
        <v>-166.38172</v>
      </c>
      <c r="W259" s="21" t="s">
        <v>422</v>
      </c>
      <c r="X259" s="129">
        <v>42255</v>
      </c>
      <c r="Y259" s="129"/>
      <c r="Z259" s="105" t="s">
        <v>386</v>
      </c>
      <c r="AA259" s="1" t="s">
        <v>384</v>
      </c>
    </row>
    <row r="260" spans="1:27" ht="14.5" x14ac:dyDescent="0.35">
      <c r="A260" s="119" t="s">
        <v>31</v>
      </c>
      <c r="B260" s="118" t="s">
        <v>15</v>
      </c>
      <c r="C260" s="119" t="s">
        <v>301</v>
      </c>
      <c r="D260" s="44"/>
      <c r="E260" s="119" t="s">
        <v>337</v>
      </c>
      <c r="F260" s="178">
        <v>2.2669999999999999</v>
      </c>
      <c r="G260" s="178"/>
      <c r="H260" s="179">
        <v>15.2</v>
      </c>
      <c r="I260" s="172">
        <f t="shared" si="16"/>
        <v>1.52E-2</v>
      </c>
      <c r="J260" s="173">
        <f t="shared" si="17"/>
        <v>6.7048963387737097E-3</v>
      </c>
      <c r="K260" s="174">
        <v>6.7048963387737097E-3</v>
      </c>
      <c r="L260" s="180">
        <v>2.6</v>
      </c>
      <c r="M260" s="179">
        <v>454.8</v>
      </c>
      <c r="N260" s="172">
        <f t="shared" si="18"/>
        <v>0.45480000000000004</v>
      </c>
      <c r="O260" s="176">
        <f t="shared" si="19"/>
        <v>0.20061755624172919</v>
      </c>
      <c r="P260" s="177">
        <v>0.20061755624172919</v>
      </c>
      <c r="Q260" s="179">
        <v>-18.899999999999999</v>
      </c>
      <c r="R260" s="123">
        <v>67.055999999999997</v>
      </c>
      <c r="S260" s="124" t="s">
        <v>348</v>
      </c>
      <c r="T260" s="124" t="s">
        <v>348</v>
      </c>
      <c r="U260" s="181">
        <v>25.355647000000001</v>
      </c>
      <c r="V260" s="181">
        <v>-170.81003699999999</v>
      </c>
      <c r="W260" s="45" t="s">
        <v>422</v>
      </c>
      <c r="X260" s="133">
        <v>41162</v>
      </c>
      <c r="Y260" s="126"/>
      <c r="Z260" s="118" t="s">
        <v>370</v>
      </c>
      <c r="AA260" s="119" t="s">
        <v>369</v>
      </c>
    </row>
    <row r="261" spans="1:27" ht="14.5" x14ac:dyDescent="0.35">
      <c r="A261" s="1" t="s">
        <v>1028</v>
      </c>
      <c r="B261" s="1" t="s">
        <v>1091</v>
      </c>
      <c r="E261" s="1" t="s">
        <v>339</v>
      </c>
      <c r="F261" s="193">
        <v>0.81669999999999998</v>
      </c>
      <c r="G261" s="21"/>
      <c r="H261" s="194">
        <v>16.798719665328832</v>
      </c>
      <c r="I261" s="195">
        <f t="shared" si="16"/>
        <v>1.6798719665328834E-2</v>
      </c>
      <c r="J261" s="196">
        <f t="shared" si="17"/>
        <v>2.0569021262800091E-2</v>
      </c>
      <c r="K261" s="197">
        <v>2.0569021262800091E-2</v>
      </c>
      <c r="L261" s="198">
        <v>3.6624092390035732</v>
      </c>
      <c r="M261" s="194">
        <v>196.63572726189469</v>
      </c>
      <c r="N261" s="195">
        <f t="shared" si="18"/>
        <v>0.19663572726189468</v>
      </c>
      <c r="O261" s="199">
        <f t="shared" si="19"/>
        <v>0.24076861425479942</v>
      </c>
      <c r="P261" s="200">
        <v>0.24076861425479942</v>
      </c>
      <c r="Q261" s="194">
        <v>-17.99336835737618</v>
      </c>
      <c r="R261" s="323">
        <v>90</v>
      </c>
      <c r="S261" s="157" t="s">
        <v>1122</v>
      </c>
      <c r="T261" s="21" t="s">
        <v>1217</v>
      </c>
      <c r="W261" s="21" t="s">
        <v>1203</v>
      </c>
      <c r="X261" s="43"/>
      <c r="Y261" s="21"/>
      <c r="Z261" s="21"/>
      <c r="AA261" s="21"/>
    </row>
    <row r="262" spans="1:27" ht="14.5" x14ac:dyDescent="0.35">
      <c r="A262" s="119" t="s">
        <v>26</v>
      </c>
      <c r="B262" s="118" t="s">
        <v>27</v>
      </c>
      <c r="C262" s="119"/>
      <c r="D262" s="44"/>
      <c r="E262" s="119" t="s">
        <v>339</v>
      </c>
      <c r="F262" s="178">
        <v>1.9242999999999999</v>
      </c>
      <c r="G262" s="178"/>
      <c r="H262" s="179">
        <v>36.6</v>
      </c>
      <c r="I262" s="172">
        <f t="shared" si="16"/>
        <v>3.6600000000000001E-2</v>
      </c>
      <c r="J262" s="173">
        <f t="shared" si="17"/>
        <v>1.9019903341474822E-2</v>
      </c>
      <c r="K262" s="174">
        <v>1.9019903341474822E-2</v>
      </c>
      <c r="L262" s="180">
        <v>2.5</v>
      </c>
      <c r="M262" s="179">
        <v>467.9</v>
      </c>
      <c r="N262" s="172">
        <f t="shared" si="18"/>
        <v>0.46789999999999998</v>
      </c>
      <c r="O262" s="176">
        <f t="shared" si="19"/>
        <v>0.24315335446655928</v>
      </c>
      <c r="P262" s="177">
        <v>0.24315335446655928</v>
      </c>
      <c r="Q262" s="179">
        <v>-15.2</v>
      </c>
      <c r="R262" s="123">
        <v>60.96</v>
      </c>
      <c r="S262" s="124" t="s">
        <v>347</v>
      </c>
      <c r="T262" s="124" t="s">
        <v>347</v>
      </c>
      <c r="U262" s="181">
        <v>23.638466666666666</v>
      </c>
      <c r="V262" s="181">
        <v>-166.25138333333334</v>
      </c>
      <c r="W262" s="45" t="s">
        <v>422</v>
      </c>
      <c r="X262" s="133">
        <v>41160</v>
      </c>
      <c r="Y262" s="126"/>
      <c r="Z262" s="118" t="s">
        <v>370</v>
      </c>
      <c r="AA262" s="119" t="s">
        <v>369</v>
      </c>
    </row>
    <row r="263" spans="1:27" ht="14.5" x14ac:dyDescent="0.35">
      <c r="A263" s="1" t="s">
        <v>1249</v>
      </c>
      <c r="B263" s="1" t="s">
        <v>1250</v>
      </c>
      <c r="C263" s="1"/>
      <c r="D263" s="1"/>
      <c r="E263" s="1" t="s">
        <v>338</v>
      </c>
      <c r="F263" s="16">
        <v>0.6069</v>
      </c>
      <c r="G263" s="1"/>
      <c r="H263" s="17">
        <v>9.4</v>
      </c>
      <c r="I263" s="161">
        <f t="shared" si="16"/>
        <v>9.4000000000000004E-3</v>
      </c>
      <c r="J263" s="162">
        <f t="shared" si="17"/>
        <v>1.5488548360520679E-2</v>
      </c>
      <c r="K263" s="171">
        <v>1.5488548360520679E-2</v>
      </c>
      <c r="L263" s="17">
        <v>3.2</v>
      </c>
      <c r="M263" s="17">
        <v>170.6</v>
      </c>
      <c r="N263" s="161">
        <f t="shared" si="18"/>
        <v>0.1706</v>
      </c>
      <c r="O263" s="165">
        <f t="shared" si="19"/>
        <v>0.28110067556434337</v>
      </c>
      <c r="P263" s="15">
        <v>0.28110067556434337</v>
      </c>
      <c r="Q263" s="17">
        <v>-20.3</v>
      </c>
      <c r="R263" s="323">
        <v>61</v>
      </c>
      <c r="S263" s="157" t="s">
        <v>1247</v>
      </c>
      <c r="T263" s="157" t="s">
        <v>1247</v>
      </c>
      <c r="U263" s="145">
        <v>21.97</v>
      </c>
      <c r="V263" s="157">
        <v>-160.16833</v>
      </c>
      <c r="W263" s="157" t="s">
        <v>1203</v>
      </c>
      <c r="X263" s="170">
        <v>43670</v>
      </c>
      <c r="Y263" s="157"/>
      <c r="Z263" s="1" t="s">
        <v>381</v>
      </c>
      <c r="AA263" s="2" t="s">
        <v>1245</v>
      </c>
    </row>
    <row r="264" spans="1:27" ht="14.5" x14ac:dyDescent="0.35">
      <c r="A264" s="1" t="s">
        <v>1356</v>
      </c>
      <c r="B264" s="1" t="s">
        <v>1353</v>
      </c>
      <c r="C264" s="1" t="s">
        <v>310</v>
      </c>
      <c r="D264" s="1"/>
      <c r="E264" s="1" t="s">
        <v>338</v>
      </c>
      <c r="F264" s="16">
        <v>2.5604</v>
      </c>
      <c r="G264" s="1"/>
      <c r="H264" s="17">
        <v>12.1</v>
      </c>
      <c r="I264" s="161">
        <f t="shared" si="16"/>
        <v>1.21E-2</v>
      </c>
      <c r="J264" s="162">
        <f t="shared" si="17"/>
        <v>4.7258240899859397E-3</v>
      </c>
      <c r="K264" s="171">
        <v>4.7258240899859397E-3</v>
      </c>
      <c r="L264" s="17">
        <v>3.6</v>
      </c>
      <c r="M264" s="17">
        <v>460.9</v>
      </c>
      <c r="N264" s="161">
        <f t="shared" si="18"/>
        <v>0.46089999999999998</v>
      </c>
      <c r="O264" s="165">
        <f t="shared" si="19"/>
        <v>0.18001093579128261</v>
      </c>
      <c r="P264" s="15">
        <v>0.18001093579128261</v>
      </c>
      <c r="Q264" s="17">
        <v>-14.4</v>
      </c>
      <c r="R264" s="323">
        <v>58</v>
      </c>
      <c r="S264" s="157" t="s">
        <v>1212</v>
      </c>
      <c r="T264" s="157" t="s">
        <v>1212</v>
      </c>
      <c r="U264" s="157">
        <v>27.772760000000002</v>
      </c>
      <c r="V264" s="157">
        <v>-175.79776000000001</v>
      </c>
      <c r="W264" s="157" t="s">
        <v>422</v>
      </c>
      <c r="X264" s="170">
        <v>43682</v>
      </c>
      <c r="Y264" s="157"/>
      <c r="Z264" s="1" t="s">
        <v>378</v>
      </c>
      <c r="AA264" s="2" t="s">
        <v>1338</v>
      </c>
    </row>
    <row r="265" spans="1:27" ht="14.5" x14ac:dyDescent="0.35">
      <c r="A265" s="1" t="s">
        <v>1357</v>
      </c>
      <c r="B265" s="1" t="s">
        <v>1353</v>
      </c>
      <c r="C265" s="1" t="s">
        <v>310</v>
      </c>
      <c r="D265" s="1"/>
      <c r="E265" s="1" t="s">
        <v>338</v>
      </c>
      <c r="F265" s="16">
        <v>2.5501</v>
      </c>
      <c r="G265" s="1"/>
      <c r="H265" s="17">
        <v>9.6999999999999993</v>
      </c>
      <c r="I265" s="161">
        <f t="shared" si="16"/>
        <v>9.7000000000000003E-3</v>
      </c>
      <c r="J265" s="162">
        <f t="shared" si="17"/>
        <v>3.8037724010823106E-3</v>
      </c>
      <c r="K265" s="171">
        <v>3.8037724010823106E-3</v>
      </c>
      <c r="L265" s="17">
        <v>4.8</v>
      </c>
      <c r="M265" s="17">
        <v>467.1</v>
      </c>
      <c r="N265" s="161">
        <f t="shared" si="18"/>
        <v>0.46710000000000002</v>
      </c>
      <c r="O265" s="165">
        <f t="shared" si="19"/>
        <v>0.18316928747892239</v>
      </c>
      <c r="P265" s="15">
        <v>0.18316928747892239</v>
      </c>
      <c r="Q265" s="17">
        <v>-15.1</v>
      </c>
      <c r="R265" s="323">
        <v>58</v>
      </c>
      <c r="S265" s="157" t="s">
        <v>1212</v>
      </c>
      <c r="T265" s="157" t="s">
        <v>1212</v>
      </c>
      <c r="U265" s="157">
        <v>27.772760000000002</v>
      </c>
      <c r="V265" s="157">
        <v>-175.79776000000001</v>
      </c>
      <c r="W265" s="157" t="s">
        <v>422</v>
      </c>
      <c r="X265" s="170">
        <v>43682</v>
      </c>
      <c r="Y265" s="157"/>
      <c r="Z265" s="1" t="s">
        <v>378</v>
      </c>
      <c r="AA265" s="2" t="s">
        <v>1338</v>
      </c>
    </row>
    <row r="266" spans="1:27" ht="14.5" x14ac:dyDescent="0.35">
      <c r="A266" s="1" t="s">
        <v>1358</v>
      </c>
      <c r="B266" s="1" t="s">
        <v>1353</v>
      </c>
      <c r="C266" s="1" t="s">
        <v>310</v>
      </c>
      <c r="D266" s="1"/>
      <c r="E266" s="1" t="s">
        <v>338</v>
      </c>
      <c r="F266" s="16">
        <v>2.5112000000000001</v>
      </c>
      <c r="G266" s="1"/>
      <c r="H266" s="17">
        <v>10.3</v>
      </c>
      <c r="I266" s="161">
        <f t="shared" si="16"/>
        <v>1.03E-2</v>
      </c>
      <c r="J266" s="162">
        <f t="shared" si="17"/>
        <v>4.1016247212488054E-3</v>
      </c>
      <c r="K266" s="171">
        <v>4.1016247212488054E-3</v>
      </c>
      <c r="L266" s="17">
        <v>4.3</v>
      </c>
      <c r="M266" s="17">
        <v>451.6</v>
      </c>
      <c r="N266" s="161">
        <f t="shared" si="18"/>
        <v>0.45160000000000006</v>
      </c>
      <c r="O266" s="165">
        <f t="shared" si="19"/>
        <v>0.17983434214718064</v>
      </c>
      <c r="P266" s="15">
        <v>0.17983434214718064</v>
      </c>
      <c r="Q266" s="17">
        <v>-15</v>
      </c>
      <c r="R266" s="323">
        <v>58</v>
      </c>
      <c r="S266" s="157" t="s">
        <v>1212</v>
      </c>
      <c r="T266" s="157" t="s">
        <v>1212</v>
      </c>
      <c r="U266" s="157">
        <v>27.772760000000002</v>
      </c>
      <c r="V266" s="157">
        <v>-175.79776000000001</v>
      </c>
      <c r="W266" s="157" t="s">
        <v>422</v>
      </c>
      <c r="X266" s="170">
        <v>43682</v>
      </c>
      <c r="Y266" s="157"/>
      <c r="Z266" s="1" t="s">
        <v>378</v>
      </c>
      <c r="AA266" s="2" t="s">
        <v>1338</v>
      </c>
    </row>
    <row r="267" spans="1:27" x14ac:dyDescent="0.3">
      <c r="A267" s="32" t="s">
        <v>455</v>
      </c>
      <c r="B267" s="1" t="s">
        <v>1195</v>
      </c>
      <c r="C267" s="15" t="s">
        <v>1204</v>
      </c>
      <c r="E267" s="24" t="s">
        <v>338</v>
      </c>
      <c r="F267" s="34">
        <v>0.51680000000000004</v>
      </c>
      <c r="G267" s="21"/>
      <c r="H267" s="26">
        <v>3.2849725560005929</v>
      </c>
      <c r="I267" s="183">
        <f t="shared" si="16"/>
        <v>3.2849725560005929E-3</v>
      </c>
      <c r="J267" s="184">
        <f t="shared" si="17"/>
        <v>6.3563710448927878E-3</v>
      </c>
      <c r="K267" s="185">
        <v>6.3563710448927878E-3</v>
      </c>
      <c r="L267" s="35"/>
      <c r="M267" s="26">
        <v>82.013409961685824</v>
      </c>
      <c r="N267" s="183">
        <f t="shared" si="18"/>
        <v>8.2013409961685824E-2</v>
      </c>
      <c r="O267" s="184">
        <f t="shared" si="19"/>
        <v>0.15869467871843232</v>
      </c>
      <c r="P267" s="185">
        <v>0.15869467871843232</v>
      </c>
      <c r="Q267" s="27">
        <v>-6.4572699999999985</v>
      </c>
      <c r="R267" s="25">
        <v>24</v>
      </c>
      <c r="S267" s="25" t="s">
        <v>1100</v>
      </c>
      <c r="T267" s="21" t="s">
        <v>1218</v>
      </c>
      <c r="U267" s="29"/>
      <c r="V267" s="29"/>
      <c r="W267" s="21" t="s">
        <v>1203</v>
      </c>
      <c r="X267" s="31"/>
      <c r="Y267" s="33"/>
      <c r="Z267" s="28"/>
      <c r="AA267" s="21"/>
    </row>
    <row r="268" spans="1:27" x14ac:dyDescent="0.3">
      <c r="A268" s="32" t="s">
        <v>456</v>
      </c>
      <c r="B268" s="1" t="s">
        <v>1222</v>
      </c>
      <c r="C268" s="15" t="s">
        <v>1204</v>
      </c>
      <c r="E268" s="24" t="s">
        <v>338</v>
      </c>
      <c r="F268" s="25">
        <v>4.7103999999999999</v>
      </c>
      <c r="G268" s="21"/>
      <c r="H268" s="26">
        <v>27.431175121080809</v>
      </c>
      <c r="I268" s="183">
        <f t="shared" si="16"/>
        <v>2.7431175121080811E-2</v>
      </c>
      <c r="J268" s="184">
        <f t="shared" si="17"/>
        <v>5.823534120474017E-3</v>
      </c>
      <c r="K268" s="185">
        <v>5.823534120474017E-3</v>
      </c>
      <c r="L268" s="27">
        <v>2.9247743999999996</v>
      </c>
      <c r="M268" s="26">
        <v>728.05189340813467</v>
      </c>
      <c r="N268" s="183">
        <f t="shared" si="18"/>
        <v>0.7280518934081347</v>
      </c>
      <c r="O268" s="184">
        <f t="shared" si="19"/>
        <v>0.15456264720790902</v>
      </c>
      <c r="P268" s="185">
        <v>0.15456264720790902</v>
      </c>
      <c r="Q268" s="27">
        <v>-5.3377584000000011</v>
      </c>
      <c r="R268" s="25">
        <v>24</v>
      </c>
      <c r="S268" s="25" t="s">
        <v>1100</v>
      </c>
      <c r="T268" s="21" t="s">
        <v>1218</v>
      </c>
      <c r="U268" s="29"/>
      <c r="V268" s="29"/>
      <c r="W268" s="21" t="s">
        <v>1203</v>
      </c>
      <c r="X268" s="31"/>
      <c r="Y268" s="33"/>
      <c r="Z268" s="28"/>
      <c r="AA268" s="21"/>
    </row>
    <row r="269" spans="1:27" ht="14.5" x14ac:dyDescent="0.35">
      <c r="A269" s="115" t="s">
        <v>116</v>
      </c>
      <c r="B269" s="115" t="s">
        <v>117</v>
      </c>
      <c r="C269" s="32"/>
      <c r="D269" s="23"/>
      <c r="E269" s="115" t="s">
        <v>338</v>
      </c>
      <c r="F269" s="106">
        <v>9.9762000000000004</v>
      </c>
      <c r="G269" s="40"/>
      <c r="H269" s="107">
        <v>42.7</v>
      </c>
      <c r="I269" s="161">
        <f t="shared" si="16"/>
        <v>4.2700000000000002E-2</v>
      </c>
      <c r="J269" s="162">
        <f t="shared" si="17"/>
        <v>4.2801868446903629E-3</v>
      </c>
      <c r="K269" s="163">
        <v>4.2801868446903629E-3</v>
      </c>
      <c r="L269" s="164">
        <v>6.7</v>
      </c>
      <c r="M269" s="107">
        <v>566.20000000000005</v>
      </c>
      <c r="N269" s="161">
        <f t="shared" si="18"/>
        <v>0.56620000000000004</v>
      </c>
      <c r="O269" s="165">
        <f t="shared" si="19"/>
        <v>5.675507708345863E-2</v>
      </c>
      <c r="P269" s="166">
        <v>5.675507708345863E-2</v>
      </c>
      <c r="Q269" s="107">
        <v>-33.799999999999997</v>
      </c>
      <c r="R269" s="116">
        <v>61</v>
      </c>
      <c r="S269" s="25" t="s">
        <v>351</v>
      </c>
      <c r="T269" s="25" t="s">
        <v>351</v>
      </c>
      <c r="U269" s="128">
        <v>25.71443</v>
      </c>
      <c r="V269" s="128">
        <v>-171.81477000000001</v>
      </c>
      <c r="W269" s="40" t="s">
        <v>422</v>
      </c>
      <c r="X269" s="131">
        <v>41419</v>
      </c>
      <c r="Y269" s="117"/>
      <c r="Z269" s="115" t="s">
        <v>375</v>
      </c>
      <c r="AA269" s="32" t="s">
        <v>372</v>
      </c>
    </row>
    <row r="270" spans="1:27" ht="14.5" x14ac:dyDescent="0.35">
      <c r="A270" s="115" t="s">
        <v>101</v>
      </c>
      <c r="B270" s="115" t="s">
        <v>97</v>
      </c>
      <c r="C270" s="32"/>
      <c r="D270" s="23"/>
      <c r="E270" s="115" t="s">
        <v>338</v>
      </c>
      <c r="F270" s="106">
        <v>2.4628999999999999</v>
      </c>
      <c r="G270" s="40"/>
      <c r="H270" s="107">
        <v>7</v>
      </c>
      <c r="I270" s="161">
        <f t="shared" si="16"/>
        <v>7.0000000000000001E-3</v>
      </c>
      <c r="J270" s="162">
        <f t="shared" si="17"/>
        <v>2.8421779203378133E-3</v>
      </c>
      <c r="K270" s="163">
        <v>2.8421779203378133E-3</v>
      </c>
      <c r="L270" s="164">
        <v>2.5</v>
      </c>
      <c r="M270" s="107">
        <v>211.5</v>
      </c>
      <c r="N270" s="161">
        <f t="shared" si="18"/>
        <v>0.21149999999999999</v>
      </c>
      <c r="O270" s="165">
        <f t="shared" si="19"/>
        <v>8.5874375735921077E-2</v>
      </c>
      <c r="P270" s="166">
        <v>8.5874375735921077E-2</v>
      </c>
      <c r="Q270" s="107">
        <v>-31.6</v>
      </c>
      <c r="R270" s="116">
        <v>55</v>
      </c>
      <c r="S270" s="25" t="s">
        <v>347</v>
      </c>
      <c r="T270" s="25" t="s">
        <v>347</v>
      </c>
      <c r="U270" s="128">
        <v>23.853919999999999</v>
      </c>
      <c r="V270" s="128">
        <v>-166.36690999999999</v>
      </c>
      <c r="W270" s="40" t="s">
        <v>422</v>
      </c>
      <c r="X270" s="131">
        <v>41415</v>
      </c>
      <c r="Y270" s="117"/>
      <c r="Z270" s="115" t="s">
        <v>373</v>
      </c>
      <c r="AA270" s="32" t="s">
        <v>372</v>
      </c>
    </row>
    <row r="271" spans="1:27" ht="14.5" x14ac:dyDescent="0.35">
      <c r="A271" s="115" t="s">
        <v>96</v>
      </c>
      <c r="B271" s="115" t="s">
        <v>1225</v>
      </c>
      <c r="C271" s="32"/>
      <c r="D271" s="23"/>
      <c r="E271" s="115" t="s">
        <v>338</v>
      </c>
      <c r="F271" s="106">
        <v>20.0502</v>
      </c>
      <c r="G271" s="40"/>
      <c r="H271" s="107">
        <v>28.8</v>
      </c>
      <c r="I271" s="161">
        <f t="shared" si="16"/>
        <v>2.8800000000000003E-2</v>
      </c>
      <c r="J271" s="162">
        <f t="shared" si="17"/>
        <v>1.436394649429931E-3</v>
      </c>
      <c r="K271" s="163">
        <v>1.436394649429931E-3</v>
      </c>
      <c r="L271" s="164">
        <v>16.8</v>
      </c>
      <c r="M271" s="107">
        <v>327.2</v>
      </c>
      <c r="N271" s="161">
        <f t="shared" si="18"/>
        <v>0.32719999999999999</v>
      </c>
      <c r="O271" s="165">
        <f t="shared" si="19"/>
        <v>1.6319039211578935E-2</v>
      </c>
      <c r="P271" s="166">
        <v>1.6319039211578935E-2</v>
      </c>
      <c r="Q271" s="107">
        <v>-32.5</v>
      </c>
      <c r="R271" s="116">
        <v>55</v>
      </c>
      <c r="S271" s="25" t="s">
        <v>347</v>
      </c>
      <c r="T271" s="25" t="s">
        <v>347</v>
      </c>
      <c r="U271" s="128">
        <v>23.857780000000002</v>
      </c>
      <c r="V271" s="128">
        <v>-166.36510000000001</v>
      </c>
      <c r="W271" s="40" t="s">
        <v>422</v>
      </c>
      <c r="X271" s="131">
        <v>41415</v>
      </c>
      <c r="Y271" s="117"/>
      <c r="Z271" s="115" t="s">
        <v>375</v>
      </c>
      <c r="AA271" s="32" t="s">
        <v>372</v>
      </c>
    </row>
    <row r="272" spans="1:27" ht="14.5" x14ac:dyDescent="0.35">
      <c r="A272" s="105" t="s">
        <v>264</v>
      </c>
      <c r="B272" s="55" t="s">
        <v>136</v>
      </c>
      <c r="C272" s="1" t="s">
        <v>321</v>
      </c>
      <c r="E272" s="1" t="s">
        <v>338</v>
      </c>
      <c r="F272" s="106">
        <v>2.4986999999999999</v>
      </c>
      <c r="G272" s="21"/>
      <c r="H272" s="107">
        <v>28.4</v>
      </c>
      <c r="I272" s="161">
        <f t="shared" si="16"/>
        <v>2.8399999999999998E-2</v>
      </c>
      <c r="J272" s="162">
        <f t="shared" si="17"/>
        <v>1.1365910273342137E-2</v>
      </c>
      <c r="K272" s="163">
        <v>1.1365910273342137E-2</v>
      </c>
      <c r="L272" s="164">
        <v>3.8</v>
      </c>
      <c r="M272" s="107">
        <v>721.4</v>
      </c>
      <c r="N272" s="161">
        <f t="shared" si="18"/>
        <v>0.72140000000000004</v>
      </c>
      <c r="O272" s="165">
        <f t="shared" si="19"/>
        <v>0.28871012926721901</v>
      </c>
      <c r="P272" s="166">
        <v>0.28871012926721901</v>
      </c>
      <c r="Q272" s="107">
        <v>-32.9</v>
      </c>
      <c r="R272" s="116">
        <v>86.868000000000009</v>
      </c>
      <c r="S272" s="110" t="s">
        <v>354</v>
      </c>
      <c r="T272" s="110" t="s">
        <v>354</v>
      </c>
      <c r="U272" s="127">
        <v>28.443416666666668</v>
      </c>
      <c r="V272" s="128">
        <v>-178.26171666666667</v>
      </c>
      <c r="W272" s="21" t="s">
        <v>422</v>
      </c>
      <c r="X272" s="129">
        <v>42268</v>
      </c>
      <c r="Y272" s="129"/>
      <c r="Z272" s="105" t="s">
        <v>380</v>
      </c>
      <c r="AA272" s="1" t="s">
        <v>384</v>
      </c>
    </row>
    <row r="273" spans="1:27" ht="14.5" x14ac:dyDescent="0.35">
      <c r="A273" s="105" t="s">
        <v>209</v>
      </c>
      <c r="B273" s="114" t="s">
        <v>136</v>
      </c>
      <c r="C273" s="1" t="s">
        <v>332</v>
      </c>
      <c r="E273" s="1" t="s">
        <v>338</v>
      </c>
      <c r="F273" s="106">
        <v>2.4468999999999999</v>
      </c>
      <c r="G273" s="21"/>
      <c r="H273" s="107">
        <v>28.3</v>
      </c>
      <c r="I273" s="161">
        <f t="shared" si="16"/>
        <v>2.8300000000000002E-2</v>
      </c>
      <c r="J273" s="162">
        <f t="shared" si="17"/>
        <v>1.156565450161429E-2</v>
      </c>
      <c r="K273" s="163">
        <v>1.156565450161429E-2</v>
      </c>
      <c r="L273" s="164">
        <v>5.5</v>
      </c>
      <c r="M273" s="107">
        <v>391.1</v>
      </c>
      <c r="N273" s="161">
        <f t="shared" si="18"/>
        <v>0.3911</v>
      </c>
      <c r="O273" s="165">
        <f t="shared" si="19"/>
        <v>0.15983489313008298</v>
      </c>
      <c r="P273" s="166">
        <v>0.15983489313008298</v>
      </c>
      <c r="Q273" s="107">
        <v>-27.2</v>
      </c>
      <c r="R273" s="109">
        <v>79</v>
      </c>
      <c r="S273" s="110" t="s">
        <v>353</v>
      </c>
      <c r="T273" s="110" t="s">
        <v>353</v>
      </c>
      <c r="U273" s="127">
        <v>25.929279999999999</v>
      </c>
      <c r="V273" s="128">
        <v>-173.40385000000001</v>
      </c>
      <c r="W273" s="21" t="s">
        <v>422</v>
      </c>
      <c r="X273" s="129">
        <v>42259</v>
      </c>
      <c r="Y273" s="129"/>
      <c r="Z273" s="105" t="s">
        <v>386</v>
      </c>
      <c r="AA273" s="1" t="s">
        <v>384</v>
      </c>
    </row>
    <row r="274" spans="1:27" ht="14.5" x14ac:dyDescent="0.35">
      <c r="A274" s="105" t="s">
        <v>285</v>
      </c>
      <c r="B274" s="114" t="s">
        <v>136</v>
      </c>
      <c r="C274" s="1" t="s">
        <v>314</v>
      </c>
      <c r="E274" s="1" t="s">
        <v>338</v>
      </c>
      <c r="F274" s="106">
        <v>2.4794</v>
      </c>
      <c r="G274" s="21"/>
      <c r="H274" s="107">
        <v>45.5</v>
      </c>
      <c r="I274" s="161">
        <f t="shared" si="16"/>
        <v>4.5499999999999999E-2</v>
      </c>
      <c r="J274" s="162">
        <f t="shared" si="17"/>
        <v>1.8351214003387916E-2</v>
      </c>
      <c r="K274" s="163">
        <v>1.8351214003387916E-2</v>
      </c>
      <c r="L274" s="164">
        <v>5.8</v>
      </c>
      <c r="M274" s="107">
        <v>630.20000000000005</v>
      </c>
      <c r="N274" s="161">
        <f t="shared" si="18"/>
        <v>0.63020000000000009</v>
      </c>
      <c r="O274" s="165">
        <f t="shared" si="19"/>
        <v>0.25417439703153993</v>
      </c>
      <c r="P274" s="166">
        <v>0.25417439703153993</v>
      </c>
      <c r="Q274" s="107">
        <v>-26.7</v>
      </c>
      <c r="R274" s="109">
        <v>80</v>
      </c>
      <c r="S274" s="110" t="s">
        <v>353</v>
      </c>
      <c r="T274" s="110" t="s">
        <v>353</v>
      </c>
      <c r="U274" s="127">
        <v>25.929133333333333</v>
      </c>
      <c r="V274" s="128">
        <v>-173.40411666666665</v>
      </c>
      <c r="W274" s="21" t="s">
        <v>422</v>
      </c>
      <c r="X274" s="129">
        <v>42271</v>
      </c>
      <c r="Y274" s="129"/>
      <c r="Z274" s="105" t="s">
        <v>386</v>
      </c>
      <c r="AA274" s="1" t="s">
        <v>384</v>
      </c>
    </row>
    <row r="275" spans="1:27" ht="14.5" x14ac:dyDescent="0.35">
      <c r="A275" s="105" t="s">
        <v>260</v>
      </c>
      <c r="B275" s="114" t="s">
        <v>136</v>
      </c>
      <c r="C275" s="1" t="s">
        <v>314</v>
      </c>
      <c r="E275" s="1" t="s">
        <v>338</v>
      </c>
      <c r="F275" s="106">
        <v>2.5011999999999999</v>
      </c>
      <c r="G275" s="21"/>
      <c r="H275" s="107">
        <v>36.200000000000003</v>
      </c>
      <c r="I275" s="161">
        <f t="shared" si="16"/>
        <v>3.6200000000000003E-2</v>
      </c>
      <c r="J275" s="162">
        <f t="shared" si="17"/>
        <v>1.4473052934591397E-2</v>
      </c>
      <c r="K275" s="163">
        <v>1.4473052934591397E-2</v>
      </c>
      <c r="L275" s="164">
        <v>3.9</v>
      </c>
      <c r="M275" s="107">
        <v>691.2</v>
      </c>
      <c r="N275" s="161">
        <f t="shared" si="18"/>
        <v>0.69120000000000004</v>
      </c>
      <c r="O275" s="165">
        <f t="shared" si="19"/>
        <v>0.2763473532704302</v>
      </c>
      <c r="P275" s="166">
        <v>0.2763473532704302</v>
      </c>
      <c r="Q275" s="107">
        <v>-25.3</v>
      </c>
      <c r="R275" s="116">
        <v>91</v>
      </c>
      <c r="S275" s="110" t="s">
        <v>355</v>
      </c>
      <c r="T275" s="110" t="s">
        <v>355</v>
      </c>
      <c r="U275" s="127">
        <v>26.870080000000002</v>
      </c>
      <c r="V275" s="128">
        <v>-176.49017000000001</v>
      </c>
      <c r="W275" s="21" t="s">
        <v>422</v>
      </c>
      <c r="X275" s="129">
        <v>42265</v>
      </c>
      <c r="Y275" s="129"/>
      <c r="Z275" s="105" t="s">
        <v>386</v>
      </c>
      <c r="AA275" s="1" t="s">
        <v>384</v>
      </c>
    </row>
    <row r="276" spans="1:27" ht="14.5" x14ac:dyDescent="0.35">
      <c r="A276" s="1" t="s">
        <v>1300</v>
      </c>
      <c r="B276" s="1" t="s">
        <v>1298</v>
      </c>
      <c r="C276" s="1" t="s">
        <v>310</v>
      </c>
      <c r="D276" s="1"/>
      <c r="E276" s="1" t="s">
        <v>338</v>
      </c>
      <c r="F276" s="16">
        <v>2.6560000000000001</v>
      </c>
      <c r="G276" s="2"/>
      <c r="H276" s="17">
        <v>31.6</v>
      </c>
      <c r="I276" s="161">
        <f t="shared" si="16"/>
        <v>3.1600000000000003E-2</v>
      </c>
      <c r="J276" s="162">
        <f t="shared" si="17"/>
        <v>1.1897590361445784E-2</v>
      </c>
      <c r="K276" s="171">
        <v>1.1897590361445784E-2</v>
      </c>
      <c r="L276" s="17">
        <v>3.1</v>
      </c>
      <c r="M276" s="17">
        <v>665.5</v>
      </c>
      <c r="N276" s="161">
        <f t="shared" si="18"/>
        <v>0.66549999999999998</v>
      </c>
      <c r="O276" s="165">
        <f t="shared" si="19"/>
        <v>0.25056475903614456</v>
      </c>
      <c r="P276" s="15">
        <v>0.25056475903614456</v>
      </c>
      <c r="Q276" s="17">
        <v>-25.9</v>
      </c>
      <c r="R276" s="323">
        <v>77</v>
      </c>
      <c r="S276" s="157" t="s">
        <v>1290</v>
      </c>
      <c r="T276" s="157" t="s">
        <v>347</v>
      </c>
      <c r="U276" s="157">
        <v>23.636388</v>
      </c>
      <c r="V276" s="157">
        <v>-166.21444</v>
      </c>
      <c r="W276" s="157" t="s">
        <v>422</v>
      </c>
      <c r="X276" s="170">
        <v>43673</v>
      </c>
      <c r="Y276" s="157"/>
      <c r="Z276" s="1" t="s">
        <v>1291</v>
      </c>
      <c r="AA276" s="2" t="s">
        <v>1245</v>
      </c>
    </row>
    <row r="277" spans="1:27" ht="14.5" x14ac:dyDescent="0.35">
      <c r="A277" s="118" t="s">
        <v>112</v>
      </c>
      <c r="B277" s="118" t="s">
        <v>67</v>
      </c>
      <c r="C277" s="119"/>
      <c r="D277" s="44"/>
      <c r="E277" s="118" t="s">
        <v>339</v>
      </c>
      <c r="F277" s="120">
        <v>2.4971000000000001</v>
      </c>
      <c r="G277" s="45"/>
      <c r="H277" s="121">
        <v>31</v>
      </c>
      <c r="I277" s="172">
        <f t="shared" si="16"/>
        <v>3.1E-2</v>
      </c>
      <c r="J277" s="173">
        <f t="shared" si="17"/>
        <v>1.2414400704817587E-2</v>
      </c>
      <c r="K277" s="174">
        <v>1.2414400704817587E-2</v>
      </c>
      <c r="L277" s="175">
        <v>3</v>
      </c>
      <c r="M277" s="121">
        <v>542</v>
      </c>
      <c r="N277" s="172">
        <f t="shared" si="18"/>
        <v>0.54200000000000004</v>
      </c>
      <c r="O277" s="176">
        <f t="shared" si="19"/>
        <v>0.21705178006487527</v>
      </c>
      <c r="P277" s="177">
        <v>0.21705178006487527</v>
      </c>
      <c r="Q277" s="121">
        <v>-30</v>
      </c>
      <c r="R277" s="123">
        <v>61</v>
      </c>
      <c r="S277" s="124" t="s">
        <v>351</v>
      </c>
      <c r="T277" s="124" t="s">
        <v>351</v>
      </c>
      <c r="U277" s="132">
        <v>25.710609999999999</v>
      </c>
      <c r="V277" s="132">
        <v>-171.81145000000001</v>
      </c>
      <c r="W277" s="45" t="s">
        <v>422</v>
      </c>
      <c r="X277" s="133">
        <v>41418</v>
      </c>
      <c r="Y277" s="126"/>
      <c r="Z277" s="118" t="s">
        <v>377</v>
      </c>
      <c r="AA277" s="119" t="s">
        <v>372</v>
      </c>
    </row>
    <row r="278" spans="1:27" ht="14.5" x14ac:dyDescent="0.35">
      <c r="A278" s="1" t="s">
        <v>1064</v>
      </c>
      <c r="B278" s="105" t="s">
        <v>67</v>
      </c>
      <c r="E278" s="2" t="s">
        <v>339</v>
      </c>
      <c r="F278" s="25">
        <v>1.675</v>
      </c>
      <c r="G278" s="21"/>
      <c r="H278" s="17">
        <v>41.4</v>
      </c>
      <c r="I278" s="161">
        <f t="shared" si="16"/>
        <v>4.1399999999999999E-2</v>
      </c>
      <c r="J278" s="162">
        <f t="shared" si="17"/>
        <v>2.471641791044776E-2</v>
      </c>
      <c r="K278" s="163">
        <v>2.471641791044776E-2</v>
      </c>
      <c r="L278" s="167">
        <v>4</v>
      </c>
      <c r="M278" s="17">
        <v>330.2</v>
      </c>
      <c r="N278" s="161">
        <f t="shared" si="18"/>
        <v>0.33019999999999999</v>
      </c>
      <c r="O278" s="165">
        <f t="shared" si="19"/>
        <v>0.19713432835820893</v>
      </c>
      <c r="P278" s="166">
        <v>0.19713432835820893</v>
      </c>
      <c r="Q278" s="17">
        <v>-17.8</v>
      </c>
      <c r="R278" s="323">
        <v>95</v>
      </c>
      <c r="S278" s="157" t="s">
        <v>1117</v>
      </c>
      <c r="T278" s="21" t="s">
        <v>1217</v>
      </c>
      <c r="W278" s="21" t="s">
        <v>1203</v>
      </c>
      <c r="X278" s="36"/>
      <c r="Y278" s="21"/>
      <c r="Z278" s="21"/>
      <c r="AA278" s="21"/>
    </row>
    <row r="279" spans="1:27" ht="14.5" x14ac:dyDescent="0.35">
      <c r="A279" s="1" t="s">
        <v>1072</v>
      </c>
      <c r="B279" s="105" t="s">
        <v>67</v>
      </c>
      <c r="E279" s="2" t="s">
        <v>339</v>
      </c>
      <c r="F279" s="25">
        <v>1.4285000000000001</v>
      </c>
      <c r="G279" s="21"/>
      <c r="H279" s="17">
        <v>34.799999999999997</v>
      </c>
      <c r="I279" s="161">
        <f t="shared" si="16"/>
        <v>3.4799999999999998E-2</v>
      </c>
      <c r="J279" s="162">
        <f t="shared" si="17"/>
        <v>2.436121806090304E-2</v>
      </c>
      <c r="K279" s="163">
        <v>2.436121806090304E-2</v>
      </c>
      <c r="L279" s="167">
        <v>4.3</v>
      </c>
      <c r="M279" s="17">
        <v>298.39999999999998</v>
      </c>
      <c r="N279" s="161">
        <f t="shared" si="18"/>
        <v>0.2984</v>
      </c>
      <c r="O279" s="165">
        <f t="shared" si="19"/>
        <v>0.2088904445222261</v>
      </c>
      <c r="P279" s="166">
        <v>0.2088904445222261</v>
      </c>
      <c r="Q279" s="17">
        <v>-17.5</v>
      </c>
      <c r="R279" s="323" t="s">
        <v>1216</v>
      </c>
      <c r="S279" s="157" t="s">
        <v>1117</v>
      </c>
      <c r="T279" s="21" t="s">
        <v>1217</v>
      </c>
      <c r="W279" s="21" t="s">
        <v>1203</v>
      </c>
      <c r="X279" s="36"/>
      <c r="Y279" s="21"/>
      <c r="Z279" s="21"/>
      <c r="AA279" s="21"/>
    </row>
    <row r="280" spans="1:27" ht="14.5" x14ac:dyDescent="0.35">
      <c r="A280" s="1" t="s">
        <v>1073</v>
      </c>
      <c r="B280" s="105" t="s">
        <v>67</v>
      </c>
      <c r="E280" s="2" t="s">
        <v>339</v>
      </c>
      <c r="F280" s="25">
        <v>1.5666</v>
      </c>
      <c r="G280" s="21"/>
      <c r="H280" s="17">
        <v>41.2</v>
      </c>
      <c r="I280" s="161">
        <f t="shared" si="16"/>
        <v>4.1200000000000001E-2</v>
      </c>
      <c r="J280" s="162">
        <f t="shared" si="17"/>
        <v>2.6298991446444531E-2</v>
      </c>
      <c r="K280" s="163">
        <v>2.6298991446444531E-2</v>
      </c>
      <c r="L280" s="167">
        <v>4.2</v>
      </c>
      <c r="M280" s="17">
        <v>329.6</v>
      </c>
      <c r="N280" s="161">
        <f t="shared" si="18"/>
        <v>0.3296</v>
      </c>
      <c r="O280" s="165">
        <f t="shared" si="19"/>
        <v>0.21039193157155625</v>
      </c>
      <c r="P280" s="166">
        <v>0.21039193157155625</v>
      </c>
      <c r="Q280" s="17">
        <v>-18.5</v>
      </c>
      <c r="R280" s="323" t="s">
        <v>1216</v>
      </c>
      <c r="S280" s="157" t="s">
        <v>1117</v>
      </c>
      <c r="T280" s="21" t="s">
        <v>1217</v>
      </c>
      <c r="W280" s="21" t="s">
        <v>1203</v>
      </c>
      <c r="X280" s="36"/>
      <c r="Y280" s="21"/>
      <c r="Z280" s="21"/>
      <c r="AA280" s="21"/>
    </row>
    <row r="281" spans="1:27" ht="14.5" x14ac:dyDescent="0.35">
      <c r="A281" s="105" t="s">
        <v>68</v>
      </c>
      <c r="B281" s="105" t="s">
        <v>67</v>
      </c>
      <c r="C281" s="1"/>
      <c r="E281" s="2" t="s">
        <v>339</v>
      </c>
      <c r="F281" s="106">
        <v>2.4493</v>
      </c>
      <c r="G281" s="21"/>
      <c r="H281" s="107">
        <v>18.600000000000001</v>
      </c>
      <c r="I281" s="161">
        <f t="shared" si="16"/>
        <v>1.8600000000000002E-2</v>
      </c>
      <c r="J281" s="162">
        <f t="shared" si="17"/>
        <v>7.5940064508226851E-3</v>
      </c>
      <c r="K281" s="163">
        <v>7.5940064508226851E-3</v>
      </c>
      <c r="L281" s="164">
        <v>2.9</v>
      </c>
      <c r="M281" s="107">
        <v>627.1</v>
      </c>
      <c r="N281" s="161">
        <f t="shared" si="18"/>
        <v>0.62709999999999999</v>
      </c>
      <c r="O281" s="165">
        <f t="shared" si="19"/>
        <v>0.25603233576940349</v>
      </c>
      <c r="P281" s="166">
        <v>0.25603233576940349</v>
      </c>
      <c r="Q281" s="107">
        <v>-19.3</v>
      </c>
      <c r="R281" s="109">
        <v>63</v>
      </c>
      <c r="S281" s="110" t="s">
        <v>346</v>
      </c>
      <c r="T281" s="110" t="s">
        <v>346</v>
      </c>
      <c r="U281" s="127">
        <v>22.955950000000001</v>
      </c>
      <c r="V281" s="128">
        <v>-162.155779</v>
      </c>
      <c r="W281" s="21" t="s">
        <v>422</v>
      </c>
      <c r="X281" s="129">
        <v>41411</v>
      </c>
      <c r="Y281" s="113"/>
      <c r="Z281" s="105" t="s">
        <v>373</v>
      </c>
      <c r="AA281" s="1" t="s">
        <v>372</v>
      </c>
    </row>
    <row r="282" spans="1:27" ht="14.5" x14ac:dyDescent="0.35">
      <c r="A282" s="105" t="s">
        <v>66</v>
      </c>
      <c r="B282" s="105" t="s">
        <v>67</v>
      </c>
      <c r="C282" s="1"/>
      <c r="E282" s="2" t="s">
        <v>339</v>
      </c>
      <c r="F282" s="106">
        <v>2.6011000000000002</v>
      </c>
      <c r="G282" s="21"/>
      <c r="H282" s="107">
        <v>71.3</v>
      </c>
      <c r="I282" s="161">
        <f t="shared" si="16"/>
        <v>7.1300000000000002E-2</v>
      </c>
      <c r="J282" s="162">
        <f t="shared" si="17"/>
        <v>2.7411479758563683E-2</v>
      </c>
      <c r="K282" s="163">
        <v>2.7411479758563683E-2</v>
      </c>
      <c r="L282" s="164">
        <v>3.3</v>
      </c>
      <c r="M282" s="107">
        <v>755.7</v>
      </c>
      <c r="N282" s="161">
        <f t="shared" si="18"/>
        <v>0.75570000000000004</v>
      </c>
      <c r="O282" s="165">
        <f t="shared" si="19"/>
        <v>0.2905309292222521</v>
      </c>
      <c r="P282" s="166">
        <v>0.2905309292222521</v>
      </c>
      <c r="Q282" s="107">
        <v>-21.9</v>
      </c>
      <c r="R282" s="109">
        <v>64</v>
      </c>
      <c r="S282" s="110" t="s">
        <v>346</v>
      </c>
      <c r="T282" s="110" t="s">
        <v>346</v>
      </c>
      <c r="U282" s="127">
        <v>23.956209999999999</v>
      </c>
      <c r="V282" s="128">
        <v>-162.15671</v>
      </c>
      <c r="W282" s="21" t="s">
        <v>422</v>
      </c>
      <c r="X282" s="129">
        <v>41411</v>
      </c>
      <c r="Y282" s="113"/>
      <c r="Z282" s="105" t="s">
        <v>368</v>
      </c>
      <c r="AA282" s="1" t="s">
        <v>372</v>
      </c>
    </row>
    <row r="283" spans="1:27" s="94" customFormat="1" ht="14.5" x14ac:dyDescent="0.35">
      <c r="A283" s="1" t="s">
        <v>1079</v>
      </c>
      <c r="B283" s="1" t="s">
        <v>1097</v>
      </c>
      <c r="C283" s="15"/>
      <c r="D283" s="15"/>
      <c r="E283" s="2" t="s">
        <v>339</v>
      </c>
      <c r="F283" s="25">
        <v>1.9589000000000001</v>
      </c>
      <c r="G283" s="21"/>
      <c r="H283" s="17">
        <v>30.8</v>
      </c>
      <c r="I283" s="161">
        <f t="shared" si="16"/>
        <v>3.0800000000000001E-2</v>
      </c>
      <c r="J283" s="162">
        <f t="shared" si="17"/>
        <v>1.5723109908622187E-2</v>
      </c>
      <c r="K283" s="163">
        <v>1.5723109908622187E-2</v>
      </c>
      <c r="L283" s="167">
        <v>3.6</v>
      </c>
      <c r="M283" s="17">
        <v>348.2</v>
      </c>
      <c r="N283" s="161">
        <f t="shared" si="18"/>
        <v>0.34820000000000001</v>
      </c>
      <c r="O283" s="165">
        <f t="shared" si="19"/>
        <v>0.17775282046046251</v>
      </c>
      <c r="P283" s="166">
        <v>0.17775282046046251</v>
      </c>
      <c r="Q283" s="17">
        <v>-14.2</v>
      </c>
      <c r="R283" s="323">
        <v>77</v>
      </c>
      <c r="S283" s="157" t="s">
        <v>1117</v>
      </c>
      <c r="T283" s="21" t="s">
        <v>1217</v>
      </c>
      <c r="U283" s="21"/>
      <c r="V283" s="21"/>
      <c r="W283" s="21" t="s">
        <v>1203</v>
      </c>
      <c r="X283" s="36"/>
      <c r="Y283" s="21"/>
      <c r="Z283" s="21"/>
      <c r="AA283" s="21"/>
    </row>
    <row r="284" spans="1:27" ht="14.5" x14ac:dyDescent="0.35">
      <c r="A284" s="1" t="s">
        <v>1082</v>
      </c>
      <c r="B284" s="1" t="s">
        <v>1097</v>
      </c>
      <c r="E284" s="2" t="s">
        <v>339</v>
      </c>
      <c r="F284" s="25">
        <v>1.4373</v>
      </c>
      <c r="G284" s="21"/>
      <c r="H284" s="17">
        <v>36.4</v>
      </c>
      <c r="I284" s="161">
        <f t="shared" si="16"/>
        <v>3.6400000000000002E-2</v>
      </c>
      <c r="J284" s="162">
        <f t="shared" si="17"/>
        <v>2.5325262645237601E-2</v>
      </c>
      <c r="K284" s="163">
        <v>2.5325262645237601E-2</v>
      </c>
      <c r="L284" s="167">
        <v>3.1</v>
      </c>
      <c r="M284" s="17">
        <v>427.2</v>
      </c>
      <c r="N284" s="161">
        <f t="shared" si="18"/>
        <v>0.42720000000000002</v>
      </c>
      <c r="O284" s="165">
        <f t="shared" si="19"/>
        <v>0.29722396159465664</v>
      </c>
      <c r="P284" s="166">
        <v>0.29722396159465664</v>
      </c>
      <c r="Q284" s="17">
        <v>-24.2</v>
      </c>
      <c r="R284" s="323">
        <v>85</v>
      </c>
      <c r="S284" s="3" t="s">
        <v>1117</v>
      </c>
      <c r="T284" s="21" t="s">
        <v>1217</v>
      </c>
      <c r="W284" s="21" t="s">
        <v>1203</v>
      </c>
      <c r="X284" s="36"/>
      <c r="Y284" s="21"/>
      <c r="Z284" s="21"/>
      <c r="AA284" s="21"/>
    </row>
    <row r="285" spans="1:27" ht="14.5" x14ac:dyDescent="0.35">
      <c r="A285" s="1" t="s">
        <v>936</v>
      </c>
      <c r="B285" s="1" t="s">
        <v>1231</v>
      </c>
      <c r="E285" s="2" t="s">
        <v>339</v>
      </c>
      <c r="F285" s="34">
        <v>1.8640000000000001</v>
      </c>
      <c r="G285" s="21"/>
      <c r="H285" s="26">
        <v>42.408412197686644</v>
      </c>
      <c r="I285" s="161">
        <f t="shared" si="16"/>
        <v>4.2408412197686644E-2</v>
      </c>
      <c r="J285" s="162">
        <f t="shared" si="17"/>
        <v>2.2751294097471373E-2</v>
      </c>
      <c r="K285" s="163">
        <v>2.2751294097471373E-2</v>
      </c>
      <c r="L285" s="27">
        <v>2.6378999999999997</v>
      </c>
      <c r="M285" s="26">
        <v>456.01252408477842</v>
      </c>
      <c r="N285" s="161">
        <f t="shared" si="18"/>
        <v>0.45601252408477844</v>
      </c>
      <c r="O285" s="165">
        <f t="shared" si="19"/>
        <v>0.24464191206264937</v>
      </c>
      <c r="P285" s="166">
        <v>0.24464191206264937</v>
      </c>
      <c r="Q285" s="27">
        <v>-17.0845746</v>
      </c>
      <c r="R285" s="323">
        <v>70</v>
      </c>
      <c r="S285" s="3" t="s">
        <v>1117</v>
      </c>
      <c r="T285" s="40" t="s">
        <v>1217</v>
      </c>
      <c r="W285" s="21" t="s">
        <v>1203</v>
      </c>
      <c r="X285" s="36"/>
      <c r="Y285" s="21"/>
      <c r="Z285" s="21"/>
      <c r="AA285" s="21"/>
    </row>
    <row r="286" spans="1:27" ht="14.5" x14ac:dyDescent="0.35">
      <c r="A286" s="1" t="s">
        <v>938</v>
      </c>
      <c r="B286" s="1" t="s">
        <v>1231</v>
      </c>
      <c r="E286" s="2" t="s">
        <v>339</v>
      </c>
      <c r="F286" s="34">
        <v>1.6511</v>
      </c>
      <c r="G286" s="21"/>
      <c r="H286" s="26">
        <v>34.868980021030488</v>
      </c>
      <c r="I286" s="161">
        <f t="shared" si="16"/>
        <v>3.4868980021030491E-2</v>
      </c>
      <c r="J286" s="162">
        <f t="shared" si="17"/>
        <v>2.1118636073545208E-2</v>
      </c>
      <c r="K286" s="163">
        <v>2.1118636073545208E-2</v>
      </c>
      <c r="L286" s="27">
        <v>2.9017300000000015</v>
      </c>
      <c r="M286" s="26">
        <v>363.66184971098261</v>
      </c>
      <c r="N286" s="161">
        <f t="shared" si="18"/>
        <v>0.36366184971098264</v>
      </c>
      <c r="O286" s="165">
        <f t="shared" si="19"/>
        <v>0.22025428484706114</v>
      </c>
      <c r="P286" s="166">
        <v>0.22025428484706114</v>
      </c>
      <c r="Q286" s="27">
        <v>-16.342284799999998</v>
      </c>
      <c r="R286" s="323">
        <v>70</v>
      </c>
      <c r="S286" s="3" t="s">
        <v>1117</v>
      </c>
      <c r="T286" s="40" t="s">
        <v>1217</v>
      </c>
      <c r="W286" s="21" t="s">
        <v>1203</v>
      </c>
      <c r="X286" s="36"/>
      <c r="Y286" s="21"/>
      <c r="Z286" s="21"/>
      <c r="AA286" s="21"/>
    </row>
    <row r="287" spans="1:27" s="72" customFormat="1" ht="14.5" x14ac:dyDescent="0.35">
      <c r="A287" s="1" t="s">
        <v>940</v>
      </c>
      <c r="B287" s="1" t="s">
        <v>1231</v>
      </c>
      <c r="C287" s="15"/>
      <c r="D287" s="15"/>
      <c r="E287" s="2" t="s">
        <v>339</v>
      </c>
      <c r="F287" s="34">
        <v>1.8186</v>
      </c>
      <c r="G287" s="21"/>
      <c r="H287" s="26">
        <v>31.291692954784438</v>
      </c>
      <c r="I287" s="161">
        <f t="shared" si="16"/>
        <v>3.1291692954784435E-2</v>
      </c>
      <c r="J287" s="162">
        <f t="shared" si="17"/>
        <v>1.7206473636195114E-2</v>
      </c>
      <c r="K287" s="163">
        <v>1.7206473636195114E-2</v>
      </c>
      <c r="L287" s="27">
        <v>2.8593280000000001</v>
      </c>
      <c r="M287" s="26">
        <v>385.21290944123308</v>
      </c>
      <c r="N287" s="161">
        <f t="shared" si="18"/>
        <v>0.3852129094412331</v>
      </c>
      <c r="O287" s="165">
        <f t="shared" si="19"/>
        <v>0.2118183819648263</v>
      </c>
      <c r="P287" s="166">
        <v>0.2118183819648263</v>
      </c>
      <c r="Q287" s="27">
        <v>-15.1807189</v>
      </c>
      <c r="R287" s="323">
        <v>70</v>
      </c>
      <c r="S287" s="157" t="s">
        <v>1117</v>
      </c>
      <c r="T287" s="40" t="s">
        <v>1217</v>
      </c>
      <c r="U287" s="21"/>
      <c r="V287" s="21"/>
      <c r="W287" s="21" t="s">
        <v>1203</v>
      </c>
      <c r="X287" s="36"/>
      <c r="Y287" s="21"/>
      <c r="Z287" s="21"/>
      <c r="AA287" s="21"/>
    </row>
    <row r="288" spans="1:27" ht="14.5" x14ac:dyDescent="0.35">
      <c r="A288" s="1" t="s">
        <v>942</v>
      </c>
      <c r="B288" s="1" t="s">
        <v>1231</v>
      </c>
      <c r="E288" s="2" t="s">
        <v>339</v>
      </c>
      <c r="F288" s="34">
        <v>1.7270000000000001</v>
      </c>
      <c r="G288" s="21"/>
      <c r="H288" s="26">
        <v>29.304311251314406</v>
      </c>
      <c r="I288" s="161">
        <f t="shared" si="16"/>
        <v>2.9304311251314406E-2</v>
      </c>
      <c r="J288" s="162">
        <f t="shared" si="17"/>
        <v>1.6968333092828261E-2</v>
      </c>
      <c r="K288" s="163">
        <v>1.6968333092828261E-2</v>
      </c>
      <c r="L288" s="27">
        <v>2.9724380000000004</v>
      </c>
      <c r="M288" s="26">
        <v>353.97976878612712</v>
      </c>
      <c r="N288" s="161">
        <f t="shared" si="18"/>
        <v>0.35397976878612714</v>
      </c>
      <c r="O288" s="165">
        <f t="shared" si="19"/>
        <v>0.20496801898443956</v>
      </c>
      <c r="P288" s="166">
        <v>0.20496801898443956</v>
      </c>
      <c r="Q288" s="27">
        <v>-14.107988299999999</v>
      </c>
      <c r="R288" s="323">
        <v>70</v>
      </c>
      <c r="S288" s="3" t="s">
        <v>1117</v>
      </c>
      <c r="T288" s="40" t="s">
        <v>1217</v>
      </c>
      <c r="W288" s="21" t="s">
        <v>1203</v>
      </c>
      <c r="X288" s="36"/>
      <c r="Y288" s="21"/>
      <c r="Z288" s="21"/>
      <c r="AA288" s="21"/>
    </row>
    <row r="289" spans="1:27" ht="14.5" x14ac:dyDescent="0.35">
      <c r="A289" s="1" t="s">
        <v>944</v>
      </c>
      <c r="B289" s="1" t="s">
        <v>1231</v>
      </c>
      <c r="E289" s="2" t="s">
        <v>339</v>
      </c>
      <c r="F289" s="34">
        <v>1.8506</v>
      </c>
      <c r="G289" s="21"/>
      <c r="H289" s="26">
        <v>25.79011566771819</v>
      </c>
      <c r="I289" s="161">
        <f t="shared" si="16"/>
        <v>2.5790115667718192E-2</v>
      </c>
      <c r="J289" s="162">
        <f t="shared" si="17"/>
        <v>1.3936083252846747E-2</v>
      </c>
      <c r="K289" s="163">
        <v>1.3936083252846747E-2</v>
      </c>
      <c r="L289" s="27">
        <v>3.7310960000000009</v>
      </c>
      <c r="M289" s="26">
        <v>341.32080924855489</v>
      </c>
      <c r="N289" s="161">
        <f t="shared" si="18"/>
        <v>0.3413208092485549</v>
      </c>
      <c r="O289" s="165">
        <f t="shared" si="19"/>
        <v>0.1844379170261293</v>
      </c>
      <c r="P289" s="166">
        <v>0.1844379170261293</v>
      </c>
      <c r="Q289" s="27">
        <v>-12.617908100000001</v>
      </c>
      <c r="R289" s="323">
        <v>70</v>
      </c>
      <c r="S289" s="157" t="s">
        <v>1117</v>
      </c>
      <c r="T289" s="40" t="s">
        <v>1217</v>
      </c>
      <c r="W289" s="21" t="s">
        <v>1203</v>
      </c>
      <c r="X289" s="36"/>
      <c r="Y289" s="21"/>
      <c r="Z289" s="21"/>
      <c r="AA289" s="21"/>
    </row>
    <row r="290" spans="1:27" ht="14.5" x14ac:dyDescent="0.35">
      <c r="A290" s="1" t="s">
        <v>945</v>
      </c>
      <c r="B290" s="1" t="s">
        <v>1231</v>
      </c>
      <c r="E290" s="2" t="s">
        <v>339</v>
      </c>
      <c r="F290" s="34">
        <v>1.6859</v>
      </c>
      <c r="G290" s="21"/>
      <c r="H290" s="26">
        <v>33.266456361724501</v>
      </c>
      <c r="I290" s="161">
        <f t="shared" si="16"/>
        <v>3.3266456361724504E-2</v>
      </c>
      <c r="J290" s="162">
        <f t="shared" si="17"/>
        <v>1.9732164637122313E-2</v>
      </c>
      <c r="K290" s="163">
        <v>1.9732164637122313E-2</v>
      </c>
      <c r="L290" s="27">
        <v>3.0242059999999995</v>
      </c>
      <c r="M290" s="26">
        <v>357.10115606936409</v>
      </c>
      <c r="N290" s="161">
        <f t="shared" si="18"/>
        <v>0.3571011560693641</v>
      </c>
      <c r="O290" s="165">
        <f t="shared" si="19"/>
        <v>0.21181633315698684</v>
      </c>
      <c r="P290" s="166">
        <v>0.21181633315698684</v>
      </c>
      <c r="Q290" s="27">
        <v>-15.391761499999999</v>
      </c>
      <c r="R290" s="323">
        <v>70</v>
      </c>
      <c r="S290" s="157" t="s">
        <v>1117</v>
      </c>
      <c r="T290" s="40" t="s">
        <v>1217</v>
      </c>
      <c r="W290" s="21" t="s">
        <v>1203</v>
      </c>
      <c r="X290" s="36"/>
      <c r="Y290" s="21"/>
      <c r="Z290" s="21"/>
      <c r="AA290" s="21"/>
    </row>
    <row r="291" spans="1:27" ht="14.5" x14ac:dyDescent="0.35">
      <c r="A291" s="1" t="s">
        <v>1266</v>
      </c>
      <c r="B291" s="1" t="s">
        <v>19</v>
      </c>
      <c r="C291" s="1" t="s">
        <v>310</v>
      </c>
      <c r="D291" s="1"/>
      <c r="E291" s="1" t="s">
        <v>339</v>
      </c>
      <c r="F291" s="16">
        <v>3.0041000000000002</v>
      </c>
      <c r="G291" s="1"/>
      <c r="H291" s="17">
        <v>23.7</v>
      </c>
      <c r="I291" s="161">
        <f t="shared" si="16"/>
        <v>2.3699999999999999E-2</v>
      </c>
      <c r="J291" s="162">
        <f t="shared" si="17"/>
        <v>7.8892180686395245E-3</v>
      </c>
      <c r="K291" s="171">
        <v>7.8892180686395245E-3</v>
      </c>
      <c r="L291" s="17">
        <v>2.8</v>
      </c>
      <c r="M291" s="17">
        <v>472.1</v>
      </c>
      <c r="N291" s="161">
        <f t="shared" si="18"/>
        <v>0.47210000000000002</v>
      </c>
      <c r="O291" s="165">
        <f t="shared" si="19"/>
        <v>0.15715189241370128</v>
      </c>
      <c r="P291" s="15">
        <v>0.15715189241370128</v>
      </c>
      <c r="Q291" s="17">
        <v>-6.8</v>
      </c>
      <c r="R291" s="323">
        <v>10</v>
      </c>
      <c r="S291" s="157" t="s">
        <v>1264</v>
      </c>
      <c r="T291" s="157" t="s">
        <v>347</v>
      </c>
      <c r="U291" s="157">
        <v>23.638719999999999</v>
      </c>
      <c r="V291" s="157">
        <v>-166.18002999999999</v>
      </c>
      <c r="W291" s="157" t="s">
        <v>422</v>
      </c>
      <c r="X291" s="170">
        <v>43672</v>
      </c>
      <c r="Y291" s="1">
        <v>27.222200000000001</v>
      </c>
      <c r="Z291" s="1" t="s">
        <v>1248</v>
      </c>
      <c r="AA291" s="2" t="s">
        <v>1245</v>
      </c>
    </row>
    <row r="292" spans="1:27" ht="14.5" x14ac:dyDescent="0.35">
      <c r="A292" s="1" t="s">
        <v>1267</v>
      </c>
      <c r="B292" s="1" t="s">
        <v>19</v>
      </c>
      <c r="C292" s="1" t="s">
        <v>310</v>
      </c>
      <c r="D292" s="1"/>
      <c r="E292" s="1" t="s">
        <v>339</v>
      </c>
      <c r="F292" s="16">
        <v>2.9996</v>
      </c>
      <c r="G292" s="1"/>
      <c r="H292" s="17">
        <v>25.9</v>
      </c>
      <c r="I292" s="161">
        <f t="shared" si="16"/>
        <v>2.5899999999999999E-2</v>
      </c>
      <c r="J292" s="162">
        <f t="shared" si="17"/>
        <v>8.6344845979463933E-3</v>
      </c>
      <c r="K292" s="171">
        <v>8.6344845979463933E-3</v>
      </c>
      <c r="L292" s="17">
        <v>3</v>
      </c>
      <c r="M292" s="17">
        <v>473.9</v>
      </c>
      <c r="N292" s="161">
        <f t="shared" si="18"/>
        <v>0.47389999999999999</v>
      </c>
      <c r="O292" s="165">
        <f t="shared" si="19"/>
        <v>0.15798773169755967</v>
      </c>
      <c r="P292" s="15">
        <v>0.15798773169755967</v>
      </c>
      <c r="Q292" s="17">
        <v>-6.5</v>
      </c>
      <c r="R292" s="323">
        <v>10</v>
      </c>
      <c r="S292" s="157" t="s">
        <v>1264</v>
      </c>
      <c r="T292" s="157" t="s">
        <v>347</v>
      </c>
      <c r="U292" s="157">
        <v>23.638719999999999</v>
      </c>
      <c r="V292" s="157">
        <v>-166.18002999999999</v>
      </c>
      <c r="W292" s="157" t="s">
        <v>422</v>
      </c>
      <c r="X292" s="170">
        <v>43672</v>
      </c>
      <c r="Y292" s="1">
        <v>27.222200000000001</v>
      </c>
      <c r="Z292" s="1" t="s">
        <v>1248</v>
      </c>
      <c r="AA292" s="2" t="s">
        <v>1245</v>
      </c>
    </row>
    <row r="293" spans="1:27" ht="14.5" x14ac:dyDescent="0.35">
      <c r="A293" s="1" t="s">
        <v>1268</v>
      </c>
      <c r="B293" s="1" t="s">
        <v>19</v>
      </c>
      <c r="C293" s="1" t="s">
        <v>310</v>
      </c>
      <c r="D293" s="1"/>
      <c r="E293" s="1" t="s">
        <v>339</v>
      </c>
      <c r="F293" s="16">
        <v>3.0548999999999999</v>
      </c>
      <c r="G293" s="1"/>
      <c r="H293" s="17">
        <v>36.5</v>
      </c>
      <c r="I293" s="161">
        <f t="shared" si="16"/>
        <v>3.6499999999999998E-2</v>
      </c>
      <c r="J293" s="162">
        <f t="shared" si="17"/>
        <v>1.1948017938394055E-2</v>
      </c>
      <c r="K293" s="171">
        <v>1.1948017938394055E-2</v>
      </c>
      <c r="L293" s="17">
        <v>2.4</v>
      </c>
      <c r="M293" s="17">
        <v>536.29999999999995</v>
      </c>
      <c r="N293" s="161">
        <f t="shared" si="18"/>
        <v>0.5363</v>
      </c>
      <c r="O293" s="165">
        <f t="shared" si="19"/>
        <v>0.17555402795508854</v>
      </c>
      <c r="P293" s="15">
        <v>0.17555402795508854</v>
      </c>
      <c r="Q293" s="17">
        <v>-9</v>
      </c>
      <c r="R293" s="323">
        <v>10</v>
      </c>
      <c r="S293" s="3" t="s">
        <v>1264</v>
      </c>
      <c r="T293" s="157" t="s">
        <v>347</v>
      </c>
      <c r="U293" s="157">
        <v>23.638719999999999</v>
      </c>
      <c r="V293" s="157">
        <v>-166.18002999999999</v>
      </c>
      <c r="W293" s="157" t="s">
        <v>422</v>
      </c>
      <c r="X293" s="170">
        <v>43672</v>
      </c>
      <c r="Y293" s="1">
        <v>27.222200000000001</v>
      </c>
      <c r="Z293" s="1" t="s">
        <v>1248</v>
      </c>
      <c r="AA293" s="2" t="s">
        <v>1245</v>
      </c>
    </row>
    <row r="294" spans="1:27" ht="14.5" x14ac:dyDescent="0.35">
      <c r="A294" s="1" t="s">
        <v>1261</v>
      </c>
      <c r="B294" s="1" t="s">
        <v>19</v>
      </c>
      <c r="C294" s="1" t="s">
        <v>1258</v>
      </c>
      <c r="D294" s="1"/>
      <c r="E294" s="1" t="s">
        <v>339</v>
      </c>
      <c r="F294" s="16">
        <v>3.0255999999999998</v>
      </c>
      <c r="G294" s="1"/>
      <c r="H294" s="17">
        <v>65.400000000000006</v>
      </c>
      <c r="I294" s="161">
        <f t="shared" si="16"/>
        <v>6.5400000000000014E-2</v>
      </c>
      <c r="J294" s="162">
        <f t="shared" si="17"/>
        <v>2.161554732945532E-2</v>
      </c>
      <c r="K294" s="171">
        <v>2.161554732945532E-2</v>
      </c>
      <c r="L294" s="17">
        <v>2.5</v>
      </c>
      <c r="M294" s="17">
        <v>702.4</v>
      </c>
      <c r="N294" s="161">
        <f t="shared" si="18"/>
        <v>0.70240000000000002</v>
      </c>
      <c r="O294" s="165">
        <f t="shared" si="19"/>
        <v>0.23215230037017454</v>
      </c>
      <c r="P294" s="15">
        <v>0.23215230037017454</v>
      </c>
      <c r="Q294" s="17">
        <v>-14.9</v>
      </c>
      <c r="R294" s="323">
        <v>11</v>
      </c>
      <c r="S294" s="157" t="s">
        <v>1259</v>
      </c>
      <c r="T294" s="157" t="s">
        <v>347</v>
      </c>
      <c r="U294" s="157">
        <v>23.62792</v>
      </c>
      <c r="V294" s="157">
        <v>-166.13538</v>
      </c>
      <c r="W294" s="157" t="s">
        <v>422</v>
      </c>
      <c r="X294" s="170">
        <v>43672</v>
      </c>
      <c r="Y294" s="1">
        <v>26.666</v>
      </c>
      <c r="Z294" s="1" t="s">
        <v>1248</v>
      </c>
      <c r="AA294" s="2" t="s">
        <v>1245</v>
      </c>
    </row>
    <row r="295" spans="1:27" ht="14.5" x14ac:dyDescent="0.35">
      <c r="A295" s="1" t="s">
        <v>1262</v>
      </c>
      <c r="B295" s="1" t="s">
        <v>19</v>
      </c>
      <c r="C295" s="1" t="s">
        <v>1258</v>
      </c>
      <c r="D295" s="1"/>
      <c r="E295" s="1" t="s">
        <v>339</v>
      </c>
      <c r="F295" s="16">
        <v>2.9923999999999999</v>
      </c>
      <c r="G295" s="1"/>
      <c r="H295" s="17">
        <v>72.2</v>
      </c>
      <c r="I295" s="161">
        <f t="shared" si="16"/>
        <v>7.22E-2</v>
      </c>
      <c r="J295" s="162">
        <f t="shared" si="17"/>
        <v>2.4127790402352627E-2</v>
      </c>
      <c r="K295" s="171">
        <v>2.4127790402352627E-2</v>
      </c>
      <c r="L295" s="17">
        <v>1.5</v>
      </c>
      <c r="M295" s="17">
        <v>828.2</v>
      </c>
      <c r="N295" s="161">
        <f t="shared" si="18"/>
        <v>0.82820000000000005</v>
      </c>
      <c r="O295" s="165">
        <f t="shared" si="19"/>
        <v>0.2767678117898677</v>
      </c>
      <c r="P295" s="15">
        <v>0.2767678117898677</v>
      </c>
      <c r="Q295" s="17">
        <v>-13.2</v>
      </c>
      <c r="R295" s="323">
        <v>11</v>
      </c>
      <c r="S295" s="157" t="s">
        <v>1259</v>
      </c>
      <c r="T295" s="157" t="s">
        <v>347</v>
      </c>
      <c r="U295" s="157">
        <v>23.62792</v>
      </c>
      <c r="V295" s="157">
        <v>-166.13538</v>
      </c>
      <c r="W295" s="157" t="s">
        <v>422</v>
      </c>
      <c r="X295" s="170">
        <v>43672</v>
      </c>
      <c r="Y295" s="1">
        <v>26.666</v>
      </c>
      <c r="Z295" s="1" t="s">
        <v>1248</v>
      </c>
      <c r="AA295" s="2" t="s">
        <v>1245</v>
      </c>
    </row>
    <row r="296" spans="1:27" ht="14.5" x14ac:dyDescent="0.35">
      <c r="A296" s="1" t="s">
        <v>1263</v>
      </c>
      <c r="B296" s="1" t="s">
        <v>19</v>
      </c>
      <c r="C296" s="1" t="s">
        <v>1258</v>
      </c>
      <c r="D296" s="1"/>
      <c r="E296" s="1" t="s">
        <v>339</v>
      </c>
      <c r="F296" s="16">
        <v>3.0674000000000001</v>
      </c>
      <c r="G296" s="1"/>
      <c r="H296" s="17">
        <v>70.400000000000006</v>
      </c>
      <c r="I296" s="161">
        <f t="shared" si="16"/>
        <v>7.0400000000000004E-2</v>
      </c>
      <c r="J296" s="162">
        <f t="shared" si="17"/>
        <v>2.295103344852318E-2</v>
      </c>
      <c r="K296" s="171">
        <v>2.295103344852318E-2</v>
      </c>
      <c r="L296" s="17">
        <v>0.9</v>
      </c>
      <c r="M296" s="17">
        <v>832.5</v>
      </c>
      <c r="N296" s="161">
        <f t="shared" si="18"/>
        <v>0.83250000000000002</v>
      </c>
      <c r="O296" s="165">
        <f t="shared" si="19"/>
        <v>0.27140249070874356</v>
      </c>
      <c r="P296" s="15">
        <v>0.27140249070874356</v>
      </c>
      <c r="Q296" s="17">
        <v>-13.9</v>
      </c>
      <c r="R296" s="323">
        <v>11</v>
      </c>
      <c r="S296" s="157" t="s">
        <v>1259</v>
      </c>
      <c r="T296" s="157" t="s">
        <v>347</v>
      </c>
      <c r="U296" s="157">
        <v>23.62792</v>
      </c>
      <c r="V296" s="157">
        <v>-166.13538</v>
      </c>
      <c r="W296" s="157" t="s">
        <v>422</v>
      </c>
      <c r="X296" s="170">
        <v>43672</v>
      </c>
      <c r="Y296" s="1">
        <v>26.666</v>
      </c>
      <c r="Z296" s="1" t="s">
        <v>1248</v>
      </c>
      <c r="AA296" s="2" t="s">
        <v>1245</v>
      </c>
    </row>
    <row r="297" spans="1:27" ht="14.5" x14ac:dyDescent="0.35">
      <c r="A297" s="1" t="s">
        <v>1281</v>
      </c>
      <c r="B297" s="1" t="s">
        <v>19</v>
      </c>
      <c r="C297" s="1" t="s">
        <v>1278</v>
      </c>
      <c r="D297" s="1"/>
      <c r="E297" s="1" t="s">
        <v>339</v>
      </c>
      <c r="F297" s="16">
        <v>3.0668000000000002</v>
      </c>
      <c r="G297" s="1"/>
      <c r="H297" s="17">
        <v>19.7</v>
      </c>
      <c r="I297" s="161">
        <f t="shared" si="16"/>
        <v>1.9699999999999999E-2</v>
      </c>
      <c r="J297" s="162">
        <f t="shared" si="17"/>
        <v>6.4236337550541275E-3</v>
      </c>
      <c r="K297" s="171">
        <v>6.4236337550541275E-3</v>
      </c>
      <c r="L297" s="17">
        <v>2.4</v>
      </c>
      <c r="M297" s="17">
        <v>494.5</v>
      </c>
      <c r="N297" s="161">
        <f t="shared" si="18"/>
        <v>0.4945</v>
      </c>
      <c r="O297" s="165">
        <f t="shared" si="19"/>
        <v>0.16124298943524193</v>
      </c>
      <c r="P297" s="15">
        <v>0.16124298943524193</v>
      </c>
      <c r="Q297" s="17">
        <v>-6.7</v>
      </c>
      <c r="R297" s="323">
        <v>14</v>
      </c>
      <c r="S297" s="3" t="s">
        <v>1279</v>
      </c>
      <c r="T297" s="157" t="s">
        <v>347</v>
      </c>
      <c r="U297" s="157">
        <v>23.678519999999999</v>
      </c>
      <c r="V297" s="157">
        <v>-166.1464</v>
      </c>
      <c r="W297" s="157" t="s">
        <v>422</v>
      </c>
      <c r="X297" s="170">
        <v>43673</v>
      </c>
      <c r="Y297" s="1">
        <v>26.666</v>
      </c>
      <c r="Z297" s="1" t="s">
        <v>1248</v>
      </c>
      <c r="AA297" s="2" t="s">
        <v>1245</v>
      </c>
    </row>
    <row r="298" spans="1:27" ht="14.5" x14ac:dyDescent="0.35">
      <c r="A298" s="1" t="s">
        <v>1282</v>
      </c>
      <c r="B298" s="1" t="s">
        <v>19</v>
      </c>
      <c r="C298" s="1" t="s">
        <v>1278</v>
      </c>
      <c r="D298" s="1"/>
      <c r="E298" s="1" t="s">
        <v>339</v>
      </c>
      <c r="F298" s="16">
        <v>3.0125000000000002</v>
      </c>
      <c r="G298" s="1"/>
      <c r="H298" s="17">
        <v>23.4</v>
      </c>
      <c r="I298" s="161">
        <f t="shared" si="16"/>
        <v>2.3400000000000001E-2</v>
      </c>
      <c r="J298" s="162">
        <f t="shared" si="17"/>
        <v>7.7676348547717844E-3</v>
      </c>
      <c r="K298" s="171">
        <v>7.7676348547717844E-3</v>
      </c>
      <c r="L298" s="17">
        <v>2.4</v>
      </c>
      <c r="M298" s="17">
        <v>494.2</v>
      </c>
      <c r="N298" s="161">
        <f t="shared" si="18"/>
        <v>0.49419999999999997</v>
      </c>
      <c r="O298" s="165">
        <f t="shared" si="19"/>
        <v>0.16404979253112031</v>
      </c>
      <c r="P298" s="15">
        <v>0.16404979253112031</v>
      </c>
      <c r="Q298" s="17">
        <v>-7.3</v>
      </c>
      <c r="R298" s="323">
        <v>14</v>
      </c>
      <c r="S298" s="157" t="s">
        <v>1279</v>
      </c>
      <c r="T298" s="157" t="s">
        <v>347</v>
      </c>
      <c r="U298" s="157">
        <v>23.678519999999999</v>
      </c>
      <c r="V298" s="157">
        <v>-166.1464</v>
      </c>
      <c r="W298" s="157" t="s">
        <v>422</v>
      </c>
      <c r="X298" s="170">
        <v>43673</v>
      </c>
      <c r="Y298" s="1">
        <v>26.666</v>
      </c>
      <c r="Z298" s="1" t="s">
        <v>1248</v>
      </c>
      <c r="AA298" s="2" t="s">
        <v>1245</v>
      </c>
    </row>
    <row r="299" spans="1:27" ht="14.5" x14ac:dyDescent="0.35">
      <c r="A299" s="1" t="s">
        <v>1283</v>
      </c>
      <c r="B299" s="1" t="s">
        <v>19</v>
      </c>
      <c r="C299" s="1" t="s">
        <v>1278</v>
      </c>
      <c r="D299" s="1"/>
      <c r="E299" s="1" t="s">
        <v>339</v>
      </c>
      <c r="F299" s="16">
        <v>3.0596000000000001</v>
      </c>
      <c r="G299" s="1"/>
      <c r="H299" s="17">
        <v>19.8</v>
      </c>
      <c r="I299" s="161">
        <f t="shared" si="16"/>
        <v>1.9800000000000002E-2</v>
      </c>
      <c r="J299" s="162">
        <f t="shared" si="17"/>
        <v>6.4714341744018826E-3</v>
      </c>
      <c r="K299" s="171">
        <v>6.4714341744018826E-3</v>
      </c>
      <c r="L299" s="17">
        <v>2.7</v>
      </c>
      <c r="M299" s="17">
        <v>462.1</v>
      </c>
      <c r="N299" s="161">
        <f t="shared" si="18"/>
        <v>0.46210000000000001</v>
      </c>
      <c r="O299" s="165">
        <f t="shared" si="19"/>
        <v>0.15103281474702576</v>
      </c>
      <c r="P299" s="15">
        <v>0.15103281474702576</v>
      </c>
      <c r="Q299" s="17">
        <v>-7</v>
      </c>
      <c r="R299" s="323">
        <v>14</v>
      </c>
      <c r="S299" s="157" t="s">
        <v>1279</v>
      </c>
      <c r="T299" s="157" t="s">
        <v>347</v>
      </c>
      <c r="U299" s="157">
        <v>23.678519999999999</v>
      </c>
      <c r="V299" s="157">
        <v>-166.1464</v>
      </c>
      <c r="W299" s="157" t="s">
        <v>422</v>
      </c>
      <c r="X299" s="170">
        <v>43673</v>
      </c>
      <c r="Y299" s="1">
        <v>26.666</v>
      </c>
      <c r="Z299" s="1" t="s">
        <v>1248</v>
      </c>
      <c r="AA299" s="2" t="s">
        <v>1245</v>
      </c>
    </row>
    <row r="300" spans="1:27" ht="14.5" x14ac:dyDescent="0.35">
      <c r="A300" s="1" t="s">
        <v>1284</v>
      </c>
      <c r="B300" s="1" t="s">
        <v>19</v>
      </c>
      <c r="C300" s="1" t="s">
        <v>333</v>
      </c>
      <c r="D300" s="1"/>
      <c r="E300" s="1" t="s">
        <v>339</v>
      </c>
      <c r="F300" s="16">
        <v>3.0417000000000001</v>
      </c>
      <c r="G300" s="1"/>
      <c r="H300" s="17">
        <v>51.5</v>
      </c>
      <c r="I300" s="161">
        <f t="shared" si="16"/>
        <v>5.1500000000000004E-2</v>
      </c>
      <c r="J300" s="162">
        <f t="shared" si="17"/>
        <v>1.6931321300588487E-2</v>
      </c>
      <c r="K300" s="171">
        <v>1.6931321300588487E-2</v>
      </c>
      <c r="L300" s="17">
        <v>2.2000000000000002</v>
      </c>
      <c r="M300" s="17">
        <v>632.4</v>
      </c>
      <c r="N300" s="161">
        <f t="shared" si="18"/>
        <v>0.63239999999999996</v>
      </c>
      <c r="O300" s="165">
        <f t="shared" si="19"/>
        <v>0.20791005030081861</v>
      </c>
      <c r="P300" s="15">
        <v>0.20791005030081861</v>
      </c>
      <c r="Q300" s="17">
        <v>-17</v>
      </c>
      <c r="R300" s="323">
        <v>14</v>
      </c>
      <c r="S300" s="157" t="s">
        <v>1279</v>
      </c>
      <c r="T300" s="157" t="s">
        <v>347</v>
      </c>
      <c r="U300" s="157">
        <v>23.678519999999999</v>
      </c>
      <c r="V300" s="157">
        <v>-166.1464</v>
      </c>
      <c r="W300" s="157" t="s">
        <v>422</v>
      </c>
      <c r="X300" s="170">
        <v>43673</v>
      </c>
      <c r="Y300" s="1">
        <v>26.666</v>
      </c>
      <c r="Z300" s="1" t="s">
        <v>1248</v>
      </c>
      <c r="AA300" s="2" t="s">
        <v>1245</v>
      </c>
    </row>
    <row r="301" spans="1:27" ht="14.5" x14ac:dyDescent="0.35">
      <c r="A301" s="1" t="s">
        <v>1285</v>
      </c>
      <c r="B301" s="1" t="s">
        <v>19</v>
      </c>
      <c r="C301" s="1" t="s">
        <v>333</v>
      </c>
      <c r="D301" s="1"/>
      <c r="E301" s="1" t="s">
        <v>339</v>
      </c>
      <c r="F301" s="16">
        <v>3.0352999999999999</v>
      </c>
      <c r="G301" s="1"/>
      <c r="H301" s="17">
        <v>70</v>
      </c>
      <c r="I301" s="161">
        <f t="shared" si="16"/>
        <v>7.0000000000000007E-2</v>
      </c>
      <c r="J301" s="162">
        <f t="shared" si="17"/>
        <v>2.3061970810134093E-2</v>
      </c>
      <c r="K301" s="171">
        <v>2.3061970810134093E-2</v>
      </c>
      <c r="L301" s="17">
        <v>2.9</v>
      </c>
      <c r="M301" s="17">
        <v>692.1</v>
      </c>
      <c r="N301" s="161">
        <f t="shared" si="18"/>
        <v>0.69210000000000005</v>
      </c>
      <c r="O301" s="165">
        <f t="shared" si="19"/>
        <v>0.22801699996705435</v>
      </c>
      <c r="P301" s="15">
        <v>0.22801699996705435</v>
      </c>
      <c r="Q301" s="17">
        <v>-18.399999999999999</v>
      </c>
      <c r="R301" s="323">
        <v>14</v>
      </c>
      <c r="S301" s="3" t="s">
        <v>1279</v>
      </c>
      <c r="T301" s="157" t="s">
        <v>347</v>
      </c>
      <c r="U301" s="157">
        <v>23.678519999999999</v>
      </c>
      <c r="V301" s="157">
        <v>-166.1464</v>
      </c>
      <c r="W301" s="157" t="s">
        <v>422</v>
      </c>
      <c r="X301" s="170">
        <v>43673</v>
      </c>
      <c r="Y301" s="1">
        <v>26.666</v>
      </c>
      <c r="Z301" s="1" t="s">
        <v>1248</v>
      </c>
      <c r="AA301" s="2" t="s">
        <v>1245</v>
      </c>
    </row>
    <row r="302" spans="1:27" ht="14.5" x14ac:dyDescent="0.35">
      <c r="A302" s="1" t="s">
        <v>1286</v>
      </c>
      <c r="B302" s="1" t="s">
        <v>19</v>
      </c>
      <c r="C302" s="1" t="s">
        <v>333</v>
      </c>
      <c r="D302" s="1"/>
      <c r="E302" s="1" t="s">
        <v>339</v>
      </c>
      <c r="F302" s="16">
        <v>3.0247000000000002</v>
      </c>
      <c r="G302" s="1"/>
      <c r="H302" s="17">
        <v>55.7</v>
      </c>
      <c r="I302" s="161">
        <f t="shared" si="16"/>
        <v>5.5700000000000006E-2</v>
      </c>
      <c r="J302" s="162">
        <f t="shared" si="17"/>
        <v>1.8415049426389395E-2</v>
      </c>
      <c r="K302" s="171">
        <v>1.8415049426389395E-2</v>
      </c>
      <c r="L302" s="17">
        <v>2.8</v>
      </c>
      <c r="M302" s="17">
        <v>684.1</v>
      </c>
      <c r="N302" s="161">
        <f t="shared" si="18"/>
        <v>0.68410000000000004</v>
      </c>
      <c r="O302" s="165">
        <f t="shared" si="19"/>
        <v>0.22617119053129237</v>
      </c>
      <c r="P302" s="15">
        <v>0.22617119053129237</v>
      </c>
      <c r="Q302" s="17">
        <v>-17.100000000000001</v>
      </c>
      <c r="R302" s="323">
        <v>14</v>
      </c>
      <c r="S302" s="157" t="s">
        <v>1279</v>
      </c>
      <c r="T302" s="157" t="s">
        <v>347</v>
      </c>
      <c r="U302" s="157">
        <v>23.678519999999999</v>
      </c>
      <c r="V302" s="157">
        <v>-166.1464</v>
      </c>
      <c r="W302" s="157" t="s">
        <v>422</v>
      </c>
      <c r="X302" s="170">
        <v>43673</v>
      </c>
      <c r="Y302" s="1">
        <v>26.666</v>
      </c>
      <c r="Z302" s="1" t="s">
        <v>1248</v>
      </c>
      <c r="AA302" s="2" t="s">
        <v>1245</v>
      </c>
    </row>
    <row r="303" spans="1:27" ht="14.5" x14ac:dyDescent="0.35">
      <c r="A303" s="105" t="s">
        <v>93</v>
      </c>
      <c r="B303" s="55" t="s">
        <v>19</v>
      </c>
      <c r="C303" s="15" t="s">
        <v>310</v>
      </c>
      <c r="E303" s="2" t="s">
        <v>339</v>
      </c>
      <c r="F303" s="106">
        <v>9.9835999999999991</v>
      </c>
      <c r="G303" s="21"/>
      <c r="H303" s="107">
        <v>143.1</v>
      </c>
      <c r="I303" s="161">
        <f t="shared" si="16"/>
        <v>0.1431</v>
      </c>
      <c r="J303" s="162">
        <f t="shared" si="17"/>
        <v>1.4333506951400298E-2</v>
      </c>
      <c r="K303" s="163">
        <v>1.4333506951400298E-2</v>
      </c>
      <c r="L303" s="164">
        <v>2.8</v>
      </c>
      <c r="M303" s="107">
        <v>1390.7</v>
      </c>
      <c r="N303" s="161">
        <f t="shared" si="18"/>
        <v>1.3907</v>
      </c>
      <c r="O303" s="165">
        <f t="shared" si="19"/>
        <v>0.13929844945710967</v>
      </c>
      <c r="P303" s="166">
        <v>0.13929844945710967</v>
      </c>
      <c r="Q303" s="107">
        <v>-19.600000000000001</v>
      </c>
      <c r="R303" s="109">
        <v>55</v>
      </c>
      <c r="S303" s="110" t="s">
        <v>347</v>
      </c>
      <c r="T303" s="110" t="s">
        <v>347</v>
      </c>
      <c r="U303" s="127">
        <v>23.857780000000002</v>
      </c>
      <c r="V303" s="128">
        <v>-166.36510000000001</v>
      </c>
      <c r="W303" s="21" t="s">
        <v>422</v>
      </c>
      <c r="X303" s="129">
        <v>41415</v>
      </c>
      <c r="Y303" s="113"/>
      <c r="Z303" s="105" t="s">
        <v>368</v>
      </c>
      <c r="AA303" s="1" t="s">
        <v>372</v>
      </c>
    </row>
    <row r="304" spans="1:27" ht="14.5" x14ac:dyDescent="0.35">
      <c r="A304" s="1" t="s">
        <v>21</v>
      </c>
      <c r="B304" s="2" t="s">
        <v>19</v>
      </c>
      <c r="C304" s="1" t="s">
        <v>299</v>
      </c>
      <c r="E304" s="1" t="s">
        <v>339</v>
      </c>
      <c r="F304" s="16">
        <v>10.412599999999999</v>
      </c>
      <c r="G304" s="16">
        <v>10.775399999999999</v>
      </c>
      <c r="H304" s="17">
        <v>19</v>
      </c>
      <c r="I304" s="161">
        <f t="shared" si="16"/>
        <v>1.9E-2</v>
      </c>
      <c r="J304" s="162">
        <f t="shared" si="17"/>
        <v>1.8247123677083534E-3</v>
      </c>
      <c r="K304" s="163">
        <v>1.8247123677083534E-3</v>
      </c>
      <c r="L304" s="167">
        <v>2.1</v>
      </c>
      <c r="M304" s="17">
        <v>168.8</v>
      </c>
      <c r="N304" s="161">
        <f t="shared" si="18"/>
        <v>0.16880000000000001</v>
      </c>
      <c r="O304" s="165">
        <f t="shared" si="19"/>
        <v>1.6211128824693163E-2</v>
      </c>
      <c r="P304" s="166">
        <v>1.6211128824693163E-2</v>
      </c>
      <c r="Q304" s="17">
        <v>-19.600000000000001</v>
      </c>
      <c r="R304" s="18">
        <v>60.96</v>
      </c>
      <c r="S304" s="3" t="s">
        <v>347</v>
      </c>
      <c r="T304" s="157" t="s">
        <v>347</v>
      </c>
      <c r="U304" s="168">
        <v>23.638466666666666</v>
      </c>
      <c r="V304" s="169">
        <v>-166.25138333333334</v>
      </c>
      <c r="W304" s="21" t="s">
        <v>422</v>
      </c>
      <c r="X304" s="170">
        <v>41160</v>
      </c>
      <c r="Y304" s="22"/>
      <c r="Z304" s="2" t="s">
        <v>370</v>
      </c>
      <c r="AA304" s="1" t="s">
        <v>369</v>
      </c>
    </row>
    <row r="305" spans="1:27" ht="14.5" x14ac:dyDescent="0.35">
      <c r="A305" s="105" t="s">
        <v>120</v>
      </c>
      <c r="B305" s="55" t="s">
        <v>19</v>
      </c>
      <c r="C305" s="15" t="s">
        <v>310</v>
      </c>
      <c r="E305" s="2" t="s">
        <v>339</v>
      </c>
      <c r="F305" s="106">
        <v>9.9817999999999998</v>
      </c>
      <c r="G305" s="21"/>
      <c r="H305" s="107">
        <v>103.1</v>
      </c>
      <c r="I305" s="161">
        <f t="shared" si="16"/>
        <v>0.1031</v>
      </c>
      <c r="J305" s="162">
        <f t="shared" si="17"/>
        <v>1.0328798413111864E-2</v>
      </c>
      <c r="K305" s="163">
        <v>1.0328798413111864E-2</v>
      </c>
      <c r="L305" s="164">
        <v>3.6</v>
      </c>
      <c r="M305" s="107">
        <v>1033.5999999999999</v>
      </c>
      <c r="N305" s="161">
        <f t="shared" si="18"/>
        <v>1.0335999999999999</v>
      </c>
      <c r="O305" s="165">
        <f t="shared" si="19"/>
        <v>0.10354845819391291</v>
      </c>
      <c r="P305" s="166">
        <v>0.10354845819391291</v>
      </c>
      <c r="Q305" s="107">
        <v>-20.7</v>
      </c>
      <c r="R305" s="25">
        <v>67</v>
      </c>
      <c r="S305" s="25" t="s">
        <v>347</v>
      </c>
      <c r="T305" s="25" t="s">
        <v>347</v>
      </c>
      <c r="U305" s="128">
        <v>23.6633</v>
      </c>
      <c r="V305" s="128">
        <v>-166.25529</v>
      </c>
      <c r="W305" s="21" t="s">
        <v>422</v>
      </c>
      <c r="X305" s="131">
        <v>41421</v>
      </c>
      <c r="Y305" s="117"/>
      <c r="Z305" s="115" t="s">
        <v>374</v>
      </c>
      <c r="AA305" s="1" t="s">
        <v>372</v>
      </c>
    </row>
    <row r="306" spans="1:27" ht="14.5" x14ac:dyDescent="0.35">
      <c r="A306" s="1" t="s">
        <v>1271</v>
      </c>
      <c r="B306" s="1" t="s">
        <v>19</v>
      </c>
      <c r="C306" s="1" t="s">
        <v>310</v>
      </c>
      <c r="D306" s="1"/>
      <c r="E306" s="1" t="s">
        <v>339</v>
      </c>
      <c r="F306" s="16">
        <v>3.0263</v>
      </c>
      <c r="G306" s="1"/>
      <c r="H306" s="17">
        <v>25.3</v>
      </c>
      <c r="I306" s="161">
        <f t="shared" si="16"/>
        <v>2.53E-2</v>
      </c>
      <c r="J306" s="162">
        <f t="shared" si="17"/>
        <v>8.3600436176188737E-3</v>
      </c>
      <c r="K306" s="171">
        <v>8.3600436176188737E-3</v>
      </c>
      <c r="L306" s="17">
        <v>0.3</v>
      </c>
      <c r="M306" s="17">
        <v>442.2</v>
      </c>
      <c r="N306" s="161">
        <f t="shared" si="18"/>
        <v>0.44219999999999998</v>
      </c>
      <c r="O306" s="165">
        <f t="shared" si="19"/>
        <v>0.14611902322968642</v>
      </c>
      <c r="P306" s="15">
        <v>0.14611902322968642</v>
      </c>
      <c r="Q306" s="17">
        <v>-10.6</v>
      </c>
      <c r="R306" s="323">
        <v>68</v>
      </c>
      <c r="S306" s="3" t="s">
        <v>347</v>
      </c>
      <c r="T306" s="157" t="s">
        <v>347</v>
      </c>
      <c r="U306" s="157">
        <v>23.629166000000001</v>
      </c>
      <c r="V306" s="157">
        <v>-166.19721999999999</v>
      </c>
      <c r="W306" s="157" t="s">
        <v>422</v>
      </c>
      <c r="X306" s="170">
        <v>43672</v>
      </c>
      <c r="Y306" s="157"/>
      <c r="Z306" s="1" t="s">
        <v>1269</v>
      </c>
      <c r="AA306" s="2" t="s">
        <v>1245</v>
      </c>
    </row>
    <row r="307" spans="1:27" ht="14.5" x14ac:dyDescent="0.35">
      <c r="A307" s="1" t="s">
        <v>1272</v>
      </c>
      <c r="B307" s="1" t="s">
        <v>19</v>
      </c>
      <c r="C307" s="1" t="s">
        <v>310</v>
      </c>
      <c r="D307" s="1"/>
      <c r="E307" s="1" t="s">
        <v>339</v>
      </c>
      <c r="F307" s="16">
        <v>3.0266000000000002</v>
      </c>
      <c r="G307" s="1"/>
      <c r="H307" s="17">
        <v>30.3</v>
      </c>
      <c r="I307" s="161">
        <f t="shared" si="16"/>
        <v>3.0300000000000001E-2</v>
      </c>
      <c r="J307" s="162">
        <f t="shared" si="17"/>
        <v>1.0011233727615145E-2</v>
      </c>
      <c r="K307" s="171">
        <v>1.0011233727615145E-2</v>
      </c>
      <c r="L307" s="17">
        <v>1.6</v>
      </c>
      <c r="M307" s="17">
        <v>448.6</v>
      </c>
      <c r="N307" s="161">
        <f t="shared" si="18"/>
        <v>0.44860000000000005</v>
      </c>
      <c r="O307" s="165">
        <f t="shared" si="19"/>
        <v>0.14821912376924604</v>
      </c>
      <c r="P307" s="15">
        <v>0.14821912376924604</v>
      </c>
      <c r="Q307" s="17">
        <v>-12.6</v>
      </c>
      <c r="R307" s="323">
        <v>68</v>
      </c>
      <c r="S307" s="3" t="s">
        <v>347</v>
      </c>
      <c r="T307" s="157" t="s">
        <v>347</v>
      </c>
      <c r="U307" s="157">
        <v>23.629166000000001</v>
      </c>
      <c r="V307" s="157">
        <v>-166.19721999999999</v>
      </c>
      <c r="W307" s="157" t="s">
        <v>422</v>
      </c>
      <c r="X307" s="170">
        <v>43672</v>
      </c>
      <c r="Y307" s="157"/>
      <c r="Z307" s="1" t="s">
        <v>1269</v>
      </c>
      <c r="AA307" s="2" t="s">
        <v>1245</v>
      </c>
    </row>
    <row r="308" spans="1:27" ht="14.5" x14ac:dyDescent="0.35">
      <c r="A308" s="1" t="s">
        <v>1273</v>
      </c>
      <c r="B308" s="1" t="s">
        <v>19</v>
      </c>
      <c r="C308" s="1" t="s">
        <v>310</v>
      </c>
      <c r="D308" s="1"/>
      <c r="E308" s="1" t="s">
        <v>339</v>
      </c>
      <c r="F308" s="16">
        <v>3.01</v>
      </c>
      <c r="G308" s="1"/>
      <c r="H308" s="17">
        <v>17.399999999999999</v>
      </c>
      <c r="I308" s="161">
        <f t="shared" si="16"/>
        <v>1.7399999999999999E-2</v>
      </c>
      <c r="J308" s="162">
        <f t="shared" si="17"/>
        <v>5.7807308970099667E-3</v>
      </c>
      <c r="K308" s="171">
        <v>5.7807308970099667E-3</v>
      </c>
      <c r="L308" s="17">
        <v>0.8</v>
      </c>
      <c r="M308" s="17">
        <v>406.3</v>
      </c>
      <c r="N308" s="161">
        <f t="shared" si="18"/>
        <v>0.40629999999999999</v>
      </c>
      <c r="O308" s="165">
        <f t="shared" si="19"/>
        <v>0.13498338870431895</v>
      </c>
      <c r="P308" s="15">
        <v>0.13498338870431895</v>
      </c>
      <c r="Q308" s="17">
        <v>-8.1</v>
      </c>
      <c r="R308" s="323">
        <v>68</v>
      </c>
      <c r="S308" s="3" t="s">
        <v>347</v>
      </c>
      <c r="T308" s="157" t="s">
        <v>347</v>
      </c>
      <c r="U308" s="157">
        <v>23.629166000000001</v>
      </c>
      <c r="V308" s="157">
        <v>-166.19721999999999</v>
      </c>
      <c r="W308" s="157" t="s">
        <v>422</v>
      </c>
      <c r="X308" s="170">
        <v>43672</v>
      </c>
      <c r="Y308" s="157"/>
      <c r="Z308" s="1" t="s">
        <v>1269</v>
      </c>
      <c r="AA308" s="2" t="s">
        <v>1245</v>
      </c>
    </row>
    <row r="309" spans="1:27" ht="14.5" x14ac:dyDescent="0.3">
      <c r="A309" s="105" t="s">
        <v>134</v>
      </c>
      <c r="B309" s="55" t="s">
        <v>19</v>
      </c>
      <c r="C309" s="15" t="s">
        <v>310</v>
      </c>
      <c r="E309" s="2" t="s">
        <v>339</v>
      </c>
      <c r="F309" s="106">
        <v>1.0522</v>
      </c>
      <c r="G309" s="21"/>
      <c r="H309" s="107">
        <v>14.9</v>
      </c>
      <c r="I309" s="183">
        <f t="shared" si="16"/>
        <v>1.49E-2</v>
      </c>
      <c r="J309" s="184">
        <f t="shared" si="17"/>
        <v>1.4160805930431477E-2</v>
      </c>
      <c r="K309" s="185">
        <v>1.4160805930431477E-2</v>
      </c>
      <c r="L309" s="108">
        <v>4.5999999999999996</v>
      </c>
      <c r="M309" s="107">
        <v>162.69999999999999</v>
      </c>
      <c r="N309" s="183">
        <f t="shared" si="18"/>
        <v>0.16269999999999998</v>
      </c>
      <c r="O309" s="184">
        <f t="shared" si="19"/>
        <v>0.15462839764303363</v>
      </c>
      <c r="P309" s="185">
        <v>0.15462839764303363</v>
      </c>
      <c r="Q309" s="107">
        <v>-18</v>
      </c>
      <c r="R309" s="109">
        <v>15</v>
      </c>
      <c r="S309" s="110" t="s">
        <v>352</v>
      </c>
      <c r="T309" s="110" t="s">
        <v>352</v>
      </c>
      <c r="U309" s="127">
        <v>16.746980000000001</v>
      </c>
      <c r="V309" s="128">
        <v>-169.54315</v>
      </c>
      <c r="W309" s="21" t="s">
        <v>422</v>
      </c>
      <c r="X309" s="129">
        <v>41427</v>
      </c>
      <c r="Y309" s="113"/>
      <c r="Z309" s="105" t="s">
        <v>368</v>
      </c>
      <c r="AA309" s="1" t="s">
        <v>372</v>
      </c>
    </row>
    <row r="310" spans="1:27" ht="14.5" x14ac:dyDescent="0.35">
      <c r="A310" s="105" t="s">
        <v>128</v>
      </c>
      <c r="B310" s="55" t="s">
        <v>19</v>
      </c>
      <c r="C310" s="1" t="s">
        <v>305</v>
      </c>
      <c r="E310" s="2" t="s">
        <v>339</v>
      </c>
      <c r="F310" s="106">
        <v>10.175000000000001</v>
      </c>
      <c r="G310" s="21"/>
      <c r="H310" s="107">
        <v>76.400000000000006</v>
      </c>
      <c r="I310" s="161">
        <f t="shared" si="16"/>
        <v>7.640000000000001E-2</v>
      </c>
      <c r="J310" s="162">
        <f t="shared" si="17"/>
        <v>7.5085995085995092E-3</v>
      </c>
      <c r="K310" s="163">
        <v>7.5085995085995092E-3</v>
      </c>
      <c r="L310" s="164">
        <v>3.6</v>
      </c>
      <c r="M310" s="107">
        <v>858.8</v>
      </c>
      <c r="N310" s="161">
        <f t="shared" si="18"/>
        <v>0.85880000000000001</v>
      </c>
      <c r="O310" s="165">
        <f t="shared" si="19"/>
        <v>8.4402948402948402E-2</v>
      </c>
      <c r="P310" s="166">
        <v>8.4402948402948402E-2</v>
      </c>
      <c r="Q310" s="107">
        <v>-20.6</v>
      </c>
      <c r="R310" s="109">
        <v>46</v>
      </c>
      <c r="S310" s="110" t="s">
        <v>352</v>
      </c>
      <c r="T310" s="110" t="s">
        <v>352</v>
      </c>
      <c r="U310" s="127">
        <v>16.764769999999999</v>
      </c>
      <c r="V310" s="128">
        <v>-169.52786</v>
      </c>
      <c r="W310" s="21" t="s">
        <v>422</v>
      </c>
      <c r="X310" s="129">
        <v>41425</v>
      </c>
      <c r="Y310" s="113"/>
      <c r="Z310" s="105" t="s">
        <v>374</v>
      </c>
      <c r="AA310" s="1" t="s">
        <v>372</v>
      </c>
    </row>
    <row r="311" spans="1:27" ht="14.5" x14ac:dyDescent="0.35">
      <c r="A311" s="105" t="s">
        <v>132</v>
      </c>
      <c r="B311" s="55" t="s">
        <v>19</v>
      </c>
      <c r="C311" s="15" t="s">
        <v>310</v>
      </c>
      <c r="E311" s="2" t="s">
        <v>339</v>
      </c>
      <c r="F311" s="106">
        <v>9.9657</v>
      </c>
      <c r="G311" s="21"/>
      <c r="H311" s="107">
        <v>81.099999999999994</v>
      </c>
      <c r="I311" s="161">
        <f t="shared" si="16"/>
        <v>8.1099999999999992E-2</v>
      </c>
      <c r="J311" s="162">
        <f t="shared" si="17"/>
        <v>8.1379130417331431E-3</v>
      </c>
      <c r="K311" s="163">
        <v>8.1379130417331431E-3</v>
      </c>
      <c r="L311" s="164">
        <v>3.7</v>
      </c>
      <c r="M311" s="107">
        <v>897.1</v>
      </c>
      <c r="N311" s="161">
        <f t="shared" si="18"/>
        <v>0.89710000000000001</v>
      </c>
      <c r="O311" s="165">
        <f t="shared" si="19"/>
        <v>9.0018764361760845E-2</v>
      </c>
      <c r="P311" s="166">
        <v>9.0018764361760845E-2</v>
      </c>
      <c r="Q311" s="107">
        <v>-18.600000000000001</v>
      </c>
      <c r="R311" s="109">
        <v>55</v>
      </c>
      <c r="S311" s="110" t="s">
        <v>352</v>
      </c>
      <c r="T311" s="110" t="s">
        <v>352</v>
      </c>
      <c r="U311" s="127">
        <v>16.746980000000001</v>
      </c>
      <c r="V311" s="128">
        <v>-169.54315</v>
      </c>
      <c r="W311" s="21" t="s">
        <v>422</v>
      </c>
      <c r="X311" s="129">
        <v>41427</v>
      </c>
      <c r="Y311" s="113"/>
      <c r="Z311" s="105" t="s">
        <v>368</v>
      </c>
      <c r="AA311" s="1" t="s">
        <v>372</v>
      </c>
    </row>
    <row r="312" spans="1:27" ht="14.5" x14ac:dyDescent="0.35">
      <c r="A312" s="105" t="s">
        <v>123</v>
      </c>
      <c r="B312" s="55" t="s">
        <v>19</v>
      </c>
      <c r="C312" s="1" t="s">
        <v>305</v>
      </c>
      <c r="E312" s="2" t="s">
        <v>339</v>
      </c>
      <c r="F312" s="106">
        <v>10.1671</v>
      </c>
      <c r="G312" s="21"/>
      <c r="H312" s="107">
        <v>60.5</v>
      </c>
      <c r="I312" s="161">
        <f t="shared" si="16"/>
        <v>6.0499999999999998E-2</v>
      </c>
      <c r="J312" s="162">
        <f t="shared" si="17"/>
        <v>5.9505660414474141E-3</v>
      </c>
      <c r="K312" s="163">
        <v>5.9505660414474141E-3</v>
      </c>
      <c r="L312" s="164">
        <v>4.3</v>
      </c>
      <c r="M312" s="107">
        <v>738.4</v>
      </c>
      <c r="N312" s="161">
        <f t="shared" si="18"/>
        <v>0.73839999999999995</v>
      </c>
      <c r="O312" s="165">
        <f t="shared" si="19"/>
        <v>7.2626412644706942E-2</v>
      </c>
      <c r="P312" s="166">
        <v>7.2626412644706942E-2</v>
      </c>
      <c r="Q312" s="107">
        <v>-19.899999999999999</v>
      </c>
      <c r="R312" s="109">
        <v>64</v>
      </c>
      <c r="S312" s="110" t="s">
        <v>352</v>
      </c>
      <c r="T312" s="110" t="s">
        <v>352</v>
      </c>
      <c r="U312" s="127">
        <v>16.78923</v>
      </c>
      <c r="V312" s="128">
        <v>-169.47554</v>
      </c>
      <c r="W312" s="21" t="s">
        <v>422</v>
      </c>
      <c r="X312" s="129">
        <v>41424</v>
      </c>
      <c r="Y312" s="113"/>
      <c r="Z312" s="105" t="s">
        <v>368</v>
      </c>
      <c r="AA312" s="1" t="s">
        <v>372</v>
      </c>
    </row>
    <row r="313" spans="1:27" ht="14.5" x14ac:dyDescent="0.35">
      <c r="A313" s="105" t="s">
        <v>129</v>
      </c>
      <c r="B313" s="55" t="s">
        <v>19</v>
      </c>
      <c r="C313" s="1" t="s">
        <v>305</v>
      </c>
      <c r="E313" s="2" t="s">
        <v>339</v>
      </c>
      <c r="F313" s="106">
        <v>10.069000000000001</v>
      </c>
      <c r="G313" s="21"/>
      <c r="H313" s="107">
        <v>71.3</v>
      </c>
      <c r="I313" s="161">
        <f t="shared" si="16"/>
        <v>7.1300000000000002E-2</v>
      </c>
      <c r="J313" s="162">
        <f t="shared" si="17"/>
        <v>7.0811401330817354E-3</v>
      </c>
      <c r="K313" s="163">
        <v>7.0811401330817354E-3</v>
      </c>
      <c r="L313" s="164">
        <v>3.8</v>
      </c>
      <c r="M313" s="107">
        <v>803.9</v>
      </c>
      <c r="N313" s="161">
        <f t="shared" si="18"/>
        <v>0.80389999999999995</v>
      </c>
      <c r="O313" s="165">
        <f t="shared" si="19"/>
        <v>7.9839110140033753E-2</v>
      </c>
      <c r="P313" s="166">
        <v>7.9839110140033753E-2</v>
      </c>
      <c r="Q313" s="107">
        <v>-21.5</v>
      </c>
      <c r="R313" s="109">
        <v>67</v>
      </c>
      <c r="S313" s="110" t="s">
        <v>352</v>
      </c>
      <c r="T313" s="110" t="s">
        <v>352</v>
      </c>
      <c r="U313" s="127">
        <v>16.764769999999999</v>
      </c>
      <c r="V313" s="128">
        <v>-169.52786</v>
      </c>
      <c r="W313" s="21" t="s">
        <v>422</v>
      </c>
      <c r="X313" s="129">
        <v>41425</v>
      </c>
      <c r="Y313" s="113"/>
      <c r="Z313" s="105" t="s">
        <v>374</v>
      </c>
      <c r="AA313" s="1" t="s">
        <v>372</v>
      </c>
    </row>
    <row r="314" spans="1:27" ht="14.5" x14ac:dyDescent="0.35">
      <c r="A314" s="105" t="s">
        <v>266</v>
      </c>
      <c r="B314" s="114" t="s">
        <v>19</v>
      </c>
      <c r="C314" s="1" t="s">
        <v>305</v>
      </c>
      <c r="E314" s="1" t="s">
        <v>339</v>
      </c>
      <c r="F314" s="106">
        <v>10.0282</v>
      </c>
      <c r="G314" s="21"/>
      <c r="H314" s="107">
        <v>148.9</v>
      </c>
      <c r="I314" s="161">
        <f t="shared" si="16"/>
        <v>0.1489</v>
      </c>
      <c r="J314" s="162">
        <f t="shared" si="17"/>
        <v>1.484812827825532E-2</v>
      </c>
      <c r="K314" s="163">
        <v>1.484812827825532E-2</v>
      </c>
      <c r="L314" s="164">
        <v>4.5</v>
      </c>
      <c r="M314" s="107">
        <v>967.8</v>
      </c>
      <c r="N314" s="161">
        <f t="shared" si="18"/>
        <v>0.96779999999999999</v>
      </c>
      <c r="O314" s="165">
        <f t="shared" si="19"/>
        <v>9.6507847869009386E-2</v>
      </c>
      <c r="P314" s="166">
        <v>9.6507847869009386E-2</v>
      </c>
      <c r="Q314" s="107">
        <v>-26.6</v>
      </c>
      <c r="R314" s="116">
        <v>88.08720000000001</v>
      </c>
      <c r="S314" s="110" t="s">
        <v>354</v>
      </c>
      <c r="T314" s="110" t="s">
        <v>354</v>
      </c>
      <c r="U314" s="134">
        <v>28.490066666666667</v>
      </c>
      <c r="V314" s="134">
        <v>-178.29113333333333</v>
      </c>
      <c r="W314" s="21" t="s">
        <v>422</v>
      </c>
      <c r="X314" s="129">
        <v>42268</v>
      </c>
      <c r="Y314" s="129"/>
      <c r="Z314" s="105" t="s">
        <v>386</v>
      </c>
      <c r="AA314" s="1" t="s">
        <v>384</v>
      </c>
    </row>
    <row r="315" spans="1:27" ht="14.5" x14ac:dyDescent="0.35">
      <c r="A315" s="105" t="s">
        <v>110</v>
      </c>
      <c r="B315" s="55" t="s">
        <v>19</v>
      </c>
      <c r="C315" s="15" t="s">
        <v>310</v>
      </c>
      <c r="E315" s="2" t="s">
        <v>339</v>
      </c>
      <c r="F315" s="106">
        <v>10.272</v>
      </c>
      <c r="G315" s="21"/>
      <c r="H315" s="107">
        <v>119.6</v>
      </c>
      <c r="I315" s="161">
        <f t="shared" si="16"/>
        <v>0.1196</v>
      </c>
      <c r="J315" s="162">
        <f t="shared" si="17"/>
        <v>1.1643302180685359E-2</v>
      </c>
      <c r="K315" s="163">
        <v>1.1643302180685359E-2</v>
      </c>
      <c r="L315" s="164">
        <v>2.6</v>
      </c>
      <c r="M315" s="107">
        <v>1119.9000000000001</v>
      </c>
      <c r="N315" s="161">
        <f t="shared" si="18"/>
        <v>1.1199000000000001</v>
      </c>
      <c r="O315" s="165">
        <f t="shared" si="19"/>
        <v>0.10902453271028038</v>
      </c>
      <c r="P315" s="166">
        <v>0.10902453271028038</v>
      </c>
      <c r="Q315" s="107">
        <v>-19.2</v>
      </c>
      <c r="R315" s="109">
        <v>61</v>
      </c>
      <c r="S315" s="110" t="s">
        <v>351</v>
      </c>
      <c r="T315" s="110" t="s">
        <v>351</v>
      </c>
      <c r="U315" s="127">
        <v>25.710609999999999</v>
      </c>
      <c r="V315" s="128">
        <v>-171.81145000000001</v>
      </c>
      <c r="W315" s="21" t="s">
        <v>422</v>
      </c>
      <c r="X315" s="129">
        <v>41418</v>
      </c>
      <c r="Y315" s="113"/>
      <c r="Z315" s="105" t="s">
        <v>368</v>
      </c>
      <c r="AA315" s="1" t="s">
        <v>372</v>
      </c>
    </row>
    <row r="316" spans="1:27" ht="14.5" x14ac:dyDescent="0.35">
      <c r="A316" s="105" t="s">
        <v>114</v>
      </c>
      <c r="B316" s="55" t="s">
        <v>19</v>
      </c>
      <c r="C316" s="15" t="s">
        <v>310</v>
      </c>
      <c r="E316" s="2" t="s">
        <v>339</v>
      </c>
      <c r="F316" s="106">
        <v>9.9578000000000007</v>
      </c>
      <c r="G316" s="21"/>
      <c r="H316" s="107">
        <v>110.1</v>
      </c>
      <c r="I316" s="161">
        <f t="shared" si="16"/>
        <v>0.1101</v>
      </c>
      <c r="J316" s="162">
        <f t="shared" si="17"/>
        <v>1.1056659101407941E-2</v>
      </c>
      <c r="K316" s="163">
        <v>1.1056659101407941E-2</v>
      </c>
      <c r="L316" s="164">
        <v>3.4</v>
      </c>
      <c r="M316" s="107">
        <v>1012.4</v>
      </c>
      <c r="N316" s="161">
        <f t="shared" si="18"/>
        <v>1.0124</v>
      </c>
      <c r="O316" s="165">
        <f t="shared" si="19"/>
        <v>0.10166904336299182</v>
      </c>
      <c r="P316" s="166">
        <v>0.10166904336299182</v>
      </c>
      <c r="Q316" s="107">
        <v>-20.3</v>
      </c>
      <c r="R316" s="109">
        <v>61</v>
      </c>
      <c r="S316" s="110" t="s">
        <v>351</v>
      </c>
      <c r="T316" s="110" t="s">
        <v>351</v>
      </c>
      <c r="U316" s="127">
        <v>25.71443</v>
      </c>
      <c r="V316" s="128">
        <v>-171.81477000000001</v>
      </c>
      <c r="W316" s="21" t="s">
        <v>422</v>
      </c>
      <c r="X316" s="129">
        <v>41419</v>
      </c>
      <c r="Y316" s="113"/>
      <c r="Z316" s="105" t="s">
        <v>375</v>
      </c>
      <c r="AA316" s="1" t="s">
        <v>372</v>
      </c>
    </row>
    <row r="317" spans="1:27" ht="14.5" x14ac:dyDescent="0.35">
      <c r="A317" s="105" t="s">
        <v>118</v>
      </c>
      <c r="B317" s="55" t="s">
        <v>19</v>
      </c>
      <c r="C317" s="15" t="s">
        <v>310</v>
      </c>
      <c r="E317" s="2" t="s">
        <v>339</v>
      </c>
      <c r="F317" s="106">
        <v>10.0038</v>
      </c>
      <c r="G317" s="21"/>
      <c r="H317" s="107">
        <v>33.1</v>
      </c>
      <c r="I317" s="161">
        <f t="shared" si="16"/>
        <v>3.3100000000000004E-2</v>
      </c>
      <c r="J317" s="162">
        <f t="shared" si="17"/>
        <v>3.308742677782443E-3</v>
      </c>
      <c r="K317" s="163">
        <v>3.308742677782443E-3</v>
      </c>
      <c r="L317" s="164">
        <v>1.1000000000000001</v>
      </c>
      <c r="M317" s="107">
        <v>213.6</v>
      </c>
      <c r="N317" s="161">
        <f t="shared" si="18"/>
        <v>0.21360000000000001</v>
      </c>
      <c r="O317" s="165">
        <f t="shared" si="19"/>
        <v>2.1351886283212381E-2</v>
      </c>
      <c r="P317" s="166">
        <v>2.1351886283212381E-2</v>
      </c>
      <c r="Q317" s="107">
        <v>-25.2</v>
      </c>
      <c r="R317" s="109">
        <v>61</v>
      </c>
      <c r="S317" s="110" t="s">
        <v>351</v>
      </c>
      <c r="T317" s="110" t="s">
        <v>351</v>
      </c>
      <c r="U317" s="127">
        <v>25.71443</v>
      </c>
      <c r="V317" s="128">
        <v>-171.81477000000001</v>
      </c>
      <c r="W317" s="21" t="s">
        <v>422</v>
      </c>
      <c r="X317" s="129">
        <v>41419</v>
      </c>
      <c r="Y317" s="113"/>
      <c r="Z317" s="105" t="s">
        <v>368</v>
      </c>
      <c r="AA317" s="1" t="s">
        <v>372</v>
      </c>
    </row>
    <row r="318" spans="1:27" ht="14.5" x14ac:dyDescent="0.35">
      <c r="A318" s="1" t="s">
        <v>1314</v>
      </c>
      <c r="B318" s="1" t="s">
        <v>19</v>
      </c>
      <c r="C318" s="1" t="s">
        <v>310</v>
      </c>
      <c r="D318" s="1"/>
      <c r="E318" s="1" t="s">
        <v>339</v>
      </c>
      <c r="F318" s="16">
        <v>3.0668000000000002</v>
      </c>
      <c r="G318" s="2"/>
      <c r="H318" s="17">
        <v>20.8</v>
      </c>
      <c r="I318" s="161">
        <f t="shared" si="16"/>
        <v>2.0800000000000003E-2</v>
      </c>
      <c r="J318" s="162">
        <f t="shared" si="17"/>
        <v>6.7823138124429375E-3</v>
      </c>
      <c r="K318" s="171">
        <v>6.7823138124429375E-3</v>
      </c>
      <c r="L318" s="17">
        <v>5.7</v>
      </c>
      <c r="M318" s="17">
        <v>461.4</v>
      </c>
      <c r="N318" s="161">
        <f t="shared" si="18"/>
        <v>0.46139999999999998</v>
      </c>
      <c r="O318" s="165">
        <f t="shared" si="19"/>
        <v>0.15044998043563321</v>
      </c>
      <c r="P318" s="15">
        <v>0.15044998043563321</v>
      </c>
      <c r="Q318" s="17">
        <v>-10.5</v>
      </c>
      <c r="R318" s="323">
        <v>5</v>
      </c>
      <c r="S318" s="3" t="s">
        <v>1312</v>
      </c>
      <c r="T318" s="157" t="s">
        <v>349</v>
      </c>
      <c r="U318" s="157">
        <v>26.06382</v>
      </c>
      <c r="V318" s="157">
        <v>-173.95928000000001</v>
      </c>
      <c r="W318" s="157" t="s">
        <v>422</v>
      </c>
      <c r="X318" s="170">
        <v>43675</v>
      </c>
      <c r="Y318" s="157"/>
      <c r="Z318" s="1" t="s">
        <v>1248</v>
      </c>
      <c r="AA318" s="2" t="s">
        <v>1245</v>
      </c>
    </row>
    <row r="319" spans="1:27" ht="14.5" x14ac:dyDescent="0.35">
      <c r="A319" s="1" t="s">
        <v>1315</v>
      </c>
      <c r="B319" s="1" t="s">
        <v>19</v>
      </c>
      <c r="C319" s="1" t="s">
        <v>310</v>
      </c>
      <c r="D319" s="1"/>
      <c r="E319" s="1" t="s">
        <v>339</v>
      </c>
      <c r="F319" s="16">
        <v>2.9887999999999999</v>
      </c>
      <c r="G319" s="2"/>
      <c r="H319" s="17">
        <v>11.3</v>
      </c>
      <c r="I319" s="161">
        <f t="shared" si="16"/>
        <v>1.1300000000000001E-2</v>
      </c>
      <c r="J319" s="162">
        <f t="shared" si="17"/>
        <v>3.7807815845824415E-3</v>
      </c>
      <c r="K319" s="171">
        <v>3.7807815845824415E-3</v>
      </c>
      <c r="L319" s="17">
        <v>6.2</v>
      </c>
      <c r="M319" s="17">
        <v>397.1</v>
      </c>
      <c r="N319" s="161">
        <f t="shared" si="18"/>
        <v>0.39710000000000001</v>
      </c>
      <c r="O319" s="165">
        <f t="shared" si="19"/>
        <v>0.13286268736616702</v>
      </c>
      <c r="P319" s="15">
        <v>0.13286268736616702</v>
      </c>
      <c r="Q319" s="17">
        <v>-5.0999999999999996</v>
      </c>
      <c r="R319" s="323">
        <v>5</v>
      </c>
      <c r="S319" s="3" t="s">
        <v>1312</v>
      </c>
      <c r="T319" s="157" t="s">
        <v>349</v>
      </c>
      <c r="U319" s="157">
        <v>26.06382</v>
      </c>
      <c r="V319" s="157">
        <v>-173.95928000000001</v>
      </c>
      <c r="W319" s="157" t="s">
        <v>422</v>
      </c>
      <c r="X319" s="170">
        <v>43675</v>
      </c>
      <c r="Y319" s="157"/>
      <c r="Z319" s="1" t="s">
        <v>1248</v>
      </c>
      <c r="AA319" s="2" t="s">
        <v>1245</v>
      </c>
    </row>
    <row r="320" spans="1:27" ht="14.5" x14ac:dyDescent="0.35">
      <c r="A320" s="1" t="s">
        <v>1316</v>
      </c>
      <c r="B320" s="1" t="s">
        <v>19</v>
      </c>
      <c r="C320" s="1" t="s">
        <v>310</v>
      </c>
      <c r="D320" s="1"/>
      <c r="E320" s="1" t="s">
        <v>339</v>
      </c>
      <c r="F320" s="16">
        <v>2.9885000000000002</v>
      </c>
      <c r="G320" s="2"/>
      <c r="H320" s="17">
        <v>16.2</v>
      </c>
      <c r="I320" s="161">
        <f t="shared" si="16"/>
        <v>1.6199999999999999E-2</v>
      </c>
      <c r="J320" s="162">
        <f t="shared" si="17"/>
        <v>5.4207796553454902E-3</v>
      </c>
      <c r="K320" s="171">
        <v>5.4207796553454902E-3</v>
      </c>
      <c r="L320" s="17">
        <v>5.9</v>
      </c>
      <c r="M320" s="17">
        <v>428.3</v>
      </c>
      <c r="N320" s="161">
        <f t="shared" si="18"/>
        <v>0.42830000000000001</v>
      </c>
      <c r="O320" s="165">
        <f t="shared" si="19"/>
        <v>0.14331604483854776</v>
      </c>
      <c r="P320" s="15">
        <v>0.14331604483854776</v>
      </c>
      <c r="Q320" s="17">
        <v>-6.3</v>
      </c>
      <c r="R320" s="323">
        <v>5</v>
      </c>
      <c r="S320" s="3" t="s">
        <v>1312</v>
      </c>
      <c r="T320" s="157" t="s">
        <v>349</v>
      </c>
      <c r="U320" s="157">
        <v>26.06382</v>
      </c>
      <c r="V320" s="157">
        <v>-173.95928000000001</v>
      </c>
      <c r="W320" s="157" t="s">
        <v>422</v>
      </c>
      <c r="X320" s="170">
        <v>43675</v>
      </c>
      <c r="Y320" s="157"/>
      <c r="Z320" s="1" t="s">
        <v>1248</v>
      </c>
      <c r="AA320" s="2" t="s">
        <v>1245</v>
      </c>
    </row>
    <row r="321" spans="1:27" s="44" customFormat="1" ht="14.5" x14ac:dyDescent="0.35">
      <c r="A321" s="1" t="s">
        <v>1322</v>
      </c>
      <c r="B321" s="1" t="s">
        <v>19</v>
      </c>
      <c r="C321" s="1" t="s">
        <v>310</v>
      </c>
      <c r="D321" s="1"/>
      <c r="E321" s="1" t="s">
        <v>339</v>
      </c>
      <c r="F321" s="16">
        <v>2.9918999999999998</v>
      </c>
      <c r="G321" s="2"/>
      <c r="H321" s="17">
        <v>16.8</v>
      </c>
      <c r="I321" s="161">
        <f t="shared" si="16"/>
        <v>1.6800000000000002E-2</v>
      </c>
      <c r="J321" s="162">
        <f t="shared" si="17"/>
        <v>5.6151609345232141E-3</v>
      </c>
      <c r="K321" s="171">
        <v>5.6151609345232141E-3</v>
      </c>
      <c r="L321" s="17">
        <v>2.6</v>
      </c>
      <c r="M321" s="17">
        <v>433.6</v>
      </c>
      <c r="N321" s="161">
        <f t="shared" si="18"/>
        <v>0.43360000000000004</v>
      </c>
      <c r="O321" s="165">
        <f t="shared" si="19"/>
        <v>0.14492462983388485</v>
      </c>
      <c r="P321" s="15">
        <v>0.14492462983388485</v>
      </c>
      <c r="Q321" s="17">
        <v>-6.7</v>
      </c>
      <c r="R321" s="323">
        <v>11</v>
      </c>
      <c r="S321" s="3" t="s">
        <v>1320</v>
      </c>
      <c r="T321" s="157" t="s">
        <v>349</v>
      </c>
      <c r="U321" s="157">
        <v>26.004280000000001</v>
      </c>
      <c r="V321" s="157">
        <v>-173.99403000000001</v>
      </c>
      <c r="W321" s="157" t="s">
        <v>422</v>
      </c>
      <c r="X321" s="170">
        <v>43676</v>
      </c>
      <c r="Y321" s="1">
        <v>27.222200000000001</v>
      </c>
      <c r="Z321" s="1" t="s">
        <v>1245</v>
      </c>
      <c r="AA321" s="2" t="s">
        <v>1245</v>
      </c>
    </row>
    <row r="322" spans="1:27" ht="14.5" x14ac:dyDescent="0.35">
      <c r="A322" s="1" t="s">
        <v>1323</v>
      </c>
      <c r="B322" s="1" t="s">
        <v>19</v>
      </c>
      <c r="C322" s="1" t="s">
        <v>310</v>
      </c>
      <c r="D322" s="1"/>
      <c r="E322" s="1" t="s">
        <v>339</v>
      </c>
      <c r="F322" s="16">
        <v>3.0518000000000001</v>
      </c>
      <c r="G322" s="2"/>
      <c r="H322" s="17">
        <v>27.8</v>
      </c>
      <c r="I322" s="161">
        <f t="shared" ref="I322:I385" si="20">H322*0.001</f>
        <v>2.7800000000000002E-2</v>
      </c>
      <c r="J322" s="162">
        <f t="shared" ref="J322:J385" si="21">I322/F322</f>
        <v>9.1093780719575333E-3</v>
      </c>
      <c r="K322" s="171">
        <v>9.1093780719575333E-3</v>
      </c>
      <c r="L322" s="17">
        <v>2.2999999999999998</v>
      </c>
      <c r="M322" s="17">
        <v>529.20000000000005</v>
      </c>
      <c r="N322" s="161">
        <f t="shared" ref="N322:N385" si="22">M322*0.001</f>
        <v>0.5292</v>
      </c>
      <c r="O322" s="165">
        <f t="shared" ref="O322:O385" si="23">N322/F322</f>
        <v>0.17340585883740742</v>
      </c>
      <c r="P322" s="15">
        <v>0.17340585883740742</v>
      </c>
      <c r="Q322" s="17">
        <v>-10.8</v>
      </c>
      <c r="R322" s="323">
        <v>11</v>
      </c>
      <c r="S322" s="3" t="s">
        <v>1320</v>
      </c>
      <c r="T322" s="157" t="s">
        <v>349</v>
      </c>
      <c r="U322" s="157">
        <v>26.004280000000001</v>
      </c>
      <c r="V322" s="157">
        <v>-173.99403000000001</v>
      </c>
      <c r="W322" s="157" t="s">
        <v>422</v>
      </c>
      <c r="X322" s="170">
        <v>43676</v>
      </c>
      <c r="Y322" s="1">
        <v>27.222200000000001</v>
      </c>
      <c r="Z322" s="1" t="s">
        <v>1245</v>
      </c>
      <c r="AA322" s="2" t="s">
        <v>1245</v>
      </c>
    </row>
    <row r="323" spans="1:27" ht="14.5" x14ac:dyDescent="0.35">
      <c r="A323" s="1" t="s">
        <v>1324</v>
      </c>
      <c r="B323" s="1" t="s">
        <v>19</v>
      </c>
      <c r="C323" s="1" t="s">
        <v>310</v>
      </c>
      <c r="D323" s="1"/>
      <c r="E323" s="1" t="s">
        <v>339</v>
      </c>
      <c r="F323" s="16">
        <v>3.0731000000000002</v>
      </c>
      <c r="G323" s="2"/>
      <c r="H323" s="17">
        <v>25.7</v>
      </c>
      <c r="I323" s="161">
        <f t="shared" si="20"/>
        <v>2.5700000000000001E-2</v>
      </c>
      <c r="J323" s="162">
        <f t="shared" si="21"/>
        <v>8.3628908919332265E-3</v>
      </c>
      <c r="K323" s="171">
        <v>8.3628908919332265E-3</v>
      </c>
      <c r="L323" s="17">
        <v>1.9</v>
      </c>
      <c r="M323" s="17">
        <v>497.9</v>
      </c>
      <c r="N323" s="161">
        <f t="shared" si="22"/>
        <v>0.49790000000000001</v>
      </c>
      <c r="O323" s="165">
        <f t="shared" si="23"/>
        <v>0.16201880836939897</v>
      </c>
      <c r="P323" s="15">
        <v>0.16201880836939897</v>
      </c>
      <c r="Q323" s="17">
        <v>-8.8000000000000007</v>
      </c>
      <c r="R323" s="323">
        <v>11</v>
      </c>
      <c r="S323" s="3" t="s">
        <v>1320</v>
      </c>
      <c r="T323" s="157" t="s">
        <v>349</v>
      </c>
      <c r="U323" s="157">
        <v>26.004280000000001</v>
      </c>
      <c r="V323" s="157">
        <v>-173.99403000000001</v>
      </c>
      <c r="W323" s="157" t="s">
        <v>422</v>
      </c>
      <c r="X323" s="170">
        <v>43676</v>
      </c>
      <c r="Y323" s="1">
        <v>27.222200000000001</v>
      </c>
      <c r="Z323" s="1" t="s">
        <v>1245</v>
      </c>
      <c r="AA323" s="2" t="s">
        <v>1245</v>
      </c>
    </row>
    <row r="324" spans="1:27" ht="14.5" x14ac:dyDescent="0.35">
      <c r="A324" s="1" t="s">
        <v>1334</v>
      </c>
      <c r="B324" s="1" t="s">
        <v>19</v>
      </c>
      <c r="C324" s="1" t="s">
        <v>305</v>
      </c>
      <c r="D324" s="1"/>
      <c r="E324" s="1" t="s">
        <v>339</v>
      </c>
      <c r="F324" s="16">
        <v>3.0005000000000002</v>
      </c>
      <c r="G324" s="2"/>
      <c r="H324" s="17">
        <v>51.8</v>
      </c>
      <c r="I324" s="161">
        <f t="shared" si="20"/>
        <v>5.1799999999999999E-2</v>
      </c>
      <c r="J324" s="162">
        <f t="shared" si="21"/>
        <v>1.7263789368438594E-2</v>
      </c>
      <c r="K324" s="171">
        <v>1.7263789368438594E-2</v>
      </c>
      <c r="L324" s="17">
        <v>2.7</v>
      </c>
      <c r="M324" s="17">
        <v>632.6</v>
      </c>
      <c r="N324" s="161">
        <f t="shared" si="22"/>
        <v>0.63260000000000005</v>
      </c>
      <c r="O324" s="165">
        <f t="shared" si="23"/>
        <v>0.21083152807865357</v>
      </c>
      <c r="P324" s="15">
        <v>0.21083152807865357</v>
      </c>
      <c r="Q324" s="17">
        <v>-16.100000000000001</v>
      </c>
      <c r="R324" s="323">
        <v>55</v>
      </c>
      <c r="S324" s="3" t="s">
        <v>349</v>
      </c>
      <c r="T324" s="157" t="s">
        <v>349</v>
      </c>
      <c r="U324" s="157">
        <v>26.025276999999999</v>
      </c>
      <c r="V324" s="157">
        <v>-174.15693999999999</v>
      </c>
      <c r="W324" s="157" t="s">
        <v>422</v>
      </c>
      <c r="X324" s="170">
        <v>43676</v>
      </c>
      <c r="Y324" s="157"/>
      <c r="Z324" s="1" t="s">
        <v>378</v>
      </c>
      <c r="AA324" s="2" t="s">
        <v>1245</v>
      </c>
    </row>
    <row r="325" spans="1:27" ht="14.5" x14ac:dyDescent="0.35">
      <c r="A325" s="1" t="s">
        <v>1335</v>
      </c>
      <c r="B325" s="1" t="s">
        <v>19</v>
      </c>
      <c r="C325" s="1" t="s">
        <v>305</v>
      </c>
      <c r="D325" s="1"/>
      <c r="E325" s="1" t="s">
        <v>339</v>
      </c>
      <c r="F325" s="16">
        <v>2.9910000000000001</v>
      </c>
      <c r="G325" s="2"/>
      <c r="H325" s="17">
        <v>41.9</v>
      </c>
      <c r="I325" s="161">
        <f t="shared" si="20"/>
        <v>4.19E-2</v>
      </c>
      <c r="J325" s="162">
        <f t="shared" si="21"/>
        <v>1.4008692744901369E-2</v>
      </c>
      <c r="K325" s="171">
        <v>1.4008692744901369E-2</v>
      </c>
      <c r="L325" s="17">
        <v>2.2999999999999998</v>
      </c>
      <c r="M325" s="17">
        <v>580.5</v>
      </c>
      <c r="N325" s="161">
        <f t="shared" si="22"/>
        <v>0.58050000000000002</v>
      </c>
      <c r="O325" s="165">
        <f t="shared" si="23"/>
        <v>0.19408224674022065</v>
      </c>
      <c r="P325" s="15">
        <v>0.19408224674022065</v>
      </c>
      <c r="Q325" s="17">
        <v>-14.9</v>
      </c>
      <c r="R325" s="323">
        <v>55</v>
      </c>
      <c r="S325" s="3" t="s">
        <v>349</v>
      </c>
      <c r="T325" s="157" t="s">
        <v>349</v>
      </c>
      <c r="U325" s="157">
        <v>26.025276999999999</v>
      </c>
      <c r="V325" s="157">
        <v>-174.15693999999999</v>
      </c>
      <c r="W325" s="157" t="s">
        <v>422</v>
      </c>
      <c r="X325" s="170">
        <v>43676</v>
      </c>
      <c r="Y325" s="157"/>
      <c r="Z325" s="1" t="s">
        <v>378</v>
      </c>
      <c r="AA325" s="2" t="s">
        <v>1245</v>
      </c>
    </row>
    <row r="326" spans="1:27" ht="14.5" x14ac:dyDescent="0.35">
      <c r="A326" s="1" t="s">
        <v>1336</v>
      </c>
      <c r="B326" s="1" t="s">
        <v>19</v>
      </c>
      <c r="C326" s="1" t="s">
        <v>305</v>
      </c>
      <c r="D326" s="1"/>
      <c r="E326" s="1" t="s">
        <v>339</v>
      </c>
      <c r="F326" s="16">
        <v>2.9803000000000002</v>
      </c>
      <c r="G326" s="2"/>
      <c r="H326" s="17">
        <v>54.5</v>
      </c>
      <c r="I326" s="161">
        <f t="shared" si="20"/>
        <v>5.45E-2</v>
      </c>
      <c r="J326" s="162">
        <f t="shared" si="21"/>
        <v>1.828674965607489E-2</v>
      </c>
      <c r="K326" s="171">
        <v>1.828674965607489E-2</v>
      </c>
      <c r="L326" s="17">
        <v>2.5</v>
      </c>
      <c r="M326" s="17">
        <v>639.70000000000005</v>
      </c>
      <c r="N326" s="161">
        <f t="shared" si="22"/>
        <v>0.63970000000000005</v>
      </c>
      <c r="O326" s="165">
        <f t="shared" si="23"/>
        <v>0.21464282119249739</v>
      </c>
      <c r="P326" s="15">
        <v>0.21464282119249739</v>
      </c>
      <c r="Q326" s="17">
        <v>-17.600000000000001</v>
      </c>
      <c r="R326" s="323">
        <v>55</v>
      </c>
      <c r="S326" s="3" t="s">
        <v>349</v>
      </c>
      <c r="T326" s="157" t="s">
        <v>349</v>
      </c>
      <c r="U326" s="157">
        <v>26.025276999999999</v>
      </c>
      <c r="V326" s="157">
        <v>-174.15693999999999</v>
      </c>
      <c r="W326" s="157" t="s">
        <v>422</v>
      </c>
      <c r="X326" s="170">
        <v>43676</v>
      </c>
      <c r="Y326" s="157"/>
      <c r="Z326" s="1" t="s">
        <v>378</v>
      </c>
      <c r="AA326" s="2" t="s">
        <v>1245</v>
      </c>
    </row>
    <row r="327" spans="1:27" ht="14.5" x14ac:dyDescent="0.35">
      <c r="A327" s="105" t="s">
        <v>142</v>
      </c>
      <c r="B327" s="55" t="s">
        <v>19</v>
      </c>
      <c r="C327" s="1" t="s">
        <v>305</v>
      </c>
      <c r="E327" s="2" t="s">
        <v>339</v>
      </c>
      <c r="F327" s="106">
        <v>10.3466</v>
      </c>
      <c r="G327" s="21"/>
      <c r="H327" s="107">
        <v>142.6</v>
      </c>
      <c r="I327" s="161">
        <f t="shared" si="20"/>
        <v>0.1426</v>
      </c>
      <c r="J327" s="162">
        <f t="shared" si="21"/>
        <v>1.3782305298358881E-2</v>
      </c>
      <c r="K327" s="163">
        <v>1.3782305298358881E-2</v>
      </c>
      <c r="L327" s="164">
        <v>2.5</v>
      </c>
      <c r="M327" s="107">
        <v>1727.7</v>
      </c>
      <c r="N327" s="161">
        <f t="shared" si="22"/>
        <v>1.7277</v>
      </c>
      <c r="O327" s="165">
        <f t="shared" si="23"/>
        <v>0.16698239035045329</v>
      </c>
      <c r="P327" s="166">
        <v>0.16698239035045329</v>
      </c>
      <c r="Q327" s="107">
        <v>-15.8</v>
      </c>
      <c r="R327" s="109">
        <v>59</v>
      </c>
      <c r="S327" s="110" t="s">
        <v>349</v>
      </c>
      <c r="T327" s="110" t="s">
        <v>349</v>
      </c>
      <c r="U327" s="127">
        <v>26.036999999999999</v>
      </c>
      <c r="V327" s="128">
        <v>-173.79218333333333</v>
      </c>
      <c r="W327" s="21" t="s">
        <v>422</v>
      </c>
      <c r="X327" s="129">
        <v>41896</v>
      </c>
      <c r="Y327" s="113"/>
      <c r="Z327" s="105" t="s">
        <v>381</v>
      </c>
      <c r="AA327" s="1" t="s">
        <v>379</v>
      </c>
    </row>
    <row r="328" spans="1:27" ht="14.5" x14ac:dyDescent="0.35">
      <c r="A328" s="2" t="s">
        <v>60</v>
      </c>
      <c r="B328" s="2" t="s">
        <v>19</v>
      </c>
      <c r="C328" s="2" t="s">
        <v>305</v>
      </c>
      <c r="E328" s="2" t="s">
        <v>339</v>
      </c>
      <c r="F328" s="16">
        <v>5.2645</v>
      </c>
      <c r="G328" s="16">
        <v>6.4478999999999997</v>
      </c>
      <c r="H328" s="17">
        <v>120.2</v>
      </c>
      <c r="I328" s="161">
        <f t="shared" si="20"/>
        <v>0.1202</v>
      </c>
      <c r="J328" s="162">
        <f t="shared" si="21"/>
        <v>2.2832177794662362E-2</v>
      </c>
      <c r="K328" s="163">
        <v>2.2832177794662362E-2</v>
      </c>
      <c r="L328" s="167">
        <v>4.4000000000000004</v>
      </c>
      <c r="M328" s="17">
        <v>1242.5999999999999</v>
      </c>
      <c r="N328" s="161">
        <f t="shared" si="22"/>
        <v>1.2425999999999999</v>
      </c>
      <c r="O328" s="165">
        <f t="shared" si="23"/>
        <v>0.23603381137809856</v>
      </c>
      <c r="P328" s="166">
        <v>0.23603381137809856</v>
      </c>
      <c r="Q328" s="17">
        <v>-19.399999999999999</v>
      </c>
      <c r="R328" s="18">
        <v>64.00800000000001</v>
      </c>
      <c r="S328" s="3" t="s">
        <v>349</v>
      </c>
      <c r="T328" s="157" t="s">
        <v>349</v>
      </c>
      <c r="U328" s="168">
        <v>26.080783333333333</v>
      </c>
      <c r="V328" s="169">
        <v>-174.16046666666668</v>
      </c>
      <c r="W328" s="21" t="s">
        <v>422</v>
      </c>
      <c r="X328" s="170">
        <v>41171</v>
      </c>
      <c r="Y328" s="22"/>
      <c r="Z328" s="2" t="s">
        <v>371</v>
      </c>
      <c r="AA328" s="1" t="s">
        <v>369</v>
      </c>
    </row>
    <row r="329" spans="1:27" x14ac:dyDescent="0.3">
      <c r="A329" s="1" t="s">
        <v>690</v>
      </c>
      <c r="B329" s="1" t="s">
        <v>19</v>
      </c>
      <c r="C329" s="15" t="s">
        <v>1205</v>
      </c>
      <c r="E329" s="15" t="s">
        <v>339</v>
      </c>
      <c r="F329" s="34">
        <v>2.3738999999999999</v>
      </c>
      <c r="G329" s="21"/>
      <c r="H329" s="26">
        <v>84.292811441475351</v>
      </c>
      <c r="I329" s="183">
        <f t="shared" si="20"/>
        <v>8.4292811441475352E-2</v>
      </c>
      <c r="J329" s="184">
        <f t="shared" si="21"/>
        <v>3.5508155963383192E-2</v>
      </c>
      <c r="K329" s="185">
        <v>3.5508155963383192E-2</v>
      </c>
      <c r="L329" s="27">
        <v>3.8097664</v>
      </c>
      <c r="M329" s="26">
        <v>1006.5375722543353</v>
      </c>
      <c r="N329" s="183">
        <f t="shared" si="22"/>
        <v>1.0065375722543353</v>
      </c>
      <c r="O329" s="184">
        <f t="shared" si="23"/>
        <v>0.42400167330314475</v>
      </c>
      <c r="P329" s="185">
        <v>0.42400167330314475</v>
      </c>
      <c r="Q329" s="27">
        <v>-14.566095700000002</v>
      </c>
      <c r="R329" s="323">
        <v>1</v>
      </c>
      <c r="S329" s="3" t="s">
        <v>1109</v>
      </c>
      <c r="T329" s="28" t="s">
        <v>1217</v>
      </c>
      <c r="U329" s="29"/>
      <c r="V329" s="29"/>
      <c r="W329" s="21" t="s">
        <v>1203</v>
      </c>
      <c r="X329" s="31"/>
      <c r="Y329" s="31"/>
      <c r="Z329" s="28"/>
      <c r="AA329" s="21"/>
    </row>
    <row r="330" spans="1:27" x14ac:dyDescent="0.3">
      <c r="A330" s="1" t="s">
        <v>691</v>
      </c>
      <c r="B330" s="1" t="s">
        <v>19</v>
      </c>
      <c r="C330" s="15" t="s">
        <v>1205</v>
      </c>
      <c r="E330" s="15" t="s">
        <v>339</v>
      </c>
      <c r="F330" s="34">
        <v>2.3843999999999999</v>
      </c>
      <c r="G330" s="21"/>
      <c r="H330" s="26">
        <v>110.39618617488397</v>
      </c>
      <c r="I330" s="183">
        <f t="shared" si="20"/>
        <v>0.11039618617488396</v>
      </c>
      <c r="J330" s="184">
        <f t="shared" si="21"/>
        <v>4.6299356724913594E-2</v>
      </c>
      <c r="K330" s="185">
        <v>4.6299356724913594E-2</v>
      </c>
      <c r="L330" s="27">
        <v>5.1784119999999989</v>
      </c>
      <c r="M330" s="26">
        <v>1048.4884393063585</v>
      </c>
      <c r="N330" s="183">
        <f t="shared" si="22"/>
        <v>1.0484884393063585</v>
      </c>
      <c r="O330" s="184">
        <f t="shared" si="23"/>
        <v>0.43972841775975446</v>
      </c>
      <c r="P330" s="185">
        <v>0.43972841775975446</v>
      </c>
      <c r="Q330" s="27">
        <v>-13.255899600000001</v>
      </c>
      <c r="R330" s="323">
        <v>1</v>
      </c>
      <c r="S330" s="3" t="s">
        <v>1109</v>
      </c>
      <c r="T330" s="28" t="s">
        <v>1217</v>
      </c>
      <c r="U330" s="29"/>
      <c r="V330" s="30"/>
      <c r="W330" s="21" t="s">
        <v>1203</v>
      </c>
      <c r="X330" s="31"/>
      <c r="Y330" s="31"/>
      <c r="Z330" s="28"/>
      <c r="AA330" s="21"/>
    </row>
    <row r="331" spans="1:27" x14ac:dyDescent="0.3">
      <c r="A331" s="1" t="s">
        <v>692</v>
      </c>
      <c r="B331" s="1" t="s">
        <v>19</v>
      </c>
      <c r="C331" s="15" t="s">
        <v>1205</v>
      </c>
      <c r="E331" s="15" t="s">
        <v>339</v>
      </c>
      <c r="F331" s="34">
        <v>2.3066</v>
      </c>
      <c r="G331" s="21"/>
      <c r="H331" s="26">
        <v>69.972149040270978</v>
      </c>
      <c r="I331" s="183">
        <f t="shared" si="20"/>
        <v>6.9972149040270978E-2</v>
      </c>
      <c r="J331" s="184">
        <f t="shared" si="21"/>
        <v>3.033562344588181E-2</v>
      </c>
      <c r="K331" s="185">
        <v>3.033562344588181E-2</v>
      </c>
      <c r="L331" s="27">
        <v>4.5886343999999992</v>
      </c>
      <c r="M331" s="26">
        <v>959.70231213872842</v>
      </c>
      <c r="N331" s="183">
        <f t="shared" si="22"/>
        <v>0.95970231213872847</v>
      </c>
      <c r="O331" s="184">
        <f t="shared" si="23"/>
        <v>0.41606794075207165</v>
      </c>
      <c r="P331" s="185">
        <v>0.41606794075207165</v>
      </c>
      <c r="Q331" s="27">
        <v>-15.388472400000001</v>
      </c>
      <c r="R331" s="323">
        <v>1</v>
      </c>
      <c r="S331" s="3" t="s">
        <v>1109</v>
      </c>
      <c r="T331" s="28" t="s">
        <v>1217</v>
      </c>
      <c r="U331" s="140"/>
      <c r="V331" s="140"/>
      <c r="W331" s="21" t="s">
        <v>1203</v>
      </c>
      <c r="X331" s="31"/>
      <c r="Y331" s="31"/>
      <c r="Z331" s="28"/>
      <c r="AA331" s="21"/>
    </row>
    <row r="332" spans="1:27" x14ac:dyDescent="0.3">
      <c r="A332" s="1" t="s">
        <v>693</v>
      </c>
      <c r="B332" s="1" t="s">
        <v>19</v>
      </c>
      <c r="C332" s="15" t="s">
        <v>1205</v>
      </c>
      <c r="E332" s="15" t="s">
        <v>339</v>
      </c>
      <c r="F332" s="34">
        <v>2.2503000000000002</v>
      </c>
      <c r="G332" s="21"/>
      <c r="H332" s="26">
        <v>56.911052565550115</v>
      </c>
      <c r="I332" s="183">
        <f t="shared" si="20"/>
        <v>5.6911052565550117E-2</v>
      </c>
      <c r="J332" s="184">
        <f t="shared" si="21"/>
        <v>2.5290429083033424E-2</v>
      </c>
      <c r="K332" s="185">
        <v>2.5290429083033424E-2</v>
      </c>
      <c r="L332" s="27">
        <v>3.5673056000000001</v>
      </c>
      <c r="M332" s="26">
        <v>961.2196531791908</v>
      </c>
      <c r="N332" s="183">
        <f t="shared" si="22"/>
        <v>0.96121965317919078</v>
      </c>
      <c r="O332" s="184">
        <f t="shared" si="23"/>
        <v>0.42715178117548358</v>
      </c>
      <c r="P332" s="185">
        <v>0.42715178117548358</v>
      </c>
      <c r="Q332" s="27">
        <v>-14.091658900000004</v>
      </c>
      <c r="R332" s="323">
        <v>1</v>
      </c>
      <c r="S332" s="3" t="s">
        <v>1109</v>
      </c>
      <c r="T332" s="28" t="s">
        <v>1217</v>
      </c>
      <c r="U332" s="140"/>
      <c r="V332" s="140"/>
      <c r="W332" s="21" t="s">
        <v>1203</v>
      </c>
      <c r="X332" s="31"/>
      <c r="Y332" s="31"/>
      <c r="Z332" s="28"/>
      <c r="AA332" s="21"/>
    </row>
    <row r="333" spans="1:27" x14ac:dyDescent="0.3">
      <c r="A333" s="1" t="s">
        <v>694</v>
      </c>
      <c r="B333" s="1" t="s">
        <v>19</v>
      </c>
      <c r="C333" s="15" t="s">
        <v>1205</v>
      </c>
      <c r="E333" s="15" t="s">
        <v>339</v>
      </c>
      <c r="F333" s="34">
        <v>2.3452999999999999</v>
      </c>
      <c r="G333" s="21"/>
      <c r="H333" s="26">
        <v>21.044787354158824</v>
      </c>
      <c r="I333" s="183">
        <f t="shared" si="20"/>
        <v>2.1044787354158826E-2</v>
      </c>
      <c r="J333" s="184">
        <f t="shared" si="21"/>
        <v>8.973175011366916E-3</v>
      </c>
      <c r="K333" s="185">
        <v>8.973175011366916E-3</v>
      </c>
      <c r="L333" s="27">
        <v>4.9264343999999989</v>
      </c>
      <c r="M333" s="26">
        <v>466.40751445086704</v>
      </c>
      <c r="N333" s="183">
        <f t="shared" si="22"/>
        <v>0.46640751445086703</v>
      </c>
      <c r="O333" s="184">
        <f t="shared" si="23"/>
        <v>0.19886902078662305</v>
      </c>
      <c r="P333" s="185">
        <v>0.19886902078662305</v>
      </c>
      <c r="Q333" s="27">
        <v>-7.6947356000000049</v>
      </c>
      <c r="R333" s="323">
        <v>1</v>
      </c>
      <c r="S333" s="3" t="s">
        <v>1109</v>
      </c>
      <c r="T333" s="28" t="s">
        <v>1217</v>
      </c>
      <c r="U333" s="140"/>
      <c r="V333" s="140"/>
      <c r="W333" s="21" t="s">
        <v>1203</v>
      </c>
      <c r="X333" s="31"/>
      <c r="Y333" s="31"/>
      <c r="Z333" s="28"/>
      <c r="AA333" s="21"/>
    </row>
    <row r="334" spans="1:27" x14ac:dyDescent="0.3">
      <c r="A334" s="1" t="s">
        <v>695</v>
      </c>
      <c r="B334" s="1" t="s">
        <v>19</v>
      </c>
      <c r="C334" s="15" t="s">
        <v>1205</v>
      </c>
      <c r="E334" s="15" t="s">
        <v>339</v>
      </c>
      <c r="F334" s="34">
        <v>2.3866000000000001</v>
      </c>
      <c r="G334" s="21"/>
      <c r="H334" s="26">
        <v>93.641701166729391</v>
      </c>
      <c r="I334" s="183">
        <f t="shared" si="20"/>
        <v>9.3641701166729388E-2</v>
      </c>
      <c r="J334" s="184">
        <f t="shared" si="21"/>
        <v>3.923644564096597E-2</v>
      </c>
      <c r="K334" s="185">
        <v>3.923644564096597E-2</v>
      </c>
      <c r="L334" s="27">
        <v>2.9607279999999996</v>
      </c>
      <c r="M334" s="26">
        <v>1023.8930635838152</v>
      </c>
      <c r="N334" s="183">
        <f t="shared" si="22"/>
        <v>1.0238930635838153</v>
      </c>
      <c r="O334" s="184">
        <f t="shared" si="23"/>
        <v>0.4290174572964951</v>
      </c>
      <c r="P334" s="185">
        <v>0.4290174572964951</v>
      </c>
      <c r="Q334" s="27">
        <v>-13.836666999999998</v>
      </c>
      <c r="R334" s="323">
        <v>1</v>
      </c>
      <c r="S334" s="3" t="s">
        <v>1109</v>
      </c>
      <c r="T334" s="28" t="s">
        <v>1217</v>
      </c>
      <c r="U334" s="140"/>
      <c r="V334" s="140"/>
      <c r="W334" s="21" t="s">
        <v>1203</v>
      </c>
      <c r="X334" s="31"/>
      <c r="Y334" s="31"/>
      <c r="Z334" s="28"/>
      <c r="AA334" s="21"/>
    </row>
    <row r="335" spans="1:27" x14ac:dyDescent="0.3">
      <c r="A335" s="32" t="s">
        <v>520</v>
      </c>
      <c r="B335" s="1" t="s">
        <v>19</v>
      </c>
      <c r="C335" s="15" t="s">
        <v>1205</v>
      </c>
      <c r="E335" s="15" t="s">
        <v>339</v>
      </c>
      <c r="F335" s="25">
        <v>2.3035999999999999</v>
      </c>
      <c r="G335" s="21"/>
      <c r="H335" s="26">
        <v>79.666231454005938</v>
      </c>
      <c r="I335" s="183">
        <f t="shared" si="20"/>
        <v>7.9666231454005934E-2</v>
      </c>
      <c r="J335" s="184">
        <f t="shared" si="21"/>
        <v>3.4583361457720931E-2</v>
      </c>
      <c r="K335" s="185">
        <v>3.4583361457720931E-2</v>
      </c>
      <c r="L335" s="27">
        <v>0.40916300000000039</v>
      </c>
      <c r="M335" s="26">
        <v>635.75874999999996</v>
      </c>
      <c r="N335" s="183">
        <f t="shared" si="22"/>
        <v>0.63575874999999993</v>
      </c>
      <c r="O335" s="184">
        <f t="shared" si="23"/>
        <v>0.27598487150546969</v>
      </c>
      <c r="P335" s="185">
        <v>0.27598487150546969</v>
      </c>
      <c r="Q335" s="27">
        <v>-15.606250800000005</v>
      </c>
      <c r="R335" s="25">
        <v>2</v>
      </c>
      <c r="S335" s="25" t="s">
        <v>1102</v>
      </c>
      <c r="T335" s="28" t="s">
        <v>1217</v>
      </c>
      <c r="U335" s="29"/>
      <c r="V335" s="30"/>
      <c r="W335" s="21" t="s">
        <v>1203</v>
      </c>
      <c r="X335" s="31"/>
      <c r="Y335" s="31"/>
      <c r="Z335" s="28"/>
      <c r="AA335" s="21"/>
    </row>
    <row r="336" spans="1:27" x14ac:dyDescent="0.3">
      <c r="A336" s="1" t="s">
        <v>979</v>
      </c>
      <c r="B336" s="1" t="s">
        <v>19</v>
      </c>
      <c r="C336" s="15" t="s">
        <v>1205</v>
      </c>
      <c r="E336" s="15" t="s">
        <v>339</v>
      </c>
      <c r="F336" s="34">
        <v>2.3866999999999998</v>
      </c>
      <c r="G336" s="21"/>
      <c r="H336" s="26">
        <v>45.559370904325036</v>
      </c>
      <c r="I336" s="183">
        <f t="shared" si="20"/>
        <v>4.5559370904325033E-2</v>
      </c>
      <c r="J336" s="184">
        <f t="shared" si="21"/>
        <v>1.908885528316296E-2</v>
      </c>
      <c r="K336" s="185">
        <v>1.908885528316296E-2</v>
      </c>
      <c r="L336" s="27">
        <v>2.4906219999999988</v>
      </c>
      <c r="M336" s="26">
        <v>595.52698412698408</v>
      </c>
      <c r="N336" s="183">
        <f t="shared" si="22"/>
        <v>0.59552698412698413</v>
      </c>
      <c r="O336" s="184">
        <f t="shared" si="23"/>
        <v>0.24951899448065704</v>
      </c>
      <c r="P336" s="185">
        <v>0.24951899448065704</v>
      </c>
      <c r="Q336" s="27">
        <v>-15.352871499999999</v>
      </c>
      <c r="R336" s="323">
        <v>10</v>
      </c>
      <c r="S336" s="3" t="s">
        <v>1101</v>
      </c>
      <c r="T336" s="21" t="s">
        <v>1217</v>
      </c>
      <c r="U336" s="29"/>
      <c r="V336" s="29"/>
      <c r="W336" s="21" t="s">
        <v>1203</v>
      </c>
      <c r="X336" s="31"/>
      <c r="Y336" s="31"/>
      <c r="Z336" s="28"/>
      <c r="AA336" s="21"/>
    </row>
    <row r="337" spans="1:27" x14ac:dyDescent="0.3">
      <c r="A337" s="1" t="s">
        <v>980</v>
      </c>
      <c r="B337" s="1" t="s">
        <v>19</v>
      </c>
      <c r="C337" s="15" t="s">
        <v>1205</v>
      </c>
      <c r="E337" s="15" t="s">
        <v>339</v>
      </c>
      <c r="F337" s="25">
        <v>2.2869000000000002</v>
      </c>
      <c r="G337" s="21"/>
      <c r="H337" s="26">
        <v>56.349313783430702</v>
      </c>
      <c r="I337" s="183">
        <f t="shared" si="20"/>
        <v>5.63493137834307E-2</v>
      </c>
      <c r="J337" s="184">
        <f t="shared" si="21"/>
        <v>2.464004275807018E-2</v>
      </c>
      <c r="K337" s="185">
        <v>2.464004275807018E-2</v>
      </c>
      <c r="L337" s="27">
        <v>1.9498496305091111</v>
      </c>
      <c r="M337" s="26">
        <v>568.13015773512598</v>
      </c>
      <c r="N337" s="183">
        <f t="shared" si="22"/>
        <v>0.56813015773512598</v>
      </c>
      <c r="O337" s="184">
        <f t="shared" si="23"/>
        <v>0.2484280719467952</v>
      </c>
      <c r="P337" s="185">
        <v>0.2484280719467952</v>
      </c>
      <c r="Q337" s="27">
        <v>-15.749071235802546</v>
      </c>
      <c r="R337" s="323">
        <v>10</v>
      </c>
      <c r="S337" s="3" t="s">
        <v>1101</v>
      </c>
      <c r="T337" s="21" t="s">
        <v>1217</v>
      </c>
      <c r="W337" s="21" t="s">
        <v>1203</v>
      </c>
      <c r="X337" s="36"/>
      <c r="Y337" s="21"/>
      <c r="Z337" s="21"/>
      <c r="AA337" s="21"/>
    </row>
    <row r="338" spans="1:27" x14ac:dyDescent="0.3">
      <c r="A338" s="1" t="s">
        <v>981</v>
      </c>
      <c r="B338" s="1" t="s">
        <v>19</v>
      </c>
      <c r="C338" s="15" t="s">
        <v>1205</v>
      </c>
      <c r="E338" s="15" t="s">
        <v>339</v>
      </c>
      <c r="F338" s="25">
        <v>2.2284999999999999</v>
      </c>
      <c r="G338" s="21"/>
      <c r="H338" s="26">
        <v>59.405711138140063</v>
      </c>
      <c r="I338" s="183">
        <f t="shared" si="20"/>
        <v>5.9405711138140062E-2</v>
      </c>
      <c r="J338" s="184">
        <f t="shared" si="21"/>
        <v>2.6657263243500141E-2</v>
      </c>
      <c r="K338" s="185">
        <v>2.6657263243500141E-2</v>
      </c>
      <c r="L338" s="27">
        <v>0.51652450064361843</v>
      </c>
      <c r="M338" s="26">
        <v>527.87332449620271</v>
      </c>
      <c r="N338" s="183">
        <f t="shared" si="22"/>
        <v>0.52787332449620272</v>
      </c>
      <c r="O338" s="184">
        <f t="shared" si="23"/>
        <v>0.23687382746071473</v>
      </c>
      <c r="P338" s="185">
        <v>0.23687382746071473</v>
      </c>
      <c r="Q338" s="27">
        <v>-15.669083383848662</v>
      </c>
      <c r="R338" s="323">
        <v>10</v>
      </c>
      <c r="S338" s="3" t="s">
        <v>1101</v>
      </c>
      <c r="T338" s="21" t="s">
        <v>1217</v>
      </c>
      <c r="W338" s="21" t="s">
        <v>1203</v>
      </c>
      <c r="X338" s="36"/>
      <c r="Y338" s="21"/>
      <c r="Z338" s="21"/>
      <c r="AA338" s="21"/>
    </row>
    <row r="339" spans="1:27" x14ac:dyDescent="0.3">
      <c r="A339" s="1" t="s">
        <v>982</v>
      </c>
      <c r="B339" s="1" t="s">
        <v>19</v>
      </c>
      <c r="C339" s="15" t="s">
        <v>1205</v>
      </c>
      <c r="E339" s="15" t="s">
        <v>339</v>
      </c>
      <c r="F339" s="25">
        <v>2.2353000000000001</v>
      </c>
      <c r="G339" s="21"/>
      <c r="H339" s="26">
        <v>52.447382466647568</v>
      </c>
      <c r="I339" s="183">
        <f t="shared" si="20"/>
        <v>5.2447382466647569E-2</v>
      </c>
      <c r="J339" s="184">
        <f t="shared" si="21"/>
        <v>2.3463240937076708E-2</v>
      </c>
      <c r="K339" s="185">
        <v>2.3463240937076708E-2</v>
      </c>
      <c r="L339" s="27">
        <v>3.1532647055981662</v>
      </c>
      <c r="M339" s="26">
        <v>562.22140443393971</v>
      </c>
      <c r="N339" s="183">
        <f t="shared" si="22"/>
        <v>0.56222140443393975</v>
      </c>
      <c r="O339" s="184">
        <f t="shared" si="23"/>
        <v>0.25151944009034122</v>
      </c>
      <c r="P339" s="185">
        <v>0.25151944009034122</v>
      </c>
      <c r="Q339" s="27">
        <v>-15.307898807600811</v>
      </c>
      <c r="R339" s="323">
        <v>10</v>
      </c>
      <c r="S339" s="3" t="s">
        <v>1101</v>
      </c>
      <c r="T339" s="21" t="s">
        <v>1217</v>
      </c>
      <c r="W339" s="21" t="s">
        <v>1203</v>
      </c>
      <c r="X339" s="36"/>
      <c r="Y339" s="21"/>
      <c r="Z339" s="21"/>
      <c r="AA339" s="21"/>
    </row>
    <row r="340" spans="1:27" x14ac:dyDescent="0.3">
      <c r="A340" s="1" t="s">
        <v>983</v>
      </c>
      <c r="B340" s="1" t="s">
        <v>19</v>
      </c>
      <c r="C340" s="15" t="s">
        <v>1205</v>
      </c>
      <c r="E340" s="15" t="s">
        <v>339</v>
      </c>
      <c r="F340" s="34">
        <v>2.3858000000000001</v>
      </c>
      <c r="G340" s="21"/>
      <c r="H340" s="26">
        <v>63.048230668414149</v>
      </c>
      <c r="I340" s="183">
        <f t="shared" si="20"/>
        <v>6.3048230668414154E-2</v>
      </c>
      <c r="J340" s="184">
        <f t="shared" si="21"/>
        <v>2.6426452623193122E-2</v>
      </c>
      <c r="K340" s="185">
        <v>2.6426452623193122E-2</v>
      </c>
      <c r="L340" s="27">
        <v>1.1336571999999985</v>
      </c>
      <c r="M340" s="26">
        <v>557.14603174603178</v>
      </c>
      <c r="N340" s="183">
        <f t="shared" si="22"/>
        <v>0.55714603174603183</v>
      </c>
      <c r="O340" s="184">
        <f t="shared" si="23"/>
        <v>0.23352587465254079</v>
      </c>
      <c r="P340" s="185">
        <v>0.23352587465254079</v>
      </c>
      <c r="Q340" s="27">
        <v>-16.403704500000003</v>
      </c>
      <c r="R340" s="323">
        <v>10</v>
      </c>
      <c r="S340" s="3" t="s">
        <v>1109</v>
      </c>
      <c r="T340" s="21" t="s">
        <v>1217</v>
      </c>
      <c r="U340" s="140"/>
      <c r="V340" s="140"/>
      <c r="W340" s="21" t="s">
        <v>1203</v>
      </c>
      <c r="X340" s="31"/>
      <c r="Y340" s="31"/>
      <c r="Z340" s="28"/>
      <c r="AA340" s="21"/>
    </row>
    <row r="341" spans="1:27" x14ac:dyDescent="0.3">
      <c r="A341" s="1" t="s">
        <v>994</v>
      </c>
      <c r="B341" s="1" t="s">
        <v>19</v>
      </c>
      <c r="C341" s="15" t="s">
        <v>1205</v>
      </c>
      <c r="E341" s="15" t="s">
        <v>339</v>
      </c>
      <c r="F341" s="34">
        <v>2.2713999999999999</v>
      </c>
      <c r="G341" s="21"/>
      <c r="H341" s="26">
        <v>71.107208387942322</v>
      </c>
      <c r="I341" s="183">
        <f t="shared" si="20"/>
        <v>7.1107208387942322E-2</v>
      </c>
      <c r="J341" s="184">
        <f t="shared" si="21"/>
        <v>3.1305454075874935E-2</v>
      </c>
      <c r="K341" s="185">
        <v>3.1305454075874935E-2</v>
      </c>
      <c r="L341" s="27">
        <v>2.2469489</v>
      </c>
      <c r="M341" s="26">
        <v>947.59047619047624</v>
      </c>
      <c r="N341" s="183">
        <f t="shared" si="22"/>
        <v>0.94759047619047621</v>
      </c>
      <c r="O341" s="184">
        <f t="shared" si="23"/>
        <v>0.41718344465548834</v>
      </c>
      <c r="P341" s="185">
        <v>0.41718344465548834</v>
      </c>
      <c r="Q341" s="27">
        <v>-13.765541500000003</v>
      </c>
      <c r="R341" s="323">
        <v>10</v>
      </c>
      <c r="S341" s="3" t="s">
        <v>1109</v>
      </c>
      <c r="T341" s="21" t="s">
        <v>1217</v>
      </c>
      <c r="U341" s="140"/>
      <c r="V341" s="140"/>
      <c r="W341" s="21" t="s">
        <v>1203</v>
      </c>
      <c r="X341" s="31"/>
      <c r="Y341" s="31"/>
      <c r="Z341" s="28"/>
      <c r="AA341" s="21"/>
    </row>
    <row r="342" spans="1:27" x14ac:dyDescent="0.3">
      <c r="A342" s="1" t="s">
        <v>995</v>
      </c>
      <c r="B342" s="1" t="s">
        <v>19</v>
      </c>
      <c r="C342" s="15" t="s">
        <v>1205</v>
      </c>
      <c r="E342" s="15" t="s">
        <v>339</v>
      </c>
      <c r="F342" s="34">
        <v>2.3026</v>
      </c>
      <c r="G342" s="21"/>
      <c r="H342" s="26">
        <v>92.799899636181166</v>
      </c>
      <c r="I342" s="183">
        <f t="shared" si="20"/>
        <v>9.2799899636181168E-2</v>
      </c>
      <c r="J342" s="184">
        <f t="shared" si="21"/>
        <v>4.0302223415348379E-2</v>
      </c>
      <c r="K342" s="185">
        <v>4.0302223415348379E-2</v>
      </c>
      <c r="L342" s="27">
        <v>3.0231912000000003</v>
      </c>
      <c r="M342" s="26">
        <v>971.2196531791908</v>
      </c>
      <c r="N342" s="183">
        <f t="shared" si="22"/>
        <v>0.97121965317919079</v>
      </c>
      <c r="O342" s="184">
        <f t="shared" si="23"/>
        <v>0.42179260539355112</v>
      </c>
      <c r="P342" s="185">
        <v>0.42179260539355112</v>
      </c>
      <c r="Q342" s="27">
        <v>-16.536478500000001</v>
      </c>
      <c r="R342" s="323">
        <v>10</v>
      </c>
      <c r="S342" s="3" t="s">
        <v>1109</v>
      </c>
      <c r="T342" s="21" t="s">
        <v>1217</v>
      </c>
      <c r="U342" s="140"/>
      <c r="V342" s="140"/>
      <c r="W342" s="21" t="s">
        <v>1203</v>
      </c>
      <c r="X342" s="31"/>
      <c r="Y342" s="31"/>
      <c r="Z342" s="28"/>
      <c r="AA342" s="21"/>
    </row>
    <row r="343" spans="1:27" x14ac:dyDescent="0.3">
      <c r="A343" s="1" t="s">
        <v>996</v>
      </c>
      <c r="B343" s="1" t="s">
        <v>19</v>
      </c>
      <c r="C343" s="15" t="s">
        <v>1205</v>
      </c>
      <c r="E343" s="15" t="s">
        <v>339</v>
      </c>
      <c r="F343" s="34">
        <v>2.2233999999999998</v>
      </c>
      <c r="G343" s="21"/>
      <c r="H343" s="26">
        <v>92.124952954459914</v>
      </c>
      <c r="I343" s="183">
        <f t="shared" si="20"/>
        <v>9.212495295445991E-2</v>
      </c>
      <c r="J343" s="184">
        <f t="shared" si="21"/>
        <v>4.1434268667113396E-2</v>
      </c>
      <c r="K343" s="185">
        <v>4.1434268667113396E-2</v>
      </c>
      <c r="L343" s="27">
        <v>3.4617607999999995</v>
      </c>
      <c r="M343" s="26">
        <v>918.47398843930637</v>
      </c>
      <c r="N343" s="183">
        <f t="shared" si="22"/>
        <v>0.91847398843930639</v>
      </c>
      <c r="O343" s="184">
        <f t="shared" si="23"/>
        <v>0.4130943547896494</v>
      </c>
      <c r="P343" s="185">
        <v>0.4130943547896494</v>
      </c>
      <c r="Q343" s="27">
        <v>-14.954233499999997</v>
      </c>
      <c r="R343" s="323">
        <v>10</v>
      </c>
      <c r="S343" s="3" t="s">
        <v>1109</v>
      </c>
      <c r="T343" s="21" t="s">
        <v>1217</v>
      </c>
      <c r="U343" s="140"/>
      <c r="V343" s="140"/>
      <c r="W343" s="21" t="s">
        <v>1203</v>
      </c>
      <c r="X343" s="31"/>
      <c r="Y343" s="31"/>
      <c r="Z343" s="28"/>
      <c r="AA343" s="21"/>
    </row>
    <row r="344" spans="1:27" x14ac:dyDescent="0.3">
      <c r="A344" s="1" t="s">
        <v>997</v>
      </c>
      <c r="B344" s="1" t="s">
        <v>19</v>
      </c>
      <c r="C344" s="15" t="s">
        <v>1205</v>
      </c>
      <c r="E344" s="15" t="s">
        <v>339</v>
      </c>
      <c r="F344" s="34">
        <v>2.3793000000000002</v>
      </c>
      <c r="G344" s="21"/>
      <c r="H344" s="26">
        <v>88.529226736566201</v>
      </c>
      <c r="I344" s="183">
        <f t="shared" si="20"/>
        <v>8.8529226736566199E-2</v>
      </c>
      <c r="J344" s="184">
        <f t="shared" si="21"/>
        <v>3.7208097649126297E-2</v>
      </c>
      <c r="K344" s="185">
        <v>3.7208097649126297E-2</v>
      </c>
      <c r="L344" s="27">
        <v>3.0568157999999994</v>
      </c>
      <c r="M344" s="26">
        <v>1004.7492063492065</v>
      </c>
      <c r="N344" s="183">
        <f t="shared" si="22"/>
        <v>1.0047492063492065</v>
      </c>
      <c r="O344" s="184">
        <f t="shared" si="23"/>
        <v>0.42228773435430861</v>
      </c>
      <c r="P344" s="185">
        <v>0.42228773435430861</v>
      </c>
      <c r="Q344" s="27">
        <v>-15.662973000000004</v>
      </c>
      <c r="R344" s="323">
        <v>10</v>
      </c>
      <c r="S344" s="3" t="s">
        <v>1109</v>
      </c>
      <c r="T344" s="21" t="s">
        <v>1217</v>
      </c>
      <c r="U344" s="140"/>
      <c r="V344" s="140"/>
      <c r="W344" s="21" t="s">
        <v>1203</v>
      </c>
      <c r="X344" s="31"/>
      <c r="Y344" s="31"/>
      <c r="Z344" s="28"/>
      <c r="AA344" s="21"/>
    </row>
    <row r="345" spans="1:27" s="44" customFormat="1" x14ac:dyDescent="0.3">
      <c r="A345" s="1" t="s">
        <v>998</v>
      </c>
      <c r="B345" s="1" t="s">
        <v>19</v>
      </c>
      <c r="C345" s="15" t="s">
        <v>1205</v>
      </c>
      <c r="D345" s="15"/>
      <c r="E345" s="15" t="s">
        <v>339</v>
      </c>
      <c r="F345" s="34">
        <v>2.2900999999999998</v>
      </c>
      <c r="G345" s="21"/>
      <c r="H345" s="26">
        <v>85.485976408912194</v>
      </c>
      <c r="I345" s="183">
        <f t="shared" si="20"/>
        <v>8.5485976408912201E-2</v>
      </c>
      <c r="J345" s="184">
        <f t="shared" si="21"/>
        <v>3.7328490637488408E-2</v>
      </c>
      <c r="K345" s="185">
        <v>3.7328490637488408E-2</v>
      </c>
      <c r="L345" s="27">
        <v>3.1521531999999994</v>
      </c>
      <c r="M345" s="26">
        <v>991.73333333333346</v>
      </c>
      <c r="N345" s="183">
        <f t="shared" si="22"/>
        <v>0.99173333333333347</v>
      </c>
      <c r="O345" s="184">
        <f t="shared" si="23"/>
        <v>0.43305241401394418</v>
      </c>
      <c r="P345" s="185">
        <v>0.43305241401394418</v>
      </c>
      <c r="Q345" s="27">
        <v>-16.789143000000003</v>
      </c>
      <c r="R345" s="323">
        <v>10</v>
      </c>
      <c r="S345" s="3" t="s">
        <v>1109</v>
      </c>
      <c r="T345" s="21" t="s">
        <v>1217</v>
      </c>
      <c r="U345" s="140"/>
      <c r="V345" s="140"/>
      <c r="W345" s="21" t="s">
        <v>1203</v>
      </c>
      <c r="X345" s="31"/>
      <c r="Y345" s="31"/>
      <c r="Z345" s="28"/>
      <c r="AA345" s="21"/>
    </row>
    <row r="346" spans="1:27" x14ac:dyDescent="0.3">
      <c r="A346" s="1" t="s">
        <v>750</v>
      </c>
      <c r="B346" s="1" t="s">
        <v>19</v>
      </c>
      <c r="C346" s="15" t="s">
        <v>1205</v>
      </c>
      <c r="E346" s="15" t="s">
        <v>339</v>
      </c>
      <c r="F346" s="34">
        <v>2.3582000000000001</v>
      </c>
      <c r="G346" s="21"/>
      <c r="H346" s="26">
        <v>47.110552763819101</v>
      </c>
      <c r="I346" s="183">
        <f t="shared" si="20"/>
        <v>4.7110552763819098E-2</v>
      </c>
      <c r="J346" s="184">
        <f t="shared" si="21"/>
        <v>1.9977335579602705E-2</v>
      </c>
      <c r="K346" s="185">
        <v>1.9977335579602705E-2</v>
      </c>
      <c r="L346" s="27">
        <v>2.6451056000000004</v>
      </c>
      <c r="M346" s="26">
        <v>600.4048672566372</v>
      </c>
      <c r="N346" s="183">
        <f t="shared" si="22"/>
        <v>0.60040486725663722</v>
      </c>
      <c r="O346" s="184">
        <f t="shared" si="23"/>
        <v>0.25460303081021002</v>
      </c>
      <c r="P346" s="185">
        <v>0.25460303081021002</v>
      </c>
      <c r="Q346" s="27">
        <v>-15.043515800000005</v>
      </c>
      <c r="R346" s="323">
        <v>10</v>
      </c>
      <c r="S346" s="3" t="s">
        <v>1101</v>
      </c>
      <c r="T346" s="21" t="s">
        <v>1217</v>
      </c>
      <c r="U346" s="29"/>
      <c r="V346" s="30"/>
      <c r="W346" s="21" t="s">
        <v>1203</v>
      </c>
      <c r="X346" s="31"/>
      <c r="Y346" s="31"/>
      <c r="Z346" s="28"/>
      <c r="AA346" s="21"/>
    </row>
    <row r="347" spans="1:27" x14ac:dyDescent="0.3">
      <c r="A347" s="1" t="s">
        <v>751</v>
      </c>
      <c r="B347" s="1" t="s">
        <v>19</v>
      </c>
      <c r="C347" s="15" t="s">
        <v>1205</v>
      </c>
      <c r="E347" s="15" t="s">
        <v>339</v>
      </c>
      <c r="F347" s="25">
        <v>2.2345000000000002</v>
      </c>
      <c r="G347" s="21"/>
      <c r="H347" s="26">
        <v>53.52855704110258</v>
      </c>
      <c r="I347" s="183">
        <f t="shared" si="20"/>
        <v>5.3528557041102584E-2</v>
      </c>
      <c r="J347" s="184">
        <f t="shared" si="21"/>
        <v>2.3955496550057097E-2</v>
      </c>
      <c r="K347" s="185">
        <v>2.3955496550057097E-2</v>
      </c>
      <c r="L347" s="27">
        <v>2.8171496936729579</v>
      </c>
      <c r="M347" s="26">
        <v>549.07856998831039</v>
      </c>
      <c r="N347" s="183">
        <f t="shared" si="22"/>
        <v>0.54907856998831039</v>
      </c>
      <c r="O347" s="184">
        <f t="shared" si="23"/>
        <v>0.24572771089206102</v>
      </c>
      <c r="P347" s="185">
        <v>0.24572771089206102</v>
      </c>
      <c r="Q347" s="27">
        <v>-15.66829097664742</v>
      </c>
      <c r="R347" s="323">
        <v>10</v>
      </c>
      <c r="S347" s="3" t="s">
        <v>1101</v>
      </c>
      <c r="T347" s="21" t="s">
        <v>1217</v>
      </c>
      <c r="W347" s="21" t="s">
        <v>1203</v>
      </c>
      <c r="X347" s="36"/>
      <c r="Y347" s="21"/>
      <c r="Z347" s="21"/>
      <c r="AA347" s="21"/>
    </row>
    <row r="348" spans="1:27" x14ac:dyDescent="0.3">
      <c r="A348" s="1" t="s">
        <v>752</v>
      </c>
      <c r="B348" s="1" t="s">
        <v>19</v>
      </c>
      <c r="C348" s="15" t="s">
        <v>1205</v>
      </c>
      <c r="E348" s="15" t="s">
        <v>339</v>
      </c>
      <c r="F348" s="34">
        <v>2.3016999999999999</v>
      </c>
      <c r="G348" s="21"/>
      <c r="H348" s="26">
        <v>86.927653997378769</v>
      </c>
      <c r="I348" s="183">
        <f t="shared" si="20"/>
        <v>8.692765399737877E-2</v>
      </c>
      <c r="J348" s="184">
        <f t="shared" si="21"/>
        <v>3.7766717642342088E-2</v>
      </c>
      <c r="K348" s="185">
        <v>3.7766717642342088E-2</v>
      </c>
      <c r="L348" s="27">
        <v>2.8347831999999991</v>
      </c>
      <c r="M348" s="26">
        <v>946.95555555555552</v>
      </c>
      <c r="N348" s="183">
        <f t="shared" si="22"/>
        <v>0.94695555555555555</v>
      </c>
      <c r="O348" s="184">
        <f t="shared" si="23"/>
        <v>0.41141571688558698</v>
      </c>
      <c r="P348" s="185">
        <v>0.41141571688558698</v>
      </c>
      <c r="Q348" s="27">
        <v>-17.020281500000003</v>
      </c>
      <c r="R348" s="323">
        <v>10</v>
      </c>
      <c r="S348" s="3" t="s">
        <v>1109</v>
      </c>
      <c r="T348" s="21" t="s">
        <v>1217</v>
      </c>
      <c r="U348" s="140"/>
      <c r="V348" s="140"/>
      <c r="W348" s="21" t="s">
        <v>1203</v>
      </c>
      <c r="X348" s="31"/>
      <c r="Y348" s="31"/>
      <c r="Z348" s="28"/>
      <c r="AA348" s="21"/>
    </row>
    <row r="349" spans="1:27" x14ac:dyDescent="0.3">
      <c r="A349" s="1" t="s">
        <v>753</v>
      </c>
      <c r="B349" s="1" t="s">
        <v>19</v>
      </c>
      <c r="C349" s="15" t="s">
        <v>1205</v>
      </c>
      <c r="E349" s="15" t="s">
        <v>339</v>
      </c>
      <c r="F349" s="25">
        <v>2.2955000000000001</v>
      </c>
      <c r="G349" s="21"/>
      <c r="H349" s="26">
        <v>46.365775485338148</v>
      </c>
      <c r="I349" s="183">
        <f t="shared" si="20"/>
        <v>4.636577548533815E-2</v>
      </c>
      <c r="J349" s="184">
        <f t="shared" si="21"/>
        <v>2.0198551725261662E-2</v>
      </c>
      <c r="K349" s="185">
        <v>2.0198551725261662E-2</v>
      </c>
      <c r="L349" s="27">
        <v>3.661911647677464</v>
      </c>
      <c r="M349" s="26">
        <v>561.89007247312554</v>
      </c>
      <c r="N349" s="183">
        <f t="shared" si="22"/>
        <v>0.5618900724731255</v>
      </c>
      <c r="O349" s="184">
        <f t="shared" si="23"/>
        <v>0.2447789468408301</v>
      </c>
      <c r="P349" s="185">
        <v>0.2447789468408301</v>
      </c>
      <c r="Q349" s="27">
        <v>-16.282833063963327</v>
      </c>
      <c r="R349" s="323">
        <v>10</v>
      </c>
      <c r="S349" s="3" t="s">
        <v>1101</v>
      </c>
      <c r="T349" s="21" t="s">
        <v>1217</v>
      </c>
      <c r="W349" s="21" t="s">
        <v>1203</v>
      </c>
      <c r="X349" s="36"/>
      <c r="Y349" s="21"/>
      <c r="Z349" s="21"/>
      <c r="AA349" s="21"/>
    </row>
    <row r="350" spans="1:27" x14ac:dyDescent="0.3">
      <c r="A350" s="1" t="s">
        <v>754</v>
      </c>
      <c r="B350" s="1" t="s">
        <v>19</v>
      </c>
      <c r="C350" s="15" t="s">
        <v>1205</v>
      </c>
      <c r="E350" s="15" t="s">
        <v>339</v>
      </c>
      <c r="F350" s="34">
        <v>2.3386999999999998</v>
      </c>
      <c r="G350" s="21"/>
      <c r="H350" s="26">
        <v>41.74941022280472</v>
      </c>
      <c r="I350" s="183">
        <f t="shared" si="20"/>
        <v>4.174941022280472E-2</v>
      </c>
      <c r="J350" s="184">
        <f t="shared" si="21"/>
        <v>1.785154582580268E-2</v>
      </c>
      <c r="K350" s="185">
        <v>1.785154582580268E-2</v>
      </c>
      <c r="L350" s="27">
        <v>3.0820288999999987</v>
      </c>
      <c r="M350" s="26">
        <v>536.60634920634925</v>
      </c>
      <c r="N350" s="183">
        <f t="shared" si="22"/>
        <v>0.53660634920634931</v>
      </c>
      <c r="O350" s="184">
        <f t="shared" si="23"/>
        <v>0.22944642288722339</v>
      </c>
      <c r="P350" s="185">
        <v>0.22944642288722339</v>
      </c>
      <c r="Q350" s="27">
        <v>-12.841943500000006</v>
      </c>
      <c r="R350" s="323">
        <v>10</v>
      </c>
      <c r="S350" s="3" t="s">
        <v>1101</v>
      </c>
      <c r="T350" s="21" t="s">
        <v>1217</v>
      </c>
      <c r="U350" s="29"/>
      <c r="V350" s="30"/>
      <c r="W350" s="21" t="s">
        <v>1203</v>
      </c>
      <c r="X350" s="31"/>
      <c r="Y350" s="31"/>
      <c r="Z350" s="28"/>
      <c r="AA350" s="21"/>
    </row>
    <row r="351" spans="1:27" x14ac:dyDescent="0.3">
      <c r="A351" s="1" t="s">
        <v>696</v>
      </c>
      <c r="B351" s="1" t="s">
        <v>19</v>
      </c>
      <c r="C351" s="15" t="s">
        <v>1205</v>
      </c>
      <c r="E351" s="15" t="s">
        <v>339</v>
      </c>
      <c r="F351" s="34">
        <v>2.4047000000000001</v>
      </c>
      <c r="G351" s="21"/>
      <c r="H351" s="26">
        <v>75.748099606815202</v>
      </c>
      <c r="I351" s="183">
        <f t="shared" si="20"/>
        <v>7.5748099606815208E-2</v>
      </c>
      <c r="J351" s="184">
        <f t="shared" si="21"/>
        <v>3.1500020629107665E-2</v>
      </c>
      <c r="K351" s="185">
        <v>3.1500020629107665E-2</v>
      </c>
      <c r="L351" s="27">
        <v>2.8816341999999997</v>
      </c>
      <c r="M351" s="26">
        <v>874.19365079365082</v>
      </c>
      <c r="N351" s="183">
        <f t="shared" si="22"/>
        <v>0.87419365079365086</v>
      </c>
      <c r="O351" s="184">
        <f t="shared" si="23"/>
        <v>0.36353543094508706</v>
      </c>
      <c r="P351" s="185">
        <v>0.36353543094508706</v>
      </c>
      <c r="Q351" s="27">
        <v>-16.811885500000006</v>
      </c>
      <c r="R351" s="323">
        <v>10</v>
      </c>
      <c r="S351" s="3" t="s">
        <v>1109</v>
      </c>
      <c r="T351" s="21" t="s">
        <v>1217</v>
      </c>
      <c r="U351" s="140"/>
      <c r="V351" s="140"/>
      <c r="W351" s="21" t="s">
        <v>1203</v>
      </c>
      <c r="X351" s="31"/>
      <c r="Y351" s="31"/>
      <c r="Z351" s="28"/>
      <c r="AA351" s="21"/>
    </row>
    <row r="352" spans="1:27" x14ac:dyDescent="0.3">
      <c r="A352" s="1" t="s">
        <v>697</v>
      </c>
      <c r="B352" s="1" t="s">
        <v>19</v>
      </c>
      <c r="C352" s="15" t="s">
        <v>1205</v>
      </c>
      <c r="E352" s="15" t="s">
        <v>339</v>
      </c>
      <c r="F352" s="25">
        <v>2.3624000000000001</v>
      </c>
      <c r="G352" s="21"/>
      <c r="H352" s="26">
        <v>52.835496416451925</v>
      </c>
      <c r="I352" s="183">
        <f t="shared" si="20"/>
        <v>5.2835496416451924E-2</v>
      </c>
      <c r="J352" s="184">
        <f t="shared" si="21"/>
        <v>2.2365177961586491E-2</v>
      </c>
      <c r="K352" s="185">
        <v>2.2365177961586491E-2</v>
      </c>
      <c r="L352" s="27">
        <v>3.6092234192660388</v>
      </c>
      <c r="M352" s="26">
        <v>591.26817299864979</v>
      </c>
      <c r="N352" s="183">
        <f t="shared" si="22"/>
        <v>0.59126817299864975</v>
      </c>
      <c r="O352" s="184">
        <f t="shared" si="23"/>
        <v>0.25028283652160926</v>
      </c>
      <c r="P352" s="185">
        <v>0.25028283652160926</v>
      </c>
      <c r="Q352" s="27">
        <v>-14.886662333153271</v>
      </c>
      <c r="R352" s="323">
        <v>10</v>
      </c>
      <c r="S352" s="3" t="s">
        <v>1101</v>
      </c>
      <c r="T352" s="21" t="s">
        <v>1217</v>
      </c>
      <c r="W352" s="21" t="s">
        <v>1203</v>
      </c>
      <c r="X352" s="36"/>
      <c r="Y352" s="21"/>
      <c r="Z352" s="21"/>
      <c r="AA352" s="21"/>
    </row>
    <row r="353" spans="1:27" x14ac:dyDescent="0.3">
      <c r="A353" s="1" t="s">
        <v>698</v>
      </c>
      <c r="B353" s="1" t="s">
        <v>19</v>
      </c>
      <c r="C353" s="15" t="s">
        <v>1205</v>
      </c>
      <c r="E353" s="15" t="s">
        <v>339</v>
      </c>
      <c r="F353" s="25">
        <v>2.3149000000000002</v>
      </c>
      <c r="G353" s="21"/>
      <c r="H353" s="26">
        <v>77.577760716480014</v>
      </c>
      <c r="I353" s="183">
        <f t="shared" si="20"/>
        <v>7.757776071648001E-2</v>
      </c>
      <c r="J353" s="184">
        <f t="shared" si="21"/>
        <v>3.3512359374694371E-2</v>
      </c>
      <c r="K353" s="185">
        <v>3.3512359374694371E-2</v>
      </c>
      <c r="L353" s="27">
        <v>1.4215914155929947</v>
      </c>
      <c r="M353" s="26">
        <v>623.57303917803279</v>
      </c>
      <c r="N353" s="183">
        <f t="shared" si="22"/>
        <v>0.62357303917803275</v>
      </c>
      <c r="O353" s="184">
        <f t="shared" si="23"/>
        <v>0.26937363997495906</v>
      </c>
      <c r="P353" s="185">
        <v>0.26937363997495906</v>
      </c>
      <c r="Q353" s="27">
        <v>-16.32907233780762</v>
      </c>
      <c r="R353" s="323">
        <v>10</v>
      </c>
      <c r="S353" s="3" t="s">
        <v>1101</v>
      </c>
      <c r="T353" s="21" t="s">
        <v>1217</v>
      </c>
      <c r="W353" s="21" t="s">
        <v>1203</v>
      </c>
      <c r="X353" s="36"/>
      <c r="Y353" s="21"/>
      <c r="Z353" s="21"/>
      <c r="AA353" s="21"/>
    </row>
    <row r="354" spans="1:27" x14ac:dyDescent="0.3">
      <c r="A354" s="1" t="s">
        <v>699</v>
      </c>
      <c r="B354" s="1" t="s">
        <v>19</v>
      </c>
      <c r="C354" s="15" t="s">
        <v>1205</v>
      </c>
      <c r="E354" s="15" t="s">
        <v>339</v>
      </c>
      <c r="F354" s="34">
        <v>2.2471999999999999</v>
      </c>
      <c r="G354" s="21"/>
      <c r="H354" s="26">
        <v>48.347051114023586</v>
      </c>
      <c r="I354" s="183">
        <f t="shared" si="20"/>
        <v>4.8347051114023584E-2</v>
      </c>
      <c r="J354" s="184">
        <f t="shared" si="21"/>
        <v>2.1514351688333742E-2</v>
      </c>
      <c r="K354" s="185">
        <v>2.1514351688333742E-2</v>
      </c>
      <c r="L354" s="27">
        <v>3.3376410999999995</v>
      </c>
      <c r="M354" s="26">
        <v>604.73333333333346</v>
      </c>
      <c r="N354" s="183">
        <f t="shared" si="22"/>
        <v>0.60473333333333346</v>
      </c>
      <c r="O354" s="184">
        <f t="shared" si="23"/>
        <v>0.26910525691230575</v>
      </c>
      <c r="P354" s="185">
        <v>0.26910525691230575</v>
      </c>
      <c r="Q354" s="27">
        <v>-14.221141500000002</v>
      </c>
      <c r="R354" s="323">
        <v>10</v>
      </c>
      <c r="S354" s="3" t="s">
        <v>1101</v>
      </c>
      <c r="T354" s="21" t="s">
        <v>1217</v>
      </c>
      <c r="U354" s="29"/>
      <c r="V354" s="30"/>
      <c r="W354" s="21" t="s">
        <v>1203</v>
      </c>
      <c r="X354" s="31"/>
      <c r="Y354" s="31"/>
      <c r="Z354" s="28"/>
      <c r="AA354" s="21"/>
    </row>
    <row r="355" spans="1:27" x14ac:dyDescent="0.3">
      <c r="A355" s="1" t="s">
        <v>700</v>
      </c>
      <c r="B355" s="1" t="s">
        <v>19</v>
      </c>
      <c r="C355" s="15" t="s">
        <v>1205</v>
      </c>
      <c r="E355" s="15" t="s">
        <v>339</v>
      </c>
      <c r="F355" s="34">
        <v>2.2534000000000001</v>
      </c>
      <c r="G355" s="21"/>
      <c r="H355" s="26">
        <v>54.440104849279159</v>
      </c>
      <c r="I355" s="183">
        <f t="shared" si="20"/>
        <v>5.4440104849279157E-2</v>
      </c>
      <c r="J355" s="184">
        <f t="shared" si="21"/>
        <v>2.4159095078228079E-2</v>
      </c>
      <c r="K355" s="185">
        <v>2.4159095078228079E-2</v>
      </c>
      <c r="L355" s="27">
        <v>2.6399828000000003</v>
      </c>
      <c r="M355" s="26">
        <v>600.74920634920636</v>
      </c>
      <c r="N355" s="183">
        <f t="shared" si="22"/>
        <v>0.60074920634920637</v>
      </c>
      <c r="O355" s="184">
        <f t="shared" si="23"/>
        <v>0.26659678989491714</v>
      </c>
      <c r="P355" s="185">
        <v>0.26659678989491714</v>
      </c>
      <c r="Q355" s="27">
        <v>-15.398235000000003</v>
      </c>
      <c r="R355" s="323">
        <v>10</v>
      </c>
      <c r="S355" s="3" t="s">
        <v>1101</v>
      </c>
      <c r="T355" s="21" t="s">
        <v>1217</v>
      </c>
      <c r="U355" s="29"/>
      <c r="V355" s="30"/>
      <c r="W355" s="21" t="s">
        <v>1203</v>
      </c>
      <c r="X355" s="31"/>
      <c r="Y355" s="31"/>
      <c r="Z355" s="28"/>
      <c r="AA355" s="21"/>
    </row>
    <row r="356" spans="1:27" x14ac:dyDescent="0.3">
      <c r="A356" s="1" t="s">
        <v>701</v>
      </c>
      <c r="B356" s="1" t="s">
        <v>19</v>
      </c>
      <c r="C356" s="15" t="s">
        <v>1205</v>
      </c>
      <c r="E356" s="15" t="s">
        <v>339</v>
      </c>
      <c r="F356" s="25">
        <v>2.2985000000000002</v>
      </c>
      <c r="G356" s="21"/>
      <c r="H356" s="26">
        <v>43.591800335173936</v>
      </c>
      <c r="I356" s="183">
        <f t="shared" si="20"/>
        <v>4.3591800335173937E-2</v>
      </c>
      <c r="J356" s="184">
        <f t="shared" si="21"/>
        <v>1.8965325357917742E-2</v>
      </c>
      <c r="K356" s="185">
        <v>1.8965325357917742E-2</v>
      </c>
      <c r="L356" s="27">
        <v>3.6332067343637768</v>
      </c>
      <c r="M356" s="26">
        <v>491.35317948201714</v>
      </c>
      <c r="N356" s="183">
        <f t="shared" si="22"/>
        <v>0.49135317948201718</v>
      </c>
      <c r="O356" s="184">
        <f t="shared" si="23"/>
        <v>0.21377123318773858</v>
      </c>
      <c r="P356" s="185">
        <v>0.21377123318773858</v>
      </c>
      <c r="Q356" s="27">
        <v>-14.359836974028585</v>
      </c>
      <c r="R356" s="323">
        <v>10</v>
      </c>
      <c r="S356" s="3" t="s">
        <v>1101</v>
      </c>
      <c r="T356" s="21" t="s">
        <v>1217</v>
      </c>
      <c r="W356" s="21" t="s">
        <v>1203</v>
      </c>
      <c r="X356" s="36"/>
      <c r="Y356" s="21"/>
      <c r="Z356" s="21"/>
      <c r="AA356" s="21"/>
    </row>
    <row r="357" spans="1:27" x14ac:dyDescent="0.3">
      <c r="A357" s="1" t="s">
        <v>702</v>
      </c>
      <c r="B357" s="1" t="s">
        <v>19</v>
      </c>
      <c r="C357" s="15" t="s">
        <v>1205</v>
      </c>
      <c r="E357" s="15" t="s">
        <v>339</v>
      </c>
      <c r="F357" s="25">
        <v>2.3046000000000002</v>
      </c>
      <c r="G357" s="21"/>
      <c r="H357" s="26">
        <v>48.865991688765355</v>
      </c>
      <c r="I357" s="183">
        <f t="shared" si="20"/>
        <v>4.8865991688765355E-2</v>
      </c>
      <c r="J357" s="184">
        <f t="shared" si="21"/>
        <v>2.1203675990959538E-2</v>
      </c>
      <c r="K357" s="185">
        <v>2.1203675990959538E-2</v>
      </c>
      <c r="L357" s="27">
        <v>3.9026456826004194</v>
      </c>
      <c r="M357" s="26">
        <v>547.49553950886491</v>
      </c>
      <c r="N357" s="183">
        <f t="shared" si="22"/>
        <v>0.54749553950886487</v>
      </c>
      <c r="O357" s="184">
        <f t="shared" si="23"/>
        <v>0.23756640610468838</v>
      </c>
      <c r="P357" s="185">
        <v>0.23756640610468838</v>
      </c>
      <c r="Q357" s="27">
        <v>-16.023976868157231</v>
      </c>
      <c r="R357" s="323">
        <v>10</v>
      </c>
      <c r="S357" s="3" t="s">
        <v>1101</v>
      </c>
      <c r="T357" s="21" t="s">
        <v>1217</v>
      </c>
      <c r="W357" s="21" t="s">
        <v>1203</v>
      </c>
      <c r="X357" s="36"/>
      <c r="Y357" s="21"/>
      <c r="Z357" s="21"/>
      <c r="AA357" s="21"/>
    </row>
    <row r="358" spans="1:27" x14ac:dyDescent="0.3">
      <c r="A358" s="1" t="s">
        <v>703</v>
      </c>
      <c r="B358" s="1" t="s">
        <v>19</v>
      </c>
      <c r="C358" s="15" t="s">
        <v>1205</v>
      </c>
      <c r="E358" s="15" t="s">
        <v>339</v>
      </c>
      <c r="F358" s="25">
        <v>2.3184</v>
      </c>
      <c r="G358" s="21"/>
      <c r="H358" s="26">
        <v>43.160370096328904</v>
      </c>
      <c r="I358" s="183">
        <f t="shared" si="20"/>
        <v>4.3160370096328907E-2</v>
      </c>
      <c r="J358" s="184">
        <f t="shared" si="21"/>
        <v>1.8616446728920336E-2</v>
      </c>
      <c r="K358" s="185">
        <v>1.8616446728920336E-2</v>
      </c>
      <c r="L358" s="27">
        <v>3.1782526285454709</v>
      </c>
      <c r="M358" s="26">
        <v>555.79724586037582</v>
      </c>
      <c r="N358" s="183">
        <f t="shared" si="22"/>
        <v>0.55579724586037582</v>
      </c>
      <c r="O358" s="184">
        <f t="shared" si="23"/>
        <v>0.23973311156848509</v>
      </c>
      <c r="P358" s="185">
        <v>0.23973311156848509</v>
      </c>
      <c r="Q358" s="27">
        <v>-16.300624111518552</v>
      </c>
      <c r="R358" s="323">
        <v>10</v>
      </c>
      <c r="S358" s="3" t="s">
        <v>1101</v>
      </c>
      <c r="T358" s="21" t="s">
        <v>1217</v>
      </c>
      <c r="W358" s="21" t="s">
        <v>1203</v>
      </c>
      <c r="X358" s="36"/>
      <c r="Y358" s="21"/>
      <c r="Z358" s="21"/>
      <c r="AA358" s="21"/>
    </row>
    <row r="359" spans="1:27" x14ac:dyDescent="0.3">
      <c r="A359" s="1" t="s">
        <v>715</v>
      </c>
      <c r="B359" s="1" t="s">
        <v>19</v>
      </c>
      <c r="C359" s="15" t="s">
        <v>1205</v>
      </c>
      <c r="E359" s="15" t="s">
        <v>339</v>
      </c>
      <c r="F359" s="25">
        <v>2.3144999999999998</v>
      </c>
      <c r="G359" s="21"/>
      <c r="H359" s="26">
        <v>46.783145400593469</v>
      </c>
      <c r="I359" s="183">
        <f t="shared" si="20"/>
        <v>4.6783145400593473E-2</v>
      </c>
      <c r="J359" s="184">
        <f t="shared" si="21"/>
        <v>2.021306779027586E-2</v>
      </c>
      <c r="K359" s="185">
        <v>2.021306779027586E-2</v>
      </c>
      <c r="L359" s="27">
        <v>2.5620302000000001</v>
      </c>
      <c r="M359" s="26">
        <v>579.70875000000001</v>
      </c>
      <c r="N359" s="183">
        <f t="shared" si="22"/>
        <v>0.57970874999999999</v>
      </c>
      <c r="O359" s="184">
        <f t="shared" si="23"/>
        <v>0.25046824368114068</v>
      </c>
      <c r="P359" s="185">
        <v>0.25046824368114068</v>
      </c>
      <c r="Q359" s="27">
        <v>-10.289062000000003</v>
      </c>
      <c r="R359" s="323">
        <v>11</v>
      </c>
      <c r="S359" s="157" t="s">
        <v>1110</v>
      </c>
      <c r="T359" s="21" t="s">
        <v>1217</v>
      </c>
      <c r="U359" s="29"/>
      <c r="V359" s="30"/>
      <c r="W359" s="21" t="s">
        <v>1203</v>
      </c>
      <c r="X359" s="31"/>
      <c r="Y359" s="31"/>
      <c r="Z359" s="28"/>
      <c r="AA359" s="21"/>
    </row>
    <row r="360" spans="1:27" x14ac:dyDescent="0.3">
      <c r="A360" s="1" t="s">
        <v>716</v>
      </c>
      <c r="B360" s="1" t="s">
        <v>19</v>
      </c>
      <c r="C360" s="15" t="s">
        <v>1205</v>
      </c>
      <c r="E360" s="15" t="s">
        <v>339</v>
      </c>
      <c r="F360" s="25">
        <v>2.2637999999999998</v>
      </c>
      <c r="G360" s="21"/>
      <c r="H360" s="26">
        <v>45.051394658753701</v>
      </c>
      <c r="I360" s="183">
        <f t="shared" si="20"/>
        <v>4.5051394658753699E-2</v>
      </c>
      <c r="J360" s="184">
        <f t="shared" si="21"/>
        <v>1.9900783929125233E-2</v>
      </c>
      <c r="K360" s="185">
        <v>1.9900783929125233E-2</v>
      </c>
      <c r="L360" s="27">
        <v>3.8666564000000001</v>
      </c>
      <c r="M360" s="26">
        <v>578.79624999999999</v>
      </c>
      <c r="N360" s="183">
        <f t="shared" si="22"/>
        <v>0.57879625000000001</v>
      </c>
      <c r="O360" s="184">
        <f t="shared" si="23"/>
        <v>0.25567463998586448</v>
      </c>
      <c r="P360" s="185">
        <v>0.25567463998586448</v>
      </c>
      <c r="Q360" s="27">
        <v>-13.821098400000004</v>
      </c>
      <c r="R360" s="323">
        <v>11</v>
      </c>
      <c r="S360" s="157" t="s">
        <v>1110</v>
      </c>
      <c r="T360" s="21" t="s">
        <v>1217</v>
      </c>
      <c r="U360" s="29"/>
      <c r="V360" s="30"/>
      <c r="W360" s="21" t="s">
        <v>1203</v>
      </c>
      <c r="X360" s="31"/>
      <c r="Y360" s="31"/>
      <c r="Z360" s="28"/>
      <c r="AA360" s="21"/>
    </row>
    <row r="361" spans="1:27" x14ac:dyDescent="0.3">
      <c r="A361" s="1" t="s">
        <v>717</v>
      </c>
      <c r="B361" s="1" t="s">
        <v>19</v>
      </c>
      <c r="C361" s="15" t="s">
        <v>1205</v>
      </c>
      <c r="E361" s="15" t="s">
        <v>339</v>
      </c>
      <c r="F361" s="25">
        <v>2.3984000000000001</v>
      </c>
      <c r="G361" s="21"/>
      <c r="H361" s="26">
        <v>69.682848664688422</v>
      </c>
      <c r="I361" s="183">
        <f t="shared" si="20"/>
        <v>6.9682848664688421E-2</v>
      </c>
      <c r="J361" s="184">
        <f t="shared" si="21"/>
        <v>2.9053889536644603E-2</v>
      </c>
      <c r="K361" s="185">
        <v>2.9053889536644603E-2</v>
      </c>
      <c r="L361" s="27">
        <v>3.5793028000000002</v>
      </c>
      <c r="M361" s="26">
        <v>674.00875000000008</v>
      </c>
      <c r="N361" s="183">
        <f t="shared" si="22"/>
        <v>0.67400875000000005</v>
      </c>
      <c r="O361" s="184">
        <f t="shared" si="23"/>
        <v>0.28102432871914612</v>
      </c>
      <c r="P361" s="185">
        <v>0.28102432871914612</v>
      </c>
      <c r="Q361" s="27">
        <v>-15.425642800000002</v>
      </c>
      <c r="R361" s="323">
        <v>11</v>
      </c>
      <c r="S361" s="157" t="s">
        <v>1110</v>
      </c>
      <c r="T361" s="21" t="s">
        <v>1217</v>
      </c>
      <c r="U361" s="29"/>
      <c r="V361" s="30"/>
      <c r="W361" s="21" t="s">
        <v>1203</v>
      </c>
      <c r="X361" s="31"/>
      <c r="Y361" s="31"/>
      <c r="Z361" s="28"/>
      <c r="AA361" s="21"/>
    </row>
    <row r="362" spans="1:27" x14ac:dyDescent="0.3">
      <c r="A362" s="1" t="s">
        <v>718</v>
      </c>
      <c r="B362" s="1" t="s">
        <v>19</v>
      </c>
      <c r="C362" s="15" t="s">
        <v>1205</v>
      </c>
      <c r="E362" s="15" t="s">
        <v>339</v>
      </c>
      <c r="F362" s="25">
        <v>2.3403999999999998</v>
      </c>
      <c r="G362" s="21"/>
      <c r="H362" s="26">
        <v>58.13744807121661</v>
      </c>
      <c r="I362" s="183">
        <f t="shared" si="20"/>
        <v>5.813744807121661E-2</v>
      </c>
      <c r="J362" s="184">
        <f t="shared" si="21"/>
        <v>2.4840816984796024E-2</v>
      </c>
      <c r="K362" s="185">
        <v>2.4840816984796024E-2</v>
      </c>
      <c r="L362" s="27">
        <v>3.2488113999999997</v>
      </c>
      <c r="M362" s="26">
        <v>605.92124999999999</v>
      </c>
      <c r="N362" s="183">
        <f t="shared" si="22"/>
        <v>0.60592124999999997</v>
      </c>
      <c r="O362" s="184">
        <f t="shared" si="23"/>
        <v>0.25889644932490175</v>
      </c>
      <c r="P362" s="185">
        <v>0.25889644932490175</v>
      </c>
      <c r="Q362" s="27">
        <v>-15.209742400000003</v>
      </c>
      <c r="R362" s="323">
        <v>11</v>
      </c>
      <c r="S362" s="157" t="s">
        <v>1110</v>
      </c>
      <c r="T362" s="21" t="s">
        <v>1217</v>
      </c>
      <c r="U362" s="29"/>
      <c r="V362" s="30"/>
      <c r="W362" s="21" t="s">
        <v>1203</v>
      </c>
      <c r="X362" s="31"/>
      <c r="Y362" s="31"/>
      <c r="Z362" s="28"/>
      <c r="AA362" s="21"/>
    </row>
    <row r="363" spans="1:27" x14ac:dyDescent="0.3">
      <c r="A363" s="1" t="s">
        <v>719</v>
      </c>
      <c r="B363" s="1" t="s">
        <v>19</v>
      </c>
      <c r="C363" s="15" t="s">
        <v>1205</v>
      </c>
      <c r="E363" s="15" t="s">
        <v>339</v>
      </c>
      <c r="F363" s="25">
        <v>2.3148</v>
      </c>
      <c r="G363" s="21"/>
      <c r="H363" s="26">
        <v>44.302433234421358</v>
      </c>
      <c r="I363" s="183">
        <f t="shared" si="20"/>
        <v>4.4302433234421359E-2</v>
      </c>
      <c r="J363" s="184">
        <f t="shared" si="21"/>
        <v>1.9138773645421357E-2</v>
      </c>
      <c r="K363" s="185">
        <v>1.9138773645421357E-2</v>
      </c>
      <c r="L363" s="27">
        <v>3.4727921999999998</v>
      </c>
      <c r="M363" s="26">
        <v>542.37125000000003</v>
      </c>
      <c r="N363" s="183">
        <f t="shared" si="22"/>
        <v>0.54237125000000008</v>
      </c>
      <c r="O363" s="184">
        <f t="shared" si="23"/>
        <v>0.23430587955762922</v>
      </c>
      <c r="P363" s="185">
        <v>0.23430587955762922</v>
      </c>
      <c r="Q363" s="27">
        <v>-13.610633600000003</v>
      </c>
      <c r="R363" s="323">
        <v>11</v>
      </c>
      <c r="S363" s="157" t="s">
        <v>1110</v>
      </c>
      <c r="T363" s="21" t="s">
        <v>1217</v>
      </c>
      <c r="W363" s="21" t="s">
        <v>1203</v>
      </c>
      <c r="X363" s="36"/>
      <c r="Y363" s="21"/>
      <c r="Z363" s="21"/>
      <c r="AA363" s="21"/>
    </row>
    <row r="364" spans="1:27" s="44" customFormat="1" x14ac:dyDescent="0.3">
      <c r="A364" s="32" t="s">
        <v>493</v>
      </c>
      <c r="B364" s="1" t="s">
        <v>19</v>
      </c>
      <c r="C364" s="15" t="s">
        <v>1205</v>
      </c>
      <c r="D364" s="15"/>
      <c r="E364" s="24" t="s">
        <v>339</v>
      </c>
      <c r="F364" s="25">
        <v>2.3281999999999998</v>
      </c>
      <c r="G364" s="21"/>
      <c r="H364" s="26">
        <v>57.931771525178128</v>
      </c>
      <c r="I364" s="183">
        <f t="shared" si="20"/>
        <v>5.793177152517813E-2</v>
      </c>
      <c r="J364" s="184">
        <f t="shared" si="21"/>
        <v>2.4882643898796554E-2</v>
      </c>
      <c r="K364" s="185">
        <v>2.4882643898796554E-2</v>
      </c>
      <c r="L364" s="27">
        <v>1.9744911999999997</v>
      </c>
      <c r="M364" s="26">
        <v>657.59270998415207</v>
      </c>
      <c r="N364" s="183">
        <f t="shared" si="22"/>
        <v>0.65759270998415209</v>
      </c>
      <c r="O364" s="184">
        <f t="shared" si="23"/>
        <v>0.28244683016242256</v>
      </c>
      <c r="P364" s="185">
        <v>0.28244683016242256</v>
      </c>
      <c r="Q364" s="27">
        <v>-14.724828899999995</v>
      </c>
      <c r="R364" s="25">
        <v>14</v>
      </c>
      <c r="S364" s="25" t="s">
        <v>1101</v>
      </c>
      <c r="T364" s="28" t="s">
        <v>1217</v>
      </c>
      <c r="U364" s="29"/>
      <c r="V364" s="30"/>
      <c r="W364" s="21" t="s">
        <v>1203</v>
      </c>
      <c r="X364" s="31"/>
      <c r="Y364" s="31"/>
      <c r="Z364" s="28"/>
      <c r="AA364" s="21"/>
    </row>
    <row r="365" spans="1:27" x14ac:dyDescent="0.3">
      <c r="A365" s="32" t="s">
        <v>494</v>
      </c>
      <c r="B365" s="1" t="s">
        <v>19</v>
      </c>
      <c r="C365" s="15" t="s">
        <v>1205</v>
      </c>
      <c r="E365" s="24" t="s">
        <v>339</v>
      </c>
      <c r="F365" s="25">
        <v>2.294</v>
      </c>
      <c r="G365" s="21"/>
      <c r="H365" s="26">
        <v>46.357032640949548</v>
      </c>
      <c r="I365" s="183">
        <f t="shared" si="20"/>
        <v>4.635703264094955E-2</v>
      </c>
      <c r="J365" s="184">
        <f t="shared" si="21"/>
        <v>2.0207947969027702E-2</v>
      </c>
      <c r="K365" s="185">
        <v>2.0207947969027702E-2</v>
      </c>
      <c r="L365" s="27">
        <v>3.1666764000000001</v>
      </c>
      <c r="M365" s="26">
        <v>577.85874999999999</v>
      </c>
      <c r="N365" s="183">
        <f t="shared" si="22"/>
        <v>0.57785874999999998</v>
      </c>
      <c r="O365" s="184">
        <f t="shared" si="23"/>
        <v>0.25190006538796861</v>
      </c>
      <c r="P365" s="185">
        <v>0.25190006538796861</v>
      </c>
      <c r="Q365" s="27">
        <v>-12.849108400000002</v>
      </c>
      <c r="R365" s="25">
        <v>14</v>
      </c>
      <c r="S365" s="25" t="s">
        <v>1104</v>
      </c>
      <c r="T365" s="28" t="s">
        <v>1217</v>
      </c>
      <c r="U365" s="29"/>
      <c r="V365" s="29"/>
      <c r="W365" s="21" t="s">
        <v>1203</v>
      </c>
      <c r="X365" s="31"/>
      <c r="Y365" s="33"/>
      <c r="Z365" s="28"/>
      <c r="AA365" s="21"/>
    </row>
    <row r="366" spans="1:27" x14ac:dyDescent="0.3">
      <c r="A366" s="32" t="s">
        <v>495</v>
      </c>
      <c r="B366" s="1" t="s">
        <v>19</v>
      </c>
      <c r="C366" s="15" t="s">
        <v>1205</v>
      </c>
      <c r="E366" s="24" t="s">
        <v>339</v>
      </c>
      <c r="F366" s="25">
        <v>2.3096999999999999</v>
      </c>
      <c r="G366" s="21"/>
      <c r="H366" s="26">
        <v>76.631203960874302</v>
      </c>
      <c r="I366" s="183">
        <f t="shared" si="20"/>
        <v>7.6631203960874306E-2</v>
      </c>
      <c r="J366" s="184">
        <f t="shared" si="21"/>
        <v>3.3177990198239735E-2</v>
      </c>
      <c r="K366" s="185">
        <v>3.3177990198239735E-2</v>
      </c>
      <c r="L366" s="27">
        <v>-0.36573279999999952</v>
      </c>
      <c r="M366" s="26">
        <v>681.19017432646592</v>
      </c>
      <c r="N366" s="183">
        <f t="shared" si="22"/>
        <v>0.68119017432646589</v>
      </c>
      <c r="O366" s="184">
        <f t="shared" si="23"/>
        <v>0.29492582340843654</v>
      </c>
      <c r="P366" s="185">
        <v>0.29492582340843654</v>
      </c>
      <c r="Q366" s="27">
        <v>-15.003231599999999</v>
      </c>
      <c r="R366" s="25">
        <v>14</v>
      </c>
      <c r="S366" s="25" t="s">
        <v>1101</v>
      </c>
      <c r="T366" s="28" t="s">
        <v>1217</v>
      </c>
      <c r="U366" s="29"/>
      <c r="V366" s="30"/>
      <c r="W366" s="21" t="s">
        <v>1203</v>
      </c>
      <c r="X366" s="31"/>
      <c r="Y366" s="31"/>
      <c r="Z366" s="28"/>
      <c r="AA366" s="21"/>
    </row>
    <row r="367" spans="1:27" x14ac:dyDescent="0.3">
      <c r="A367" s="32" t="s">
        <v>496</v>
      </c>
      <c r="B367" s="1" t="s">
        <v>19</v>
      </c>
      <c r="C367" s="15" t="s">
        <v>1205</v>
      </c>
      <c r="E367" s="24" t="s">
        <v>339</v>
      </c>
      <c r="F367" s="25">
        <v>2.3633999999999999</v>
      </c>
      <c r="G367" s="21"/>
      <c r="H367" s="26">
        <v>64.847602946504054</v>
      </c>
      <c r="I367" s="183">
        <f t="shared" si="20"/>
        <v>6.484760294650406E-2</v>
      </c>
      <c r="J367" s="184">
        <f t="shared" si="21"/>
        <v>2.7438268150335982E-2</v>
      </c>
      <c r="K367" s="185">
        <v>2.7438268150335982E-2</v>
      </c>
      <c r="L367" s="27">
        <v>2.0016543999999992</v>
      </c>
      <c r="M367" s="26">
        <v>622.99683042789218</v>
      </c>
      <c r="N367" s="183">
        <f t="shared" si="22"/>
        <v>0.62299683042789222</v>
      </c>
      <c r="O367" s="184">
        <f t="shared" si="23"/>
        <v>0.26360194229833811</v>
      </c>
      <c r="P367" s="185">
        <v>0.26360194229833811</v>
      </c>
      <c r="Q367" s="27">
        <v>-13.845441999999998</v>
      </c>
      <c r="R367" s="25">
        <v>14</v>
      </c>
      <c r="S367" s="25" t="s">
        <v>1101</v>
      </c>
      <c r="T367" s="28" t="s">
        <v>1217</v>
      </c>
      <c r="U367" s="29"/>
      <c r="V367" s="30"/>
      <c r="W367" s="21" t="s">
        <v>1203</v>
      </c>
      <c r="X367" s="31"/>
      <c r="Y367" s="31"/>
      <c r="Z367" s="28"/>
      <c r="AA367" s="21"/>
    </row>
    <row r="368" spans="1:27" x14ac:dyDescent="0.3">
      <c r="A368" s="32" t="s">
        <v>497</v>
      </c>
      <c r="B368" s="1" t="s">
        <v>19</v>
      </c>
      <c r="C368" s="15" t="s">
        <v>1205</v>
      </c>
      <c r="E368" s="24" t="s">
        <v>339</v>
      </c>
      <c r="F368" s="25">
        <v>2.4138000000000002</v>
      </c>
      <c r="G368" s="21"/>
      <c r="H368" s="26">
        <v>72.117256370003631</v>
      </c>
      <c r="I368" s="183">
        <f t="shared" si="20"/>
        <v>7.211725637000363E-2</v>
      </c>
      <c r="J368" s="184">
        <f t="shared" si="21"/>
        <v>2.9877063704533774E-2</v>
      </c>
      <c r="K368" s="185">
        <v>2.9877063704533774E-2</v>
      </c>
      <c r="L368" s="27">
        <v>1.9952864000000008</v>
      </c>
      <c r="M368" s="26">
        <v>691.7448494453248</v>
      </c>
      <c r="N368" s="183">
        <f t="shared" si="22"/>
        <v>0.69174484944532477</v>
      </c>
      <c r="O368" s="184">
        <f t="shared" si="23"/>
        <v>0.28657919025823381</v>
      </c>
      <c r="P368" s="185">
        <v>0.28657919025823381</v>
      </c>
      <c r="Q368" s="27">
        <v>-15.087095399999999</v>
      </c>
      <c r="R368" s="25">
        <v>14</v>
      </c>
      <c r="S368" s="25" t="s">
        <v>1101</v>
      </c>
      <c r="T368" s="28" t="s">
        <v>1217</v>
      </c>
      <c r="U368" s="29"/>
      <c r="V368" s="30"/>
      <c r="W368" s="21" t="s">
        <v>1203</v>
      </c>
      <c r="X368" s="31"/>
      <c r="Y368" s="31"/>
      <c r="Z368" s="28"/>
      <c r="AA368" s="21"/>
    </row>
    <row r="369" spans="1:27" x14ac:dyDescent="0.3">
      <c r="A369" s="32" t="s">
        <v>498</v>
      </c>
      <c r="B369" s="1" t="s">
        <v>19</v>
      </c>
      <c r="C369" s="15" t="s">
        <v>1205</v>
      </c>
      <c r="E369" s="24" t="s">
        <v>339</v>
      </c>
      <c r="F369" s="25">
        <v>2.3818999999999999</v>
      </c>
      <c r="G369" s="21"/>
      <c r="H369" s="26">
        <v>68.098418065451028</v>
      </c>
      <c r="I369" s="183">
        <f t="shared" si="20"/>
        <v>6.8098418065451027E-2</v>
      </c>
      <c r="J369" s="184">
        <f t="shared" si="21"/>
        <v>2.8589956784689126E-2</v>
      </c>
      <c r="K369" s="185">
        <v>2.8589956784689126E-2</v>
      </c>
      <c r="L369" s="27">
        <v>0.5719616000000004</v>
      </c>
      <c r="M369" s="39"/>
      <c r="N369" s="201">
        <f t="shared" si="22"/>
        <v>0</v>
      </c>
      <c r="O369" s="202">
        <f t="shared" si="23"/>
        <v>0</v>
      </c>
      <c r="P369" s="203">
        <v>0</v>
      </c>
      <c r="Q369" s="38"/>
      <c r="R369" s="25">
        <v>14</v>
      </c>
      <c r="S369" s="25" t="s">
        <v>1101</v>
      </c>
      <c r="T369" s="28" t="s">
        <v>1217</v>
      </c>
      <c r="W369" s="21" t="s">
        <v>1203</v>
      </c>
      <c r="X369" s="36"/>
      <c r="Y369" s="21"/>
      <c r="Z369" s="21"/>
      <c r="AA369" s="21"/>
    </row>
    <row r="370" spans="1:27" x14ac:dyDescent="0.3">
      <c r="A370" s="32" t="s">
        <v>499</v>
      </c>
      <c r="B370" s="1" t="s">
        <v>19</v>
      </c>
      <c r="C370" s="15" t="s">
        <v>1205</v>
      </c>
      <c r="E370" s="24" t="s">
        <v>339</v>
      </c>
      <c r="F370" s="25">
        <v>2.4009999999999998</v>
      </c>
      <c r="G370" s="21"/>
      <c r="H370" s="26">
        <v>98.743267721289712</v>
      </c>
      <c r="I370" s="183">
        <f t="shared" si="20"/>
        <v>9.8743267721289718E-2</v>
      </c>
      <c r="J370" s="184">
        <f t="shared" si="21"/>
        <v>4.11258924286921E-2</v>
      </c>
      <c r="K370" s="185">
        <v>4.11258924286921E-2</v>
      </c>
      <c r="L370" s="27">
        <v>1.6255648</v>
      </c>
      <c r="M370" s="26">
        <v>856.59429477020592</v>
      </c>
      <c r="N370" s="183">
        <f t="shared" si="22"/>
        <v>0.85659429477020599</v>
      </c>
      <c r="O370" s="184">
        <f t="shared" si="23"/>
        <v>0.35676563713877801</v>
      </c>
      <c r="P370" s="185">
        <v>0.35676563713877801</v>
      </c>
      <c r="Q370" s="27">
        <v>-16.539823999999996</v>
      </c>
      <c r="R370" s="25">
        <v>14</v>
      </c>
      <c r="S370" s="25" t="s">
        <v>1101</v>
      </c>
      <c r="T370" s="28" t="s">
        <v>1217</v>
      </c>
      <c r="U370" s="29"/>
      <c r="V370" s="30"/>
      <c r="W370" s="21" t="s">
        <v>1203</v>
      </c>
      <c r="X370" s="31"/>
      <c r="Y370" s="31"/>
      <c r="Z370" s="28"/>
      <c r="AA370" s="21"/>
    </row>
    <row r="371" spans="1:27" x14ac:dyDescent="0.3">
      <c r="A371" s="32" t="s">
        <v>500</v>
      </c>
      <c r="B371" s="1" t="s">
        <v>19</v>
      </c>
      <c r="C371" s="15" t="s">
        <v>1205</v>
      </c>
      <c r="E371" s="24" t="s">
        <v>339</v>
      </c>
      <c r="F371" s="25">
        <v>2.2707000000000002</v>
      </c>
      <c r="G371" s="21"/>
      <c r="H371" s="26">
        <v>70.88793623958459</v>
      </c>
      <c r="I371" s="183">
        <f t="shared" si="20"/>
        <v>7.0887936239584587E-2</v>
      </c>
      <c r="J371" s="184">
        <f t="shared" si="21"/>
        <v>3.121853888210005E-2</v>
      </c>
      <c r="K371" s="185">
        <v>3.121853888210005E-2</v>
      </c>
      <c r="L371" s="27">
        <v>1.0996576000000002</v>
      </c>
      <c r="M371" s="26">
        <v>655.80190174326458</v>
      </c>
      <c r="N371" s="183">
        <f t="shared" si="22"/>
        <v>0.65580190174326458</v>
      </c>
      <c r="O371" s="184">
        <f t="shared" si="23"/>
        <v>0.28881045569351499</v>
      </c>
      <c r="P371" s="185">
        <v>0.28881045569351499</v>
      </c>
      <c r="Q371" s="27">
        <v>-15.457343000000002</v>
      </c>
      <c r="R371" s="25">
        <v>14</v>
      </c>
      <c r="S371" s="25" t="s">
        <v>1101</v>
      </c>
      <c r="T371" s="28" t="s">
        <v>1217</v>
      </c>
      <c r="U371" s="29"/>
      <c r="V371" s="30"/>
      <c r="W371" s="21" t="s">
        <v>1203</v>
      </c>
      <c r="X371" s="31"/>
      <c r="Y371" s="31"/>
      <c r="Z371" s="28"/>
      <c r="AA371" s="21"/>
    </row>
    <row r="372" spans="1:27" x14ac:dyDescent="0.3">
      <c r="A372" s="32" t="s">
        <v>501</v>
      </c>
      <c r="B372" s="1" t="s">
        <v>19</v>
      </c>
      <c r="C372" s="15" t="s">
        <v>1205</v>
      </c>
      <c r="E372" s="24" t="s">
        <v>339</v>
      </c>
      <c r="F372" s="25">
        <v>2.3256000000000001</v>
      </c>
      <c r="G372" s="21"/>
      <c r="H372" s="26">
        <v>68.049614243323433</v>
      </c>
      <c r="I372" s="183">
        <f t="shared" si="20"/>
        <v>6.8049614243323439E-2</v>
      </c>
      <c r="J372" s="184">
        <f t="shared" si="21"/>
        <v>2.926110003582879E-2</v>
      </c>
      <c r="K372" s="185">
        <v>2.926110003582879E-2</v>
      </c>
      <c r="L372" s="27">
        <v>1.7047796000000006</v>
      </c>
      <c r="M372" s="26">
        <v>655.70875000000001</v>
      </c>
      <c r="N372" s="183">
        <f t="shared" si="22"/>
        <v>0.65570875000000006</v>
      </c>
      <c r="O372" s="184">
        <f t="shared" si="23"/>
        <v>0.281952506879945</v>
      </c>
      <c r="P372" s="185">
        <v>0.281952506879945</v>
      </c>
      <c r="Q372" s="27">
        <v>-15.671317999999999</v>
      </c>
      <c r="R372" s="25">
        <v>14</v>
      </c>
      <c r="S372" s="25" t="s">
        <v>1101</v>
      </c>
      <c r="T372" s="28" t="s">
        <v>1217</v>
      </c>
      <c r="U372" s="29"/>
      <c r="V372" s="30"/>
      <c r="W372" s="21" t="s">
        <v>1203</v>
      </c>
      <c r="X372" s="31"/>
      <c r="Y372" s="31"/>
      <c r="Z372" s="28"/>
      <c r="AA372" s="21"/>
    </row>
    <row r="373" spans="1:27" x14ac:dyDescent="0.3">
      <c r="A373" s="32" t="s">
        <v>502</v>
      </c>
      <c r="B373" s="1" t="s">
        <v>19</v>
      </c>
      <c r="C373" s="15" t="s">
        <v>1205</v>
      </c>
      <c r="E373" s="24" t="s">
        <v>339</v>
      </c>
      <c r="F373" s="25">
        <v>2.2606000000000002</v>
      </c>
      <c r="G373" s="21"/>
      <c r="H373" s="26">
        <v>44.60510385756676</v>
      </c>
      <c r="I373" s="183">
        <f t="shared" si="20"/>
        <v>4.4605103857566761E-2</v>
      </c>
      <c r="J373" s="184">
        <f t="shared" si="21"/>
        <v>1.9731533158261857E-2</v>
      </c>
      <c r="K373" s="185">
        <v>1.9731533158261857E-2</v>
      </c>
      <c r="L373" s="27">
        <v>3.2813332000000006</v>
      </c>
      <c r="M373" s="26">
        <v>584.37125000000003</v>
      </c>
      <c r="N373" s="183">
        <f t="shared" si="22"/>
        <v>0.58437125000000001</v>
      </c>
      <c r="O373" s="184">
        <f t="shared" si="23"/>
        <v>0.258502720516677</v>
      </c>
      <c r="P373" s="185">
        <v>0.258502720516677</v>
      </c>
      <c r="Q373" s="27">
        <v>-11.338985600000001</v>
      </c>
      <c r="R373" s="25">
        <v>14</v>
      </c>
      <c r="S373" s="25" t="s">
        <v>1104</v>
      </c>
      <c r="T373" s="28" t="s">
        <v>1217</v>
      </c>
      <c r="U373" s="29"/>
      <c r="V373" s="29"/>
      <c r="W373" s="21" t="s">
        <v>1203</v>
      </c>
      <c r="X373" s="31"/>
      <c r="Y373" s="33"/>
      <c r="Z373" s="28"/>
      <c r="AA373" s="21"/>
    </row>
    <row r="374" spans="1:27" x14ac:dyDescent="0.3">
      <c r="A374" s="32" t="s">
        <v>503</v>
      </c>
      <c r="B374" s="1" t="s">
        <v>19</v>
      </c>
      <c r="C374" s="15" t="s">
        <v>1205</v>
      </c>
      <c r="E374" s="24" t="s">
        <v>339</v>
      </c>
      <c r="F374" s="25">
        <v>2.2719999999999998</v>
      </c>
      <c r="G374" s="45"/>
      <c r="H374" s="26">
        <v>35.04081632653061</v>
      </c>
      <c r="I374" s="183">
        <f t="shared" si="20"/>
        <v>3.5040816326530611E-2</v>
      </c>
      <c r="J374" s="184">
        <f t="shared" si="21"/>
        <v>1.5422894509916643E-2</v>
      </c>
      <c r="K374" s="185">
        <v>1.5422894509916643E-2</v>
      </c>
      <c r="L374" s="27">
        <v>1.2061615999999995</v>
      </c>
      <c r="M374" s="26">
        <v>471.80824088748011</v>
      </c>
      <c r="N374" s="183">
        <f t="shared" si="22"/>
        <v>0.47180824088748013</v>
      </c>
      <c r="O374" s="184">
        <f t="shared" si="23"/>
        <v>0.207662077855405</v>
      </c>
      <c r="P374" s="185">
        <v>0.207662077855405</v>
      </c>
      <c r="Q374" s="27">
        <v>-10.297420000000002</v>
      </c>
      <c r="R374" s="25">
        <v>14</v>
      </c>
      <c r="S374" s="25" t="s">
        <v>1101</v>
      </c>
      <c r="T374" s="28" t="s">
        <v>1217</v>
      </c>
      <c r="U374" s="29"/>
      <c r="V374" s="30"/>
      <c r="W374" s="21" t="s">
        <v>1203</v>
      </c>
      <c r="X374" s="31"/>
      <c r="Y374" s="31"/>
      <c r="Z374" s="28"/>
      <c r="AA374" s="21"/>
    </row>
    <row r="375" spans="1:27" x14ac:dyDescent="0.3">
      <c r="A375" s="32" t="s">
        <v>504</v>
      </c>
      <c r="B375" s="1" t="s">
        <v>19</v>
      </c>
      <c r="C375" s="15" t="s">
        <v>1205</v>
      </c>
      <c r="E375" s="24" t="s">
        <v>339</v>
      </c>
      <c r="F375" s="25">
        <v>2.2964000000000002</v>
      </c>
      <c r="G375" s="21"/>
      <c r="H375" s="26">
        <v>77.739821958456972</v>
      </c>
      <c r="I375" s="183">
        <f t="shared" si="20"/>
        <v>7.7739821958456967E-2</v>
      </c>
      <c r="J375" s="184">
        <f t="shared" si="21"/>
        <v>3.3852909753726249E-2</v>
      </c>
      <c r="K375" s="185">
        <v>3.3852909753726249E-2</v>
      </c>
      <c r="L375" s="27">
        <v>0.28208440000000035</v>
      </c>
      <c r="M375" s="26">
        <v>699.74625000000003</v>
      </c>
      <c r="N375" s="183">
        <f t="shared" si="22"/>
        <v>0.69974625000000001</v>
      </c>
      <c r="O375" s="184">
        <f t="shared" si="23"/>
        <v>0.30471444434767458</v>
      </c>
      <c r="P375" s="185">
        <v>0.30471444434767458</v>
      </c>
      <c r="Q375" s="27">
        <v>-15.477821600000002</v>
      </c>
      <c r="R375" s="25">
        <v>14</v>
      </c>
      <c r="S375" s="25" t="s">
        <v>1101</v>
      </c>
      <c r="T375" s="28" t="s">
        <v>1217</v>
      </c>
      <c r="U375" s="29"/>
      <c r="V375" s="30"/>
      <c r="W375" s="21" t="s">
        <v>1203</v>
      </c>
      <c r="X375" s="31"/>
      <c r="Y375" s="31"/>
      <c r="Z375" s="28"/>
      <c r="AA375" s="21"/>
    </row>
    <row r="376" spans="1:27" x14ac:dyDescent="0.3">
      <c r="A376" s="32" t="s">
        <v>505</v>
      </c>
      <c r="B376" s="1" t="s">
        <v>19</v>
      </c>
      <c r="C376" s="15" t="s">
        <v>1205</v>
      </c>
      <c r="E376" s="24" t="s">
        <v>339</v>
      </c>
      <c r="F376" s="25">
        <v>2.3386999999999998</v>
      </c>
      <c r="G376" s="21"/>
      <c r="H376" s="26">
        <v>58.810892404298997</v>
      </c>
      <c r="I376" s="183">
        <f t="shared" si="20"/>
        <v>5.8810892404299001E-2</v>
      </c>
      <c r="J376" s="184">
        <f t="shared" si="21"/>
        <v>2.5146830463205629E-2</v>
      </c>
      <c r="K376" s="185">
        <v>2.5146830463205629E-2</v>
      </c>
      <c r="L376" s="27">
        <v>1.4426559999999993</v>
      </c>
      <c r="M376" s="26">
        <v>622.93343898573687</v>
      </c>
      <c r="N376" s="183">
        <f t="shared" si="22"/>
        <v>0.62293343898573683</v>
      </c>
      <c r="O376" s="184">
        <f t="shared" si="23"/>
        <v>0.26635884849948127</v>
      </c>
      <c r="P376" s="185">
        <v>0.26635884849948127</v>
      </c>
      <c r="Q376" s="27">
        <v>-14.300424799999998</v>
      </c>
      <c r="R376" s="25">
        <v>14</v>
      </c>
      <c r="S376" s="25" t="s">
        <v>1101</v>
      </c>
      <c r="T376" s="28" t="s">
        <v>1217</v>
      </c>
      <c r="U376" s="29"/>
      <c r="V376" s="30"/>
      <c r="W376" s="21" t="s">
        <v>1203</v>
      </c>
      <c r="X376" s="31"/>
      <c r="Y376" s="31"/>
      <c r="Z376" s="28"/>
      <c r="AA376" s="21"/>
    </row>
    <row r="377" spans="1:27" x14ac:dyDescent="0.3">
      <c r="A377" s="32" t="s">
        <v>506</v>
      </c>
      <c r="B377" s="1" t="s">
        <v>19</v>
      </c>
      <c r="C377" s="15" t="s">
        <v>1205</v>
      </c>
      <c r="E377" s="24" t="s">
        <v>339</v>
      </c>
      <c r="F377" s="25">
        <v>2.4531999999999998</v>
      </c>
      <c r="G377" s="21"/>
      <c r="H377" s="26">
        <v>85.432073421084425</v>
      </c>
      <c r="I377" s="183">
        <f t="shared" si="20"/>
        <v>8.5432073421084428E-2</v>
      </c>
      <c r="J377" s="184">
        <f t="shared" si="21"/>
        <v>3.4824748663412862E-2</v>
      </c>
      <c r="K377" s="185">
        <v>3.4824748663412862E-2</v>
      </c>
      <c r="L377" s="27">
        <v>1.8229280000000001</v>
      </c>
      <c r="M377" s="26">
        <v>751.04754358161642</v>
      </c>
      <c r="N377" s="183">
        <f t="shared" si="22"/>
        <v>0.75104754358161641</v>
      </c>
      <c r="O377" s="184">
        <f t="shared" si="23"/>
        <v>0.30615014820708319</v>
      </c>
      <c r="P377" s="185">
        <v>0.30615014820708319</v>
      </c>
      <c r="Q377" s="27">
        <v>-15.932185999999998</v>
      </c>
      <c r="R377" s="25">
        <v>14</v>
      </c>
      <c r="S377" s="25" t="s">
        <v>1101</v>
      </c>
      <c r="T377" s="28" t="s">
        <v>1217</v>
      </c>
      <c r="U377" s="29"/>
      <c r="V377" s="30"/>
      <c r="W377" s="21" t="s">
        <v>1203</v>
      </c>
      <c r="X377" s="31"/>
      <c r="Y377" s="31"/>
      <c r="Z377" s="28"/>
      <c r="AA377" s="21"/>
    </row>
    <row r="378" spans="1:27" x14ac:dyDescent="0.3">
      <c r="A378" s="32" t="s">
        <v>507</v>
      </c>
      <c r="B378" s="1" t="s">
        <v>19</v>
      </c>
      <c r="C378" s="15" t="s">
        <v>1205</v>
      </c>
      <c r="E378" s="24" t="s">
        <v>339</v>
      </c>
      <c r="F378" s="25">
        <v>2.3799000000000001</v>
      </c>
      <c r="G378" s="21"/>
      <c r="H378" s="26">
        <v>76.014128728414448</v>
      </c>
      <c r="I378" s="183">
        <f t="shared" si="20"/>
        <v>7.6014128728414454E-2</v>
      </c>
      <c r="J378" s="184">
        <f t="shared" si="21"/>
        <v>3.1940051568727444E-2</v>
      </c>
      <c r="K378" s="185">
        <v>3.1940051568727444E-2</v>
      </c>
      <c r="L378" s="27">
        <v>2.0964495999999992</v>
      </c>
      <c r="M378" s="26">
        <v>682.52139461172737</v>
      </c>
      <c r="N378" s="183">
        <f t="shared" si="22"/>
        <v>0.68252139461172734</v>
      </c>
      <c r="O378" s="184">
        <f t="shared" si="23"/>
        <v>0.2867857450362315</v>
      </c>
      <c r="P378" s="185">
        <v>0.2867857450362315</v>
      </c>
      <c r="Q378" s="27">
        <v>-15.4135928</v>
      </c>
      <c r="R378" s="25">
        <v>14</v>
      </c>
      <c r="S378" s="25" t="s">
        <v>1101</v>
      </c>
      <c r="T378" s="28" t="s">
        <v>1217</v>
      </c>
      <c r="U378" s="29"/>
      <c r="V378" s="30"/>
      <c r="W378" s="21" t="s">
        <v>1203</v>
      </c>
      <c r="X378" s="31"/>
      <c r="Y378" s="31"/>
      <c r="Z378" s="28"/>
      <c r="AA378" s="21"/>
    </row>
    <row r="379" spans="1:27" x14ac:dyDescent="0.3">
      <c r="A379" s="32" t="s">
        <v>508</v>
      </c>
      <c r="B379" s="1" t="s">
        <v>19</v>
      </c>
      <c r="C379" s="15" t="s">
        <v>1205</v>
      </c>
      <c r="E379" s="24" t="s">
        <v>339</v>
      </c>
      <c r="F379" s="25">
        <v>1.3979999999999999</v>
      </c>
      <c r="G379" s="21"/>
      <c r="H379" s="26">
        <v>72.950504451038569</v>
      </c>
      <c r="I379" s="183">
        <f t="shared" si="20"/>
        <v>7.2950504451038567E-2</v>
      </c>
      <c r="J379" s="184">
        <f t="shared" si="21"/>
        <v>5.2182048963546904E-2</v>
      </c>
      <c r="K379" s="185">
        <v>5.2182048963546904E-2</v>
      </c>
      <c r="L379" s="27">
        <v>1.8453474000000005</v>
      </c>
      <c r="M379" s="26">
        <v>515.30875000000003</v>
      </c>
      <c r="N379" s="183">
        <f t="shared" si="22"/>
        <v>0.51530875000000009</v>
      </c>
      <c r="O379" s="184">
        <f t="shared" si="23"/>
        <v>0.36860425608011455</v>
      </c>
      <c r="P379" s="185">
        <v>0.36860425608011455</v>
      </c>
      <c r="Q379" s="27">
        <v>-15.234055600000001</v>
      </c>
      <c r="R379" s="25">
        <v>14</v>
      </c>
      <c r="S379" s="25" t="s">
        <v>1101</v>
      </c>
      <c r="T379" s="28" t="s">
        <v>1217</v>
      </c>
      <c r="U379" s="29"/>
      <c r="V379" s="30"/>
      <c r="W379" s="21" t="s">
        <v>1203</v>
      </c>
      <c r="X379" s="31"/>
      <c r="Y379" s="31"/>
      <c r="Z379" s="28"/>
      <c r="AA379" s="21"/>
    </row>
    <row r="380" spans="1:27" x14ac:dyDescent="0.3">
      <c r="A380" s="32" t="s">
        <v>509</v>
      </c>
      <c r="B380" s="1" t="s">
        <v>19</v>
      </c>
      <c r="C380" s="15" t="s">
        <v>1205</v>
      </c>
      <c r="E380" s="24" t="s">
        <v>339</v>
      </c>
      <c r="F380" s="25">
        <v>2.3186</v>
      </c>
      <c r="G380" s="21"/>
      <c r="H380" s="26">
        <v>81.229682405506594</v>
      </c>
      <c r="I380" s="183">
        <f t="shared" si="20"/>
        <v>8.1229682405506598E-2</v>
      </c>
      <c r="J380" s="184">
        <f t="shared" si="21"/>
        <v>3.5033935308162942E-2</v>
      </c>
      <c r="K380" s="185">
        <v>3.5033935308162942E-2</v>
      </c>
      <c r="L380" s="27">
        <v>1.7893599999999998</v>
      </c>
      <c r="M380" s="26">
        <v>736.59429477020592</v>
      </c>
      <c r="N380" s="183">
        <f t="shared" si="22"/>
        <v>0.73659429477020588</v>
      </c>
      <c r="O380" s="184">
        <f t="shared" si="23"/>
        <v>0.31768924987932629</v>
      </c>
      <c r="P380" s="185">
        <v>0.31768924987932629</v>
      </c>
      <c r="Q380" s="27">
        <v>-15.920264399999997</v>
      </c>
      <c r="R380" s="25">
        <v>14</v>
      </c>
      <c r="S380" s="25" t="s">
        <v>1101</v>
      </c>
      <c r="T380" s="28" t="s">
        <v>1217</v>
      </c>
      <c r="U380" s="29"/>
      <c r="V380" s="30"/>
      <c r="W380" s="21" t="s">
        <v>1203</v>
      </c>
      <c r="X380" s="31"/>
      <c r="Y380" s="31"/>
      <c r="Z380" s="28"/>
      <c r="AA380" s="21"/>
    </row>
    <row r="381" spans="1:27" x14ac:dyDescent="0.3">
      <c r="A381" s="32" t="s">
        <v>510</v>
      </c>
      <c r="B381" s="1" t="s">
        <v>19</v>
      </c>
      <c r="C381" s="15" t="s">
        <v>1205</v>
      </c>
      <c r="E381" s="24" t="s">
        <v>339</v>
      </c>
      <c r="F381" s="25">
        <v>2.2606999999999999</v>
      </c>
      <c r="G381" s="45"/>
      <c r="H381" s="26">
        <v>63.894819466248038</v>
      </c>
      <c r="I381" s="183">
        <f t="shared" si="20"/>
        <v>6.3894819466248046E-2</v>
      </c>
      <c r="J381" s="184">
        <f t="shared" si="21"/>
        <v>2.8263289895274935E-2</v>
      </c>
      <c r="K381" s="185">
        <v>2.8263289895274935E-2</v>
      </c>
      <c r="L381" s="27">
        <v>2.1133919999999993</v>
      </c>
      <c r="M381" s="26">
        <v>698.78129952456413</v>
      </c>
      <c r="N381" s="183">
        <f t="shared" si="22"/>
        <v>0.69878129952456414</v>
      </c>
      <c r="O381" s="184">
        <f t="shared" si="23"/>
        <v>0.30909952648496669</v>
      </c>
      <c r="P381" s="185">
        <v>0.30909952648496669</v>
      </c>
      <c r="Q381" s="27">
        <v>-16.747004599999997</v>
      </c>
      <c r="R381" s="25">
        <v>14</v>
      </c>
      <c r="S381" s="25" t="s">
        <v>1101</v>
      </c>
      <c r="T381" s="28" t="s">
        <v>1217</v>
      </c>
      <c r="U381" s="29"/>
      <c r="V381" s="30"/>
      <c r="W381" s="21" t="s">
        <v>1203</v>
      </c>
      <c r="X381" s="31"/>
      <c r="Y381" s="31"/>
      <c r="Z381" s="28"/>
      <c r="AA381" s="21"/>
    </row>
    <row r="382" spans="1:27" x14ac:dyDescent="0.3">
      <c r="A382" s="32" t="s">
        <v>511</v>
      </c>
      <c r="B382" s="1" t="s">
        <v>19</v>
      </c>
      <c r="C382" s="15" t="s">
        <v>1205</v>
      </c>
      <c r="E382" s="24" t="s">
        <v>339</v>
      </c>
      <c r="F382" s="25">
        <v>2.3521000000000001</v>
      </c>
      <c r="G382" s="21"/>
      <c r="H382" s="26">
        <v>70.686269774181866</v>
      </c>
      <c r="I382" s="183">
        <f t="shared" si="20"/>
        <v>7.0686269774181867E-2</v>
      </c>
      <c r="J382" s="184">
        <f t="shared" si="21"/>
        <v>3.0052408390026729E-2</v>
      </c>
      <c r="K382" s="185">
        <v>3.0052408390026729E-2</v>
      </c>
      <c r="L382" s="27">
        <v>1.6073904000000006</v>
      </c>
      <c r="M382" s="26">
        <v>677.10142630744838</v>
      </c>
      <c r="N382" s="183">
        <f t="shared" si="22"/>
        <v>0.67710142630744841</v>
      </c>
      <c r="O382" s="184">
        <f t="shared" si="23"/>
        <v>0.28787102007034071</v>
      </c>
      <c r="P382" s="185">
        <v>0.28787102007034071</v>
      </c>
      <c r="Q382" s="27">
        <v>-15.393122200000001</v>
      </c>
      <c r="R382" s="25">
        <v>14</v>
      </c>
      <c r="S382" s="25" t="s">
        <v>1101</v>
      </c>
      <c r="T382" s="28" t="s">
        <v>1217</v>
      </c>
      <c r="W382" s="21" t="s">
        <v>1203</v>
      </c>
      <c r="X382" s="36"/>
      <c r="Y382" s="21"/>
      <c r="Z382" s="21"/>
      <c r="AA382" s="21"/>
    </row>
    <row r="383" spans="1:27" x14ac:dyDescent="0.3">
      <c r="A383" s="32" t="s">
        <v>512</v>
      </c>
      <c r="B383" s="1" t="s">
        <v>19</v>
      </c>
      <c r="C383" s="15" t="s">
        <v>1205</v>
      </c>
      <c r="E383" s="24" t="s">
        <v>339</v>
      </c>
      <c r="F383" s="25">
        <v>2.2959000000000001</v>
      </c>
      <c r="G383" s="21"/>
      <c r="H383" s="26">
        <v>71.895060982973078</v>
      </c>
      <c r="I383" s="183">
        <f t="shared" si="20"/>
        <v>7.1895060982973075E-2</v>
      </c>
      <c r="J383" s="184">
        <f t="shared" si="21"/>
        <v>3.1314543744489338E-2</v>
      </c>
      <c r="K383" s="185">
        <v>3.1314543744489338E-2</v>
      </c>
      <c r="L383" s="27">
        <v>0.41199199999999947</v>
      </c>
      <c r="M383" s="26">
        <v>685.3740095087162</v>
      </c>
      <c r="N383" s="183">
        <f t="shared" si="22"/>
        <v>0.68537400950871619</v>
      </c>
      <c r="O383" s="184">
        <f t="shared" si="23"/>
        <v>0.29852084564167264</v>
      </c>
      <c r="P383" s="185">
        <v>0.29852084564167264</v>
      </c>
      <c r="Q383" s="27">
        <v>-15.516366799999997</v>
      </c>
      <c r="R383" s="25">
        <v>14</v>
      </c>
      <c r="S383" s="25" t="s">
        <v>1101</v>
      </c>
      <c r="T383" s="28" t="s">
        <v>1217</v>
      </c>
      <c r="W383" s="21" t="s">
        <v>1203</v>
      </c>
      <c r="X383" s="36"/>
      <c r="Y383" s="21"/>
      <c r="Z383" s="21"/>
      <c r="AA383" s="21"/>
    </row>
    <row r="384" spans="1:27" x14ac:dyDescent="0.3">
      <c r="A384" s="32" t="s">
        <v>513</v>
      </c>
      <c r="B384" s="1" t="s">
        <v>19</v>
      </c>
      <c r="C384" s="15" t="s">
        <v>1205</v>
      </c>
      <c r="E384" s="24" t="s">
        <v>339</v>
      </c>
      <c r="F384" s="25">
        <v>2.3092999999999999</v>
      </c>
      <c r="G384" s="21"/>
      <c r="H384" s="26">
        <v>84.415288008694617</v>
      </c>
      <c r="I384" s="183">
        <f t="shared" si="20"/>
        <v>8.4415288008694619E-2</v>
      </c>
      <c r="J384" s="184">
        <f t="shared" si="21"/>
        <v>3.6554491841118357E-2</v>
      </c>
      <c r="K384" s="185">
        <v>3.6554491841118357E-2</v>
      </c>
      <c r="L384" s="27">
        <v>2.2055808000000003</v>
      </c>
      <c r="M384" s="26">
        <v>763.4564183835181</v>
      </c>
      <c r="N384" s="183">
        <f t="shared" si="22"/>
        <v>0.76345641838351808</v>
      </c>
      <c r="O384" s="184">
        <f t="shared" si="23"/>
        <v>0.33060079607825665</v>
      </c>
      <c r="P384" s="185">
        <v>0.33060079607825665</v>
      </c>
      <c r="Q384" s="27">
        <v>-15.4405529</v>
      </c>
      <c r="R384" s="25">
        <v>14</v>
      </c>
      <c r="S384" s="25" t="s">
        <v>1101</v>
      </c>
      <c r="T384" s="28" t="s">
        <v>1217</v>
      </c>
      <c r="U384" s="29"/>
      <c r="V384" s="30"/>
      <c r="W384" s="21" t="s">
        <v>1203</v>
      </c>
      <c r="X384" s="31"/>
      <c r="Y384" s="31"/>
      <c r="Z384" s="28"/>
      <c r="AA384" s="21"/>
    </row>
    <row r="385" spans="1:27" x14ac:dyDescent="0.3">
      <c r="A385" s="32" t="s">
        <v>514</v>
      </c>
      <c r="B385" s="1" t="s">
        <v>19</v>
      </c>
      <c r="C385" s="15" t="s">
        <v>1205</v>
      </c>
      <c r="E385" s="24" t="s">
        <v>339</v>
      </c>
      <c r="F385" s="25">
        <v>2.3605</v>
      </c>
      <c r="G385" s="21"/>
      <c r="H385" s="26">
        <v>66.580485448617324</v>
      </c>
      <c r="I385" s="183">
        <f t="shared" si="20"/>
        <v>6.6580485448617319E-2</v>
      </c>
      <c r="J385" s="184">
        <f t="shared" si="21"/>
        <v>2.8206094237923033E-2</v>
      </c>
      <c r="K385" s="185">
        <v>2.8206094237923033E-2</v>
      </c>
      <c r="L385" s="27">
        <v>2.1169504000000003</v>
      </c>
      <c r="M385" s="26">
        <v>676.11885895404112</v>
      </c>
      <c r="N385" s="183">
        <f t="shared" si="22"/>
        <v>0.67611885895404111</v>
      </c>
      <c r="O385" s="184">
        <f t="shared" si="23"/>
        <v>0.28643035753189627</v>
      </c>
      <c r="P385" s="185">
        <v>0.28643035753189627</v>
      </c>
      <c r="Q385" s="27">
        <v>-16.496855599999996</v>
      </c>
      <c r="R385" s="25">
        <v>14</v>
      </c>
      <c r="S385" s="25" t="s">
        <v>1101</v>
      </c>
      <c r="T385" s="28" t="s">
        <v>1217</v>
      </c>
      <c r="U385" s="29"/>
      <c r="V385" s="30"/>
      <c r="W385" s="21" t="s">
        <v>1203</v>
      </c>
      <c r="X385" s="31"/>
      <c r="Y385" s="31"/>
      <c r="Z385" s="28"/>
      <c r="AA385" s="21"/>
    </row>
    <row r="386" spans="1:27" x14ac:dyDescent="0.3">
      <c r="A386" s="32" t="s">
        <v>515</v>
      </c>
      <c r="B386" s="1" t="s">
        <v>19</v>
      </c>
      <c r="C386" s="15" t="s">
        <v>1205</v>
      </c>
      <c r="E386" s="24" t="s">
        <v>339</v>
      </c>
      <c r="F386" s="25">
        <v>2.3218999999999999</v>
      </c>
      <c r="G386" s="21"/>
      <c r="H386" s="26">
        <v>81.561767902427263</v>
      </c>
      <c r="I386" s="183">
        <f t="shared" ref="I386:I449" si="24">H386*0.001</f>
        <v>8.1561767902427265E-2</v>
      </c>
      <c r="J386" s="184">
        <f t="shared" ref="J386:J449" si="25">I386/F386</f>
        <v>3.5127166502617373E-2</v>
      </c>
      <c r="K386" s="185">
        <v>3.5127166502617373E-2</v>
      </c>
      <c r="L386" s="27">
        <v>1.7657999999999991</v>
      </c>
      <c r="M386" s="26">
        <v>748.55942947702056</v>
      </c>
      <c r="N386" s="183">
        <f t="shared" ref="N386:N449" si="26">M386*0.001</f>
        <v>0.74855942947702059</v>
      </c>
      <c r="O386" s="184">
        <f t="shared" ref="O386:O449" si="27">N386/F386</f>
        <v>0.32239089946897825</v>
      </c>
      <c r="P386" s="185">
        <v>0.32239089946897825</v>
      </c>
      <c r="Q386" s="27">
        <v>-18.578510900000001</v>
      </c>
      <c r="R386" s="25">
        <v>14</v>
      </c>
      <c r="S386" s="25" t="s">
        <v>1101</v>
      </c>
      <c r="T386" s="28" t="s">
        <v>1217</v>
      </c>
      <c r="U386" s="29"/>
      <c r="V386" s="30"/>
      <c r="W386" s="21" t="s">
        <v>1203</v>
      </c>
      <c r="X386" s="31"/>
      <c r="Y386" s="31"/>
      <c r="Z386" s="28"/>
      <c r="AA386" s="21"/>
    </row>
    <row r="387" spans="1:27" x14ac:dyDescent="0.3">
      <c r="A387" s="32" t="s">
        <v>516</v>
      </c>
      <c r="B387" s="1" t="s">
        <v>19</v>
      </c>
      <c r="C387" s="15" t="s">
        <v>1205</v>
      </c>
      <c r="E387" s="24" t="s">
        <v>339</v>
      </c>
      <c r="F387" s="25">
        <v>2.2930000000000001</v>
      </c>
      <c r="G387" s="21"/>
      <c r="H387" s="26">
        <v>68.73922848664688</v>
      </c>
      <c r="I387" s="183">
        <f t="shared" si="24"/>
        <v>6.8739228486646875E-2</v>
      </c>
      <c r="J387" s="184">
        <f t="shared" si="25"/>
        <v>2.9977858040404218E-2</v>
      </c>
      <c r="K387" s="185">
        <v>2.9977858040404218E-2</v>
      </c>
      <c r="L387" s="27">
        <v>1.1047338000000007</v>
      </c>
      <c r="M387" s="26">
        <v>686.14625000000001</v>
      </c>
      <c r="N387" s="183">
        <f t="shared" si="26"/>
        <v>0.68614625000000007</v>
      </c>
      <c r="O387" s="184">
        <f t="shared" si="27"/>
        <v>0.2992351722634104</v>
      </c>
      <c r="P387" s="185">
        <v>0.2992351722634104</v>
      </c>
      <c r="Q387" s="27">
        <v>-15.955460000000002</v>
      </c>
      <c r="R387" s="25">
        <v>14</v>
      </c>
      <c r="S387" s="25" t="s">
        <v>1101</v>
      </c>
      <c r="T387" s="28" t="s">
        <v>1217</v>
      </c>
      <c r="U387" s="29"/>
      <c r="V387" s="30"/>
      <c r="W387" s="21" t="s">
        <v>1203</v>
      </c>
      <c r="X387" s="31"/>
      <c r="Y387" s="31"/>
      <c r="Z387" s="28"/>
      <c r="AA387" s="21"/>
    </row>
    <row r="388" spans="1:27" x14ac:dyDescent="0.3">
      <c r="A388" s="32" t="s">
        <v>517</v>
      </c>
      <c r="B388" s="1" t="s">
        <v>19</v>
      </c>
      <c r="C388" s="15" t="s">
        <v>1205</v>
      </c>
      <c r="E388" s="24" t="s">
        <v>339</v>
      </c>
      <c r="F388" s="25">
        <v>2.3170999999999999</v>
      </c>
      <c r="G388" s="21"/>
      <c r="H388" s="26">
        <v>65.451394759087066</v>
      </c>
      <c r="I388" s="183">
        <f t="shared" si="24"/>
        <v>6.5451394759087067E-2</v>
      </c>
      <c r="J388" s="184">
        <f t="shared" si="25"/>
        <v>2.8247116982040944E-2</v>
      </c>
      <c r="K388" s="185">
        <v>2.8247116982040944E-2</v>
      </c>
      <c r="L388" s="27">
        <v>1.573454399999999</v>
      </c>
      <c r="M388" s="26">
        <v>678.21077654516637</v>
      </c>
      <c r="N388" s="183">
        <f t="shared" si="26"/>
        <v>0.67821077654516637</v>
      </c>
      <c r="O388" s="184">
        <f t="shared" si="27"/>
        <v>0.29269810389934248</v>
      </c>
      <c r="P388" s="185">
        <v>0.29269810389934248</v>
      </c>
      <c r="Q388" s="27">
        <v>-15.2354232</v>
      </c>
      <c r="R388" s="25">
        <v>14</v>
      </c>
      <c r="S388" s="25" t="s">
        <v>1101</v>
      </c>
      <c r="T388" s="28" t="s">
        <v>1217</v>
      </c>
      <c r="U388" s="29"/>
      <c r="V388" s="30"/>
      <c r="W388" s="21" t="s">
        <v>1203</v>
      </c>
      <c r="X388" s="31"/>
      <c r="Y388" s="31"/>
      <c r="Z388" s="28"/>
      <c r="AA388" s="21"/>
    </row>
    <row r="389" spans="1:27" x14ac:dyDescent="0.3">
      <c r="A389" s="32" t="s">
        <v>518</v>
      </c>
      <c r="B389" s="1" t="s">
        <v>19</v>
      </c>
      <c r="C389" s="15" t="s">
        <v>1205</v>
      </c>
      <c r="E389" s="24" t="s">
        <v>339</v>
      </c>
      <c r="F389" s="25">
        <v>2.3487</v>
      </c>
      <c r="G389" s="21"/>
      <c r="H389" s="26">
        <v>49.491750741839759</v>
      </c>
      <c r="I389" s="183">
        <f t="shared" si="24"/>
        <v>4.9491750741839757E-2</v>
      </c>
      <c r="J389" s="184">
        <f t="shared" si="25"/>
        <v>2.1071976302567276E-2</v>
      </c>
      <c r="K389" s="185">
        <v>2.1071976302567276E-2</v>
      </c>
      <c r="L389" s="27">
        <v>3.1819226000000005</v>
      </c>
      <c r="M389" s="26">
        <v>640.35874999999999</v>
      </c>
      <c r="N389" s="183">
        <f t="shared" si="26"/>
        <v>0.64035874999999998</v>
      </c>
      <c r="O389" s="184">
        <f t="shared" si="27"/>
        <v>0.27264390939668753</v>
      </c>
      <c r="P389" s="185">
        <v>0.27264390939668753</v>
      </c>
      <c r="Q389" s="27">
        <v>-12.131108400000004</v>
      </c>
      <c r="R389" s="25">
        <v>14</v>
      </c>
      <c r="S389" s="25" t="s">
        <v>1104</v>
      </c>
      <c r="T389" s="28" t="s">
        <v>1217</v>
      </c>
      <c r="U389" s="29"/>
      <c r="V389" s="29"/>
      <c r="W389" s="21" t="s">
        <v>1203</v>
      </c>
      <c r="X389" s="31"/>
      <c r="Y389" s="33"/>
      <c r="Z389" s="28"/>
      <c r="AA389" s="21"/>
    </row>
    <row r="390" spans="1:27" x14ac:dyDescent="0.3">
      <c r="A390" s="32" t="s">
        <v>519</v>
      </c>
      <c r="B390" s="1" t="s">
        <v>19</v>
      </c>
      <c r="C390" s="15" t="s">
        <v>1205</v>
      </c>
      <c r="E390" s="24" t="s">
        <v>339</v>
      </c>
      <c r="F390" s="25">
        <v>2.3065000000000002</v>
      </c>
      <c r="G390" s="21"/>
      <c r="H390" s="26">
        <v>66.468180171476874</v>
      </c>
      <c r="I390" s="183">
        <f t="shared" si="24"/>
        <v>6.6468180171476876E-2</v>
      </c>
      <c r="J390" s="184">
        <f t="shared" si="25"/>
        <v>2.881776725405457E-2</v>
      </c>
      <c r="K390" s="185">
        <v>2.881776725405457E-2</v>
      </c>
      <c r="L390" s="27">
        <v>0.45480160000000047</v>
      </c>
      <c r="M390" s="26">
        <v>612.58478605388268</v>
      </c>
      <c r="N390" s="183">
        <f t="shared" si="26"/>
        <v>0.61258478605388267</v>
      </c>
      <c r="O390" s="184">
        <f t="shared" si="27"/>
        <v>0.2655906291150586</v>
      </c>
      <c r="P390" s="185">
        <v>0.2655906291150586</v>
      </c>
      <c r="Q390" s="27">
        <v>-14.996616899999996</v>
      </c>
      <c r="R390" s="25">
        <v>14</v>
      </c>
      <c r="S390" s="25" t="s">
        <v>1101</v>
      </c>
      <c r="T390" s="28" t="s">
        <v>1217</v>
      </c>
      <c r="U390" s="29"/>
      <c r="V390" s="30"/>
      <c r="W390" s="21" t="s">
        <v>1203</v>
      </c>
      <c r="X390" s="31"/>
      <c r="Y390" s="31"/>
      <c r="Z390" s="28"/>
      <c r="AA390" s="21"/>
    </row>
    <row r="391" spans="1:27" x14ac:dyDescent="0.3">
      <c r="A391" s="32" t="s">
        <v>526</v>
      </c>
      <c r="B391" s="1" t="s">
        <v>19</v>
      </c>
      <c r="C391" s="15" t="s">
        <v>1205</v>
      </c>
      <c r="E391" s="24" t="s">
        <v>339</v>
      </c>
      <c r="F391" s="25">
        <v>2.3058999999999998</v>
      </c>
      <c r="G391" s="21"/>
      <c r="H391" s="26">
        <v>62.893732640985391</v>
      </c>
      <c r="I391" s="183">
        <f t="shared" si="24"/>
        <v>6.2893732640985398E-2</v>
      </c>
      <c r="J391" s="184">
        <f t="shared" si="25"/>
        <v>2.7275134498887809E-2</v>
      </c>
      <c r="K391" s="185">
        <v>2.7275134498887809E-2</v>
      </c>
      <c r="L391" s="27">
        <v>2.3520655999999995</v>
      </c>
      <c r="M391" s="26">
        <v>643.5990491283676</v>
      </c>
      <c r="N391" s="183">
        <f t="shared" si="26"/>
        <v>0.64359904912836763</v>
      </c>
      <c r="O391" s="184">
        <f t="shared" si="27"/>
        <v>0.27910969648656386</v>
      </c>
      <c r="P391" s="185">
        <v>0.27910969648656386</v>
      </c>
      <c r="Q391" s="27">
        <v>-13.747031999999997</v>
      </c>
      <c r="R391" s="25">
        <v>14</v>
      </c>
      <c r="S391" s="25" t="s">
        <v>1101</v>
      </c>
      <c r="T391" s="28" t="s">
        <v>1217</v>
      </c>
      <c r="U391" s="29"/>
      <c r="V391" s="30"/>
      <c r="W391" s="21" t="s">
        <v>1203</v>
      </c>
      <c r="X391" s="31"/>
      <c r="Y391" s="31"/>
      <c r="Z391" s="28"/>
      <c r="AA391" s="21"/>
    </row>
    <row r="392" spans="1:27" s="23" customFormat="1" x14ac:dyDescent="0.3">
      <c r="A392" s="32" t="s">
        <v>527</v>
      </c>
      <c r="B392" s="1" t="s">
        <v>19</v>
      </c>
      <c r="C392" s="15" t="s">
        <v>1205</v>
      </c>
      <c r="D392" s="15"/>
      <c r="E392" s="24" t="s">
        <v>339</v>
      </c>
      <c r="F392" s="25">
        <v>2.3228</v>
      </c>
      <c r="G392" s="21"/>
      <c r="H392" s="26">
        <v>70.913295495713086</v>
      </c>
      <c r="I392" s="183">
        <f t="shared" si="24"/>
        <v>7.0913295495713083E-2</v>
      </c>
      <c r="J392" s="184">
        <f t="shared" si="25"/>
        <v>3.0529230022263251E-2</v>
      </c>
      <c r="K392" s="185">
        <v>3.0529230022263251E-2</v>
      </c>
      <c r="L392" s="27">
        <v>2.9086912000000003</v>
      </c>
      <c r="M392" s="26">
        <v>703.85261489698883</v>
      </c>
      <c r="N392" s="183">
        <f t="shared" si="26"/>
        <v>0.7038526148969888</v>
      </c>
      <c r="O392" s="184">
        <f t="shared" si="27"/>
        <v>0.30301903517177065</v>
      </c>
      <c r="P392" s="185">
        <v>0.30301903517177065</v>
      </c>
      <c r="Q392" s="27">
        <v>-15.642380599999999</v>
      </c>
      <c r="R392" s="25">
        <v>14</v>
      </c>
      <c r="S392" s="25" t="s">
        <v>1101</v>
      </c>
      <c r="T392" s="28" t="s">
        <v>1217</v>
      </c>
      <c r="U392" s="29"/>
      <c r="V392" s="30"/>
      <c r="W392" s="21" t="s">
        <v>1203</v>
      </c>
      <c r="X392" s="31"/>
      <c r="Y392" s="31"/>
      <c r="Z392" s="28"/>
      <c r="AA392" s="21"/>
    </row>
    <row r="393" spans="1:27" x14ac:dyDescent="0.3">
      <c r="A393" s="32" t="s">
        <v>528</v>
      </c>
      <c r="B393" s="1" t="s">
        <v>19</v>
      </c>
      <c r="C393" s="15" t="s">
        <v>1205</v>
      </c>
      <c r="E393" s="24" t="s">
        <v>339</v>
      </c>
      <c r="F393" s="25">
        <v>2.3971</v>
      </c>
      <c r="G393" s="21"/>
      <c r="H393" s="26">
        <v>81.975969085859219</v>
      </c>
      <c r="I393" s="183">
        <f t="shared" si="24"/>
        <v>8.1975969085859218E-2</v>
      </c>
      <c r="J393" s="184">
        <f t="shared" si="25"/>
        <v>3.4197976340519472E-2</v>
      </c>
      <c r="K393" s="185">
        <v>3.4197976340519472E-2</v>
      </c>
      <c r="L393" s="27">
        <v>2.3353487999999998</v>
      </c>
      <c r="M393" s="26">
        <v>740.93660855784458</v>
      </c>
      <c r="N393" s="183">
        <f t="shared" si="26"/>
        <v>0.7409366085578446</v>
      </c>
      <c r="O393" s="184">
        <f t="shared" si="27"/>
        <v>0.30909707920313906</v>
      </c>
      <c r="P393" s="185">
        <v>0.30909707920313906</v>
      </c>
      <c r="Q393" s="27">
        <v>-15.060442599999995</v>
      </c>
      <c r="R393" s="25">
        <v>14</v>
      </c>
      <c r="S393" s="25" t="s">
        <v>1101</v>
      </c>
      <c r="T393" s="28" t="s">
        <v>1217</v>
      </c>
      <c r="U393" s="29"/>
      <c r="V393" s="30"/>
      <c r="W393" s="21" t="s">
        <v>1203</v>
      </c>
      <c r="X393" s="31"/>
      <c r="Y393" s="31"/>
      <c r="Z393" s="28"/>
      <c r="AA393" s="21"/>
    </row>
    <row r="394" spans="1:27" x14ac:dyDescent="0.3">
      <c r="A394" s="1" t="s">
        <v>739</v>
      </c>
      <c r="B394" s="55" t="s">
        <v>19</v>
      </c>
      <c r="C394" s="15" t="s">
        <v>1205</v>
      </c>
      <c r="E394" s="24" t="s">
        <v>339</v>
      </c>
      <c r="F394" s="25">
        <v>2.379</v>
      </c>
      <c r="G394" s="21"/>
      <c r="H394" s="26">
        <v>59.654362017804146</v>
      </c>
      <c r="I394" s="183">
        <f t="shared" si="24"/>
        <v>5.9654362017804149E-2</v>
      </c>
      <c r="J394" s="184">
        <f t="shared" si="25"/>
        <v>2.5075393870451514E-2</v>
      </c>
      <c r="K394" s="185">
        <v>2.5075393870451514E-2</v>
      </c>
      <c r="L394" s="27">
        <v>4.2735110000000001</v>
      </c>
      <c r="M394" s="26">
        <v>639.55875000000003</v>
      </c>
      <c r="N394" s="183">
        <f t="shared" si="26"/>
        <v>0.63955875000000006</v>
      </c>
      <c r="O394" s="184">
        <f t="shared" si="27"/>
        <v>0.2688351197982346</v>
      </c>
      <c r="P394" s="185">
        <v>0.2688351197982346</v>
      </c>
      <c r="Q394" s="27">
        <v>-13.274263600000001</v>
      </c>
      <c r="R394" s="25">
        <v>18</v>
      </c>
      <c r="S394" s="3" t="s">
        <v>1101</v>
      </c>
      <c r="T394" s="28" t="s">
        <v>1217</v>
      </c>
      <c r="U394" s="28"/>
      <c r="V394" s="28"/>
      <c r="W394" s="21" t="s">
        <v>1203</v>
      </c>
      <c r="X394" s="31"/>
      <c r="Y394" s="89"/>
      <c r="Z394" s="28"/>
      <c r="AA394" s="21"/>
    </row>
    <row r="395" spans="1:27" x14ac:dyDescent="0.3">
      <c r="A395" s="1" t="s">
        <v>735</v>
      </c>
      <c r="B395" s="1" t="s">
        <v>19</v>
      </c>
      <c r="C395" s="15" t="s">
        <v>1205</v>
      </c>
      <c r="E395" s="24" t="s">
        <v>339</v>
      </c>
      <c r="F395" s="25">
        <v>2.3643000000000001</v>
      </c>
      <c r="G395" s="21"/>
      <c r="H395" s="26">
        <v>63.557609732824432</v>
      </c>
      <c r="I395" s="183">
        <f t="shared" si="24"/>
        <v>6.3557609732824427E-2</v>
      </c>
      <c r="J395" s="184">
        <f t="shared" si="25"/>
        <v>2.6882210266389386E-2</v>
      </c>
      <c r="K395" s="185">
        <v>2.6882210266389386E-2</v>
      </c>
      <c r="L395" s="27">
        <v>2.3170300000000013</v>
      </c>
      <c r="M395" s="26">
        <v>721.46919431279628</v>
      </c>
      <c r="N395" s="183">
        <f t="shared" si="26"/>
        <v>0.72146919431279632</v>
      </c>
      <c r="O395" s="184">
        <f t="shared" si="27"/>
        <v>0.30515128973175837</v>
      </c>
      <c r="P395" s="185">
        <v>0.30515128973175837</v>
      </c>
      <c r="Q395" s="27">
        <v>-17.648110799999998</v>
      </c>
      <c r="R395" s="25">
        <v>18</v>
      </c>
      <c r="S395" s="3" t="s">
        <v>1101</v>
      </c>
      <c r="T395" s="21" t="s">
        <v>1217</v>
      </c>
      <c r="U395" s="29"/>
      <c r="V395" s="29"/>
      <c r="W395" s="21" t="s">
        <v>1203</v>
      </c>
      <c r="X395" s="31"/>
      <c r="Y395" s="31"/>
      <c r="Z395" s="28"/>
      <c r="AA395" s="21"/>
    </row>
    <row r="396" spans="1:27" x14ac:dyDescent="0.3">
      <c r="A396" s="1" t="s">
        <v>736</v>
      </c>
      <c r="B396" s="1" t="s">
        <v>19</v>
      </c>
      <c r="C396" s="15" t="s">
        <v>1205</v>
      </c>
      <c r="E396" s="24" t="s">
        <v>339</v>
      </c>
      <c r="F396" s="25">
        <v>2.2949999999999999</v>
      </c>
      <c r="G396" s="21"/>
      <c r="H396" s="26">
        <v>49.423544847328245</v>
      </c>
      <c r="I396" s="183">
        <f t="shared" si="24"/>
        <v>4.9423544847328249E-2</v>
      </c>
      <c r="J396" s="184">
        <f t="shared" si="25"/>
        <v>2.1535313658966559E-2</v>
      </c>
      <c r="K396" s="185">
        <v>2.1535313658966559E-2</v>
      </c>
      <c r="L396" s="27">
        <v>2.3387400000000005</v>
      </c>
      <c r="M396" s="26">
        <v>606.58767772511862</v>
      </c>
      <c r="N396" s="183">
        <f t="shared" si="26"/>
        <v>0.60658767772511868</v>
      </c>
      <c r="O396" s="184">
        <f t="shared" si="27"/>
        <v>0.26430835630724125</v>
      </c>
      <c r="P396" s="185">
        <v>0.26430835630724125</v>
      </c>
      <c r="Q396" s="27">
        <v>-16.404213999999996</v>
      </c>
      <c r="R396" s="25">
        <v>18</v>
      </c>
      <c r="S396" s="3" t="s">
        <v>1101</v>
      </c>
      <c r="T396" s="21" t="s">
        <v>1217</v>
      </c>
      <c r="U396" s="29"/>
      <c r="V396" s="29"/>
      <c r="W396" s="21" t="s">
        <v>1203</v>
      </c>
      <c r="X396" s="31"/>
      <c r="Y396" s="31"/>
      <c r="Z396" s="28"/>
      <c r="AA396" s="21"/>
    </row>
    <row r="397" spans="1:27" x14ac:dyDescent="0.3">
      <c r="A397" s="1" t="s">
        <v>737</v>
      </c>
      <c r="B397" s="1" t="s">
        <v>19</v>
      </c>
      <c r="C397" s="15" t="s">
        <v>1205</v>
      </c>
      <c r="E397" s="24" t="s">
        <v>339</v>
      </c>
      <c r="F397" s="25">
        <v>2.3759999999999999</v>
      </c>
      <c r="G397" s="21"/>
      <c r="H397" s="26">
        <v>67.064726482308899</v>
      </c>
      <c r="I397" s="183">
        <f t="shared" si="24"/>
        <v>6.7064726482308906E-2</v>
      </c>
      <c r="J397" s="184">
        <f t="shared" si="25"/>
        <v>2.8225894984136746E-2</v>
      </c>
      <c r="K397" s="185">
        <v>2.8225894984136746E-2</v>
      </c>
      <c r="L397" s="27">
        <v>1.7815920000000001</v>
      </c>
      <c r="M397" s="26">
        <v>768.63866877971475</v>
      </c>
      <c r="N397" s="183">
        <f t="shared" si="26"/>
        <v>0.76863866877971476</v>
      </c>
      <c r="O397" s="184">
        <f t="shared" si="27"/>
        <v>0.32350112322378571</v>
      </c>
      <c r="P397" s="185">
        <v>0.32350112322378571</v>
      </c>
      <c r="Q397" s="27">
        <v>-15.592958999999997</v>
      </c>
      <c r="R397" s="25">
        <v>18</v>
      </c>
      <c r="S397" s="25" t="s">
        <v>1101</v>
      </c>
      <c r="T397" s="21" t="s">
        <v>1217</v>
      </c>
      <c r="U397" s="29"/>
      <c r="V397" s="30"/>
      <c r="W397" s="21" t="s">
        <v>1203</v>
      </c>
      <c r="X397" s="31"/>
      <c r="Y397" s="31"/>
      <c r="Z397" s="28"/>
      <c r="AA397" s="21"/>
    </row>
    <row r="398" spans="1:27" x14ac:dyDescent="0.3">
      <c r="A398" s="32" t="s">
        <v>465</v>
      </c>
      <c r="B398" s="1" t="s">
        <v>19</v>
      </c>
      <c r="C398" s="15" t="s">
        <v>1205</v>
      </c>
      <c r="E398" s="24" t="s">
        <v>339</v>
      </c>
      <c r="F398" s="25">
        <v>2.3521999999999998</v>
      </c>
      <c r="G398" s="21"/>
      <c r="H398" s="26">
        <v>61.200739503816791</v>
      </c>
      <c r="I398" s="183">
        <f t="shared" si="24"/>
        <v>6.1200739503816791E-2</v>
      </c>
      <c r="J398" s="184">
        <f t="shared" si="25"/>
        <v>2.6018510119809879E-2</v>
      </c>
      <c r="K398" s="185">
        <v>2.6018510119809879E-2</v>
      </c>
      <c r="L398" s="27">
        <v>2.1013116000000007</v>
      </c>
      <c r="M398" s="26">
        <v>705.89257503949455</v>
      </c>
      <c r="N398" s="183">
        <f t="shared" si="26"/>
        <v>0.70589257503949454</v>
      </c>
      <c r="O398" s="184">
        <f t="shared" si="27"/>
        <v>0.30009887553757952</v>
      </c>
      <c r="P398" s="185">
        <v>0.30009887553757952</v>
      </c>
      <c r="Q398" s="27">
        <v>-17.797447399999999</v>
      </c>
      <c r="R398" s="25">
        <v>18</v>
      </c>
      <c r="S398" s="3" t="s">
        <v>1101</v>
      </c>
      <c r="T398" s="21" t="s">
        <v>1217</v>
      </c>
      <c r="W398" s="21" t="s">
        <v>1203</v>
      </c>
      <c r="X398" s="36"/>
      <c r="Y398" s="21"/>
      <c r="Z398" s="21"/>
      <c r="AA398" s="21"/>
    </row>
    <row r="399" spans="1:27" x14ac:dyDescent="0.3">
      <c r="A399" s="32" t="s">
        <v>467</v>
      </c>
      <c r="B399" s="1" t="s">
        <v>19</v>
      </c>
      <c r="C399" s="15" t="s">
        <v>1205</v>
      </c>
      <c r="E399" s="24" t="s">
        <v>339</v>
      </c>
      <c r="F399" s="25">
        <v>0.49340000000000001</v>
      </c>
      <c r="G399" s="21"/>
      <c r="H399" s="26">
        <v>16.085376162299241</v>
      </c>
      <c r="I399" s="183">
        <f t="shared" si="24"/>
        <v>1.6085376162299242E-2</v>
      </c>
      <c r="J399" s="184">
        <f t="shared" si="25"/>
        <v>3.2601086668624324E-2</v>
      </c>
      <c r="K399" s="185">
        <v>3.2601086668624324E-2</v>
      </c>
      <c r="L399" s="27">
        <v>2.2340463999999995</v>
      </c>
      <c r="M399" s="26">
        <v>157.51347068145799</v>
      </c>
      <c r="N399" s="183">
        <f t="shared" si="26"/>
        <v>0.15751347068145799</v>
      </c>
      <c r="O399" s="184">
        <f t="shared" si="27"/>
        <v>0.31924092152707334</v>
      </c>
      <c r="P399" s="185">
        <v>0.31924092152707334</v>
      </c>
      <c r="Q399" s="27">
        <v>-17.151142399999998</v>
      </c>
      <c r="R399" s="25">
        <v>18</v>
      </c>
      <c r="S399" s="25" t="s">
        <v>1101</v>
      </c>
      <c r="T399" s="21" t="s">
        <v>1217</v>
      </c>
      <c r="U399" s="29"/>
      <c r="V399" s="30"/>
      <c r="W399" s="21" t="s">
        <v>1203</v>
      </c>
      <c r="X399" s="31"/>
      <c r="Y399" s="31"/>
      <c r="Z399" s="28"/>
      <c r="AA399" s="21"/>
    </row>
    <row r="400" spans="1:27" x14ac:dyDescent="0.3">
      <c r="A400" s="32" t="s">
        <v>468</v>
      </c>
      <c r="B400" s="1" t="s">
        <v>19</v>
      </c>
      <c r="C400" s="15" t="s">
        <v>1205</v>
      </c>
      <c r="E400" s="24" t="s">
        <v>339</v>
      </c>
      <c r="F400" s="25">
        <v>2.4043999999999999</v>
      </c>
      <c r="G400" s="21"/>
      <c r="H400" s="26">
        <v>86.832870426277026</v>
      </c>
      <c r="I400" s="183">
        <f t="shared" si="24"/>
        <v>8.6832870426277034E-2</v>
      </c>
      <c r="J400" s="184">
        <f t="shared" si="25"/>
        <v>3.6114153396388723E-2</v>
      </c>
      <c r="K400" s="185">
        <v>3.6114153396388723E-2</v>
      </c>
      <c r="L400" s="27">
        <v>1.5677840000000001</v>
      </c>
      <c r="M400" s="26">
        <v>832.6323296354991</v>
      </c>
      <c r="N400" s="183">
        <f t="shared" si="26"/>
        <v>0.83263232963549916</v>
      </c>
      <c r="O400" s="184">
        <f t="shared" si="27"/>
        <v>0.34629526269984162</v>
      </c>
      <c r="P400" s="185">
        <v>0.34629526269984162</v>
      </c>
      <c r="Q400" s="27">
        <v>-17.021322399999999</v>
      </c>
      <c r="R400" s="25">
        <v>18</v>
      </c>
      <c r="S400" s="25" t="s">
        <v>1101</v>
      </c>
      <c r="T400" s="21" t="s">
        <v>1217</v>
      </c>
      <c r="W400" s="21" t="s">
        <v>1203</v>
      </c>
      <c r="X400" s="36"/>
      <c r="Y400" s="21"/>
      <c r="Z400" s="21"/>
      <c r="AA400" s="21"/>
    </row>
    <row r="401" spans="1:27" x14ac:dyDescent="0.3">
      <c r="A401" s="32" t="s">
        <v>472</v>
      </c>
      <c r="B401" s="1" t="s">
        <v>19</v>
      </c>
      <c r="C401" s="15" t="s">
        <v>1205</v>
      </c>
      <c r="E401" s="24" t="s">
        <v>339</v>
      </c>
      <c r="F401" s="25">
        <v>1.0189999999999999</v>
      </c>
      <c r="G401" s="21"/>
      <c r="H401" s="26">
        <v>29.771869436201779</v>
      </c>
      <c r="I401" s="183">
        <f t="shared" si="24"/>
        <v>2.9771869436201779E-2</v>
      </c>
      <c r="J401" s="184">
        <f t="shared" si="25"/>
        <v>2.9216751164084183E-2</v>
      </c>
      <c r="K401" s="185">
        <v>2.9216751164084183E-2</v>
      </c>
      <c r="L401" s="27">
        <v>2.2908278000000006</v>
      </c>
      <c r="M401" s="26">
        <v>298.45875000000001</v>
      </c>
      <c r="N401" s="183">
        <f t="shared" si="26"/>
        <v>0.29845874999999999</v>
      </c>
      <c r="O401" s="184">
        <f t="shared" si="27"/>
        <v>0.29289376840039255</v>
      </c>
      <c r="P401" s="185">
        <v>0.29289376840039255</v>
      </c>
      <c r="Q401" s="27">
        <v>-16.144062000000005</v>
      </c>
      <c r="R401" s="25">
        <v>18</v>
      </c>
      <c r="S401" s="25" t="s">
        <v>1101</v>
      </c>
      <c r="T401" s="21" t="s">
        <v>1217</v>
      </c>
      <c r="W401" s="21" t="s">
        <v>1203</v>
      </c>
      <c r="X401" s="36"/>
      <c r="Y401" s="21"/>
      <c r="Z401" s="21"/>
      <c r="AA401" s="21"/>
    </row>
    <row r="402" spans="1:27" x14ac:dyDescent="0.3">
      <c r="A402" s="32" t="s">
        <v>474</v>
      </c>
      <c r="B402" s="1" t="s">
        <v>19</v>
      </c>
      <c r="C402" s="15" t="s">
        <v>1205</v>
      </c>
      <c r="E402" s="24" t="s">
        <v>339</v>
      </c>
      <c r="F402" s="25">
        <v>2.2719999999999998</v>
      </c>
      <c r="G402" s="21"/>
      <c r="H402" s="26">
        <v>75.580606206979837</v>
      </c>
      <c r="I402" s="183">
        <f t="shared" si="24"/>
        <v>7.5580606206979845E-2</v>
      </c>
      <c r="J402" s="184">
        <f t="shared" si="25"/>
        <v>3.3266111886874936E-2</v>
      </c>
      <c r="K402" s="185">
        <v>3.3266111886874936E-2</v>
      </c>
      <c r="L402" s="27">
        <v>1.5908751999999995</v>
      </c>
      <c r="M402" s="26">
        <v>730.93660855784458</v>
      </c>
      <c r="N402" s="183">
        <f t="shared" si="26"/>
        <v>0.73093660855784459</v>
      </c>
      <c r="O402" s="184">
        <f t="shared" si="27"/>
        <v>0.32171505658355837</v>
      </c>
      <c r="P402" s="185">
        <v>0.32171505658355837</v>
      </c>
      <c r="Q402" s="27">
        <v>-16.549729299999999</v>
      </c>
      <c r="R402" s="25">
        <v>18</v>
      </c>
      <c r="S402" s="25" t="s">
        <v>1101</v>
      </c>
      <c r="T402" s="21" t="s">
        <v>1217</v>
      </c>
      <c r="W402" s="21" t="s">
        <v>1203</v>
      </c>
      <c r="X402" s="36"/>
      <c r="Y402" s="21"/>
      <c r="Z402" s="21"/>
      <c r="AA402" s="21"/>
    </row>
    <row r="403" spans="1:27" x14ac:dyDescent="0.3">
      <c r="A403" s="32" t="s">
        <v>458</v>
      </c>
      <c r="B403" s="1" t="s">
        <v>19</v>
      </c>
      <c r="C403" s="15" t="s">
        <v>1205</v>
      </c>
      <c r="E403" s="24" t="s">
        <v>339</v>
      </c>
      <c r="F403" s="25">
        <v>2.3714</v>
      </c>
      <c r="G403" s="21"/>
      <c r="H403" s="26">
        <v>94.511335311572694</v>
      </c>
      <c r="I403" s="183">
        <f t="shared" si="24"/>
        <v>9.45113353115727E-2</v>
      </c>
      <c r="J403" s="184">
        <f t="shared" si="25"/>
        <v>3.9854657717623643E-2</v>
      </c>
      <c r="K403" s="185">
        <v>3.9854657717623643E-2</v>
      </c>
      <c r="L403" s="27">
        <v>1.9016503999999999</v>
      </c>
      <c r="M403" s="26">
        <v>843.4212500000001</v>
      </c>
      <c r="N403" s="183">
        <f t="shared" si="26"/>
        <v>0.84342125000000012</v>
      </c>
      <c r="O403" s="184">
        <f t="shared" si="27"/>
        <v>0.35566384835961884</v>
      </c>
      <c r="P403" s="185">
        <v>0.35566384835961884</v>
      </c>
      <c r="Q403" s="27">
        <v>-17.016542400000002</v>
      </c>
      <c r="R403" s="25">
        <v>18</v>
      </c>
      <c r="S403" s="3" t="s">
        <v>1101</v>
      </c>
      <c r="T403" s="21" t="s">
        <v>1217</v>
      </c>
      <c r="U403" s="28"/>
      <c r="V403" s="28"/>
      <c r="W403" s="21" t="s">
        <v>1203</v>
      </c>
      <c r="X403" s="31"/>
      <c r="Y403" s="89"/>
      <c r="Z403" s="28"/>
      <c r="AA403" s="21"/>
    </row>
    <row r="404" spans="1:27" x14ac:dyDescent="0.3">
      <c r="A404" s="32" t="s">
        <v>475</v>
      </c>
      <c r="B404" s="1" t="s">
        <v>19</v>
      </c>
      <c r="C404" s="15" t="s">
        <v>1205</v>
      </c>
      <c r="E404" s="24" t="s">
        <v>339</v>
      </c>
      <c r="F404" s="25">
        <v>2.2923</v>
      </c>
      <c r="G404" s="21"/>
      <c r="H404" s="26">
        <v>68.791571066296342</v>
      </c>
      <c r="I404" s="183">
        <f t="shared" si="24"/>
        <v>6.8791571066296339E-2</v>
      </c>
      <c r="J404" s="184">
        <f t="shared" si="25"/>
        <v>3.0009846471359045E-2</v>
      </c>
      <c r="K404" s="185">
        <v>3.0009846471359045E-2</v>
      </c>
      <c r="L404" s="27">
        <v>2.2248800000000002</v>
      </c>
      <c r="M404" s="26">
        <v>728.44849445324871</v>
      </c>
      <c r="N404" s="183">
        <f t="shared" si="26"/>
        <v>0.72844849445324877</v>
      </c>
      <c r="O404" s="184">
        <f t="shared" si="27"/>
        <v>0.31778061093803112</v>
      </c>
      <c r="P404" s="185">
        <v>0.31778061093803112</v>
      </c>
      <c r="Q404" s="27">
        <v>-16.569054199999997</v>
      </c>
      <c r="R404" s="25">
        <v>18</v>
      </c>
      <c r="S404" s="25" t="s">
        <v>1101</v>
      </c>
      <c r="T404" s="21" t="s">
        <v>1217</v>
      </c>
      <c r="W404" s="21" t="s">
        <v>1203</v>
      </c>
      <c r="X404" s="36"/>
      <c r="Y404" s="21"/>
      <c r="Z404" s="21"/>
      <c r="AA404" s="21"/>
    </row>
    <row r="405" spans="1:27" x14ac:dyDescent="0.3">
      <c r="A405" s="32" t="s">
        <v>459</v>
      </c>
      <c r="B405" s="1" t="s">
        <v>19</v>
      </c>
      <c r="C405" s="15" t="s">
        <v>1205</v>
      </c>
      <c r="E405" s="24" t="s">
        <v>339</v>
      </c>
      <c r="F405" s="25">
        <v>2.2532999999999999</v>
      </c>
      <c r="G405" s="21"/>
      <c r="H405" s="26">
        <v>57.916072938050959</v>
      </c>
      <c r="I405" s="183">
        <f t="shared" si="24"/>
        <v>5.7916072938050962E-2</v>
      </c>
      <c r="J405" s="184">
        <f t="shared" si="25"/>
        <v>2.5702779451493792E-2</v>
      </c>
      <c r="K405" s="185">
        <v>2.5702779451493792E-2</v>
      </c>
      <c r="L405" s="27">
        <v>2.1454703999999998</v>
      </c>
      <c r="M405" s="26">
        <v>687.83042789223452</v>
      </c>
      <c r="N405" s="183">
        <f t="shared" si="26"/>
        <v>0.68783042789223459</v>
      </c>
      <c r="O405" s="184">
        <f t="shared" si="27"/>
        <v>0.30525470549515582</v>
      </c>
      <c r="P405" s="185">
        <v>0.30525470549515582</v>
      </c>
      <c r="Q405" s="27">
        <v>-16.092033300000001</v>
      </c>
      <c r="R405" s="25">
        <v>18</v>
      </c>
      <c r="S405" s="25" t="s">
        <v>1101</v>
      </c>
      <c r="T405" s="21" t="s">
        <v>1217</v>
      </c>
      <c r="W405" s="21" t="s">
        <v>1203</v>
      </c>
      <c r="X405" s="36"/>
      <c r="Y405" s="21"/>
      <c r="Z405" s="21"/>
      <c r="AA405" s="21"/>
    </row>
    <row r="406" spans="1:27" x14ac:dyDescent="0.3">
      <c r="A406" s="32" t="s">
        <v>461</v>
      </c>
      <c r="B406" s="1" t="s">
        <v>19</v>
      </c>
      <c r="C406" s="15" t="s">
        <v>1205</v>
      </c>
      <c r="E406" s="24" t="s">
        <v>339</v>
      </c>
      <c r="F406" s="25">
        <v>2.391</v>
      </c>
      <c r="G406" s="21"/>
      <c r="H406" s="26">
        <v>40.582417582417584</v>
      </c>
      <c r="I406" s="183">
        <f t="shared" si="24"/>
        <v>4.0582417582417582E-2</v>
      </c>
      <c r="J406" s="184">
        <f t="shared" si="25"/>
        <v>1.6972989369476194E-2</v>
      </c>
      <c r="K406" s="185">
        <v>1.6972989369476194E-2</v>
      </c>
      <c r="L406" s="27">
        <v>1.9775040000000002</v>
      </c>
      <c r="M406" s="26">
        <v>531.14263074484938</v>
      </c>
      <c r="N406" s="183">
        <f t="shared" si="26"/>
        <v>0.53114263074484935</v>
      </c>
      <c r="O406" s="184">
        <f t="shared" si="27"/>
        <v>0.22214246371595539</v>
      </c>
      <c r="P406" s="185">
        <v>0.22214246371595539</v>
      </c>
      <c r="Q406" s="27">
        <v>-14.5035192</v>
      </c>
      <c r="R406" s="25">
        <v>18</v>
      </c>
      <c r="S406" s="25" t="s">
        <v>1101</v>
      </c>
      <c r="T406" s="21" t="s">
        <v>1217</v>
      </c>
      <c r="W406" s="21" t="s">
        <v>1203</v>
      </c>
      <c r="X406" s="36"/>
      <c r="Y406" s="21"/>
      <c r="Z406" s="21"/>
      <c r="AA406" s="21"/>
    </row>
    <row r="407" spans="1:27" x14ac:dyDescent="0.3">
      <c r="A407" s="32" t="s">
        <v>462</v>
      </c>
      <c r="B407" s="55" t="s">
        <v>19</v>
      </c>
      <c r="C407" s="15" t="s">
        <v>1205</v>
      </c>
      <c r="E407" s="24" t="s">
        <v>339</v>
      </c>
      <c r="F407" s="25">
        <v>2.3769999999999998</v>
      </c>
      <c r="G407" s="21"/>
      <c r="H407" s="26">
        <v>39.155845697329376</v>
      </c>
      <c r="I407" s="183">
        <f t="shared" si="24"/>
        <v>3.9155845697329376E-2</v>
      </c>
      <c r="J407" s="184">
        <f t="shared" si="25"/>
        <v>1.6472800040946312E-2</v>
      </c>
      <c r="K407" s="185">
        <v>1.6472800040946312E-2</v>
      </c>
      <c r="L407" s="27">
        <v>3.4835970000000005</v>
      </c>
      <c r="M407" s="26">
        <v>630.45875000000001</v>
      </c>
      <c r="N407" s="183">
        <f t="shared" si="26"/>
        <v>0.63045875000000007</v>
      </c>
      <c r="O407" s="184">
        <f t="shared" si="27"/>
        <v>0.26523296171644933</v>
      </c>
      <c r="P407" s="185">
        <v>0.26523296171644933</v>
      </c>
      <c r="Q407" s="27">
        <v>-14.489654000000005</v>
      </c>
      <c r="R407" s="25">
        <v>18</v>
      </c>
      <c r="S407" s="3" t="s">
        <v>1111</v>
      </c>
      <c r="T407" s="21" t="s">
        <v>1217</v>
      </c>
      <c r="W407" s="21" t="s">
        <v>1203</v>
      </c>
      <c r="X407" s="36"/>
      <c r="Y407" s="21"/>
      <c r="Z407" s="21"/>
      <c r="AA407" s="21"/>
    </row>
    <row r="408" spans="1:27" x14ac:dyDescent="0.3">
      <c r="A408" s="32" t="s">
        <v>463</v>
      </c>
      <c r="B408" s="1" t="s">
        <v>19</v>
      </c>
      <c r="C408" s="15" t="s">
        <v>1205</v>
      </c>
      <c r="E408" s="24" t="s">
        <v>339</v>
      </c>
      <c r="F408" s="25">
        <v>2.2898999999999998</v>
      </c>
      <c r="G408" s="21"/>
      <c r="H408" s="26">
        <v>43.696775751720807</v>
      </c>
      <c r="I408" s="183">
        <f t="shared" si="24"/>
        <v>4.3696775751720811E-2</v>
      </c>
      <c r="J408" s="184">
        <f t="shared" si="25"/>
        <v>1.9082394755980964E-2</v>
      </c>
      <c r="K408" s="185">
        <v>1.9082394755980964E-2</v>
      </c>
      <c r="L408" s="27">
        <v>2.2006304000000005</v>
      </c>
      <c r="M408" s="26">
        <v>576.10301109350235</v>
      </c>
      <c r="N408" s="183">
        <f t="shared" si="26"/>
        <v>0.57610301109350237</v>
      </c>
      <c r="O408" s="184">
        <f t="shared" si="27"/>
        <v>0.25158435350604935</v>
      </c>
      <c r="P408" s="185">
        <v>0.25158435350604935</v>
      </c>
      <c r="Q408" s="27">
        <v>-13.918718299999998</v>
      </c>
      <c r="R408" s="25">
        <v>18</v>
      </c>
      <c r="S408" s="25" t="s">
        <v>1101</v>
      </c>
      <c r="T408" s="21" t="s">
        <v>1217</v>
      </c>
      <c r="W408" s="21" t="s">
        <v>1203</v>
      </c>
      <c r="X408" s="36"/>
      <c r="Y408" s="21"/>
      <c r="Z408" s="21"/>
      <c r="AA408" s="21"/>
    </row>
    <row r="409" spans="1:27" x14ac:dyDescent="0.3">
      <c r="A409" s="32" t="s">
        <v>464</v>
      </c>
      <c r="B409" s="1" t="s">
        <v>19</v>
      </c>
      <c r="C409" s="15" t="s">
        <v>1205</v>
      </c>
      <c r="E409" s="24" t="s">
        <v>339</v>
      </c>
      <c r="F409" s="25">
        <v>2.2351999999999999</v>
      </c>
      <c r="G409" s="21"/>
      <c r="H409" s="26">
        <v>54.522762951334386</v>
      </c>
      <c r="I409" s="183">
        <f t="shared" si="24"/>
        <v>5.4522762951334389E-2</v>
      </c>
      <c r="J409" s="184">
        <f t="shared" si="25"/>
        <v>2.4392789437783818E-2</v>
      </c>
      <c r="K409" s="185">
        <v>2.4392789437783818E-2</v>
      </c>
      <c r="L409" s="27">
        <v>1.9889744</v>
      </c>
      <c r="M409" s="26">
        <v>592.64817749603799</v>
      </c>
      <c r="N409" s="183">
        <f t="shared" si="26"/>
        <v>0.59264817749603804</v>
      </c>
      <c r="O409" s="184">
        <f t="shared" si="27"/>
        <v>0.26514324333215733</v>
      </c>
      <c r="P409" s="185">
        <v>0.26514324333215733</v>
      </c>
      <c r="Q409" s="27">
        <v>-14.761207500000001</v>
      </c>
      <c r="R409" s="25">
        <v>18</v>
      </c>
      <c r="S409" s="25" t="s">
        <v>1101</v>
      </c>
      <c r="T409" s="21" t="s">
        <v>1217</v>
      </c>
      <c r="W409" s="21" t="s">
        <v>1203</v>
      </c>
      <c r="X409" s="36"/>
      <c r="Y409" s="21"/>
      <c r="Z409" s="21"/>
      <c r="AA409" s="21"/>
    </row>
    <row r="410" spans="1:27" x14ac:dyDescent="0.3">
      <c r="A410" s="1" t="s">
        <v>615</v>
      </c>
      <c r="B410" s="1" t="s">
        <v>19</v>
      </c>
      <c r="C410" s="15" t="s">
        <v>1205</v>
      </c>
      <c r="E410" s="24" t="s">
        <v>339</v>
      </c>
      <c r="F410" s="25">
        <v>2.3307000000000002</v>
      </c>
      <c r="G410" s="21"/>
      <c r="H410" s="26">
        <v>71.572636155053743</v>
      </c>
      <c r="I410" s="183">
        <f t="shared" si="24"/>
        <v>7.1572636155053743E-2</v>
      </c>
      <c r="J410" s="184">
        <f t="shared" si="25"/>
        <v>3.0708643821621716E-2</v>
      </c>
      <c r="K410" s="185">
        <v>3.0708643821621716E-2</v>
      </c>
      <c r="L410" s="27">
        <v>2.2955648000000006</v>
      </c>
      <c r="M410" s="26">
        <v>755.38985736925508</v>
      </c>
      <c r="N410" s="183">
        <f t="shared" si="26"/>
        <v>0.75538985736925512</v>
      </c>
      <c r="O410" s="184">
        <f t="shared" si="27"/>
        <v>0.32410428513719269</v>
      </c>
      <c r="P410" s="185">
        <v>0.32410428513719269</v>
      </c>
      <c r="Q410" s="27">
        <v>-16.331364200000003</v>
      </c>
      <c r="R410" s="25">
        <v>18</v>
      </c>
      <c r="S410" s="25" t="s">
        <v>1101</v>
      </c>
      <c r="T410" s="21" t="s">
        <v>1217</v>
      </c>
      <c r="W410" s="21" t="s">
        <v>1203</v>
      </c>
      <c r="X410" s="36"/>
      <c r="Y410" s="21"/>
      <c r="Z410" s="21"/>
      <c r="AA410" s="21"/>
    </row>
    <row r="411" spans="1:27" x14ac:dyDescent="0.3">
      <c r="A411" s="1" t="s">
        <v>616</v>
      </c>
      <c r="B411" s="1" t="s">
        <v>19</v>
      </c>
      <c r="C411" s="15" t="s">
        <v>1205</v>
      </c>
      <c r="E411" s="24" t="s">
        <v>339</v>
      </c>
      <c r="F411" s="25">
        <v>2.399</v>
      </c>
      <c r="G411" s="21"/>
      <c r="H411" s="26">
        <v>65.462428435114504</v>
      </c>
      <c r="I411" s="183">
        <f t="shared" si="24"/>
        <v>6.5462428435114503E-2</v>
      </c>
      <c r="J411" s="184">
        <f t="shared" si="25"/>
        <v>2.7287381590293664E-2</v>
      </c>
      <c r="K411" s="185">
        <v>2.7287381590293664E-2</v>
      </c>
      <c r="L411" s="27">
        <v>2.0144598000000009</v>
      </c>
      <c r="M411" s="26">
        <v>722.41706161137461</v>
      </c>
      <c r="N411" s="183">
        <f t="shared" si="26"/>
        <v>0.72241706161137464</v>
      </c>
      <c r="O411" s="184">
        <f t="shared" si="27"/>
        <v>0.30113258091345335</v>
      </c>
      <c r="P411" s="185">
        <v>0.30113258091345335</v>
      </c>
      <c r="Q411" s="27">
        <v>-18.218124799999995</v>
      </c>
      <c r="R411" s="25">
        <v>18</v>
      </c>
      <c r="S411" s="3" t="s">
        <v>1101</v>
      </c>
      <c r="T411" s="21" t="s">
        <v>1217</v>
      </c>
      <c r="W411" s="21" t="s">
        <v>1203</v>
      </c>
      <c r="X411" s="36"/>
      <c r="Y411" s="21"/>
      <c r="Z411" s="21"/>
      <c r="AA411" s="21"/>
    </row>
    <row r="412" spans="1:27" x14ac:dyDescent="0.3">
      <c r="A412" s="1" t="s">
        <v>617</v>
      </c>
      <c r="B412" s="1" t="s">
        <v>19</v>
      </c>
      <c r="C412" s="15" t="s">
        <v>1205</v>
      </c>
      <c r="E412" s="24" t="s">
        <v>339</v>
      </c>
      <c r="F412" s="25">
        <v>2.3584999999999998</v>
      </c>
      <c r="G412" s="21"/>
      <c r="H412" s="26">
        <v>65.549209032725528</v>
      </c>
      <c r="I412" s="183">
        <f t="shared" si="24"/>
        <v>6.5549209032725528E-2</v>
      </c>
      <c r="J412" s="184">
        <f t="shared" si="25"/>
        <v>2.7792753458861789E-2</v>
      </c>
      <c r="K412" s="185">
        <v>2.7792753458861789E-2</v>
      </c>
      <c r="L412" s="27">
        <v>2.0095840000000003</v>
      </c>
      <c r="M412" s="26">
        <v>734.40729001584782</v>
      </c>
      <c r="N412" s="183">
        <f t="shared" si="26"/>
        <v>0.73440729001584781</v>
      </c>
      <c r="O412" s="184">
        <f t="shared" si="27"/>
        <v>0.3113874454169378</v>
      </c>
      <c r="P412" s="185">
        <v>0.3113874454169378</v>
      </c>
      <c r="Q412" s="27">
        <v>-16.993670999999999</v>
      </c>
      <c r="R412" s="25">
        <v>18</v>
      </c>
      <c r="S412" s="25" t="s">
        <v>1101</v>
      </c>
      <c r="T412" s="21" t="s">
        <v>1217</v>
      </c>
      <c r="W412" s="21" t="s">
        <v>1203</v>
      </c>
      <c r="X412" s="36"/>
      <c r="Y412" s="21"/>
      <c r="Z412" s="21"/>
      <c r="AA412" s="21"/>
    </row>
    <row r="413" spans="1:27" x14ac:dyDescent="0.3">
      <c r="A413" s="1" t="s">
        <v>618</v>
      </c>
      <c r="B413" s="1" t="s">
        <v>19</v>
      </c>
      <c r="C413" s="15" t="s">
        <v>1205</v>
      </c>
      <c r="E413" s="24" t="s">
        <v>339</v>
      </c>
      <c r="F413" s="25">
        <v>2.3917000000000002</v>
      </c>
      <c r="G413" s="21"/>
      <c r="H413" s="26">
        <v>47.274540059347174</v>
      </c>
      <c r="I413" s="183">
        <f t="shared" si="24"/>
        <v>4.7274540059347177E-2</v>
      </c>
      <c r="J413" s="184">
        <f t="shared" si="25"/>
        <v>1.9766082727493906E-2</v>
      </c>
      <c r="K413" s="185">
        <v>1.9766082727493906E-2</v>
      </c>
      <c r="L413" s="27">
        <v>2.3212850000000009</v>
      </c>
      <c r="M413" s="26">
        <v>629.17124999999999</v>
      </c>
      <c r="N413" s="183">
        <f t="shared" si="26"/>
        <v>0.62917124999999996</v>
      </c>
      <c r="O413" s="184">
        <f t="shared" si="27"/>
        <v>0.26306445206338586</v>
      </c>
      <c r="P413" s="185">
        <v>0.26306445206338586</v>
      </c>
      <c r="Q413" s="27">
        <v>-14.285294400000005</v>
      </c>
      <c r="R413" s="25">
        <v>18</v>
      </c>
      <c r="S413" s="3" t="s">
        <v>1101</v>
      </c>
      <c r="T413" s="21" t="s">
        <v>1217</v>
      </c>
      <c r="U413" s="28"/>
      <c r="V413" s="28"/>
      <c r="W413" s="21" t="s">
        <v>1203</v>
      </c>
      <c r="X413" s="31"/>
      <c r="Y413" s="89"/>
      <c r="Z413" s="28"/>
      <c r="AA413" s="21"/>
    </row>
    <row r="414" spans="1:27" x14ac:dyDescent="0.3">
      <c r="A414" s="1" t="s">
        <v>726</v>
      </c>
      <c r="B414" s="1" t="s">
        <v>19</v>
      </c>
      <c r="C414" s="15" t="s">
        <v>1205</v>
      </c>
      <c r="E414" s="24" t="s">
        <v>339</v>
      </c>
      <c r="F414" s="25">
        <v>2.2722000000000002</v>
      </c>
      <c r="G414" s="21"/>
      <c r="H414" s="26">
        <v>50.689376854599402</v>
      </c>
      <c r="I414" s="183">
        <f t="shared" si="24"/>
        <v>5.0689376854599406E-2</v>
      </c>
      <c r="J414" s="184">
        <f t="shared" si="25"/>
        <v>2.2308501388345833E-2</v>
      </c>
      <c r="K414" s="185">
        <v>2.2308501388345833E-2</v>
      </c>
      <c r="L414" s="27">
        <v>2.5861064000000002</v>
      </c>
      <c r="M414" s="26">
        <v>622.79624999999999</v>
      </c>
      <c r="N414" s="183">
        <f t="shared" si="26"/>
        <v>0.62279625000000005</v>
      </c>
      <c r="O414" s="184">
        <f t="shared" si="27"/>
        <v>0.27409393979403224</v>
      </c>
      <c r="P414" s="185">
        <v>0.27409393979403224</v>
      </c>
      <c r="Q414" s="27">
        <v>-14.426562400000005</v>
      </c>
      <c r="R414" s="25">
        <v>18</v>
      </c>
      <c r="S414" s="3" t="s">
        <v>1101</v>
      </c>
      <c r="T414" s="21" t="s">
        <v>1217</v>
      </c>
      <c r="U414" s="28"/>
      <c r="V414" s="28"/>
      <c r="W414" s="21" t="s">
        <v>1203</v>
      </c>
      <c r="X414" s="31"/>
      <c r="Y414" s="89"/>
      <c r="Z414" s="28"/>
      <c r="AA414" s="21"/>
    </row>
    <row r="415" spans="1:27" s="23" customFormat="1" x14ac:dyDescent="0.3">
      <c r="A415" s="1" t="s">
        <v>984</v>
      </c>
      <c r="B415" s="1" t="s">
        <v>19</v>
      </c>
      <c r="C415" s="15" t="s">
        <v>1205</v>
      </c>
      <c r="D415" s="15"/>
      <c r="E415" s="24" t="s">
        <v>339</v>
      </c>
      <c r="F415" s="34">
        <v>2.3298000000000001</v>
      </c>
      <c r="G415" s="21"/>
      <c r="H415" s="26">
        <v>65.763141387529799</v>
      </c>
      <c r="I415" s="183">
        <f t="shared" si="24"/>
        <v>6.5763141387529797E-2</v>
      </c>
      <c r="J415" s="184">
        <f t="shared" si="25"/>
        <v>2.8226947114571979E-2</v>
      </c>
      <c r="K415" s="185">
        <v>2.8226947114571979E-2</v>
      </c>
      <c r="L415" s="27">
        <v>2.152950399999999</v>
      </c>
      <c r="M415" s="26">
        <v>960.69942196531804</v>
      </c>
      <c r="N415" s="183">
        <f t="shared" si="26"/>
        <v>0.9606994219653181</v>
      </c>
      <c r="O415" s="184">
        <f t="shared" si="27"/>
        <v>0.41235274356825397</v>
      </c>
      <c r="P415" s="185">
        <v>0.41235274356825397</v>
      </c>
      <c r="Q415" s="27">
        <v>-18.498252100000002</v>
      </c>
      <c r="R415" s="323">
        <v>20</v>
      </c>
      <c r="S415" s="3" t="s">
        <v>1101</v>
      </c>
      <c r="T415" s="21" t="s">
        <v>1217</v>
      </c>
      <c r="U415" s="21"/>
      <c r="V415" s="21"/>
      <c r="W415" s="21" t="s">
        <v>1203</v>
      </c>
      <c r="X415" s="36"/>
      <c r="Y415" s="21"/>
      <c r="Z415" s="21"/>
      <c r="AA415" s="21"/>
    </row>
    <row r="416" spans="1:27" x14ac:dyDescent="0.3">
      <c r="A416" s="1" t="s">
        <v>985</v>
      </c>
      <c r="B416" s="1" t="s">
        <v>19</v>
      </c>
      <c r="C416" s="15" t="s">
        <v>1205</v>
      </c>
      <c r="E416" s="24" t="s">
        <v>339</v>
      </c>
      <c r="F416" s="25">
        <v>2.2206000000000001</v>
      </c>
      <c r="G416" s="21"/>
      <c r="H416" s="26">
        <v>38.400776256540588</v>
      </c>
      <c r="I416" s="183">
        <f t="shared" si="24"/>
        <v>3.8400776256540592E-2</v>
      </c>
      <c r="J416" s="184">
        <f t="shared" si="25"/>
        <v>1.7292973185868948E-2</v>
      </c>
      <c r="K416" s="185">
        <v>1.7292973185868948E-2</v>
      </c>
      <c r="L416" s="27">
        <v>2.0247589390559644</v>
      </c>
      <c r="M416" s="26">
        <v>418.5153700963657</v>
      </c>
      <c r="N416" s="183">
        <f t="shared" si="26"/>
        <v>0.41851537009636569</v>
      </c>
      <c r="O416" s="184">
        <f t="shared" si="27"/>
        <v>0.18846949927783738</v>
      </c>
      <c r="P416" s="185">
        <v>0.18846949927783738</v>
      </c>
      <c r="Q416" s="27">
        <v>-18.178384331055785</v>
      </c>
      <c r="R416" s="323">
        <v>20</v>
      </c>
      <c r="S416" s="3" t="s">
        <v>1120</v>
      </c>
      <c r="T416" s="21" t="s">
        <v>1217</v>
      </c>
      <c r="W416" s="21" t="s">
        <v>1203</v>
      </c>
      <c r="X416" s="36"/>
      <c r="Y416" s="21"/>
      <c r="Z416" s="21"/>
      <c r="AA416" s="21"/>
    </row>
    <row r="417" spans="1:27" x14ac:dyDescent="0.3">
      <c r="A417" s="1" t="s">
        <v>986</v>
      </c>
      <c r="B417" s="1" t="s">
        <v>19</v>
      </c>
      <c r="C417" s="15" t="s">
        <v>1205</v>
      </c>
      <c r="E417" s="24" t="s">
        <v>339</v>
      </c>
      <c r="F417" s="34">
        <v>2.3542999999999998</v>
      </c>
      <c r="G417" s="21"/>
      <c r="H417" s="26">
        <v>71.116296575084675</v>
      </c>
      <c r="I417" s="183">
        <f t="shared" si="24"/>
        <v>7.111629657508467E-2</v>
      </c>
      <c r="J417" s="184">
        <f t="shared" si="25"/>
        <v>3.0206981512587466E-2</v>
      </c>
      <c r="K417" s="185">
        <v>3.0206981512587466E-2</v>
      </c>
      <c r="L417" s="27">
        <v>3.322363999999999</v>
      </c>
      <c r="M417" s="26">
        <v>964.38439306358384</v>
      </c>
      <c r="N417" s="183">
        <f t="shared" si="26"/>
        <v>0.96438439306358381</v>
      </c>
      <c r="O417" s="184">
        <f t="shared" si="27"/>
        <v>0.40962680757065112</v>
      </c>
      <c r="P417" s="185">
        <v>0.40962680757065112</v>
      </c>
      <c r="Q417" s="27">
        <v>-18.442133600000005</v>
      </c>
      <c r="R417" s="323">
        <v>20</v>
      </c>
      <c r="S417" s="3" t="s">
        <v>1101</v>
      </c>
      <c r="T417" s="21" t="s">
        <v>1217</v>
      </c>
      <c r="W417" s="21" t="s">
        <v>1203</v>
      </c>
      <c r="X417" s="36"/>
      <c r="Y417" s="21"/>
      <c r="Z417" s="21"/>
      <c r="AA417" s="21"/>
    </row>
    <row r="418" spans="1:27" x14ac:dyDescent="0.3">
      <c r="A418" s="1" t="s">
        <v>987</v>
      </c>
      <c r="B418" s="1" t="s">
        <v>19</v>
      </c>
      <c r="C418" s="15" t="s">
        <v>1205</v>
      </c>
      <c r="E418" s="24" t="s">
        <v>339</v>
      </c>
      <c r="F418" s="25">
        <v>2.2884000000000002</v>
      </c>
      <c r="G418" s="21"/>
      <c r="H418" s="26">
        <v>50.440971958283946</v>
      </c>
      <c r="I418" s="183">
        <f t="shared" si="24"/>
        <v>5.0440971958283946E-2</v>
      </c>
      <c r="J418" s="184">
        <f t="shared" si="25"/>
        <v>2.204202585137386E-2</v>
      </c>
      <c r="K418" s="185">
        <v>2.204202585137386E-2</v>
      </c>
      <c r="L418" s="27">
        <v>2.1544781411901401</v>
      </c>
      <c r="M418" s="26">
        <v>572.67676853074283</v>
      </c>
      <c r="N418" s="183">
        <f t="shared" si="26"/>
        <v>0.5726767685307429</v>
      </c>
      <c r="O418" s="184">
        <f t="shared" si="27"/>
        <v>0.25025204008509999</v>
      </c>
      <c r="P418" s="185">
        <v>0.25025204008509999</v>
      </c>
      <c r="Q418" s="27">
        <v>-17.938973384605752</v>
      </c>
      <c r="R418" s="323">
        <v>20</v>
      </c>
      <c r="S418" s="3" t="s">
        <v>1101</v>
      </c>
      <c r="T418" s="21" t="s">
        <v>1217</v>
      </c>
      <c r="W418" s="21" t="s">
        <v>1203</v>
      </c>
      <c r="X418" s="36"/>
      <c r="Y418" s="21"/>
      <c r="Z418" s="21"/>
      <c r="AA418" s="21"/>
    </row>
    <row r="419" spans="1:27" x14ac:dyDescent="0.3">
      <c r="A419" s="1" t="s">
        <v>988</v>
      </c>
      <c r="B419" s="1" t="s">
        <v>19</v>
      </c>
      <c r="C419" s="15" t="s">
        <v>1205</v>
      </c>
      <c r="E419" s="24" t="s">
        <v>339</v>
      </c>
      <c r="F419" s="34">
        <v>2.3580999999999999</v>
      </c>
      <c r="G419" s="21"/>
      <c r="H419" s="26">
        <v>47.943563973714731</v>
      </c>
      <c r="I419" s="183">
        <f t="shared" si="24"/>
        <v>4.7943563973714735E-2</v>
      </c>
      <c r="J419" s="184">
        <f t="shared" si="25"/>
        <v>2.0331438010989668E-2</v>
      </c>
      <c r="K419" s="185">
        <v>2.0331438010989668E-2</v>
      </c>
      <c r="L419" s="27">
        <v>2.0255018000000007</v>
      </c>
      <c r="M419" s="26">
        <v>547.08628318584078</v>
      </c>
      <c r="N419" s="183">
        <f t="shared" si="26"/>
        <v>0.54708628318584085</v>
      </c>
      <c r="O419" s="184">
        <f t="shared" si="27"/>
        <v>0.23200300376822056</v>
      </c>
      <c r="P419" s="185">
        <v>0.23200300376822056</v>
      </c>
      <c r="Q419" s="27">
        <v>27.8113852</v>
      </c>
      <c r="R419" s="323">
        <v>20</v>
      </c>
      <c r="S419" s="3" t="s">
        <v>1101</v>
      </c>
      <c r="T419" s="21" t="s">
        <v>1217</v>
      </c>
      <c r="U419" s="29"/>
      <c r="V419" s="30"/>
      <c r="W419" s="21" t="s">
        <v>1203</v>
      </c>
      <c r="X419" s="31"/>
      <c r="Y419" s="31"/>
      <c r="Z419" s="28"/>
      <c r="AA419" s="21"/>
    </row>
    <row r="420" spans="1:27" x14ac:dyDescent="0.3">
      <c r="A420" s="1" t="s">
        <v>999</v>
      </c>
      <c r="B420" s="1" t="s">
        <v>19</v>
      </c>
      <c r="C420" s="15" t="s">
        <v>1205</v>
      </c>
      <c r="E420" s="24" t="s">
        <v>339</v>
      </c>
      <c r="F420" s="34">
        <v>2.2955999999999999</v>
      </c>
      <c r="G420" s="21"/>
      <c r="H420" s="26">
        <v>82.715334207077319</v>
      </c>
      <c r="I420" s="183">
        <f t="shared" si="24"/>
        <v>8.2715334207077315E-2</v>
      </c>
      <c r="J420" s="184">
        <f t="shared" si="25"/>
        <v>3.6032119797472263E-2</v>
      </c>
      <c r="K420" s="185">
        <v>3.6032119797472263E-2</v>
      </c>
      <c r="L420" s="27">
        <v>1.8311769999999989</v>
      </c>
      <c r="M420" s="26">
        <v>993.70158730158732</v>
      </c>
      <c r="N420" s="183">
        <f t="shared" si="26"/>
        <v>0.99370158730158731</v>
      </c>
      <c r="O420" s="184">
        <f t="shared" si="27"/>
        <v>0.43287227186861271</v>
      </c>
      <c r="P420" s="185">
        <v>0.43287227186861271</v>
      </c>
      <c r="Q420" s="27">
        <v>-18.226049000000003</v>
      </c>
      <c r="R420" s="323">
        <v>20</v>
      </c>
      <c r="S420" s="3" t="s">
        <v>1109</v>
      </c>
      <c r="T420" s="21" t="s">
        <v>1217</v>
      </c>
      <c r="U420" s="140"/>
      <c r="V420" s="140"/>
      <c r="W420" s="21" t="s">
        <v>1203</v>
      </c>
      <c r="X420" s="31"/>
      <c r="Y420" s="31"/>
      <c r="Z420" s="28"/>
      <c r="AA420" s="21"/>
    </row>
    <row r="421" spans="1:27" x14ac:dyDescent="0.3">
      <c r="A421" s="1" t="s">
        <v>1000</v>
      </c>
      <c r="B421" s="1" t="s">
        <v>19</v>
      </c>
      <c r="C421" s="15" t="s">
        <v>1205</v>
      </c>
      <c r="E421" s="24" t="s">
        <v>339</v>
      </c>
      <c r="F421" s="25">
        <v>2.2078000000000002</v>
      </c>
      <c r="G421" s="21"/>
      <c r="H421" s="26">
        <v>39.991350390113823</v>
      </c>
      <c r="I421" s="183">
        <f t="shared" si="24"/>
        <v>3.9991350390113825E-2</v>
      </c>
      <c r="J421" s="184">
        <f t="shared" si="25"/>
        <v>1.8113665363762035E-2</v>
      </c>
      <c r="K421" s="185">
        <v>1.8113665363762035E-2</v>
      </c>
      <c r="L421" s="27">
        <v>1.3025897388198402</v>
      </c>
      <c r="M421" s="26">
        <v>479.97744882739681</v>
      </c>
      <c r="N421" s="183">
        <f t="shared" si="26"/>
        <v>0.47997744882739685</v>
      </c>
      <c r="O421" s="184">
        <f t="shared" si="27"/>
        <v>0.21740078305435129</v>
      </c>
      <c r="P421" s="185">
        <v>0.21740078305435129</v>
      </c>
      <c r="Q421" s="27">
        <v>-17.918579775808421</v>
      </c>
      <c r="R421" s="323">
        <v>20</v>
      </c>
      <c r="S421" s="3" t="s">
        <v>1120</v>
      </c>
      <c r="T421" s="21" t="s">
        <v>1217</v>
      </c>
      <c r="W421" s="21" t="s">
        <v>1203</v>
      </c>
      <c r="X421" s="36"/>
      <c r="Y421" s="21"/>
      <c r="Z421" s="21"/>
      <c r="AA421" s="21"/>
    </row>
    <row r="422" spans="1:27" s="23" customFormat="1" x14ac:dyDescent="0.3">
      <c r="A422" s="1" t="s">
        <v>1001</v>
      </c>
      <c r="B422" s="1" t="s">
        <v>19</v>
      </c>
      <c r="C422" s="15" t="s">
        <v>1205</v>
      </c>
      <c r="D422" s="15"/>
      <c r="E422" s="24" t="s">
        <v>339</v>
      </c>
      <c r="F422" s="34">
        <v>2.3975</v>
      </c>
      <c r="G422" s="21"/>
      <c r="H422" s="26">
        <v>60.866055045871555</v>
      </c>
      <c r="I422" s="183">
        <f t="shared" si="24"/>
        <v>6.0866055045871559E-2</v>
      </c>
      <c r="J422" s="184">
        <f t="shared" si="25"/>
        <v>2.5387301374711808E-2</v>
      </c>
      <c r="K422" s="185">
        <v>2.5387301374711808E-2</v>
      </c>
      <c r="L422" s="27">
        <v>1.4571626999999991</v>
      </c>
      <c r="M422" s="26">
        <v>944.60634920634925</v>
      </c>
      <c r="N422" s="183">
        <f t="shared" si="26"/>
        <v>0.94460634920634923</v>
      </c>
      <c r="O422" s="184">
        <f t="shared" si="27"/>
        <v>0.39399639174404555</v>
      </c>
      <c r="P422" s="185">
        <v>0.39399639174404555</v>
      </c>
      <c r="Q422" s="27">
        <v>-17.2546195</v>
      </c>
      <c r="R422" s="323">
        <v>20</v>
      </c>
      <c r="S422" s="3" t="s">
        <v>1109</v>
      </c>
      <c r="T422" s="21" t="s">
        <v>1217</v>
      </c>
      <c r="U422" s="140"/>
      <c r="V422" s="140"/>
      <c r="W422" s="21" t="s">
        <v>1203</v>
      </c>
      <c r="X422" s="31"/>
      <c r="Y422" s="31"/>
      <c r="Z422" s="28"/>
      <c r="AA422" s="21"/>
    </row>
    <row r="423" spans="1:27" s="56" customFormat="1" x14ac:dyDescent="0.3">
      <c r="A423" s="1" t="s">
        <v>1002</v>
      </c>
      <c r="B423" s="1" t="s">
        <v>19</v>
      </c>
      <c r="C423" s="15" t="s">
        <v>1205</v>
      </c>
      <c r="D423" s="15"/>
      <c r="E423" s="24" t="s">
        <v>339</v>
      </c>
      <c r="F423" s="34">
        <v>2.2823000000000002</v>
      </c>
      <c r="G423" s="21"/>
      <c r="H423" s="26">
        <v>47.356225425950193</v>
      </c>
      <c r="I423" s="183">
        <f t="shared" si="24"/>
        <v>4.7356225425950194E-2</v>
      </c>
      <c r="J423" s="184">
        <f t="shared" si="25"/>
        <v>2.0749342954892079E-2</v>
      </c>
      <c r="K423" s="185">
        <v>2.0749342954892079E-2</v>
      </c>
      <c r="L423" s="27">
        <v>1.9981462999999988</v>
      </c>
      <c r="M423" s="26">
        <v>896.24126984126985</v>
      </c>
      <c r="N423" s="183">
        <f t="shared" si="26"/>
        <v>0.89624126984126984</v>
      </c>
      <c r="O423" s="184">
        <f t="shared" si="27"/>
        <v>0.39269213943884229</v>
      </c>
      <c r="P423" s="185">
        <v>0.39269213943884229</v>
      </c>
      <c r="Q423" s="27">
        <v>-16.342639000000005</v>
      </c>
      <c r="R423" s="323">
        <v>20</v>
      </c>
      <c r="S423" s="3" t="s">
        <v>1109</v>
      </c>
      <c r="T423" s="21" t="s">
        <v>1217</v>
      </c>
      <c r="U423" s="140"/>
      <c r="V423" s="140"/>
      <c r="W423" s="21" t="s">
        <v>1203</v>
      </c>
      <c r="X423" s="31"/>
      <c r="Y423" s="31"/>
      <c r="Z423" s="28"/>
      <c r="AA423" s="21"/>
    </row>
    <row r="424" spans="1:27" s="56" customFormat="1" x14ac:dyDescent="0.3">
      <c r="A424" s="1" t="s">
        <v>1003</v>
      </c>
      <c r="B424" s="1" t="s">
        <v>19</v>
      </c>
      <c r="C424" s="15" t="s">
        <v>1205</v>
      </c>
      <c r="D424" s="15"/>
      <c r="E424" s="24" t="s">
        <v>339</v>
      </c>
      <c r="F424" s="25">
        <v>1.5126999999999999</v>
      </c>
      <c r="G424" s="21"/>
      <c r="H424" s="26">
        <v>30.867207266588057</v>
      </c>
      <c r="I424" s="183">
        <f t="shared" si="24"/>
        <v>3.0867207266588058E-2</v>
      </c>
      <c r="J424" s="184">
        <f t="shared" si="25"/>
        <v>2.0405372688958853E-2</v>
      </c>
      <c r="K424" s="185">
        <v>2.0405372688958853E-2</v>
      </c>
      <c r="L424" s="27">
        <v>2.4885603362527724</v>
      </c>
      <c r="M424" s="26">
        <v>305.08939551097689</v>
      </c>
      <c r="N424" s="183">
        <f t="shared" si="26"/>
        <v>0.30508939551097691</v>
      </c>
      <c r="O424" s="184">
        <f t="shared" si="27"/>
        <v>0.20168532789778337</v>
      </c>
      <c r="P424" s="185">
        <v>0.20168532789778337</v>
      </c>
      <c r="Q424" s="27">
        <v>-19.411878092491616</v>
      </c>
      <c r="R424" s="323">
        <v>20</v>
      </c>
      <c r="S424" s="3" t="s">
        <v>1120</v>
      </c>
      <c r="T424" s="21" t="s">
        <v>1217</v>
      </c>
      <c r="U424" s="21"/>
      <c r="V424" s="21"/>
      <c r="W424" s="21" t="s">
        <v>1203</v>
      </c>
      <c r="X424" s="36"/>
      <c r="Y424" s="21"/>
      <c r="Z424" s="21"/>
      <c r="AA424" s="21"/>
    </row>
    <row r="425" spans="1:27" x14ac:dyDescent="0.3">
      <c r="A425" s="1" t="s">
        <v>1019</v>
      </c>
      <c r="B425" s="1" t="s">
        <v>19</v>
      </c>
      <c r="C425" s="15" t="s">
        <v>1205</v>
      </c>
      <c r="E425" s="24" t="s">
        <v>339</v>
      </c>
      <c r="F425" s="34">
        <v>2.2860999999999998</v>
      </c>
      <c r="G425" s="21"/>
      <c r="H425" s="26">
        <v>97.131852967005386</v>
      </c>
      <c r="I425" s="183">
        <f t="shared" si="24"/>
        <v>9.7131852967005383E-2</v>
      </c>
      <c r="J425" s="184">
        <f t="shared" si="25"/>
        <v>4.2488015820395166E-2</v>
      </c>
      <c r="K425" s="185">
        <v>4.2488015820395166E-2</v>
      </c>
      <c r="L425" s="27">
        <v>1.3959536000000003</v>
      </c>
      <c r="M425" s="26">
        <v>883.66184971098266</v>
      </c>
      <c r="N425" s="183">
        <f t="shared" si="26"/>
        <v>0.88366184971098272</v>
      </c>
      <c r="O425" s="184">
        <f t="shared" si="27"/>
        <v>0.38653683115829701</v>
      </c>
      <c r="P425" s="185">
        <v>0.38653683115829701</v>
      </c>
      <c r="Q425" s="27">
        <v>-15.843011799999999</v>
      </c>
      <c r="R425" s="323">
        <v>20</v>
      </c>
      <c r="S425" s="3" t="s">
        <v>1101</v>
      </c>
      <c r="T425" s="21" t="s">
        <v>1217</v>
      </c>
      <c r="W425" s="21" t="s">
        <v>1203</v>
      </c>
      <c r="X425" s="36"/>
      <c r="Y425" s="21"/>
      <c r="Z425" s="21"/>
      <c r="AA425" s="21"/>
    </row>
    <row r="426" spans="1:27" x14ac:dyDescent="0.3">
      <c r="A426" s="1" t="s">
        <v>1020</v>
      </c>
      <c r="B426" s="1" t="s">
        <v>19</v>
      </c>
      <c r="C426" s="15" t="s">
        <v>1205</v>
      </c>
      <c r="E426" s="24" t="s">
        <v>339</v>
      </c>
      <c r="F426" s="25">
        <v>2.3191000000000002</v>
      </c>
      <c r="G426" s="21"/>
      <c r="H426" s="26">
        <v>51.882538057557291</v>
      </c>
      <c r="I426" s="183">
        <f t="shared" si="24"/>
        <v>5.1882538057557291E-2</v>
      </c>
      <c r="J426" s="184">
        <f t="shared" si="25"/>
        <v>2.2371841687532788E-2</v>
      </c>
      <c r="K426" s="185">
        <v>2.2371841687532788E-2</v>
      </c>
      <c r="L426" s="27">
        <v>1.602324791956528</v>
      </c>
      <c r="M426" s="26">
        <v>614.7743348853005</v>
      </c>
      <c r="N426" s="183">
        <f t="shared" si="26"/>
        <v>0.61477433488530053</v>
      </c>
      <c r="O426" s="184">
        <f t="shared" si="27"/>
        <v>0.26509177477698265</v>
      </c>
      <c r="P426" s="185">
        <v>0.26509177477698265</v>
      </c>
      <c r="Q426" s="27">
        <v>-17.798326478990084</v>
      </c>
      <c r="R426" s="323">
        <v>20</v>
      </c>
      <c r="S426" s="3" t="s">
        <v>1101</v>
      </c>
      <c r="T426" s="21" t="s">
        <v>1217</v>
      </c>
      <c r="W426" s="21" t="s">
        <v>1203</v>
      </c>
      <c r="X426" s="36"/>
      <c r="Y426" s="21"/>
      <c r="Z426" s="21"/>
      <c r="AA426" s="21"/>
    </row>
    <row r="427" spans="1:27" s="56" customFormat="1" x14ac:dyDescent="0.3">
      <c r="A427" s="1" t="s">
        <v>1021</v>
      </c>
      <c r="B427" s="1" t="s">
        <v>19</v>
      </c>
      <c r="C427" s="15" t="s">
        <v>1205</v>
      </c>
      <c r="D427" s="15"/>
      <c r="E427" s="24" t="s">
        <v>339</v>
      </c>
      <c r="F427" s="34">
        <v>2.3702999999999999</v>
      </c>
      <c r="G427" s="21"/>
      <c r="H427" s="26">
        <v>82.143771170493054</v>
      </c>
      <c r="I427" s="183">
        <f t="shared" si="24"/>
        <v>8.2143771170493055E-2</v>
      </c>
      <c r="J427" s="184">
        <f t="shared" si="25"/>
        <v>3.4655432295698035E-2</v>
      </c>
      <c r="K427" s="185">
        <v>3.4655432295698035E-2</v>
      </c>
      <c r="L427" s="27">
        <v>3.3613959999999996</v>
      </c>
      <c r="M427" s="26">
        <v>944.22543352601167</v>
      </c>
      <c r="N427" s="183">
        <f t="shared" si="26"/>
        <v>0.94422543352601174</v>
      </c>
      <c r="O427" s="184">
        <f t="shared" si="27"/>
        <v>0.398356930990175</v>
      </c>
      <c r="P427" s="185">
        <v>0.398356930990175</v>
      </c>
      <c r="Q427" s="27">
        <v>-16.651370099999998</v>
      </c>
      <c r="R427" s="323">
        <v>20</v>
      </c>
      <c r="S427" s="3" t="s">
        <v>1101</v>
      </c>
      <c r="T427" s="21" t="s">
        <v>1217</v>
      </c>
      <c r="U427" s="21"/>
      <c r="V427" s="21"/>
      <c r="W427" s="21" t="s">
        <v>1203</v>
      </c>
      <c r="X427" s="36"/>
      <c r="Y427" s="21"/>
      <c r="Z427" s="21"/>
      <c r="AA427" s="21"/>
    </row>
    <row r="428" spans="1:27" x14ac:dyDescent="0.3">
      <c r="A428" s="1" t="s">
        <v>1014</v>
      </c>
      <c r="B428" s="1" t="s">
        <v>19</v>
      </c>
      <c r="C428" s="15" t="s">
        <v>1205</v>
      </c>
      <c r="E428" s="24" t="s">
        <v>339</v>
      </c>
      <c r="F428" s="25">
        <v>2.2454000000000001</v>
      </c>
      <c r="G428" s="21"/>
      <c r="H428" s="26">
        <v>41.659893843960255</v>
      </c>
      <c r="I428" s="183">
        <f t="shared" si="24"/>
        <v>4.1659893843960252E-2</v>
      </c>
      <c r="J428" s="184">
        <f t="shared" si="25"/>
        <v>1.8553439852124456E-2</v>
      </c>
      <c r="K428" s="185">
        <v>1.8553439852124456E-2</v>
      </c>
      <c r="L428" s="27">
        <v>3.0144122444544945</v>
      </c>
      <c r="M428" s="26">
        <v>485.18672354464201</v>
      </c>
      <c r="N428" s="183">
        <f t="shared" si="26"/>
        <v>0.48518672354464204</v>
      </c>
      <c r="O428" s="184">
        <f t="shared" si="27"/>
        <v>0.21608030798282801</v>
      </c>
      <c r="P428" s="185">
        <v>0.21608030798282801</v>
      </c>
      <c r="Q428" s="27">
        <v>-16.455613411886588</v>
      </c>
      <c r="R428" s="323">
        <v>20</v>
      </c>
      <c r="S428" s="3" t="s">
        <v>1101</v>
      </c>
      <c r="T428" s="21" t="s">
        <v>1217</v>
      </c>
      <c r="W428" s="21" t="s">
        <v>1203</v>
      </c>
      <c r="X428" s="36"/>
      <c r="Y428" s="21"/>
      <c r="Z428" s="21"/>
      <c r="AA428" s="21"/>
    </row>
    <row r="429" spans="1:27" x14ac:dyDescent="0.3">
      <c r="A429" s="1" t="s">
        <v>1015</v>
      </c>
      <c r="B429" s="1" t="s">
        <v>19</v>
      </c>
      <c r="C429" s="15" t="s">
        <v>1205</v>
      </c>
      <c r="E429" s="24" t="s">
        <v>339</v>
      </c>
      <c r="F429" s="25">
        <v>2.2296999999999998</v>
      </c>
      <c r="G429" s="21"/>
      <c r="H429" s="26">
        <v>51.700609643586496</v>
      </c>
      <c r="I429" s="183">
        <f t="shared" si="24"/>
        <v>5.1700609643586498E-2</v>
      </c>
      <c r="J429" s="184">
        <f t="shared" si="25"/>
        <v>2.3187249245901469E-2</v>
      </c>
      <c r="K429" s="185">
        <v>2.3187249245901469E-2</v>
      </c>
      <c r="L429" s="27">
        <v>0.44534414492471253</v>
      </c>
      <c r="M429" s="26">
        <v>509.17147604135766</v>
      </c>
      <c r="N429" s="183">
        <f t="shared" si="26"/>
        <v>0.50917147604135771</v>
      </c>
      <c r="O429" s="184">
        <f t="shared" si="27"/>
        <v>0.22835873706837589</v>
      </c>
      <c r="P429" s="185">
        <v>0.22835873706837589</v>
      </c>
      <c r="Q429" s="27">
        <v>-16.993372520755315</v>
      </c>
      <c r="R429" s="323">
        <v>20</v>
      </c>
      <c r="S429" s="3" t="s">
        <v>1121</v>
      </c>
      <c r="T429" s="21" t="s">
        <v>1217</v>
      </c>
      <c r="W429" s="21" t="s">
        <v>1203</v>
      </c>
      <c r="X429" s="36"/>
      <c r="Y429" s="21"/>
      <c r="Z429" s="21"/>
      <c r="AA429" s="21"/>
    </row>
    <row r="430" spans="1:27" x14ac:dyDescent="0.3">
      <c r="A430" s="1" t="s">
        <v>1016</v>
      </c>
      <c r="B430" s="1" t="s">
        <v>19</v>
      </c>
      <c r="C430" s="15" t="s">
        <v>1205</v>
      </c>
      <c r="E430" s="24" t="s">
        <v>339</v>
      </c>
      <c r="F430" s="25">
        <v>2.2269000000000001</v>
      </c>
      <c r="G430" s="21"/>
      <c r="H430" s="26">
        <v>41.204206483252456</v>
      </c>
      <c r="I430" s="183">
        <f t="shared" si="24"/>
        <v>4.1204206483252459E-2</v>
      </c>
      <c r="J430" s="184">
        <f t="shared" si="25"/>
        <v>1.8502944219880756E-2</v>
      </c>
      <c r="K430" s="185">
        <v>1.8502944219880756E-2</v>
      </c>
      <c r="L430" s="27">
        <v>2.990460719031947</v>
      </c>
      <c r="M430" s="26">
        <v>558.87127016348518</v>
      </c>
      <c r="N430" s="183">
        <f t="shared" si="26"/>
        <v>0.55887127016348515</v>
      </c>
      <c r="O430" s="184">
        <f t="shared" si="27"/>
        <v>0.2509637927897459</v>
      </c>
      <c r="P430" s="185">
        <v>0.2509637927897459</v>
      </c>
      <c r="Q430" s="27">
        <v>-19.916234066377395</v>
      </c>
      <c r="R430" s="323">
        <v>20</v>
      </c>
      <c r="S430" s="3" t="s">
        <v>1119</v>
      </c>
      <c r="T430" s="21" t="s">
        <v>1217</v>
      </c>
      <c r="W430" s="21" t="s">
        <v>1203</v>
      </c>
      <c r="X430" s="36"/>
      <c r="Y430" s="21"/>
      <c r="Z430" s="21"/>
      <c r="AA430" s="21"/>
    </row>
    <row r="431" spans="1:27" x14ac:dyDescent="0.3">
      <c r="A431" s="1" t="s">
        <v>1017</v>
      </c>
      <c r="B431" s="1" t="s">
        <v>19</v>
      </c>
      <c r="C431" s="15" t="s">
        <v>1205</v>
      </c>
      <c r="E431" s="24" t="s">
        <v>339</v>
      </c>
      <c r="F431" s="25">
        <v>2.2704</v>
      </c>
      <c r="G431" s="21"/>
      <c r="H431" s="26">
        <v>55.236951480866423</v>
      </c>
      <c r="I431" s="183">
        <f t="shared" si="24"/>
        <v>5.5236951480866422E-2</v>
      </c>
      <c r="J431" s="184">
        <f t="shared" si="25"/>
        <v>2.4329171723426014E-2</v>
      </c>
      <c r="K431" s="185">
        <v>2.4329171723426014E-2</v>
      </c>
      <c r="L431" s="27">
        <v>1.682967960086009</v>
      </c>
      <c r="M431" s="26">
        <v>623.64666850265803</v>
      </c>
      <c r="N431" s="183">
        <f t="shared" si="26"/>
        <v>0.62364666850265804</v>
      </c>
      <c r="O431" s="184">
        <f t="shared" si="27"/>
        <v>0.27468581241308054</v>
      </c>
      <c r="P431" s="185">
        <v>0.27468581241308054</v>
      </c>
      <c r="Q431" s="27">
        <v>-16.353086947504838</v>
      </c>
      <c r="R431" s="323">
        <v>20</v>
      </c>
      <c r="S431" s="3" t="s">
        <v>1101</v>
      </c>
      <c r="T431" s="21" t="s">
        <v>1217</v>
      </c>
      <c r="W431" s="21" t="s">
        <v>1203</v>
      </c>
      <c r="X431" s="36"/>
      <c r="Y431" s="21"/>
      <c r="Z431" s="21"/>
      <c r="AA431" s="21"/>
    </row>
    <row r="432" spans="1:27" x14ac:dyDescent="0.3">
      <c r="A432" s="1" t="s">
        <v>1018</v>
      </c>
      <c r="B432" s="1" t="s">
        <v>19</v>
      </c>
      <c r="C432" s="15" t="s">
        <v>1205</v>
      </c>
      <c r="E432" s="24" t="s">
        <v>339</v>
      </c>
      <c r="F432" s="25">
        <v>2.3559999999999999</v>
      </c>
      <c r="G432" s="21"/>
      <c r="H432" s="26">
        <v>46.14226343388831</v>
      </c>
      <c r="I432" s="183">
        <f t="shared" si="24"/>
        <v>4.614226343388831E-2</v>
      </c>
      <c r="J432" s="184">
        <f t="shared" si="25"/>
        <v>1.9585001457507772E-2</v>
      </c>
      <c r="K432" s="185">
        <v>1.9585001457507772E-2</v>
      </c>
      <c r="L432" s="27">
        <v>2.0799354241812344</v>
      </c>
      <c r="M432" s="26">
        <v>500.88817702100306</v>
      </c>
      <c r="N432" s="183">
        <f t="shared" si="26"/>
        <v>0.50088817702100308</v>
      </c>
      <c r="O432" s="184">
        <f t="shared" si="27"/>
        <v>0.21260109381197076</v>
      </c>
      <c r="P432" s="185">
        <v>0.21260109381197076</v>
      </c>
      <c r="Q432" s="27">
        <v>-15.539728929818303</v>
      </c>
      <c r="R432" s="323">
        <v>20</v>
      </c>
      <c r="S432" s="3" t="s">
        <v>1121</v>
      </c>
      <c r="T432" s="21" t="s">
        <v>1217</v>
      </c>
      <c r="W432" s="21" t="s">
        <v>1203</v>
      </c>
      <c r="X432" s="36"/>
      <c r="Y432" s="21"/>
      <c r="Z432" s="21"/>
      <c r="AA432" s="21"/>
    </row>
    <row r="433" spans="1:27" x14ac:dyDescent="0.3">
      <c r="A433" s="1" t="s">
        <v>1009</v>
      </c>
      <c r="B433" s="1" t="s">
        <v>19</v>
      </c>
      <c r="C433" s="15" t="s">
        <v>1205</v>
      </c>
      <c r="E433" s="24" t="s">
        <v>339</v>
      </c>
      <c r="F433" s="25">
        <v>2.3307000000000002</v>
      </c>
      <c r="G433" s="21"/>
      <c r="H433" s="26">
        <v>50.985024548634705</v>
      </c>
      <c r="I433" s="183">
        <f t="shared" si="24"/>
        <v>5.0985024548634704E-2</v>
      </c>
      <c r="J433" s="184">
        <f t="shared" si="25"/>
        <v>2.1875412772400866E-2</v>
      </c>
      <c r="K433" s="185">
        <v>2.1875412772400866E-2</v>
      </c>
      <c r="L433" s="27">
        <v>2.1544202665995695</v>
      </c>
      <c r="M433" s="26">
        <v>600.74794854416666</v>
      </c>
      <c r="N433" s="183">
        <f t="shared" si="26"/>
        <v>0.60074794854416669</v>
      </c>
      <c r="O433" s="184">
        <f t="shared" si="27"/>
        <v>0.25775430065824284</v>
      </c>
      <c r="P433" s="185">
        <v>0.25775430065824284</v>
      </c>
      <c r="Q433" s="27">
        <v>-19.760543331670075</v>
      </c>
      <c r="R433" s="323">
        <v>20</v>
      </c>
      <c r="S433" s="3" t="s">
        <v>1120</v>
      </c>
      <c r="T433" s="21" t="s">
        <v>1217</v>
      </c>
      <c r="W433" s="21" t="s">
        <v>1203</v>
      </c>
      <c r="X433" s="36"/>
      <c r="Y433" s="21"/>
      <c r="Z433" s="21"/>
      <c r="AA433" s="21"/>
    </row>
    <row r="434" spans="1:27" x14ac:dyDescent="0.3">
      <c r="A434" s="1" t="s">
        <v>1010</v>
      </c>
      <c r="B434" s="1" t="s">
        <v>19</v>
      </c>
      <c r="C434" s="15" t="s">
        <v>1205</v>
      </c>
      <c r="E434" s="24" t="s">
        <v>339</v>
      </c>
      <c r="F434" s="34">
        <v>2.3534000000000002</v>
      </c>
      <c r="G434" s="21"/>
      <c r="H434" s="26">
        <v>67.92110091743119</v>
      </c>
      <c r="I434" s="183">
        <f t="shared" si="24"/>
        <v>6.7921100917431185E-2</v>
      </c>
      <c r="J434" s="184">
        <f t="shared" si="25"/>
        <v>2.886084002610316E-2</v>
      </c>
      <c r="K434" s="185">
        <v>2.886084002610316E-2</v>
      </c>
      <c r="L434" s="27">
        <v>1.8169265999999995</v>
      </c>
      <c r="M434" s="26">
        <v>1022.1142857142859</v>
      </c>
      <c r="N434" s="183">
        <f t="shared" si="26"/>
        <v>1.022114285714286</v>
      </c>
      <c r="O434" s="184">
        <f t="shared" si="27"/>
        <v>0.43431388022192824</v>
      </c>
      <c r="P434" s="185">
        <v>0.43431388022192824</v>
      </c>
      <c r="Q434" s="27">
        <v>-17.638434000000004</v>
      </c>
      <c r="R434" s="323">
        <v>20</v>
      </c>
      <c r="S434" s="3" t="s">
        <v>1109</v>
      </c>
      <c r="T434" s="21" t="s">
        <v>1217</v>
      </c>
      <c r="U434" s="140"/>
      <c r="V434" s="140"/>
      <c r="W434" s="21" t="s">
        <v>1203</v>
      </c>
      <c r="X434" s="31"/>
      <c r="Y434" s="31"/>
      <c r="Z434" s="28"/>
      <c r="AA434" s="21"/>
    </row>
    <row r="435" spans="1:27" x14ac:dyDescent="0.3">
      <c r="A435" s="1" t="s">
        <v>1011</v>
      </c>
      <c r="B435" s="1" t="s">
        <v>19</v>
      </c>
      <c r="C435" s="15" t="s">
        <v>1205</v>
      </c>
      <c r="E435" s="24" t="s">
        <v>339</v>
      </c>
      <c r="F435" s="34">
        <v>2.2757000000000001</v>
      </c>
      <c r="G435" s="21"/>
      <c r="H435" s="26">
        <v>64.860812581913493</v>
      </c>
      <c r="I435" s="183">
        <f t="shared" si="24"/>
        <v>6.4860812581913493E-2</v>
      </c>
      <c r="J435" s="184">
        <f t="shared" si="25"/>
        <v>2.850147760333677E-2</v>
      </c>
      <c r="K435" s="185">
        <v>2.850147760333677E-2</v>
      </c>
      <c r="L435" s="27">
        <v>1.8442210999999995</v>
      </c>
      <c r="M435" s="26">
        <v>916.49523809523816</v>
      </c>
      <c r="N435" s="183">
        <f t="shared" si="26"/>
        <v>0.91649523809523814</v>
      </c>
      <c r="O435" s="184">
        <f t="shared" si="27"/>
        <v>0.40273113244067238</v>
      </c>
      <c r="P435" s="185">
        <v>0.40273113244067238</v>
      </c>
      <c r="Q435" s="27">
        <v>-15.786833000000001</v>
      </c>
      <c r="R435" s="323">
        <v>20</v>
      </c>
      <c r="S435" s="3" t="s">
        <v>1109</v>
      </c>
      <c r="T435" s="21" t="s">
        <v>1217</v>
      </c>
      <c r="U435" s="140"/>
      <c r="V435" s="140"/>
      <c r="W435" s="21" t="s">
        <v>1203</v>
      </c>
      <c r="X435" s="31"/>
      <c r="Y435" s="31"/>
      <c r="Z435" s="28"/>
      <c r="AA435" s="21"/>
    </row>
    <row r="436" spans="1:27" x14ac:dyDescent="0.3">
      <c r="A436" s="1" t="s">
        <v>1012</v>
      </c>
      <c r="B436" s="1" t="s">
        <v>19</v>
      </c>
      <c r="C436" s="15" t="s">
        <v>1205</v>
      </c>
      <c r="E436" s="24" t="s">
        <v>339</v>
      </c>
      <c r="F436" s="34">
        <v>2.2052999999999998</v>
      </c>
      <c r="G436" s="21"/>
      <c r="H436" s="26">
        <v>75.837221494102224</v>
      </c>
      <c r="I436" s="183">
        <f t="shared" si="24"/>
        <v>7.5837221494102228E-2</v>
      </c>
      <c r="J436" s="184">
        <f t="shared" si="25"/>
        <v>3.4388619006077287E-2</v>
      </c>
      <c r="K436" s="185">
        <v>3.4388619006077287E-2</v>
      </c>
      <c r="L436" s="27">
        <v>1.9818585999999985</v>
      </c>
      <c r="M436" s="26">
        <v>875.6698412698413</v>
      </c>
      <c r="N436" s="183">
        <f t="shared" si="26"/>
        <v>0.87566984126984126</v>
      </c>
      <c r="O436" s="184">
        <f t="shared" si="27"/>
        <v>0.3970751558834813</v>
      </c>
      <c r="P436" s="185">
        <v>0.3970751558834813</v>
      </c>
      <c r="Q436" s="27">
        <v>-18.304815000000005</v>
      </c>
      <c r="R436" s="323">
        <v>20</v>
      </c>
      <c r="S436" s="3" t="s">
        <v>1109</v>
      </c>
      <c r="T436" s="21" t="s">
        <v>1217</v>
      </c>
      <c r="U436" s="140"/>
      <c r="V436" s="140"/>
      <c r="W436" s="21" t="s">
        <v>1203</v>
      </c>
      <c r="X436" s="31"/>
      <c r="Y436" s="31"/>
      <c r="Z436" s="28"/>
      <c r="AA436" s="21"/>
    </row>
    <row r="437" spans="1:27" x14ac:dyDescent="0.3">
      <c r="A437" s="1" t="s">
        <v>1013</v>
      </c>
      <c r="B437" s="1" t="s">
        <v>19</v>
      </c>
      <c r="C437" s="15" t="s">
        <v>1205</v>
      </c>
      <c r="E437" s="24" t="s">
        <v>339</v>
      </c>
      <c r="F437" s="25">
        <v>2.2088000000000001</v>
      </c>
      <c r="G437" s="21"/>
      <c r="H437" s="26">
        <v>46.75215678358088</v>
      </c>
      <c r="I437" s="183">
        <f t="shared" si="24"/>
        <v>4.6752156783580884E-2</v>
      </c>
      <c r="J437" s="184">
        <f t="shared" si="25"/>
        <v>2.1166315095789968E-2</v>
      </c>
      <c r="K437" s="185">
        <v>2.1166315095789968E-2</v>
      </c>
      <c r="L437" s="27">
        <v>2.4658705456593215</v>
      </c>
      <c r="M437" s="26">
        <v>469.48527006828101</v>
      </c>
      <c r="N437" s="183">
        <f t="shared" si="26"/>
        <v>0.469485270068281</v>
      </c>
      <c r="O437" s="184">
        <f t="shared" si="27"/>
        <v>0.21255218673862775</v>
      </c>
      <c r="P437" s="185">
        <v>0.21255218673862775</v>
      </c>
      <c r="Q437" s="27">
        <v>-17.317497893954872</v>
      </c>
      <c r="R437" s="323">
        <v>20</v>
      </c>
      <c r="S437" s="3" t="s">
        <v>1119</v>
      </c>
      <c r="T437" s="21" t="s">
        <v>1217</v>
      </c>
      <c r="W437" s="21" t="s">
        <v>1203</v>
      </c>
      <c r="X437" s="36"/>
      <c r="Y437" s="21"/>
      <c r="Z437" s="21"/>
      <c r="AA437" s="21"/>
    </row>
    <row r="438" spans="1:27" x14ac:dyDescent="0.3">
      <c r="A438" s="1" t="s">
        <v>663</v>
      </c>
      <c r="B438" s="1" t="s">
        <v>19</v>
      </c>
      <c r="C438" s="15" t="s">
        <v>1205</v>
      </c>
      <c r="E438" s="24" t="s">
        <v>339</v>
      </c>
      <c r="F438" s="25">
        <v>2.3612000000000002</v>
      </c>
      <c r="G438" s="21"/>
      <c r="H438" s="26">
        <v>43.110123201041731</v>
      </c>
      <c r="I438" s="183">
        <f t="shared" si="24"/>
        <v>4.3110123201041732E-2</v>
      </c>
      <c r="J438" s="184">
        <f t="shared" si="25"/>
        <v>1.825771777106629E-2</v>
      </c>
      <c r="K438" s="185">
        <v>1.825771777106629E-2</v>
      </c>
      <c r="L438" s="27">
        <v>2.1502579736509704</v>
      </c>
      <c r="M438" s="26">
        <v>490.41440559304363</v>
      </c>
      <c r="N438" s="183">
        <f t="shared" si="26"/>
        <v>0.49041440559304361</v>
      </c>
      <c r="O438" s="184">
        <f t="shared" si="27"/>
        <v>0.20769710553661003</v>
      </c>
      <c r="P438" s="185">
        <v>0.20769710553661003</v>
      </c>
      <c r="Q438" s="27">
        <v>-17.166650700389056</v>
      </c>
      <c r="R438" s="323">
        <v>20</v>
      </c>
      <c r="S438" s="157" t="s">
        <v>1120</v>
      </c>
      <c r="T438" s="21" t="s">
        <v>1217</v>
      </c>
      <c r="W438" s="21" t="s">
        <v>1203</v>
      </c>
      <c r="X438" s="36"/>
      <c r="Y438" s="21"/>
      <c r="Z438" s="21"/>
      <c r="AA438" s="21"/>
    </row>
    <row r="439" spans="1:27" x14ac:dyDescent="0.3">
      <c r="A439" s="1" t="s">
        <v>664</v>
      </c>
      <c r="B439" s="1" t="s">
        <v>19</v>
      </c>
      <c r="C439" s="15" t="s">
        <v>1205</v>
      </c>
      <c r="E439" s="24" t="s">
        <v>339</v>
      </c>
      <c r="F439" s="34">
        <v>2.2957000000000001</v>
      </c>
      <c r="G439" s="21"/>
      <c r="H439" s="26">
        <v>65.795281782437741</v>
      </c>
      <c r="I439" s="183">
        <f t="shared" si="24"/>
        <v>6.5795281782437737E-2</v>
      </c>
      <c r="J439" s="184">
        <f t="shared" si="25"/>
        <v>2.8660226415663081E-2</v>
      </c>
      <c r="K439" s="185">
        <v>2.8660226415663081E-2</v>
      </c>
      <c r="L439" s="27">
        <v>2.0005739999999994</v>
      </c>
      <c r="M439" s="26">
        <v>918.16190476190479</v>
      </c>
      <c r="N439" s="183">
        <f t="shared" si="26"/>
        <v>0.91816190476190485</v>
      </c>
      <c r="O439" s="184">
        <f t="shared" si="27"/>
        <v>0.39994855807026392</v>
      </c>
      <c r="P439" s="185">
        <v>0.39994855807026392</v>
      </c>
      <c r="Q439" s="27">
        <v>-18.373140500000005</v>
      </c>
      <c r="R439" s="323">
        <v>20</v>
      </c>
      <c r="S439" s="157" t="s">
        <v>1109</v>
      </c>
      <c r="T439" s="21" t="s">
        <v>1217</v>
      </c>
      <c r="U439" s="140"/>
      <c r="V439" s="140"/>
      <c r="W439" s="21" t="s">
        <v>1203</v>
      </c>
      <c r="X439" s="31"/>
      <c r="Y439" s="31"/>
      <c r="Z439" s="28"/>
      <c r="AA439" s="21"/>
    </row>
    <row r="440" spans="1:27" x14ac:dyDescent="0.3">
      <c r="A440" s="1" t="s">
        <v>665</v>
      </c>
      <c r="B440" s="1" t="s">
        <v>19</v>
      </c>
      <c r="C440" s="15" t="s">
        <v>1205</v>
      </c>
      <c r="E440" s="24" t="s">
        <v>339</v>
      </c>
      <c r="F440" s="34">
        <v>2.2128000000000001</v>
      </c>
      <c r="G440" s="21"/>
      <c r="H440" s="26">
        <v>70.575098296199215</v>
      </c>
      <c r="I440" s="183">
        <f t="shared" si="24"/>
        <v>7.0575098296199221E-2</v>
      </c>
      <c r="J440" s="184">
        <f t="shared" si="25"/>
        <v>3.1894024898860819E-2</v>
      </c>
      <c r="K440" s="185">
        <v>3.1894024898860819E-2</v>
      </c>
      <c r="L440" s="27">
        <v>2.0336090999999996</v>
      </c>
      <c r="M440" s="26">
        <v>930.0349206349207</v>
      </c>
      <c r="N440" s="183">
        <f t="shared" si="26"/>
        <v>0.93003492063492077</v>
      </c>
      <c r="O440" s="184">
        <f t="shared" si="27"/>
        <v>0.42029777685959901</v>
      </c>
      <c r="P440" s="185">
        <v>0.42029777685959901</v>
      </c>
      <c r="Q440" s="27">
        <v>-17.922702500000003</v>
      </c>
      <c r="R440" s="323">
        <v>20</v>
      </c>
      <c r="S440" s="157" t="s">
        <v>1109</v>
      </c>
      <c r="T440" s="21" t="s">
        <v>1217</v>
      </c>
      <c r="U440" s="140"/>
      <c r="V440" s="140"/>
      <c r="W440" s="21" t="s">
        <v>1203</v>
      </c>
      <c r="X440" s="31"/>
      <c r="Y440" s="31"/>
      <c r="Z440" s="28"/>
      <c r="AA440" s="21"/>
    </row>
    <row r="441" spans="1:27" x14ac:dyDescent="0.3">
      <c r="A441" s="1" t="s">
        <v>666</v>
      </c>
      <c r="B441" s="1" t="s">
        <v>19</v>
      </c>
      <c r="C441" s="15" t="s">
        <v>1205</v>
      </c>
      <c r="E441" s="24" t="s">
        <v>339</v>
      </c>
      <c r="F441" s="34">
        <v>2.2553999999999998</v>
      </c>
      <c r="G441" s="21"/>
      <c r="H441" s="26">
        <v>104.74570317400577</v>
      </c>
      <c r="I441" s="183">
        <f t="shared" si="24"/>
        <v>0.10474570317400578</v>
      </c>
      <c r="J441" s="184">
        <f t="shared" si="25"/>
        <v>4.6442184612044773E-2</v>
      </c>
      <c r="K441" s="185">
        <v>4.6442184612044773E-2</v>
      </c>
      <c r="L441" s="27">
        <v>-0.3351911999999998</v>
      </c>
      <c r="M441" s="26">
        <v>995.94508670520247</v>
      </c>
      <c r="N441" s="183">
        <f t="shared" si="26"/>
        <v>0.99594508670520254</v>
      </c>
      <c r="O441" s="184">
        <f t="shared" si="27"/>
        <v>0.44158246284703495</v>
      </c>
      <c r="P441" s="185">
        <v>0.44158246284703495</v>
      </c>
      <c r="Q441" s="27">
        <v>-17.107812799999998</v>
      </c>
      <c r="R441" s="323">
        <v>20</v>
      </c>
      <c r="S441" s="157" t="s">
        <v>1101</v>
      </c>
      <c r="T441" s="21" t="s">
        <v>1217</v>
      </c>
      <c r="W441" s="21" t="s">
        <v>1203</v>
      </c>
      <c r="X441" s="36"/>
      <c r="Y441" s="21"/>
      <c r="Z441" s="21"/>
      <c r="AA441" s="21"/>
    </row>
    <row r="442" spans="1:27" x14ac:dyDescent="0.3">
      <c r="A442" s="1" t="s">
        <v>667</v>
      </c>
      <c r="B442" s="1" t="s">
        <v>19</v>
      </c>
      <c r="C442" s="15" t="s">
        <v>1205</v>
      </c>
      <c r="E442" s="24" t="s">
        <v>339</v>
      </c>
      <c r="F442" s="25">
        <v>2.2332999999999998</v>
      </c>
      <c r="G442" s="21"/>
      <c r="H442" s="26">
        <v>54.774333513912119</v>
      </c>
      <c r="I442" s="183">
        <f t="shared" si="24"/>
        <v>5.4774333513912123E-2</v>
      </c>
      <c r="J442" s="184">
        <f t="shared" si="25"/>
        <v>2.4526187038871682E-2</v>
      </c>
      <c r="K442" s="185">
        <v>2.4526187038871682E-2</v>
      </c>
      <c r="L442" s="27">
        <v>1.6940171719193924</v>
      </c>
      <c r="M442" s="26">
        <v>621.12486413423903</v>
      </c>
      <c r="N442" s="183">
        <f t="shared" si="26"/>
        <v>0.62112486413423906</v>
      </c>
      <c r="O442" s="184">
        <f t="shared" si="27"/>
        <v>0.27811976184759735</v>
      </c>
      <c r="P442" s="185">
        <v>0.27811976184759735</v>
      </c>
      <c r="Q442" s="27">
        <v>-16.553586565375124</v>
      </c>
      <c r="R442" s="323">
        <v>20</v>
      </c>
      <c r="S442" s="157" t="s">
        <v>1101</v>
      </c>
      <c r="T442" s="21" t="s">
        <v>1217</v>
      </c>
      <c r="W442" s="21" t="s">
        <v>1203</v>
      </c>
      <c r="X442" s="36"/>
      <c r="Y442" s="21"/>
      <c r="Z442" s="21"/>
      <c r="AA442" s="21"/>
    </row>
    <row r="443" spans="1:27" x14ac:dyDescent="0.3">
      <c r="A443" s="1" t="s">
        <v>668</v>
      </c>
      <c r="B443" s="1" t="s">
        <v>19</v>
      </c>
      <c r="C443" s="15" t="s">
        <v>1205</v>
      </c>
      <c r="E443" s="24" t="s">
        <v>339</v>
      </c>
      <c r="F443" s="25">
        <v>2.2101999999999999</v>
      </c>
      <c r="G443" s="21"/>
      <c r="H443" s="26">
        <v>45.047227646940293</v>
      </c>
      <c r="I443" s="183">
        <f t="shared" si="24"/>
        <v>4.5047227646940295E-2</v>
      </c>
      <c r="J443" s="184">
        <f t="shared" si="25"/>
        <v>2.0381516445091077E-2</v>
      </c>
      <c r="K443" s="185">
        <v>2.0381516445091077E-2</v>
      </c>
      <c r="L443" s="27">
        <v>2.3140519106183048</v>
      </c>
      <c r="M443" s="26">
        <v>590.0532891423311</v>
      </c>
      <c r="N443" s="183">
        <f t="shared" si="26"/>
        <v>0.59005328914233113</v>
      </c>
      <c r="O443" s="184">
        <f t="shared" si="27"/>
        <v>0.26696827850073801</v>
      </c>
      <c r="P443" s="185">
        <v>0.26696827850073801</v>
      </c>
      <c r="Q443" s="27">
        <v>-18.828421273149171</v>
      </c>
      <c r="R443" s="323">
        <v>20</v>
      </c>
      <c r="S443" s="157" t="s">
        <v>1119</v>
      </c>
      <c r="T443" s="21" t="s">
        <v>1217</v>
      </c>
      <c r="W443" s="21" t="s">
        <v>1203</v>
      </c>
      <c r="X443" s="36"/>
      <c r="Y443" s="21"/>
      <c r="Z443" s="21"/>
      <c r="AA443" s="21"/>
    </row>
    <row r="444" spans="1:27" x14ac:dyDescent="0.3">
      <c r="A444" s="1" t="s">
        <v>669</v>
      </c>
      <c r="B444" s="1" t="s">
        <v>19</v>
      </c>
      <c r="C444" s="15" t="s">
        <v>1205</v>
      </c>
      <c r="E444" s="24" t="s">
        <v>339</v>
      </c>
      <c r="F444" s="25">
        <v>2.3083</v>
      </c>
      <c r="G444" s="21"/>
      <c r="H444" s="26">
        <v>44.745746275217257</v>
      </c>
      <c r="I444" s="183">
        <f t="shared" si="24"/>
        <v>4.4745746275217262E-2</v>
      </c>
      <c r="J444" s="184">
        <f t="shared" si="25"/>
        <v>1.938471874332507E-2</v>
      </c>
      <c r="K444" s="185">
        <v>1.938471874332507E-2</v>
      </c>
      <c r="L444" s="27">
        <v>3.1290839812512949</v>
      </c>
      <c r="M444" s="26">
        <v>491.75814076745667</v>
      </c>
      <c r="N444" s="183">
        <f t="shared" si="26"/>
        <v>0.49175814076745666</v>
      </c>
      <c r="O444" s="184">
        <f t="shared" si="27"/>
        <v>0.21303909403780127</v>
      </c>
      <c r="P444" s="185">
        <v>0.21303909403780127</v>
      </c>
      <c r="Q444" s="27">
        <v>-17.150917327363288</v>
      </c>
      <c r="R444" s="323">
        <v>20</v>
      </c>
      <c r="S444" s="157" t="s">
        <v>1119</v>
      </c>
      <c r="T444" s="21" t="s">
        <v>1217</v>
      </c>
      <c r="W444" s="21" t="s">
        <v>1203</v>
      </c>
      <c r="X444" s="36"/>
      <c r="Y444" s="21"/>
      <c r="Z444" s="21"/>
      <c r="AA444" s="21"/>
    </row>
    <row r="445" spans="1:27" x14ac:dyDescent="0.3">
      <c r="A445" s="1" t="s">
        <v>670</v>
      </c>
      <c r="B445" s="1" t="s">
        <v>19</v>
      </c>
      <c r="C445" s="15" t="s">
        <v>1205</v>
      </c>
      <c r="E445" s="24" t="s">
        <v>339</v>
      </c>
      <c r="F445" s="25">
        <v>2.3483999999999998</v>
      </c>
      <c r="G445" s="21"/>
      <c r="H445" s="26">
        <v>43.602196244543691</v>
      </c>
      <c r="I445" s="183">
        <f t="shared" si="24"/>
        <v>4.3602196244543694E-2</v>
      </c>
      <c r="J445" s="184">
        <f t="shared" si="25"/>
        <v>1.8566767264752041E-2</v>
      </c>
      <c r="K445" s="185">
        <v>1.8566767264752041E-2</v>
      </c>
      <c r="L445" s="27">
        <v>0.62720562847988048</v>
      </c>
      <c r="M445" s="26">
        <v>559.09215813736137</v>
      </c>
      <c r="N445" s="183">
        <f t="shared" si="26"/>
        <v>0.55909215813736135</v>
      </c>
      <c r="O445" s="184">
        <f t="shared" si="27"/>
        <v>0.23807364935162723</v>
      </c>
      <c r="P445" s="185">
        <v>0.23807364935162723</v>
      </c>
      <c r="Q445" s="27">
        <v>-17.278277895469046</v>
      </c>
      <c r="R445" s="323">
        <v>20</v>
      </c>
      <c r="S445" s="157" t="s">
        <v>1121</v>
      </c>
      <c r="T445" s="21" t="s">
        <v>1217</v>
      </c>
      <c r="W445" s="21" t="s">
        <v>1203</v>
      </c>
      <c r="X445" s="36"/>
      <c r="Y445" s="21"/>
      <c r="Z445" s="21"/>
      <c r="AA445" s="21"/>
    </row>
    <row r="446" spans="1:27" x14ac:dyDescent="0.3">
      <c r="A446" s="1" t="s">
        <v>671</v>
      </c>
      <c r="B446" s="1" t="s">
        <v>19</v>
      </c>
      <c r="C446" s="15" t="s">
        <v>1205</v>
      </c>
      <c r="E446" s="24" t="s">
        <v>339</v>
      </c>
      <c r="F446" s="34">
        <v>2.3601999999999999</v>
      </c>
      <c r="G446" s="21"/>
      <c r="H446" s="26">
        <v>77.69960681520314</v>
      </c>
      <c r="I446" s="183">
        <f t="shared" si="24"/>
        <v>7.7699606815203145E-2</v>
      </c>
      <c r="J446" s="184">
        <f t="shared" si="25"/>
        <v>3.292077231387304E-2</v>
      </c>
      <c r="K446" s="185">
        <v>3.292077231387304E-2</v>
      </c>
      <c r="L446" s="27">
        <v>2.8775478999999993</v>
      </c>
      <c r="M446" s="26">
        <v>1021.4</v>
      </c>
      <c r="N446" s="183">
        <f t="shared" si="26"/>
        <v>1.0214000000000001</v>
      </c>
      <c r="O446" s="184">
        <f t="shared" si="27"/>
        <v>0.43275993559867815</v>
      </c>
      <c r="P446" s="185">
        <v>0.43275993559867815</v>
      </c>
      <c r="Q446" s="27">
        <v>-18.094016500000002</v>
      </c>
      <c r="R446" s="323">
        <v>20</v>
      </c>
      <c r="S446" s="3" t="s">
        <v>1109</v>
      </c>
      <c r="T446" s="21" t="s">
        <v>1217</v>
      </c>
      <c r="U446" s="29"/>
      <c r="V446" s="30"/>
      <c r="W446" s="21" t="s">
        <v>1203</v>
      </c>
      <c r="X446" s="31"/>
      <c r="Y446" s="31"/>
      <c r="Z446" s="28"/>
      <c r="AA446" s="21"/>
    </row>
    <row r="447" spans="1:27" x14ac:dyDescent="0.3">
      <c r="A447" s="1" t="s">
        <v>672</v>
      </c>
      <c r="B447" s="1" t="s">
        <v>19</v>
      </c>
      <c r="C447" s="15" t="s">
        <v>1205</v>
      </c>
      <c r="E447" s="24" t="s">
        <v>339</v>
      </c>
      <c r="F447" s="25">
        <v>2.2808000000000002</v>
      </c>
      <c r="G447" s="21"/>
      <c r="H447" s="26">
        <v>46.293004119749824</v>
      </c>
      <c r="I447" s="183">
        <f t="shared" si="24"/>
        <v>4.6293004119749827E-2</v>
      </c>
      <c r="J447" s="184">
        <f t="shared" si="25"/>
        <v>2.029682748147572E-2</v>
      </c>
      <c r="K447" s="185">
        <v>2.029682748147572E-2</v>
      </c>
      <c r="L447" s="27">
        <v>2.7769193888647394</v>
      </c>
      <c r="M447" s="26">
        <v>521.92775653270371</v>
      </c>
      <c r="N447" s="183">
        <f t="shared" si="26"/>
        <v>0.52192775653270373</v>
      </c>
      <c r="O447" s="184">
        <f t="shared" si="27"/>
        <v>0.22883538957063473</v>
      </c>
      <c r="P447" s="185">
        <v>0.22883538957063473</v>
      </c>
      <c r="Q447" s="27">
        <v>-17.597903650798319</v>
      </c>
      <c r="R447" s="323">
        <v>20</v>
      </c>
      <c r="S447" s="3" t="s">
        <v>1101</v>
      </c>
      <c r="T447" s="21" t="s">
        <v>1217</v>
      </c>
      <c r="W447" s="21" t="s">
        <v>1203</v>
      </c>
      <c r="X447" s="36"/>
      <c r="Y447" s="21"/>
      <c r="Z447" s="21"/>
      <c r="AA447" s="21"/>
    </row>
    <row r="448" spans="1:27" x14ac:dyDescent="0.3">
      <c r="A448" s="1" t="s">
        <v>755</v>
      </c>
      <c r="B448" s="1" t="s">
        <v>19</v>
      </c>
      <c r="C448" s="15" t="s">
        <v>1205</v>
      </c>
      <c r="E448" s="24" t="s">
        <v>339</v>
      </c>
      <c r="F448" s="25">
        <v>2.2942</v>
      </c>
      <c r="G448" s="21"/>
      <c r="H448" s="26">
        <v>50.307557788038693</v>
      </c>
      <c r="I448" s="183">
        <f t="shared" si="24"/>
        <v>5.0307557788038693E-2</v>
      </c>
      <c r="J448" s="184">
        <f t="shared" si="25"/>
        <v>2.1928148281770855E-2</v>
      </c>
      <c r="K448" s="185">
        <v>2.1928148281770855E-2</v>
      </c>
      <c r="L448" s="27">
        <v>3.0524923333668075</v>
      </c>
      <c r="M448" s="26">
        <v>519.93976476781859</v>
      </c>
      <c r="N448" s="183">
        <f t="shared" si="26"/>
        <v>0.51993976476781856</v>
      </c>
      <c r="O448" s="184">
        <f t="shared" si="27"/>
        <v>0.2266322747658524</v>
      </c>
      <c r="P448" s="185">
        <v>0.2266322747658524</v>
      </c>
      <c r="Q448" s="27">
        <v>-17.745509188973436</v>
      </c>
      <c r="R448" s="323">
        <v>20</v>
      </c>
      <c r="S448" s="3" t="s">
        <v>1119</v>
      </c>
      <c r="T448" s="21" t="s">
        <v>1217</v>
      </c>
      <c r="W448" s="21" t="s">
        <v>1203</v>
      </c>
      <c r="X448" s="36"/>
      <c r="Y448" s="21"/>
      <c r="Z448" s="21"/>
      <c r="AA448" s="21"/>
    </row>
    <row r="449" spans="1:27" x14ac:dyDescent="0.3">
      <c r="A449" s="1" t="s">
        <v>756</v>
      </c>
      <c r="B449" s="1" t="s">
        <v>19</v>
      </c>
      <c r="C449" s="15" t="s">
        <v>1205</v>
      </c>
      <c r="E449" s="24" t="s">
        <v>339</v>
      </c>
      <c r="F449" s="25">
        <v>2.3068</v>
      </c>
      <c r="G449" s="21"/>
      <c r="H449" s="26">
        <v>48.614757212329486</v>
      </c>
      <c r="I449" s="183">
        <f t="shared" si="24"/>
        <v>4.8614757212329489E-2</v>
      </c>
      <c r="J449" s="184">
        <f t="shared" si="25"/>
        <v>2.107454361554079E-2</v>
      </c>
      <c r="K449" s="185">
        <v>2.107454361554079E-2</v>
      </c>
      <c r="L449" s="27">
        <v>3.1976724081279118</v>
      </c>
      <c r="M449" s="26">
        <v>570.85444274626479</v>
      </c>
      <c r="N449" s="183">
        <f t="shared" si="26"/>
        <v>0.57085444274626485</v>
      </c>
      <c r="O449" s="184">
        <f t="shared" si="27"/>
        <v>0.24746594535558561</v>
      </c>
      <c r="P449" s="185">
        <v>0.24746594535558561</v>
      </c>
      <c r="Q449" s="27">
        <v>-18.254611794599608</v>
      </c>
      <c r="R449" s="323">
        <v>20</v>
      </c>
      <c r="S449" s="3" t="s">
        <v>1101</v>
      </c>
      <c r="T449" s="21" t="s">
        <v>1217</v>
      </c>
      <c r="W449" s="21" t="s">
        <v>1203</v>
      </c>
      <c r="X449" s="36"/>
      <c r="Y449" s="21"/>
      <c r="Z449" s="21"/>
      <c r="AA449" s="21"/>
    </row>
    <row r="450" spans="1:27" x14ac:dyDescent="0.3">
      <c r="A450" s="1" t="s">
        <v>757</v>
      </c>
      <c r="B450" s="1" t="s">
        <v>19</v>
      </c>
      <c r="C450" s="15" t="s">
        <v>1205</v>
      </c>
      <c r="E450" s="24" t="s">
        <v>339</v>
      </c>
      <c r="F450" s="34">
        <v>2.3673999999999999</v>
      </c>
      <c r="G450" s="21"/>
      <c r="H450" s="26">
        <v>60.379816513761469</v>
      </c>
      <c r="I450" s="183">
        <f t="shared" ref="I450:I513" si="28">H450*0.001</f>
        <v>6.0379816513761467E-2</v>
      </c>
      <c r="J450" s="184">
        <f t="shared" ref="J450:J513" si="29">I450/F450</f>
        <v>2.5504695663496439E-2</v>
      </c>
      <c r="K450" s="185">
        <v>2.5504695663496439E-2</v>
      </c>
      <c r="L450" s="27">
        <v>1.1409383999999987</v>
      </c>
      <c r="M450" s="26">
        <v>956.97142857142853</v>
      </c>
      <c r="N450" s="183">
        <f t="shared" ref="N450:N513" si="30">M450*0.001</f>
        <v>0.95697142857142858</v>
      </c>
      <c r="O450" s="184">
        <f t="shared" ref="O450:O513" si="31">N450/F450</f>
        <v>0.40422887073220776</v>
      </c>
      <c r="P450" s="185">
        <v>0.40422887073220776</v>
      </c>
      <c r="Q450" s="27">
        <v>-16.903158000000005</v>
      </c>
      <c r="R450" s="323">
        <v>20</v>
      </c>
      <c r="S450" s="3" t="s">
        <v>1109</v>
      </c>
      <c r="T450" s="21" t="s">
        <v>1217</v>
      </c>
      <c r="U450" s="140"/>
      <c r="V450" s="140"/>
      <c r="W450" s="21" t="s">
        <v>1203</v>
      </c>
      <c r="X450" s="31"/>
      <c r="Y450" s="31"/>
      <c r="Z450" s="28"/>
      <c r="AA450" s="21"/>
    </row>
    <row r="451" spans="1:27" x14ac:dyDescent="0.3">
      <c r="A451" s="1" t="s">
        <v>758</v>
      </c>
      <c r="B451" s="1" t="s">
        <v>19</v>
      </c>
      <c r="C451" s="15" t="s">
        <v>1205</v>
      </c>
      <c r="E451" s="24" t="s">
        <v>339</v>
      </c>
      <c r="F451" s="25">
        <v>2.3269000000000002</v>
      </c>
      <c r="G451" s="21"/>
      <c r="H451" s="26">
        <v>61.819294763485928</v>
      </c>
      <c r="I451" s="183">
        <f t="shared" si="28"/>
        <v>6.1819294763485931E-2</v>
      </c>
      <c r="J451" s="184">
        <f t="shared" si="29"/>
        <v>2.6567233127115873E-2</v>
      </c>
      <c r="K451" s="185">
        <v>2.6567233127115873E-2</v>
      </c>
      <c r="L451" s="27">
        <v>2.0532677512657092</v>
      </c>
      <c r="M451" s="26">
        <v>678.35325669931103</v>
      </c>
      <c r="N451" s="183">
        <f t="shared" si="30"/>
        <v>0.67835325669931101</v>
      </c>
      <c r="O451" s="184">
        <f t="shared" si="31"/>
        <v>0.29152660479578452</v>
      </c>
      <c r="P451" s="185">
        <v>0.29152660479578452</v>
      </c>
      <c r="Q451" s="27">
        <v>-16.253941952537733</v>
      </c>
      <c r="R451" s="323">
        <v>20</v>
      </c>
      <c r="S451" s="3" t="s">
        <v>1101</v>
      </c>
      <c r="T451" s="21" t="s">
        <v>1217</v>
      </c>
      <c r="W451" s="21" t="s">
        <v>1203</v>
      </c>
      <c r="X451" s="36"/>
      <c r="Y451" s="21"/>
      <c r="Z451" s="21"/>
      <c r="AA451" s="21"/>
    </row>
    <row r="452" spans="1:27" x14ac:dyDescent="0.3">
      <c r="A452" s="1" t="s">
        <v>759</v>
      </c>
      <c r="B452" s="1" t="s">
        <v>19</v>
      </c>
      <c r="C452" s="15" t="s">
        <v>1205</v>
      </c>
      <c r="E452" s="24" t="s">
        <v>339</v>
      </c>
      <c r="F452" s="34">
        <v>2.2496</v>
      </c>
      <c r="G452" s="21"/>
      <c r="H452" s="26">
        <v>46.489524526408232</v>
      </c>
      <c r="I452" s="183">
        <f t="shared" si="28"/>
        <v>4.6489524526408234E-2</v>
      </c>
      <c r="J452" s="184">
        <f t="shared" si="29"/>
        <v>2.0665684800145908E-2</v>
      </c>
      <c r="K452" s="185">
        <v>2.0665684800145908E-2</v>
      </c>
      <c r="L452" s="27">
        <v>2.4436599999999995</v>
      </c>
      <c r="M452" s="26">
        <v>969.77456647398856</v>
      </c>
      <c r="N452" s="183">
        <f t="shared" si="30"/>
        <v>0.96977456647398863</v>
      </c>
      <c r="O452" s="184">
        <f t="shared" si="31"/>
        <v>0.43108755622065636</v>
      </c>
      <c r="P452" s="185">
        <v>0.43108755622065636</v>
      </c>
      <c r="Q452" s="27">
        <v>-15.974348499999998</v>
      </c>
      <c r="R452" s="323">
        <v>20</v>
      </c>
      <c r="S452" s="3" t="s">
        <v>1101</v>
      </c>
      <c r="T452" s="21" t="s">
        <v>1217</v>
      </c>
      <c r="W452" s="21" t="s">
        <v>1203</v>
      </c>
      <c r="X452" s="36"/>
      <c r="Y452" s="21"/>
      <c r="Z452" s="21"/>
      <c r="AA452" s="21"/>
    </row>
    <row r="453" spans="1:27" x14ac:dyDescent="0.3">
      <c r="A453" s="1" t="s">
        <v>704</v>
      </c>
      <c r="B453" s="1" t="s">
        <v>19</v>
      </c>
      <c r="C453" s="15" t="s">
        <v>1205</v>
      </c>
      <c r="E453" s="24" t="s">
        <v>339</v>
      </c>
      <c r="F453" s="34">
        <v>2.3769999999999998</v>
      </c>
      <c r="G453" s="21"/>
      <c r="H453" s="26">
        <v>55.603015075376881</v>
      </c>
      <c r="I453" s="183">
        <f t="shared" si="28"/>
        <v>5.5603015075376884E-2</v>
      </c>
      <c r="J453" s="184">
        <f t="shared" si="29"/>
        <v>2.3392097213031926E-2</v>
      </c>
      <c r="K453" s="185">
        <v>2.3392097213031926E-2</v>
      </c>
      <c r="L453" s="27">
        <v>1.9709244000000004</v>
      </c>
      <c r="M453" s="26">
        <v>631.84292035398232</v>
      </c>
      <c r="N453" s="183">
        <f t="shared" si="30"/>
        <v>0.63184292035398237</v>
      </c>
      <c r="O453" s="184">
        <f t="shared" si="31"/>
        <v>0.26581527991332876</v>
      </c>
      <c r="P453" s="185">
        <v>0.26581527991332876</v>
      </c>
      <c r="Q453" s="27">
        <v>-15.246603900000004</v>
      </c>
      <c r="R453" s="323">
        <v>20</v>
      </c>
      <c r="S453" s="3" t="s">
        <v>1101</v>
      </c>
      <c r="T453" s="21" t="s">
        <v>1217</v>
      </c>
      <c r="U453" s="29"/>
      <c r="V453" s="30"/>
      <c r="W453" s="21" t="s">
        <v>1203</v>
      </c>
      <c r="X453" s="31"/>
      <c r="Y453" s="31"/>
      <c r="Z453" s="28"/>
      <c r="AA453" s="21"/>
    </row>
    <row r="454" spans="1:27" x14ac:dyDescent="0.3">
      <c r="A454" s="1" t="s">
        <v>705</v>
      </c>
      <c r="B454" s="1" t="s">
        <v>19</v>
      </c>
      <c r="C454" s="15" t="s">
        <v>1205</v>
      </c>
      <c r="E454" s="24" t="s">
        <v>339</v>
      </c>
      <c r="F454" s="34">
        <v>2.3102999999999998</v>
      </c>
      <c r="G454" s="21"/>
      <c r="H454" s="26">
        <v>82.398444360807929</v>
      </c>
      <c r="I454" s="183">
        <f t="shared" si="28"/>
        <v>8.2398444360807926E-2</v>
      </c>
      <c r="J454" s="184">
        <f t="shared" si="29"/>
        <v>3.5665690326281405E-2</v>
      </c>
      <c r="K454" s="185">
        <v>3.5665690326281405E-2</v>
      </c>
      <c r="L454" s="27">
        <v>2.5995584000000003</v>
      </c>
      <c r="M454" s="26">
        <v>939.7023121387283</v>
      </c>
      <c r="N454" s="183">
        <f t="shared" si="30"/>
        <v>0.93970231213872835</v>
      </c>
      <c r="O454" s="184">
        <f t="shared" si="31"/>
        <v>0.40674471373359666</v>
      </c>
      <c r="P454" s="185">
        <v>0.40674471373359666</v>
      </c>
      <c r="Q454" s="27">
        <v>-19.080833199999997</v>
      </c>
      <c r="R454" s="323">
        <v>20</v>
      </c>
      <c r="S454" s="3" t="s">
        <v>1101</v>
      </c>
      <c r="T454" s="21" t="s">
        <v>1217</v>
      </c>
      <c r="W454" s="21" t="s">
        <v>1203</v>
      </c>
      <c r="X454" s="36"/>
      <c r="Y454" s="21"/>
      <c r="Z454" s="21"/>
      <c r="AA454" s="21"/>
    </row>
    <row r="455" spans="1:27" x14ac:dyDescent="0.3">
      <c r="A455" s="1" t="s">
        <v>706</v>
      </c>
      <c r="B455" s="1" t="s">
        <v>19</v>
      </c>
      <c r="C455" s="15" t="s">
        <v>1205</v>
      </c>
      <c r="E455" s="24" t="s">
        <v>339</v>
      </c>
      <c r="F455" s="25">
        <v>2.3370000000000002</v>
      </c>
      <c r="G455" s="21"/>
      <c r="H455" s="26">
        <v>42.917798877701181</v>
      </c>
      <c r="I455" s="183">
        <f t="shared" si="28"/>
        <v>4.2917798877701183E-2</v>
      </c>
      <c r="J455" s="184">
        <f t="shared" si="29"/>
        <v>1.8364483901455363E-2</v>
      </c>
      <c r="K455" s="185">
        <v>1.8364483901455363E-2</v>
      </c>
      <c r="L455" s="27">
        <v>2.2462784325030496</v>
      </c>
      <c r="M455" s="26">
        <v>614.64548356720604</v>
      </c>
      <c r="N455" s="183">
        <f t="shared" si="30"/>
        <v>0.61464548356720605</v>
      </c>
      <c r="O455" s="184">
        <f t="shared" si="31"/>
        <v>0.26300619750415322</v>
      </c>
      <c r="P455" s="185">
        <v>0.26300619750415322</v>
      </c>
      <c r="Q455" s="27">
        <v>-15.697300912019955</v>
      </c>
      <c r="R455" s="323">
        <v>20</v>
      </c>
      <c r="S455" s="3" t="s">
        <v>1101</v>
      </c>
      <c r="T455" s="21" t="s">
        <v>1217</v>
      </c>
      <c r="W455" s="21" t="s">
        <v>1203</v>
      </c>
      <c r="X455" s="36"/>
      <c r="Y455" s="21"/>
      <c r="Z455" s="21"/>
      <c r="AA455" s="21"/>
    </row>
    <row r="456" spans="1:27" x14ac:dyDescent="0.3">
      <c r="A456" s="1" t="s">
        <v>707</v>
      </c>
      <c r="B456" s="1" t="s">
        <v>19</v>
      </c>
      <c r="C456" s="15" t="s">
        <v>1205</v>
      </c>
      <c r="E456" s="24" t="s">
        <v>339</v>
      </c>
      <c r="F456" s="34">
        <v>2.2643</v>
      </c>
      <c r="G456" s="21"/>
      <c r="H456" s="26">
        <v>60.192949441726249</v>
      </c>
      <c r="I456" s="183">
        <f t="shared" si="28"/>
        <v>6.0192949441726248E-2</v>
      </c>
      <c r="J456" s="184">
        <f t="shared" si="29"/>
        <v>2.6583469258369585E-2</v>
      </c>
      <c r="K456" s="185">
        <v>2.6583469258369585E-2</v>
      </c>
      <c r="L456" s="27">
        <v>3.2873983999999998</v>
      </c>
      <c r="M456" s="26">
        <v>955.38150289017358</v>
      </c>
      <c r="N456" s="183">
        <f t="shared" si="30"/>
        <v>0.95538150289017365</v>
      </c>
      <c r="O456" s="184">
        <f t="shared" si="31"/>
        <v>0.42193238656104476</v>
      </c>
      <c r="P456" s="185">
        <v>0.42193238656104476</v>
      </c>
      <c r="Q456" s="27">
        <v>-16.651093700000001</v>
      </c>
      <c r="R456" s="323">
        <v>20</v>
      </c>
      <c r="S456" s="3" t="s">
        <v>1101</v>
      </c>
      <c r="T456" s="21" t="s">
        <v>1217</v>
      </c>
      <c r="U456" s="29"/>
      <c r="V456" s="30"/>
      <c r="W456" s="21" t="s">
        <v>1203</v>
      </c>
      <c r="X456" s="31"/>
      <c r="Y456" s="31"/>
      <c r="Z456" s="28"/>
      <c r="AA456" s="21"/>
    </row>
    <row r="457" spans="1:27" x14ac:dyDescent="0.3">
      <c r="A457" s="1" t="s">
        <v>708</v>
      </c>
      <c r="B457" s="1" t="s">
        <v>19</v>
      </c>
      <c r="C457" s="15" t="s">
        <v>1205</v>
      </c>
      <c r="E457" s="24" t="s">
        <v>339</v>
      </c>
      <c r="F457" s="34">
        <v>2.2458999999999998</v>
      </c>
      <c r="G457" s="21"/>
      <c r="H457" s="26">
        <v>71.722243131351149</v>
      </c>
      <c r="I457" s="183">
        <f t="shared" si="28"/>
        <v>7.1722243131351157E-2</v>
      </c>
      <c r="J457" s="184">
        <f t="shared" si="29"/>
        <v>3.1934744704283882E-2</v>
      </c>
      <c r="K457" s="185">
        <v>3.1934744704283882E-2</v>
      </c>
      <c r="L457" s="27">
        <v>2.3037503999999989</v>
      </c>
      <c r="M457" s="26">
        <v>942.31791907514446</v>
      </c>
      <c r="N457" s="183">
        <f t="shared" si="30"/>
        <v>0.94231791907514451</v>
      </c>
      <c r="O457" s="184">
        <f t="shared" si="31"/>
        <v>0.41957251840026027</v>
      </c>
      <c r="P457" s="185">
        <v>0.41957251840026027</v>
      </c>
      <c r="Q457" s="27">
        <v>-17.020878500000006</v>
      </c>
      <c r="R457" s="323">
        <v>20</v>
      </c>
      <c r="S457" s="3" t="s">
        <v>1101</v>
      </c>
      <c r="T457" s="21" t="s">
        <v>1217</v>
      </c>
      <c r="U457" s="29"/>
      <c r="V457" s="30"/>
      <c r="W457" s="21" t="s">
        <v>1203</v>
      </c>
      <c r="X457" s="31"/>
      <c r="Y457" s="31"/>
      <c r="Z457" s="28"/>
      <c r="AA457" s="21"/>
    </row>
    <row r="458" spans="1:27" x14ac:dyDescent="0.3">
      <c r="A458" s="1" t="s">
        <v>709</v>
      </c>
      <c r="B458" s="1" t="s">
        <v>19</v>
      </c>
      <c r="C458" s="15" t="s">
        <v>1205</v>
      </c>
      <c r="E458" s="24" t="s">
        <v>339</v>
      </c>
      <c r="F458" s="34">
        <v>2.2721</v>
      </c>
      <c r="G458" s="21"/>
      <c r="H458" s="26">
        <v>45.927715500579822</v>
      </c>
      <c r="I458" s="183">
        <f t="shared" si="28"/>
        <v>4.5927715500579822E-2</v>
      </c>
      <c r="J458" s="184">
        <f t="shared" si="29"/>
        <v>2.0213773821829945E-2</v>
      </c>
      <c r="K458" s="185">
        <v>2.0213773821829945E-2</v>
      </c>
      <c r="L458" s="27">
        <v>2.6458632000000009</v>
      </c>
      <c r="M458" s="26">
        <v>553.39159292035401</v>
      </c>
      <c r="N458" s="183">
        <f t="shared" si="30"/>
        <v>0.553391592920354</v>
      </c>
      <c r="O458" s="184">
        <f t="shared" si="31"/>
        <v>0.24355952331339026</v>
      </c>
      <c r="P458" s="185">
        <v>0.24355952331339026</v>
      </c>
      <c r="Q458" s="27">
        <v>-15.7170533</v>
      </c>
      <c r="R458" s="323">
        <v>20</v>
      </c>
      <c r="S458" s="3" t="s">
        <v>1101</v>
      </c>
      <c r="T458" s="21" t="s">
        <v>1217</v>
      </c>
      <c r="U458" s="29"/>
      <c r="V458" s="30"/>
      <c r="W458" s="21" t="s">
        <v>1203</v>
      </c>
      <c r="X458" s="31"/>
      <c r="Y458" s="31"/>
      <c r="Z458" s="28"/>
      <c r="AA458" s="21"/>
    </row>
    <row r="459" spans="1:27" x14ac:dyDescent="0.3">
      <c r="A459" s="1" t="s">
        <v>710</v>
      </c>
      <c r="B459" s="1" t="s">
        <v>19</v>
      </c>
      <c r="C459" s="15" t="s">
        <v>1205</v>
      </c>
      <c r="E459" s="24" t="s">
        <v>339</v>
      </c>
      <c r="F459" s="34">
        <v>2.3039999999999998</v>
      </c>
      <c r="G459" s="21"/>
      <c r="H459" s="26">
        <v>30.840296073265584</v>
      </c>
      <c r="I459" s="183">
        <f t="shared" si="28"/>
        <v>3.0840296073265584E-2</v>
      </c>
      <c r="J459" s="184">
        <f t="shared" si="29"/>
        <v>1.3385545170688188E-2</v>
      </c>
      <c r="K459" s="185">
        <v>1.3385545170688188E-2</v>
      </c>
      <c r="L459" s="27">
        <v>2.0066807999999994</v>
      </c>
      <c r="M459" s="26">
        <v>880.43930635838149</v>
      </c>
      <c r="N459" s="183">
        <f t="shared" si="30"/>
        <v>0.88043930635838152</v>
      </c>
      <c r="O459" s="184">
        <f t="shared" si="31"/>
        <v>0.38213511560693647</v>
      </c>
      <c r="P459" s="185">
        <v>0.38213511560693647</v>
      </c>
      <c r="Q459" s="27">
        <v>-16.937491900000005</v>
      </c>
      <c r="R459" s="323">
        <v>20</v>
      </c>
      <c r="S459" s="3" t="s">
        <v>1101</v>
      </c>
      <c r="T459" s="21" t="s">
        <v>1217</v>
      </c>
      <c r="W459" s="21" t="s">
        <v>1203</v>
      </c>
      <c r="X459" s="36"/>
      <c r="Y459" s="21"/>
      <c r="Z459" s="21"/>
      <c r="AA459" s="21"/>
    </row>
    <row r="460" spans="1:27" x14ac:dyDescent="0.3">
      <c r="A460" s="1" t="s">
        <v>711</v>
      </c>
      <c r="B460" s="1" t="s">
        <v>19</v>
      </c>
      <c r="C460" s="15" t="s">
        <v>1205</v>
      </c>
      <c r="E460" s="24" t="s">
        <v>339</v>
      </c>
      <c r="F460" s="25">
        <v>2.2522000000000002</v>
      </c>
      <c r="G460" s="21"/>
      <c r="H460" s="26">
        <v>39.939370843265024</v>
      </c>
      <c r="I460" s="183">
        <f t="shared" si="28"/>
        <v>3.9939370843265022E-2</v>
      </c>
      <c r="J460" s="184">
        <f t="shared" si="29"/>
        <v>1.7733492071425726E-2</v>
      </c>
      <c r="K460" s="185">
        <v>1.7733492071425726E-2</v>
      </c>
      <c r="L460" s="27">
        <v>2.3955952682393225</v>
      </c>
      <c r="M460" s="26">
        <v>508.41677546394754</v>
      </c>
      <c r="N460" s="183">
        <f t="shared" si="30"/>
        <v>0.50841677546394759</v>
      </c>
      <c r="O460" s="184">
        <f t="shared" si="31"/>
        <v>0.22574228552701694</v>
      </c>
      <c r="P460" s="185">
        <v>0.22574228552701694</v>
      </c>
      <c r="Q460" s="27">
        <v>-17.50422277135883</v>
      </c>
      <c r="R460" s="323">
        <v>20</v>
      </c>
      <c r="S460" s="3" t="s">
        <v>1101</v>
      </c>
      <c r="T460" s="21" t="s">
        <v>1217</v>
      </c>
      <c r="W460" s="21" t="s">
        <v>1203</v>
      </c>
      <c r="X460" s="36"/>
      <c r="Y460" s="21"/>
      <c r="Z460" s="21"/>
      <c r="AA460" s="21"/>
    </row>
    <row r="461" spans="1:27" x14ac:dyDescent="0.3">
      <c r="A461" s="1" t="s">
        <v>712</v>
      </c>
      <c r="B461" s="1" t="s">
        <v>19</v>
      </c>
      <c r="C461" s="15" t="s">
        <v>1205</v>
      </c>
      <c r="E461" s="24" t="s">
        <v>339</v>
      </c>
      <c r="F461" s="34">
        <v>2.3344999999999998</v>
      </c>
      <c r="G461" s="21"/>
      <c r="H461" s="26">
        <v>47.394665635871668</v>
      </c>
      <c r="I461" s="183">
        <f t="shared" si="28"/>
        <v>4.739466563587167E-2</v>
      </c>
      <c r="J461" s="184">
        <f t="shared" si="29"/>
        <v>2.0301848633913759E-2</v>
      </c>
      <c r="K461" s="185">
        <v>2.0301848633913759E-2</v>
      </c>
      <c r="L461" s="27">
        <v>1.6536050000000007</v>
      </c>
      <c r="M461" s="26">
        <v>630.71460176991161</v>
      </c>
      <c r="N461" s="183">
        <f t="shared" si="30"/>
        <v>0.63071460176991168</v>
      </c>
      <c r="O461" s="184">
        <f t="shared" si="31"/>
        <v>0.27017117231523313</v>
      </c>
      <c r="P461" s="185">
        <v>0.27017117231523313</v>
      </c>
      <c r="Q461" s="27">
        <v>-15.548272800000003</v>
      </c>
      <c r="R461" s="323">
        <v>20</v>
      </c>
      <c r="S461" s="157" t="s">
        <v>1101</v>
      </c>
      <c r="T461" s="21" t="s">
        <v>1217</v>
      </c>
      <c r="U461" s="29"/>
      <c r="V461" s="30"/>
      <c r="W461" s="21" t="s">
        <v>1203</v>
      </c>
      <c r="X461" s="31"/>
      <c r="Y461" s="31"/>
      <c r="Z461" s="28"/>
      <c r="AA461" s="21"/>
    </row>
    <row r="462" spans="1:27" x14ac:dyDescent="0.3">
      <c r="A462" s="1" t="s">
        <v>713</v>
      </c>
      <c r="B462" s="1" t="s">
        <v>19</v>
      </c>
      <c r="C462" s="15" t="s">
        <v>1205</v>
      </c>
      <c r="E462" s="24" t="s">
        <v>339</v>
      </c>
      <c r="F462" s="34">
        <v>2.3786999999999998</v>
      </c>
      <c r="G462" s="21"/>
      <c r="H462" s="26">
        <v>37.624661770390411</v>
      </c>
      <c r="I462" s="183">
        <f t="shared" si="28"/>
        <v>3.7624661770390415E-2</v>
      </c>
      <c r="J462" s="184">
        <f t="shared" si="29"/>
        <v>1.5817321129352344E-2</v>
      </c>
      <c r="K462" s="185">
        <v>1.5817321129352344E-2</v>
      </c>
      <c r="L462" s="27">
        <v>2.567044000000001</v>
      </c>
      <c r="M462" s="26">
        <v>551.62168141592917</v>
      </c>
      <c r="N462" s="183">
        <f t="shared" si="30"/>
        <v>0.55162168141592915</v>
      </c>
      <c r="O462" s="184">
        <f t="shared" si="31"/>
        <v>0.23190048405260402</v>
      </c>
      <c r="P462" s="185">
        <v>0.23190048405260402</v>
      </c>
      <c r="Q462" s="27">
        <v>-14.6919653</v>
      </c>
      <c r="R462" s="323">
        <v>20</v>
      </c>
      <c r="S462" s="3" t="s">
        <v>1101</v>
      </c>
      <c r="T462" s="21" t="s">
        <v>1217</v>
      </c>
      <c r="U462" s="29"/>
      <c r="V462" s="29"/>
      <c r="W462" s="21" t="s">
        <v>1203</v>
      </c>
      <c r="X462" s="31"/>
      <c r="Y462" s="31"/>
      <c r="Z462" s="28"/>
      <c r="AA462" s="21"/>
    </row>
    <row r="463" spans="1:27" x14ac:dyDescent="0.3">
      <c r="A463" s="1" t="s">
        <v>714</v>
      </c>
      <c r="B463" s="1" t="s">
        <v>19</v>
      </c>
      <c r="C463" s="15" t="s">
        <v>1205</v>
      </c>
      <c r="E463" s="24" t="s">
        <v>339</v>
      </c>
      <c r="F463" s="34">
        <v>2.3803000000000001</v>
      </c>
      <c r="G463" s="21"/>
      <c r="H463" s="26">
        <v>34.332634338138931</v>
      </c>
      <c r="I463" s="183">
        <f t="shared" si="28"/>
        <v>3.4332634338138934E-2</v>
      </c>
      <c r="J463" s="184">
        <f t="shared" si="29"/>
        <v>1.442365850444857E-2</v>
      </c>
      <c r="K463" s="185">
        <v>1.442365850444857E-2</v>
      </c>
      <c r="L463" s="27">
        <v>1.5103541999999988</v>
      </c>
      <c r="M463" s="26">
        <v>712.84444444444455</v>
      </c>
      <c r="N463" s="183">
        <f t="shared" si="30"/>
        <v>0.71284444444444461</v>
      </c>
      <c r="O463" s="184">
        <f t="shared" si="31"/>
        <v>0.29947672328884789</v>
      </c>
      <c r="P463" s="185">
        <v>0.29947672328884789</v>
      </c>
      <c r="Q463" s="27">
        <v>-14.805688000000007</v>
      </c>
      <c r="R463" s="323">
        <v>20</v>
      </c>
      <c r="S463" s="3" t="s">
        <v>1109</v>
      </c>
      <c r="T463" s="21" t="s">
        <v>1217</v>
      </c>
      <c r="U463" s="140"/>
      <c r="V463" s="140"/>
      <c r="W463" s="21" t="s">
        <v>1203</v>
      </c>
      <c r="X463" s="31"/>
      <c r="Y463" s="31"/>
      <c r="Z463" s="28"/>
      <c r="AA463" s="21"/>
    </row>
    <row r="464" spans="1:27" x14ac:dyDescent="0.3">
      <c r="A464" s="1" t="s">
        <v>744</v>
      </c>
      <c r="B464" s="1" t="s">
        <v>19</v>
      </c>
      <c r="C464" s="15" t="s">
        <v>1205</v>
      </c>
      <c r="E464" s="24" t="s">
        <v>339</v>
      </c>
      <c r="F464" s="25">
        <v>2.2776999999999998</v>
      </c>
      <c r="G464" s="21"/>
      <c r="H464" s="26">
        <v>52.002136498516315</v>
      </c>
      <c r="I464" s="183">
        <f t="shared" si="28"/>
        <v>5.2002136498516316E-2</v>
      </c>
      <c r="J464" s="184">
        <f t="shared" si="29"/>
        <v>2.2830985862280512E-2</v>
      </c>
      <c r="K464" s="185">
        <v>2.2830985862280512E-2</v>
      </c>
      <c r="L464" s="27">
        <v>2.6531156000000005</v>
      </c>
      <c r="M464" s="26">
        <v>652.63374999999996</v>
      </c>
      <c r="N464" s="183">
        <f t="shared" si="30"/>
        <v>0.65263375000000001</v>
      </c>
      <c r="O464" s="184">
        <f t="shared" si="31"/>
        <v>0.28653191816305923</v>
      </c>
      <c r="P464" s="185">
        <v>0.28653191816305923</v>
      </c>
      <c r="Q464" s="27">
        <v>-15.763070800000005</v>
      </c>
      <c r="R464" s="25">
        <v>27</v>
      </c>
      <c r="S464" s="157" t="s">
        <v>1101</v>
      </c>
      <c r="T464" s="21" t="s">
        <v>1217</v>
      </c>
      <c r="U464" s="29"/>
      <c r="V464" s="30"/>
      <c r="W464" s="21" t="s">
        <v>1203</v>
      </c>
      <c r="X464" s="31"/>
      <c r="Y464" s="31"/>
      <c r="Z464" s="28"/>
      <c r="AA464" s="21"/>
    </row>
    <row r="465" spans="1:28" x14ac:dyDescent="0.3">
      <c r="A465" s="1" t="s">
        <v>740</v>
      </c>
      <c r="B465" s="1" t="s">
        <v>19</v>
      </c>
      <c r="C465" s="15" t="s">
        <v>1205</v>
      </c>
      <c r="E465" s="24" t="s">
        <v>339</v>
      </c>
      <c r="F465" s="25">
        <v>2.3491</v>
      </c>
      <c r="G465" s="21"/>
      <c r="H465" s="26">
        <v>49.966528189910974</v>
      </c>
      <c r="I465" s="183">
        <f t="shared" si="28"/>
        <v>4.9966528189910972E-2</v>
      </c>
      <c r="J465" s="184">
        <f t="shared" si="29"/>
        <v>2.127049856962708E-2</v>
      </c>
      <c r="K465" s="185">
        <v>2.127049856962708E-2</v>
      </c>
      <c r="L465" s="27">
        <v>2.5202025999999993</v>
      </c>
      <c r="M465" s="26">
        <v>605.05875000000003</v>
      </c>
      <c r="N465" s="183">
        <f t="shared" si="30"/>
        <v>0.60505875000000009</v>
      </c>
      <c r="O465" s="184">
        <f t="shared" si="31"/>
        <v>0.25757045251372873</v>
      </c>
      <c r="P465" s="185">
        <v>0.25757045251372873</v>
      </c>
      <c r="Q465" s="27">
        <v>-14.841831600000003</v>
      </c>
      <c r="R465" s="25">
        <v>27</v>
      </c>
      <c r="S465" s="3" t="s">
        <v>1101</v>
      </c>
      <c r="T465" s="21" t="s">
        <v>1217</v>
      </c>
      <c r="U465" s="28"/>
      <c r="V465" s="28"/>
      <c r="W465" s="21" t="s">
        <v>1203</v>
      </c>
      <c r="X465" s="31"/>
      <c r="Y465" s="89"/>
      <c r="Z465" s="28"/>
      <c r="AA465" s="21"/>
    </row>
    <row r="466" spans="1:28" x14ac:dyDescent="0.3">
      <c r="A466" s="1" t="s">
        <v>741</v>
      </c>
      <c r="B466" s="1" t="s">
        <v>19</v>
      </c>
      <c r="C466" s="15" t="s">
        <v>1205</v>
      </c>
      <c r="E466" s="24" t="s">
        <v>339</v>
      </c>
      <c r="F466" s="25">
        <v>2.4018000000000002</v>
      </c>
      <c r="G466" s="21"/>
      <c r="H466" s="26">
        <v>38.727359050445102</v>
      </c>
      <c r="I466" s="183">
        <f t="shared" si="28"/>
        <v>3.8727359050445102E-2</v>
      </c>
      <c r="J466" s="184">
        <f t="shared" si="29"/>
        <v>1.6124306374571195E-2</v>
      </c>
      <c r="K466" s="185">
        <v>1.6124306374571195E-2</v>
      </c>
      <c r="L466" s="27">
        <v>2.6562468000000004</v>
      </c>
      <c r="M466" s="26">
        <v>556.50874999999996</v>
      </c>
      <c r="N466" s="183">
        <f t="shared" si="30"/>
        <v>0.55650875</v>
      </c>
      <c r="O466" s="184">
        <f t="shared" si="31"/>
        <v>0.23170486718294611</v>
      </c>
      <c r="P466" s="185">
        <v>0.23170486718294611</v>
      </c>
      <c r="Q466" s="27">
        <v>-14.0495628</v>
      </c>
      <c r="R466" s="25">
        <v>27</v>
      </c>
      <c r="S466" s="3" t="s">
        <v>1101</v>
      </c>
      <c r="T466" s="21" t="s">
        <v>1217</v>
      </c>
      <c r="U466" s="29"/>
      <c r="V466" s="29"/>
      <c r="W466" s="21" t="s">
        <v>1203</v>
      </c>
      <c r="X466" s="31"/>
      <c r="Y466" s="33"/>
      <c r="Z466" s="28"/>
      <c r="AA466" s="21"/>
    </row>
    <row r="467" spans="1:28" x14ac:dyDescent="0.3">
      <c r="A467" s="1" t="s">
        <v>742</v>
      </c>
      <c r="B467" s="1" t="s">
        <v>19</v>
      </c>
      <c r="C467" s="15" t="s">
        <v>1205</v>
      </c>
      <c r="E467" s="24" t="s">
        <v>339</v>
      </c>
      <c r="F467" s="25">
        <v>2.3054999999999999</v>
      </c>
      <c r="G467" s="21"/>
      <c r="H467" s="26">
        <v>39.979584569732936</v>
      </c>
      <c r="I467" s="183">
        <f t="shared" si="28"/>
        <v>3.9979584569732933E-2</v>
      </c>
      <c r="J467" s="184">
        <f t="shared" si="29"/>
        <v>1.7340960559415718E-2</v>
      </c>
      <c r="K467" s="185">
        <v>1.7340960559415718E-2</v>
      </c>
      <c r="L467" s="27">
        <v>2.9333478000000004</v>
      </c>
      <c r="M467" s="26">
        <v>563.54624999999999</v>
      </c>
      <c r="N467" s="183">
        <f t="shared" si="30"/>
        <v>0.56354625000000003</v>
      </c>
      <c r="O467" s="184">
        <f t="shared" si="31"/>
        <v>0.24443558880936891</v>
      </c>
      <c r="P467" s="185">
        <v>0.24443558880936891</v>
      </c>
      <c r="Q467" s="27">
        <v>-13.886994400000004</v>
      </c>
      <c r="R467" s="25">
        <v>27</v>
      </c>
      <c r="S467" s="157" t="s">
        <v>1101</v>
      </c>
      <c r="T467" s="21" t="s">
        <v>1217</v>
      </c>
      <c r="U467" s="29"/>
      <c r="V467" s="30"/>
      <c r="W467" s="21" t="s">
        <v>1203</v>
      </c>
      <c r="X467" s="31"/>
      <c r="Y467" s="31"/>
      <c r="Z467" s="28"/>
      <c r="AA467" s="21"/>
    </row>
    <row r="468" spans="1:28" x14ac:dyDescent="0.3">
      <c r="A468" s="1" t="s">
        <v>743</v>
      </c>
      <c r="B468" s="1" t="s">
        <v>19</v>
      </c>
      <c r="C468" s="15" t="s">
        <v>1205</v>
      </c>
      <c r="E468" s="24" t="s">
        <v>339</v>
      </c>
      <c r="F468" s="25">
        <v>2.4024999999999999</v>
      </c>
      <c r="G468" s="21"/>
      <c r="H468" s="26">
        <v>38.143382789317499</v>
      </c>
      <c r="I468" s="183">
        <f t="shared" si="28"/>
        <v>3.8143382789317497E-2</v>
      </c>
      <c r="J468" s="184">
        <f t="shared" si="29"/>
        <v>1.5876538101693028E-2</v>
      </c>
      <c r="K468" s="185">
        <v>1.5876538101693028E-2</v>
      </c>
      <c r="L468" s="27">
        <v>2.4511324000000005</v>
      </c>
      <c r="M468" s="26">
        <v>566.72125000000005</v>
      </c>
      <c r="N468" s="183">
        <f t="shared" si="30"/>
        <v>0.56672125000000007</v>
      </c>
      <c r="O468" s="184">
        <f t="shared" si="31"/>
        <v>0.23588813735691991</v>
      </c>
      <c r="P468" s="185">
        <v>0.23588813735691991</v>
      </c>
      <c r="Q468" s="27">
        <v>-13.751347200000007</v>
      </c>
      <c r="R468" s="25">
        <v>27</v>
      </c>
      <c r="S468" s="157" t="s">
        <v>1101</v>
      </c>
      <c r="T468" s="21" t="s">
        <v>1217</v>
      </c>
      <c r="U468" s="29"/>
      <c r="V468" s="30"/>
      <c r="W468" s="21" t="s">
        <v>1203</v>
      </c>
      <c r="X468" s="31"/>
      <c r="Y468" s="31"/>
      <c r="Z468" s="28"/>
      <c r="AA468" s="21"/>
    </row>
    <row r="469" spans="1:28" x14ac:dyDescent="0.3">
      <c r="A469" s="32" t="s">
        <v>476</v>
      </c>
      <c r="B469" s="1" t="s">
        <v>19</v>
      </c>
      <c r="C469" s="15" t="s">
        <v>1205</v>
      </c>
      <c r="E469" s="24" t="s">
        <v>339</v>
      </c>
      <c r="F469" s="25">
        <v>2.3081</v>
      </c>
      <c r="G469" s="21"/>
      <c r="H469" s="26">
        <v>45.668773854961827</v>
      </c>
      <c r="I469" s="183">
        <f t="shared" si="28"/>
        <v>4.5668773854961826E-2</v>
      </c>
      <c r="J469" s="184">
        <f t="shared" si="29"/>
        <v>1.978630642301539E-2</v>
      </c>
      <c r="K469" s="185">
        <v>1.978630642301539E-2</v>
      </c>
      <c r="L469" s="27">
        <v>2.4590368000000007</v>
      </c>
      <c r="M469" s="26">
        <v>563.06477093206956</v>
      </c>
      <c r="N469" s="183">
        <f t="shared" si="30"/>
        <v>0.56306477093206952</v>
      </c>
      <c r="O469" s="184">
        <f t="shared" si="31"/>
        <v>0.24395163594821259</v>
      </c>
      <c r="P469" s="185">
        <v>0.24395163594821259</v>
      </c>
      <c r="Q469" s="27">
        <v>-18.834654499999996</v>
      </c>
      <c r="R469" s="25">
        <v>27</v>
      </c>
      <c r="S469" s="25" t="s">
        <v>1101</v>
      </c>
      <c r="T469" s="21" t="s">
        <v>1217</v>
      </c>
      <c r="W469" s="21" t="s">
        <v>1203</v>
      </c>
      <c r="X469" s="36"/>
      <c r="Y469" s="21"/>
      <c r="Z469" s="21"/>
      <c r="AA469" s="21"/>
    </row>
    <row r="470" spans="1:28" x14ac:dyDescent="0.3">
      <c r="A470" s="32" t="s">
        <v>477</v>
      </c>
      <c r="B470" s="1" t="s">
        <v>19</v>
      </c>
      <c r="C470" s="15" t="s">
        <v>1205</v>
      </c>
      <c r="E470" s="24" t="s">
        <v>339</v>
      </c>
      <c r="F470" s="25">
        <v>2.4508000000000001</v>
      </c>
      <c r="G470" s="21"/>
      <c r="H470" s="26">
        <v>44.924499045801532</v>
      </c>
      <c r="I470" s="183">
        <f t="shared" si="28"/>
        <v>4.4924499045801536E-2</v>
      </c>
      <c r="J470" s="184">
        <f t="shared" si="29"/>
        <v>1.8330544738779798E-2</v>
      </c>
      <c r="K470" s="185">
        <v>1.8330544738779798E-2</v>
      </c>
      <c r="L470" s="27">
        <v>2.6309152000000018</v>
      </c>
      <c r="M470" s="26">
        <v>549.51026856240139</v>
      </c>
      <c r="N470" s="183">
        <f t="shared" si="30"/>
        <v>0.54951026856240137</v>
      </c>
      <c r="O470" s="184">
        <f t="shared" si="31"/>
        <v>0.22421669192198521</v>
      </c>
      <c r="P470" s="185">
        <v>0.22421669192198521</v>
      </c>
      <c r="Q470" s="27">
        <v>-17.571154299999996</v>
      </c>
      <c r="R470" s="25">
        <v>27</v>
      </c>
      <c r="S470" s="25" t="s">
        <v>1101</v>
      </c>
      <c r="T470" s="21" t="s">
        <v>1217</v>
      </c>
      <c r="U470" s="29"/>
      <c r="V470" s="30"/>
      <c r="W470" s="21" t="s">
        <v>1203</v>
      </c>
      <c r="X470" s="31"/>
      <c r="Y470" s="31"/>
      <c r="Z470" s="28"/>
      <c r="AA470" s="21"/>
    </row>
    <row r="471" spans="1:28" x14ac:dyDescent="0.3">
      <c r="A471" s="32" t="s">
        <v>478</v>
      </c>
      <c r="B471" s="1" t="s">
        <v>19</v>
      </c>
      <c r="C471" s="15" t="s">
        <v>1205</v>
      </c>
      <c r="E471" s="24" t="s">
        <v>339</v>
      </c>
      <c r="F471" s="25">
        <v>2.3216000000000001</v>
      </c>
      <c r="G471" s="21"/>
      <c r="H471" s="26">
        <v>45.392056297709921</v>
      </c>
      <c r="I471" s="183">
        <f t="shared" si="28"/>
        <v>4.5392056297709919E-2</v>
      </c>
      <c r="J471" s="184">
        <f t="shared" si="29"/>
        <v>1.9552057330164505E-2</v>
      </c>
      <c r="K471" s="185">
        <v>1.9552057330164505E-2</v>
      </c>
      <c r="L471" s="27">
        <v>2.170248</v>
      </c>
      <c r="M471" s="26">
        <v>540.88467614533977</v>
      </c>
      <c r="N471" s="183">
        <f t="shared" si="30"/>
        <v>0.54088467614533975</v>
      </c>
      <c r="O471" s="184">
        <f t="shared" si="31"/>
        <v>0.23297927125488443</v>
      </c>
      <c r="P471" s="185">
        <v>0.23297927125488443</v>
      </c>
      <c r="Q471" s="27">
        <v>-18.339926899999995</v>
      </c>
      <c r="R471" s="25">
        <v>27</v>
      </c>
      <c r="S471" s="25" t="s">
        <v>1101</v>
      </c>
      <c r="T471" s="21" t="s">
        <v>1217</v>
      </c>
      <c r="U471" s="29"/>
      <c r="V471" s="30"/>
      <c r="W471" s="21" t="s">
        <v>1203</v>
      </c>
      <c r="X471" s="31"/>
      <c r="Y471" s="31"/>
      <c r="Z471" s="28"/>
      <c r="AA471" s="21"/>
    </row>
    <row r="472" spans="1:28" x14ac:dyDescent="0.3">
      <c r="A472" s="32" t="s">
        <v>479</v>
      </c>
      <c r="B472" s="1" t="s">
        <v>19</v>
      </c>
      <c r="C472" s="15" t="s">
        <v>1205</v>
      </c>
      <c r="E472" s="24" t="s">
        <v>339</v>
      </c>
      <c r="F472" s="25">
        <v>2.3262999999999998</v>
      </c>
      <c r="G472" s="21"/>
      <c r="H472" s="26">
        <v>33.17235209923664</v>
      </c>
      <c r="I472" s="183">
        <f t="shared" si="28"/>
        <v>3.3172352099236642E-2</v>
      </c>
      <c r="J472" s="184">
        <f t="shared" si="29"/>
        <v>1.4259705153779239E-2</v>
      </c>
      <c r="K472" s="185">
        <v>1.4259705153779239E-2</v>
      </c>
      <c r="L472" s="27">
        <v>3.1284150000000013</v>
      </c>
      <c r="M472" s="26">
        <v>514.92890995260677</v>
      </c>
      <c r="N472" s="183">
        <f t="shared" si="30"/>
        <v>0.51492890995260676</v>
      </c>
      <c r="O472" s="184">
        <f t="shared" si="31"/>
        <v>0.22135103381017357</v>
      </c>
      <c r="P472" s="185">
        <v>0.22135103381017357</v>
      </c>
      <c r="Q472" s="27">
        <v>-15.715160199999996</v>
      </c>
      <c r="R472" s="25">
        <v>27</v>
      </c>
      <c r="S472" s="25" t="s">
        <v>1101</v>
      </c>
      <c r="T472" s="21" t="s">
        <v>1217</v>
      </c>
      <c r="W472" s="21" t="s">
        <v>1203</v>
      </c>
      <c r="X472" s="36"/>
      <c r="Y472" s="21"/>
      <c r="Z472" s="21"/>
      <c r="AA472" s="21"/>
    </row>
    <row r="473" spans="1:28" x14ac:dyDescent="0.3">
      <c r="A473" s="32" t="s">
        <v>480</v>
      </c>
      <c r="B473" s="1" t="s">
        <v>19</v>
      </c>
      <c r="C473" s="15" t="s">
        <v>1205</v>
      </c>
      <c r="E473" s="24" t="s">
        <v>339</v>
      </c>
      <c r="F473" s="25">
        <v>2.3102999999999998</v>
      </c>
      <c r="G473" s="21"/>
      <c r="H473" s="26">
        <v>64.757514312977108</v>
      </c>
      <c r="I473" s="183">
        <f t="shared" si="28"/>
        <v>6.4757514312977105E-2</v>
      </c>
      <c r="J473" s="184">
        <f t="shared" si="29"/>
        <v>2.8029915730847555E-2</v>
      </c>
      <c r="K473" s="185">
        <v>2.8029915730847555E-2</v>
      </c>
      <c r="L473" s="27">
        <v>-1.4505495999999993</v>
      </c>
      <c r="M473" s="26">
        <v>683.63349131121652</v>
      </c>
      <c r="N473" s="183">
        <f t="shared" si="30"/>
        <v>0.68363349131121653</v>
      </c>
      <c r="O473" s="184">
        <f t="shared" si="31"/>
        <v>0.29590680487868093</v>
      </c>
      <c r="P473" s="185">
        <v>0.29590680487868093</v>
      </c>
      <c r="Q473" s="27">
        <v>-19.412635299999998</v>
      </c>
      <c r="R473" s="25">
        <v>27</v>
      </c>
      <c r="S473" s="25" t="s">
        <v>1101</v>
      </c>
      <c r="T473" s="21" t="s">
        <v>1217</v>
      </c>
      <c r="W473" s="21" t="s">
        <v>1203</v>
      </c>
      <c r="X473" s="36"/>
      <c r="Y473" s="21"/>
      <c r="Z473" s="21"/>
      <c r="AA473" s="21"/>
    </row>
    <row r="474" spans="1:28" x14ac:dyDescent="0.3">
      <c r="A474" s="32" t="s">
        <v>481</v>
      </c>
      <c r="B474" s="1" t="s">
        <v>19</v>
      </c>
      <c r="C474" s="15" t="s">
        <v>1205</v>
      </c>
      <c r="E474" s="24" t="s">
        <v>339</v>
      </c>
      <c r="F474" s="25">
        <v>2.4565000000000001</v>
      </c>
      <c r="G474" s="21"/>
      <c r="H474" s="26">
        <v>83.815243320610676</v>
      </c>
      <c r="I474" s="183">
        <f t="shared" si="28"/>
        <v>8.3815243320610675E-2</v>
      </c>
      <c r="J474" s="184">
        <f t="shared" si="29"/>
        <v>3.4119781526810777E-2</v>
      </c>
      <c r="K474" s="185">
        <v>3.4119781526810777E-2</v>
      </c>
      <c r="L474" s="27">
        <v>0.47977560000000163</v>
      </c>
      <c r="M474" s="26">
        <v>840.39494470774105</v>
      </c>
      <c r="N474" s="183">
        <f t="shared" si="30"/>
        <v>0.84039494470774101</v>
      </c>
      <c r="O474" s="184">
        <f t="shared" si="31"/>
        <v>0.34211070413504618</v>
      </c>
      <c r="P474" s="185">
        <v>0.34211070413504618</v>
      </c>
      <c r="Q474" s="27">
        <v>-17.224333999999999</v>
      </c>
      <c r="R474" s="25">
        <v>27</v>
      </c>
      <c r="S474" s="25" t="s">
        <v>1101</v>
      </c>
      <c r="T474" s="21" t="s">
        <v>1217</v>
      </c>
      <c r="W474" s="21" t="s">
        <v>1203</v>
      </c>
      <c r="X474" s="36"/>
      <c r="Y474" s="21"/>
      <c r="Z474" s="21"/>
      <c r="AA474" s="21"/>
    </row>
    <row r="475" spans="1:28" x14ac:dyDescent="0.3">
      <c r="A475" s="32" t="s">
        <v>482</v>
      </c>
      <c r="B475" s="1" t="s">
        <v>19</v>
      </c>
      <c r="C475" s="15" t="s">
        <v>1205</v>
      </c>
      <c r="E475" s="24" t="s">
        <v>339</v>
      </c>
      <c r="F475" s="25">
        <v>2.2475000000000001</v>
      </c>
      <c r="G475" s="21"/>
      <c r="H475" s="26">
        <v>43.373926526717554</v>
      </c>
      <c r="I475" s="183">
        <f t="shared" si="28"/>
        <v>4.3373926526717552E-2</v>
      </c>
      <c r="J475" s="184">
        <f t="shared" si="29"/>
        <v>1.9298743727126831E-2</v>
      </c>
      <c r="K475" s="185">
        <v>1.9298743727126831E-2</v>
      </c>
      <c r="L475" s="27">
        <v>2.7074952000000003</v>
      </c>
      <c r="M475" s="26">
        <v>583.80726698262254</v>
      </c>
      <c r="N475" s="183">
        <f t="shared" si="30"/>
        <v>0.58380726698262253</v>
      </c>
      <c r="O475" s="184">
        <f t="shared" si="31"/>
        <v>0.25975851701117797</v>
      </c>
      <c r="P475" s="185">
        <v>0.25975851701117797</v>
      </c>
      <c r="Q475" s="27">
        <v>-15.347844199999994</v>
      </c>
      <c r="R475" s="25">
        <v>27</v>
      </c>
      <c r="S475" s="25" t="s">
        <v>1101</v>
      </c>
      <c r="T475" s="21" t="s">
        <v>1217</v>
      </c>
      <c r="W475" s="21" t="s">
        <v>1203</v>
      </c>
      <c r="X475" s="36"/>
      <c r="Y475" s="21"/>
      <c r="Z475" s="21"/>
      <c r="AA475" s="21"/>
    </row>
    <row r="476" spans="1:28" x14ac:dyDescent="0.3">
      <c r="A476" s="32" t="s">
        <v>483</v>
      </c>
      <c r="B476" s="1" t="s">
        <v>19</v>
      </c>
      <c r="C476" s="15" t="s">
        <v>1205</v>
      </c>
      <c r="E476" s="24" t="s">
        <v>339</v>
      </c>
      <c r="F476" s="25">
        <v>2.3218999999999999</v>
      </c>
      <c r="G476" s="21"/>
      <c r="H476" s="26">
        <v>40.799976145038165</v>
      </c>
      <c r="I476" s="183">
        <f t="shared" si="28"/>
        <v>4.0799976145038164E-2</v>
      </c>
      <c r="J476" s="184">
        <f t="shared" si="29"/>
        <v>1.7571805911123721E-2</v>
      </c>
      <c r="K476" s="185">
        <v>1.7571805911123721E-2</v>
      </c>
      <c r="L476" s="27">
        <v>2.9681579999999999</v>
      </c>
      <c r="M476" s="26">
        <v>516.65086887835707</v>
      </c>
      <c r="N476" s="183">
        <f t="shared" si="30"/>
        <v>0.51665086887835709</v>
      </c>
      <c r="O476" s="184">
        <f t="shared" si="31"/>
        <v>0.22251211028827991</v>
      </c>
      <c r="P476" s="185">
        <v>0.22251211028827991</v>
      </c>
      <c r="Q476" s="27">
        <v>-17.244002299999998</v>
      </c>
      <c r="R476" s="25">
        <v>27</v>
      </c>
      <c r="S476" s="25" t="s">
        <v>1101</v>
      </c>
      <c r="T476" s="21" t="s">
        <v>1217</v>
      </c>
      <c r="W476" s="21" t="s">
        <v>1203</v>
      </c>
      <c r="X476" s="36"/>
      <c r="Y476" s="21"/>
      <c r="Z476" s="21"/>
      <c r="AA476" s="21"/>
      <c r="AB476" s="32"/>
    </row>
    <row r="477" spans="1:28" x14ac:dyDescent="0.3">
      <c r="A477" s="32" t="s">
        <v>484</v>
      </c>
      <c r="B477" s="1" t="s">
        <v>19</v>
      </c>
      <c r="C477" s="15" t="s">
        <v>1205</v>
      </c>
      <c r="E477" s="24" t="s">
        <v>339</v>
      </c>
      <c r="F477" s="25">
        <v>2.3997000000000002</v>
      </c>
      <c r="G477" s="21"/>
      <c r="H477" s="26">
        <v>71.484613549618317</v>
      </c>
      <c r="I477" s="183">
        <f t="shared" si="28"/>
        <v>7.1484613549618312E-2</v>
      </c>
      <c r="J477" s="184">
        <f t="shared" si="29"/>
        <v>2.9788979268082806E-2</v>
      </c>
      <c r="K477" s="185">
        <v>2.9788979268082806E-2</v>
      </c>
      <c r="L477" s="27">
        <v>2.1786264000000006</v>
      </c>
      <c r="M477" s="26">
        <v>750.25276461295437</v>
      </c>
      <c r="N477" s="183">
        <f t="shared" si="30"/>
        <v>0.75025276461295443</v>
      </c>
      <c r="O477" s="184">
        <f t="shared" si="31"/>
        <v>0.3126443991386233</v>
      </c>
      <c r="P477" s="185">
        <v>0.3126443991386233</v>
      </c>
      <c r="Q477" s="27">
        <v>-17.740902599999998</v>
      </c>
      <c r="R477" s="25">
        <v>27</v>
      </c>
      <c r="S477" s="25" t="s">
        <v>1101</v>
      </c>
      <c r="T477" s="21" t="s">
        <v>1217</v>
      </c>
      <c r="W477" s="21" t="s">
        <v>1203</v>
      </c>
      <c r="X477" s="36"/>
      <c r="Y477" s="21"/>
      <c r="Z477" s="21"/>
      <c r="AA477" s="21"/>
      <c r="AB477" s="32"/>
    </row>
    <row r="478" spans="1:28" x14ac:dyDescent="0.3">
      <c r="A478" s="32" t="s">
        <v>485</v>
      </c>
      <c r="B478" s="1" t="s">
        <v>19</v>
      </c>
      <c r="C478" s="15" t="s">
        <v>1205</v>
      </c>
      <c r="E478" s="24" t="s">
        <v>339</v>
      </c>
      <c r="F478" s="25">
        <v>2.2498</v>
      </c>
      <c r="G478" s="21"/>
      <c r="H478" s="26">
        <v>26.463857566765579</v>
      </c>
      <c r="I478" s="183">
        <f t="shared" si="28"/>
        <v>2.6463857566765579E-2</v>
      </c>
      <c r="J478" s="184">
        <f t="shared" si="29"/>
        <v>1.1762760052789395E-2</v>
      </c>
      <c r="K478" s="185">
        <v>1.1762760052789395E-2</v>
      </c>
      <c r="L478" s="27">
        <v>3.8228444000000001</v>
      </c>
      <c r="M478" s="26">
        <v>413.53375</v>
      </c>
      <c r="N478" s="183">
        <f t="shared" si="30"/>
        <v>0.41353375000000003</v>
      </c>
      <c r="O478" s="184">
        <f t="shared" si="31"/>
        <v>0.18380911636589919</v>
      </c>
      <c r="P478" s="185">
        <v>0.18380911636589919</v>
      </c>
      <c r="Q478" s="27">
        <v>-12.203581200000007</v>
      </c>
      <c r="R478" s="25">
        <v>27</v>
      </c>
      <c r="S478" s="25" t="s">
        <v>1101</v>
      </c>
      <c r="T478" s="21" t="s">
        <v>1217</v>
      </c>
      <c r="W478" s="21" t="s">
        <v>1203</v>
      </c>
      <c r="X478" s="36"/>
      <c r="Y478" s="21"/>
      <c r="Z478" s="21"/>
      <c r="AA478" s="21"/>
      <c r="AB478" s="32"/>
    </row>
    <row r="479" spans="1:28" s="23" customFormat="1" x14ac:dyDescent="0.3">
      <c r="A479" s="32" t="s">
        <v>486</v>
      </c>
      <c r="B479" s="1" t="s">
        <v>19</v>
      </c>
      <c r="C479" s="15" t="s">
        <v>1205</v>
      </c>
      <c r="D479" s="15"/>
      <c r="E479" s="24" t="s">
        <v>339</v>
      </c>
      <c r="F479" s="25">
        <v>2.3786999999999998</v>
      </c>
      <c r="G479" s="21"/>
      <c r="H479" s="26">
        <v>64.565481870229007</v>
      </c>
      <c r="I479" s="183">
        <f t="shared" si="28"/>
        <v>6.4565481870229008E-2</v>
      </c>
      <c r="J479" s="184">
        <f t="shared" si="29"/>
        <v>2.7143179833618788E-2</v>
      </c>
      <c r="K479" s="185">
        <v>2.7143179833618788E-2</v>
      </c>
      <c r="L479" s="27">
        <v>-1.1230969999999996</v>
      </c>
      <c r="M479" s="26">
        <v>685.33965244865738</v>
      </c>
      <c r="N479" s="183">
        <f t="shared" si="30"/>
        <v>0.68533965244865735</v>
      </c>
      <c r="O479" s="184">
        <f t="shared" si="31"/>
        <v>0.2881152110180592</v>
      </c>
      <c r="P479" s="185">
        <v>0.2881152110180592</v>
      </c>
      <c r="Q479" s="27">
        <v>-19.182460499999998</v>
      </c>
      <c r="R479" s="25">
        <v>27</v>
      </c>
      <c r="S479" s="25" t="s">
        <v>1101</v>
      </c>
      <c r="T479" s="21" t="s">
        <v>1217</v>
      </c>
      <c r="U479" s="21"/>
      <c r="V479" s="21"/>
      <c r="W479" s="21" t="s">
        <v>1203</v>
      </c>
      <c r="X479" s="36"/>
      <c r="Y479" s="21"/>
      <c r="Z479" s="21"/>
      <c r="AA479" s="21"/>
      <c r="AB479" s="32"/>
    </row>
    <row r="480" spans="1:28" x14ac:dyDescent="0.3">
      <c r="A480" s="32" t="s">
        <v>487</v>
      </c>
      <c r="B480" s="1" t="s">
        <v>19</v>
      </c>
      <c r="C480" s="15" t="s">
        <v>1205</v>
      </c>
      <c r="E480" s="24" t="s">
        <v>339</v>
      </c>
      <c r="F480" s="25">
        <v>2.3306</v>
      </c>
      <c r="G480" s="21"/>
      <c r="H480" s="26">
        <v>57.694060114503813</v>
      </c>
      <c r="I480" s="183">
        <f t="shared" si="28"/>
        <v>5.7694060114503815E-2</v>
      </c>
      <c r="J480" s="184">
        <f t="shared" si="29"/>
        <v>2.4755024506351933E-2</v>
      </c>
      <c r="K480" s="185">
        <v>2.4755024506351933E-2</v>
      </c>
      <c r="L480" s="27">
        <v>0.19131560000000147</v>
      </c>
      <c r="M480" s="26">
        <v>573.20695102685636</v>
      </c>
      <c r="N480" s="183">
        <f t="shared" si="30"/>
        <v>0.57320695102685637</v>
      </c>
      <c r="O480" s="184">
        <f t="shared" si="31"/>
        <v>0.24594823265547772</v>
      </c>
      <c r="P480" s="185">
        <v>0.24594823265547772</v>
      </c>
      <c r="Q480" s="27">
        <v>-16.4225043</v>
      </c>
      <c r="R480" s="25">
        <v>27</v>
      </c>
      <c r="S480" s="25" t="s">
        <v>1101</v>
      </c>
      <c r="T480" s="21" t="s">
        <v>1217</v>
      </c>
      <c r="U480" s="29"/>
      <c r="V480" s="30"/>
      <c r="W480" s="21" t="s">
        <v>1203</v>
      </c>
      <c r="X480" s="31"/>
      <c r="Y480" s="31"/>
      <c r="Z480" s="28"/>
      <c r="AA480" s="21"/>
      <c r="AB480" s="32"/>
    </row>
    <row r="481" spans="1:28" x14ac:dyDescent="0.3">
      <c r="A481" s="32" t="s">
        <v>488</v>
      </c>
      <c r="B481" s="1" t="s">
        <v>19</v>
      </c>
      <c r="C481" s="15" t="s">
        <v>1205</v>
      </c>
      <c r="E481" s="24" t="s">
        <v>339</v>
      </c>
      <c r="F481" s="25">
        <v>2.3083999999999998</v>
      </c>
      <c r="G481" s="21"/>
      <c r="H481" s="26">
        <v>53.42646884272996</v>
      </c>
      <c r="I481" s="183">
        <f t="shared" si="28"/>
        <v>5.342646884272996E-2</v>
      </c>
      <c r="J481" s="184">
        <f t="shared" si="29"/>
        <v>2.3144372224367511E-2</v>
      </c>
      <c r="K481" s="185">
        <v>2.3144372224367511E-2</v>
      </c>
      <c r="L481" s="27">
        <v>1.8969556000000005</v>
      </c>
      <c r="M481" s="26">
        <v>604.03375000000005</v>
      </c>
      <c r="N481" s="183">
        <f t="shared" si="30"/>
        <v>0.60403375000000004</v>
      </c>
      <c r="O481" s="184">
        <f t="shared" si="31"/>
        <v>0.26166771356783924</v>
      </c>
      <c r="P481" s="185">
        <v>0.26166771356783924</v>
      </c>
      <c r="Q481" s="27">
        <v>-16.803749200000002</v>
      </c>
      <c r="R481" s="25">
        <v>27</v>
      </c>
      <c r="S481" s="25" t="s">
        <v>1101</v>
      </c>
      <c r="T481" s="21" t="s">
        <v>1217</v>
      </c>
      <c r="U481" s="29"/>
      <c r="V481" s="30"/>
      <c r="W481" s="21" t="s">
        <v>1203</v>
      </c>
      <c r="X481" s="31"/>
      <c r="Y481" s="31"/>
      <c r="Z481" s="28"/>
      <c r="AA481" s="21"/>
      <c r="AB481" s="32"/>
    </row>
    <row r="482" spans="1:28" x14ac:dyDescent="0.3">
      <c r="A482" s="32" t="s">
        <v>489</v>
      </c>
      <c r="B482" s="1" t="s">
        <v>19</v>
      </c>
      <c r="C482" s="15" t="s">
        <v>1205</v>
      </c>
      <c r="E482" s="24" t="s">
        <v>339</v>
      </c>
      <c r="F482" s="25">
        <v>2.3359000000000001</v>
      </c>
      <c r="G482" s="21"/>
      <c r="H482" s="26">
        <v>54.610916555971507</v>
      </c>
      <c r="I482" s="183">
        <f t="shared" si="28"/>
        <v>5.4610916555971507E-2</v>
      </c>
      <c r="J482" s="184">
        <f t="shared" si="29"/>
        <v>2.3378961666155017E-2</v>
      </c>
      <c r="K482" s="185">
        <v>2.3378961666155017E-2</v>
      </c>
      <c r="L482" s="27">
        <v>1.8730911999999988</v>
      </c>
      <c r="M482" s="26">
        <v>617.83042789223441</v>
      </c>
      <c r="N482" s="183">
        <f t="shared" si="30"/>
        <v>0.61783042789223441</v>
      </c>
      <c r="O482" s="184">
        <f t="shared" si="31"/>
        <v>0.26449352621783229</v>
      </c>
      <c r="P482" s="185">
        <v>0.26449352621783229</v>
      </c>
      <c r="Q482" s="27">
        <v>-16.528040199999996</v>
      </c>
      <c r="R482" s="25">
        <v>27</v>
      </c>
      <c r="S482" s="25" t="s">
        <v>1101</v>
      </c>
      <c r="T482" s="21" t="s">
        <v>1217</v>
      </c>
      <c r="U482" s="29"/>
      <c r="V482" s="30"/>
      <c r="W482" s="21" t="s">
        <v>1203</v>
      </c>
      <c r="X482" s="31"/>
      <c r="Y482" s="31"/>
      <c r="Z482" s="28"/>
      <c r="AA482" s="21"/>
      <c r="AB482" s="32"/>
    </row>
    <row r="483" spans="1:28" x14ac:dyDescent="0.3">
      <c r="A483" s="32" t="s">
        <v>490</v>
      </c>
      <c r="B483" s="1" t="s">
        <v>19</v>
      </c>
      <c r="C483" s="15" t="s">
        <v>1205</v>
      </c>
      <c r="E483" s="24" t="s">
        <v>339</v>
      </c>
      <c r="F483" s="25">
        <v>2.3336000000000001</v>
      </c>
      <c r="G483" s="21"/>
      <c r="H483" s="26">
        <v>32.897355391860891</v>
      </c>
      <c r="I483" s="183">
        <f t="shared" si="28"/>
        <v>3.2897355391860894E-2</v>
      </c>
      <c r="J483" s="184">
        <f t="shared" si="29"/>
        <v>1.4097255481599628E-2</v>
      </c>
      <c r="K483" s="185">
        <v>1.4097255481599628E-2</v>
      </c>
      <c r="L483" s="27">
        <v>3.5823216000000002</v>
      </c>
      <c r="M483" s="26">
        <v>488.43264659270994</v>
      </c>
      <c r="N483" s="183">
        <f t="shared" si="30"/>
        <v>0.48843264659270996</v>
      </c>
      <c r="O483" s="184">
        <f t="shared" si="31"/>
        <v>0.20930435661326274</v>
      </c>
      <c r="P483" s="185">
        <v>0.20930435661326274</v>
      </c>
      <c r="Q483" s="27">
        <v>-13.313930699999998</v>
      </c>
      <c r="R483" s="25">
        <v>27</v>
      </c>
      <c r="S483" s="25" t="s">
        <v>1101</v>
      </c>
      <c r="T483" s="21" t="s">
        <v>1217</v>
      </c>
      <c r="U483" s="29"/>
      <c r="V483" s="30"/>
      <c r="W483" s="21" t="s">
        <v>1203</v>
      </c>
      <c r="X483" s="31"/>
      <c r="Y483" s="31"/>
      <c r="Z483" s="28"/>
      <c r="AA483" s="21"/>
      <c r="AB483" s="32"/>
    </row>
    <row r="484" spans="1:28" x14ac:dyDescent="0.3">
      <c r="A484" s="32" t="s">
        <v>491</v>
      </c>
      <c r="B484" s="1" t="s">
        <v>19</v>
      </c>
      <c r="C484" s="15" t="s">
        <v>1205</v>
      </c>
      <c r="E484" s="24" t="s">
        <v>339</v>
      </c>
      <c r="F484" s="25">
        <v>2.3607999999999998</v>
      </c>
      <c r="G484" s="21"/>
      <c r="H484" s="26">
        <v>46.328100470957615</v>
      </c>
      <c r="I484" s="183">
        <f t="shared" si="28"/>
        <v>4.6328100470957617E-2</v>
      </c>
      <c r="J484" s="184">
        <f t="shared" si="29"/>
        <v>1.9623898877904788E-2</v>
      </c>
      <c r="K484" s="185">
        <v>1.9623898877904788E-2</v>
      </c>
      <c r="L484" s="27">
        <v>2.7051168000000008</v>
      </c>
      <c r="M484" s="26">
        <v>549.00316957210771</v>
      </c>
      <c r="N484" s="183">
        <f t="shared" si="30"/>
        <v>0.54900316957210771</v>
      </c>
      <c r="O484" s="184">
        <f t="shared" si="31"/>
        <v>0.23254963129960513</v>
      </c>
      <c r="P484" s="185">
        <v>0.23254963129960513</v>
      </c>
      <c r="Q484" s="27">
        <v>-16.622365299999995</v>
      </c>
      <c r="R484" s="25">
        <v>27</v>
      </c>
      <c r="S484" s="25" t="s">
        <v>1101</v>
      </c>
      <c r="T484" s="21" t="s">
        <v>1217</v>
      </c>
      <c r="U484" s="29"/>
      <c r="V484" s="30"/>
      <c r="W484" s="21" t="s">
        <v>1203</v>
      </c>
      <c r="X484" s="31"/>
      <c r="Y484" s="31"/>
      <c r="Z484" s="28"/>
      <c r="AA484" s="21"/>
      <c r="AB484" s="32"/>
    </row>
    <row r="485" spans="1:28" x14ac:dyDescent="0.3">
      <c r="A485" s="32" t="s">
        <v>492</v>
      </c>
      <c r="B485" s="1" t="s">
        <v>19</v>
      </c>
      <c r="C485" s="15" t="s">
        <v>1205</v>
      </c>
      <c r="E485" s="24" t="s">
        <v>339</v>
      </c>
      <c r="F485" s="25">
        <v>2.3258000000000001</v>
      </c>
      <c r="G485" s="21"/>
      <c r="H485" s="26">
        <v>50.287767177877065</v>
      </c>
      <c r="I485" s="183">
        <f t="shared" si="28"/>
        <v>5.0287767177877064E-2</v>
      </c>
      <c r="J485" s="184">
        <f t="shared" si="29"/>
        <v>2.1621707445987213E-2</v>
      </c>
      <c r="K485" s="185">
        <v>2.1621707445987213E-2</v>
      </c>
      <c r="L485" s="27">
        <v>2.7883631999999996</v>
      </c>
      <c r="M485" s="26">
        <v>553.55150554675117</v>
      </c>
      <c r="N485" s="183">
        <f t="shared" si="30"/>
        <v>0.55355150554675114</v>
      </c>
      <c r="O485" s="184">
        <f t="shared" si="31"/>
        <v>0.23800477493625896</v>
      </c>
      <c r="P485" s="185">
        <v>0.23800477493625896</v>
      </c>
      <c r="Q485" s="27">
        <v>-16.976599400000001</v>
      </c>
      <c r="R485" s="25">
        <v>27</v>
      </c>
      <c r="S485" s="25" t="s">
        <v>1101</v>
      </c>
      <c r="T485" s="21" t="s">
        <v>1217</v>
      </c>
      <c r="U485" s="29"/>
      <c r="V485" s="30"/>
      <c r="W485" s="21" t="s">
        <v>1203</v>
      </c>
      <c r="X485" s="31"/>
      <c r="Y485" s="31"/>
      <c r="Z485" s="28"/>
      <c r="AA485" s="21"/>
      <c r="AB485" s="32"/>
    </row>
    <row r="486" spans="1:28" x14ac:dyDescent="0.3">
      <c r="A486" s="1" t="s">
        <v>620</v>
      </c>
      <c r="B486" s="1" t="s">
        <v>19</v>
      </c>
      <c r="C486" s="15" t="s">
        <v>1205</v>
      </c>
      <c r="E486" s="24" t="s">
        <v>339</v>
      </c>
      <c r="F486" s="25">
        <v>2.3208000000000002</v>
      </c>
      <c r="G486" s="21"/>
      <c r="H486" s="26">
        <v>58.409708969465647</v>
      </c>
      <c r="I486" s="183">
        <f t="shared" si="28"/>
        <v>5.8409708969465651E-2</v>
      </c>
      <c r="J486" s="184">
        <f t="shared" si="29"/>
        <v>2.5167920100597055E-2</v>
      </c>
      <c r="K486" s="185">
        <v>2.5167920100597055E-2</v>
      </c>
      <c r="L486" s="27">
        <v>2.3253556000000009</v>
      </c>
      <c r="M486" s="26">
        <v>676.57187993680895</v>
      </c>
      <c r="N486" s="183">
        <f t="shared" si="30"/>
        <v>0.67657187993680901</v>
      </c>
      <c r="O486" s="184">
        <f t="shared" si="31"/>
        <v>0.29152528435746677</v>
      </c>
      <c r="P486" s="185">
        <v>0.29152528435746677</v>
      </c>
      <c r="Q486" s="27">
        <v>-18.598080999999993</v>
      </c>
      <c r="R486" s="25">
        <v>27</v>
      </c>
      <c r="S486" s="3" t="s">
        <v>1101</v>
      </c>
      <c r="T486" s="21" t="s">
        <v>1217</v>
      </c>
      <c r="U486" s="29"/>
      <c r="V486" s="29"/>
      <c r="W486" s="21" t="s">
        <v>1203</v>
      </c>
      <c r="X486" s="31"/>
      <c r="Y486" s="31"/>
      <c r="Z486" s="28"/>
      <c r="AA486" s="21"/>
      <c r="AB486" s="32"/>
    </row>
    <row r="487" spans="1:28" x14ac:dyDescent="0.3">
      <c r="A487" s="1" t="s">
        <v>621</v>
      </c>
      <c r="B487" s="1" t="s">
        <v>19</v>
      </c>
      <c r="C487" s="15" t="s">
        <v>1205</v>
      </c>
      <c r="E487" s="24" t="s">
        <v>339</v>
      </c>
      <c r="F487" s="25">
        <v>2.3479000000000001</v>
      </c>
      <c r="G487" s="21"/>
      <c r="H487" s="26">
        <v>65.127266221374043</v>
      </c>
      <c r="I487" s="183">
        <f t="shared" si="28"/>
        <v>6.5127266221374047E-2</v>
      </c>
      <c r="J487" s="184">
        <f t="shared" si="29"/>
        <v>2.7738517918724837E-2</v>
      </c>
      <c r="K487" s="185">
        <v>2.7738517918724837E-2</v>
      </c>
      <c r="L487" s="27">
        <v>2.5595044000000007</v>
      </c>
      <c r="M487" s="26">
        <v>670.8214849921012</v>
      </c>
      <c r="N487" s="183">
        <f t="shared" si="30"/>
        <v>0.67082148499210126</v>
      </c>
      <c r="O487" s="184">
        <f t="shared" si="31"/>
        <v>0.28571126751228809</v>
      </c>
      <c r="P487" s="185">
        <v>0.28571126751228809</v>
      </c>
      <c r="Q487" s="27">
        <v>-19.376929399999998</v>
      </c>
      <c r="R487" s="25">
        <v>27</v>
      </c>
      <c r="S487" s="3" t="s">
        <v>1101</v>
      </c>
      <c r="T487" s="21" t="s">
        <v>1217</v>
      </c>
      <c r="U487" s="29"/>
      <c r="V487" s="29"/>
      <c r="W487" s="21" t="s">
        <v>1203</v>
      </c>
      <c r="X487" s="31"/>
      <c r="Y487" s="31"/>
      <c r="Z487" s="28"/>
      <c r="AA487" s="21"/>
      <c r="AB487" s="32"/>
    </row>
    <row r="488" spans="1:28" x14ac:dyDescent="0.3">
      <c r="A488" s="1" t="s">
        <v>622</v>
      </c>
      <c r="B488" s="1" t="s">
        <v>19</v>
      </c>
      <c r="C488" s="15" t="s">
        <v>1205</v>
      </c>
      <c r="E488" s="24" t="s">
        <v>339</v>
      </c>
      <c r="F488" s="25">
        <v>2.3717999999999999</v>
      </c>
      <c r="G488" s="21"/>
      <c r="H488" s="26">
        <v>59.783754770992367</v>
      </c>
      <c r="I488" s="183">
        <f t="shared" si="28"/>
        <v>5.9783754770992369E-2</v>
      </c>
      <c r="J488" s="184">
        <f t="shared" si="29"/>
        <v>2.5206069133566225E-2</v>
      </c>
      <c r="K488" s="185">
        <v>2.5206069133566225E-2</v>
      </c>
      <c r="L488" s="27">
        <v>1.9952724000000015</v>
      </c>
      <c r="M488" s="26">
        <v>674.45497630331772</v>
      </c>
      <c r="N488" s="183">
        <f t="shared" si="30"/>
        <v>0.67445497630331774</v>
      </c>
      <c r="O488" s="184">
        <f t="shared" si="31"/>
        <v>0.28436418597829405</v>
      </c>
      <c r="P488" s="185">
        <v>0.28436418597829405</v>
      </c>
      <c r="Q488" s="27">
        <v>-18.529816399999998</v>
      </c>
      <c r="R488" s="25">
        <v>27</v>
      </c>
      <c r="S488" s="3" t="s">
        <v>1101</v>
      </c>
      <c r="T488" s="21" t="s">
        <v>1217</v>
      </c>
      <c r="U488" s="29"/>
      <c r="V488" s="29"/>
      <c r="W488" s="21" t="s">
        <v>1203</v>
      </c>
      <c r="X488" s="31"/>
      <c r="Y488" s="31"/>
      <c r="Z488" s="28"/>
      <c r="AA488" s="21"/>
      <c r="AB488" s="32"/>
    </row>
    <row r="489" spans="1:28" x14ac:dyDescent="0.3">
      <c r="A489" s="1" t="s">
        <v>623</v>
      </c>
      <c r="B489" s="1" t="s">
        <v>19</v>
      </c>
      <c r="C489" s="15" t="s">
        <v>1205</v>
      </c>
      <c r="E489" s="24" t="s">
        <v>339</v>
      </c>
      <c r="F489" s="25">
        <v>2.2675000000000001</v>
      </c>
      <c r="G489" s="21"/>
      <c r="H489" s="26">
        <v>65.232228053435108</v>
      </c>
      <c r="I489" s="183">
        <f t="shared" si="28"/>
        <v>6.5232228053435107E-2</v>
      </c>
      <c r="J489" s="184">
        <f t="shared" si="29"/>
        <v>2.8768347542860024E-2</v>
      </c>
      <c r="K489" s="185">
        <v>2.8768347542860024E-2</v>
      </c>
      <c r="L489" s="27">
        <v>2.380803600000001</v>
      </c>
      <c r="M489" s="26">
        <v>702.21169036334925</v>
      </c>
      <c r="N489" s="183">
        <f t="shared" si="30"/>
        <v>0.70221169036334929</v>
      </c>
      <c r="O489" s="184">
        <f t="shared" si="31"/>
        <v>0.30968542022639439</v>
      </c>
      <c r="P489" s="185">
        <v>0.30968542022639439</v>
      </c>
      <c r="Q489" s="27">
        <v>-19.159509699999997</v>
      </c>
      <c r="R489" s="25">
        <v>27</v>
      </c>
      <c r="S489" s="3" t="s">
        <v>1101</v>
      </c>
      <c r="T489" s="21" t="s">
        <v>1217</v>
      </c>
      <c r="U489" s="29"/>
      <c r="V489" s="29"/>
      <c r="W489" s="21" t="s">
        <v>1203</v>
      </c>
      <c r="X489" s="31"/>
      <c r="Y489" s="31"/>
      <c r="Z489" s="28"/>
      <c r="AA489" s="21"/>
      <c r="AB489" s="32"/>
    </row>
    <row r="490" spans="1:28" x14ac:dyDescent="0.3">
      <c r="A490" s="1" t="s">
        <v>624</v>
      </c>
      <c r="B490" s="1" t="s">
        <v>19</v>
      </c>
      <c r="C490" s="15" t="s">
        <v>1205</v>
      </c>
      <c r="E490" s="24" t="s">
        <v>339</v>
      </c>
      <c r="F490" s="25">
        <v>2.2795999999999998</v>
      </c>
      <c r="G490" s="21"/>
      <c r="H490" s="26">
        <v>52.268249045801525</v>
      </c>
      <c r="I490" s="183">
        <f t="shared" si="28"/>
        <v>5.2268249045801525E-2</v>
      </c>
      <c r="J490" s="184">
        <f t="shared" si="29"/>
        <v>2.2928693211879948E-2</v>
      </c>
      <c r="K490" s="185">
        <v>2.2928693211879948E-2</v>
      </c>
      <c r="L490" s="27">
        <v>2.2798490000000018</v>
      </c>
      <c r="M490" s="26">
        <v>644.53396524486584</v>
      </c>
      <c r="N490" s="183">
        <f t="shared" si="30"/>
        <v>0.64453396524486584</v>
      </c>
      <c r="O490" s="184">
        <f t="shared" si="31"/>
        <v>0.28273993913180639</v>
      </c>
      <c r="P490" s="185">
        <v>0.28273993913180639</v>
      </c>
      <c r="Q490" s="27">
        <v>-19.644807799999992</v>
      </c>
      <c r="R490" s="25">
        <v>27</v>
      </c>
      <c r="S490" s="3" t="s">
        <v>1101</v>
      </c>
      <c r="T490" s="21" t="s">
        <v>1217</v>
      </c>
      <c r="U490" s="29"/>
      <c r="V490" s="29"/>
      <c r="W490" s="21" t="s">
        <v>1203</v>
      </c>
      <c r="X490" s="31"/>
      <c r="Y490" s="31"/>
      <c r="Z490" s="28"/>
      <c r="AA490" s="21"/>
      <c r="AB490" s="32"/>
    </row>
    <row r="491" spans="1:28" x14ac:dyDescent="0.3">
      <c r="A491" s="1" t="s">
        <v>989</v>
      </c>
      <c r="B491" s="1" t="s">
        <v>19</v>
      </c>
      <c r="C491" s="15" t="s">
        <v>1205</v>
      </c>
      <c r="E491" s="24" t="s">
        <v>339</v>
      </c>
      <c r="F491" s="25">
        <v>2.2343999999999999</v>
      </c>
      <c r="G491" s="21"/>
      <c r="H491" s="26">
        <v>53.4973693129933</v>
      </c>
      <c r="I491" s="183">
        <f t="shared" si="28"/>
        <v>5.3497369312993301E-2</v>
      </c>
      <c r="J491" s="184">
        <f t="shared" si="29"/>
        <v>2.3942610684297039E-2</v>
      </c>
      <c r="K491" s="185">
        <v>2.3942610684297039E-2</v>
      </c>
      <c r="L491" s="27">
        <v>2.7241530113246455</v>
      </c>
      <c r="M491" s="26">
        <v>553.27544149195683</v>
      </c>
      <c r="N491" s="183">
        <f t="shared" si="30"/>
        <v>0.55327544149195684</v>
      </c>
      <c r="O491" s="184">
        <f t="shared" si="31"/>
        <v>0.24761700747044257</v>
      </c>
      <c r="P491" s="185">
        <v>0.24761700747044257</v>
      </c>
      <c r="Q491" s="27">
        <v>-17.537123729388835</v>
      </c>
      <c r="R491" s="323">
        <v>30</v>
      </c>
      <c r="S491" s="3" t="s">
        <v>1101</v>
      </c>
      <c r="T491" s="21" t="s">
        <v>1217</v>
      </c>
      <c r="W491" s="21" t="s">
        <v>1203</v>
      </c>
      <c r="X491" s="36"/>
      <c r="Y491" s="21"/>
      <c r="Z491" s="21"/>
      <c r="AA491" s="21"/>
      <c r="AB491" s="32"/>
    </row>
    <row r="492" spans="1:28" x14ac:dyDescent="0.3">
      <c r="A492" s="1" t="s">
        <v>990</v>
      </c>
      <c r="B492" s="1" t="s">
        <v>19</v>
      </c>
      <c r="C492" s="15" t="s">
        <v>1205</v>
      </c>
      <c r="E492" s="24" t="s">
        <v>339</v>
      </c>
      <c r="F492" s="25">
        <v>2.2742</v>
      </c>
      <c r="G492" s="21"/>
      <c r="H492" s="26">
        <v>58.215379515302565</v>
      </c>
      <c r="I492" s="183">
        <f t="shared" si="28"/>
        <v>5.8215379515302569E-2</v>
      </c>
      <c r="J492" s="184">
        <f t="shared" si="29"/>
        <v>2.5598179366503635E-2</v>
      </c>
      <c r="K492" s="185">
        <v>2.5598179366503635E-2</v>
      </c>
      <c r="L492" s="27">
        <v>2.4666511243497378</v>
      </c>
      <c r="M492" s="26">
        <v>571.83003129755105</v>
      </c>
      <c r="N492" s="183">
        <f t="shared" si="30"/>
        <v>0.57183003129755106</v>
      </c>
      <c r="O492" s="184">
        <f t="shared" si="31"/>
        <v>0.25144227917401768</v>
      </c>
      <c r="P492" s="185">
        <v>0.25144227917401768</v>
      </c>
      <c r="Q492" s="27">
        <v>-18.047805373087748</v>
      </c>
      <c r="R492" s="323">
        <v>30</v>
      </c>
      <c r="S492" s="3" t="s">
        <v>1101</v>
      </c>
      <c r="T492" s="21" t="s">
        <v>1217</v>
      </c>
      <c r="W492" s="21" t="s">
        <v>1203</v>
      </c>
      <c r="X492" s="36"/>
      <c r="Y492" s="21"/>
      <c r="Z492" s="21"/>
      <c r="AA492" s="21"/>
      <c r="AB492" s="32"/>
    </row>
    <row r="493" spans="1:28" x14ac:dyDescent="0.3">
      <c r="A493" s="1" t="s">
        <v>991</v>
      </c>
      <c r="B493" s="1" t="s">
        <v>19</v>
      </c>
      <c r="C493" s="15" t="s">
        <v>1205</v>
      </c>
      <c r="E493" s="24" t="s">
        <v>339</v>
      </c>
      <c r="F493" s="25">
        <v>2.2681</v>
      </c>
      <c r="G493" s="21"/>
      <c r="H493" s="26">
        <v>50.804828786225535</v>
      </c>
      <c r="I493" s="183">
        <f t="shared" si="28"/>
        <v>5.0804828786225539E-2</v>
      </c>
      <c r="J493" s="184">
        <f t="shared" si="29"/>
        <v>2.2399730517272405E-2</v>
      </c>
      <c r="K493" s="185">
        <v>2.2399730517272405E-2</v>
      </c>
      <c r="L493" s="27">
        <v>2.2344394352537709</v>
      </c>
      <c r="M493" s="26">
        <v>565.29542873704906</v>
      </c>
      <c r="N493" s="183">
        <f t="shared" si="30"/>
        <v>0.56529542873704908</v>
      </c>
      <c r="O493" s="184">
        <f t="shared" si="31"/>
        <v>0.24923743606412815</v>
      </c>
      <c r="P493" s="185">
        <v>0.24923743606412815</v>
      </c>
      <c r="Q493" s="27">
        <v>-17.235508762459659</v>
      </c>
      <c r="R493" s="323">
        <v>30</v>
      </c>
      <c r="S493" s="3" t="s">
        <v>1101</v>
      </c>
      <c r="T493" s="21" t="s">
        <v>1217</v>
      </c>
      <c r="W493" s="21" t="s">
        <v>1203</v>
      </c>
      <c r="X493" s="36"/>
      <c r="Y493" s="21"/>
      <c r="Z493" s="21"/>
      <c r="AA493" s="21"/>
      <c r="AB493" s="32"/>
    </row>
    <row r="494" spans="1:28" x14ac:dyDescent="0.3">
      <c r="A494" s="1" t="s">
        <v>992</v>
      </c>
      <c r="B494" s="1" t="s">
        <v>19</v>
      </c>
      <c r="C494" s="15" t="s">
        <v>1205</v>
      </c>
      <c r="E494" s="24" t="s">
        <v>339</v>
      </c>
      <c r="F494" s="25">
        <v>2.3134000000000001</v>
      </c>
      <c r="G494" s="21"/>
      <c r="H494" s="26">
        <v>55.469126790124392</v>
      </c>
      <c r="I494" s="183">
        <f t="shared" si="28"/>
        <v>5.546912679012439E-2</v>
      </c>
      <c r="J494" s="184">
        <f t="shared" si="29"/>
        <v>2.3977317709918036E-2</v>
      </c>
      <c r="K494" s="185">
        <v>2.3977317709918036E-2</v>
      </c>
      <c r="L494" s="27">
        <v>1.9739432620123267</v>
      </c>
      <c r="M494" s="26">
        <v>646.52698112999315</v>
      </c>
      <c r="N494" s="183">
        <f t="shared" si="30"/>
        <v>0.64652698112999318</v>
      </c>
      <c r="O494" s="184">
        <f t="shared" si="31"/>
        <v>0.27947046819831983</v>
      </c>
      <c r="P494" s="185">
        <v>0.27947046819831983</v>
      </c>
      <c r="Q494" s="27">
        <v>-17.748626910915306</v>
      </c>
      <c r="R494" s="323">
        <v>30</v>
      </c>
      <c r="S494" s="3" t="s">
        <v>1101</v>
      </c>
      <c r="T494" s="21" t="s">
        <v>1217</v>
      </c>
      <c r="W494" s="21" t="s">
        <v>1203</v>
      </c>
      <c r="X494" s="36"/>
      <c r="Y494" s="21"/>
      <c r="Z494" s="21"/>
      <c r="AA494" s="21"/>
      <c r="AB494" s="32"/>
    </row>
    <row r="495" spans="1:28" x14ac:dyDescent="0.3">
      <c r="A495" s="1" t="s">
        <v>993</v>
      </c>
      <c r="B495" s="1" t="s">
        <v>19</v>
      </c>
      <c r="C495" s="15" t="s">
        <v>1205</v>
      </c>
      <c r="E495" s="24" t="s">
        <v>339</v>
      </c>
      <c r="F495" s="25">
        <v>2.3005</v>
      </c>
      <c r="G495" s="21"/>
      <c r="H495" s="26">
        <v>54.323844107889194</v>
      </c>
      <c r="I495" s="183">
        <f t="shared" si="28"/>
        <v>5.4323844107889194E-2</v>
      </c>
      <c r="J495" s="184">
        <f t="shared" si="29"/>
        <v>2.361392919273601E-2</v>
      </c>
      <c r="K495" s="185">
        <v>2.361392919273601E-2</v>
      </c>
      <c r="L495" s="27">
        <v>1.9240650935548951</v>
      </c>
      <c r="M495" s="26">
        <v>574.31502100365742</v>
      </c>
      <c r="N495" s="183">
        <f t="shared" si="30"/>
        <v>0.57431502100365739</v>
      </c>
      <c r="O495" s="184">
        <f t="shared" si="31"/>
        <v>0.24964791175990322</v>
      </c>
      <c r="P495" s="185">
        <v>0.24964791175990322</v>
      </c>
      <c r="Q495" s="27">
        <v>-17.391298450368854</v>
      </c>
      <c r="R495" s="323">
        <v>30</v>
      </c>
      <c r="S495" s="3" t="s">
        <v>1101</v>
      </c>
      <c r="T495" s="21" t="s">
        <v>1217</v>
      </c>
      <c r="W495" s="21" t="s">
        <v>1203</v>
      </c>
      <c r="X495" s="36"/>
      <c r="Y495" s="21"/>
      <c r="Z495" s="21"/>
      <c r="AA495" s="21"/>
      <c r="AB495" s="32"/>
    </row>
    <row r="496" spans="1:28" x14ac:dyDescent="0.3">
      <c r="A496" s="1" t="s">
        <v>1004</v>
      </c>
      <c r="B496" s="1" t="s">
        <v>19</v>
      </c>
      <c r="C496" s="15" t="s">
        <v>1205</v>
      </c>
      <c r="E496" s="24" t="s">
        <v>339</v>
      </c>
      <c r="F496" s="25">
        <v>2.2976999999999999</v>
      </c>
      <c r="G496" s="21"/>
      <c r="H496" s="26">
        <v>39.492346740365356</v>
      </c>
      <c r="I496" s="183">
        <f t="shared" si="28"/>
        <v>3.9492346740365357E-2</v>
      </c>
      <c r="J496" s="184">
        <f t="shared" si="29"/>
        <v>1.7187773312601889E-2</v>
      </c>
      <c r="K496" s="185">
        <v>1.7187773312601889E-2</v>
      </c>
      <c r="L496" s="27">
        <v>3.1776428212468595</v>
      </c>
      <c r="M496" s="26">
        <v>467.22116833605071</v>
      </c>
      <c r="N496" s="183">
        <f t="shared" si="30"/>
        <v>0.46722116833605071</v>
      </c>
      <c r="O496" s="184">
        <f t="shared" si="31"/>
        <v>0.20334298138836696</v>
      </c>
      <c r="P496" s="185">
        <v>0.20334298138836696</v>
      </c>
      <c r="Q496" s="27">
        <v>-16.842048645765416</v>
      </c>
      <c r="R496" s="323">
        <v>30</v>
      </c>
      <c r="S496" s="3" t="s">
        <v>1101</v>
      </c>
      <c r="T496" s="21" t="s">
        <v>1217</v>
      </c>
      <c r="W496" s="21" t="s">
        <v>1203</v>
      </c>
      <c r="X496" s="36"/>
      <c r="Y496" s="21"/>
      <c r="Z496" s="21"/>
      <c r="AA496" s="21"/>
      <c r="AB496" s="32"/>
    </row>
    <row r="497" spans="1:28" x14ac:dyDescent="0.3">
      <c r="A497" s="1" t="s">
        <v>1005</v>
      </c>
      <c r="B497" s="1" t="s">
        <v>19</v>
      </c>
      <c r="C497" s="15" t="s">
        <v>1205</v>
      </c>
      <c r="E497" s="24" t="s">
        <v>339</v>
      </c>
      <c r="F497" s="25">
        <v>2.3887</v>
      </c>
      <c r="G497" s="21"/>
      <c r="H497" s="26">
        <v>43.875955191280696</v>
      </c>
      <c r="I497" s="183">
        <f t="shared" si="28"/>
        <v>4.3875955191280694E-2</v>
      </c>
      <c r="J497" s="184">
        <f t="shared" si="29"/>
        <v>1.836813128114903E-2</v>
      </c>
      <c r="K497" s="185">
        <v>1.836813128114903E-2</v>
      </c>
      <c r="L497" s="27">
        <v>3.3381765068706142</v>
      </c>
      <c r="M497" s="26">
        <v>607.59547573432656</v>
      </c>
      <c r="N497" s="183">
        <f t="shared" si="30"/>
        <v>0.6075954757343266</v>
      </c>
      <c r="O497" s="184">
        <f t="shared" si="31"/>
        <v>0.25436240454403086</v>
      </c>
      <c r="P497" s="185">
        <v>0.25436240454403086</v>
      </c>
      <c r="Q497" s="27">
        <v>-18.520902033511337</v>
      </c>
      <c r="R497" s="323">
        <v>30</v>
      </c>
      <c r="S497" s="3" t="s">
        <v>1101</v>
      </c>
      <c r="T497" s="21" t="s">
        <v>1217</v>
      </c>
      <c r="W497" s="21" t="s">
        <v>1203</v>
      </c>
      <c r="X497" s="36"/>
      <c r="Y497" s="21"/>
      <c r="Z497" s="21"/>
      <c r="AA497" s="21"/>
      <c r="AB497" s="32"/>
    </row>
    <row r="498" spans="1:28" x14ac:dyDescent="0.3">
      <c r="A498" s="1" t="s">
        <v>1006</v>
      </c>
      <c r="B498" s="1" t="s">
        <v>19</v>
      </c>
      <c r="C498" s="15" t="s">
        <v>1205</v>
      </c>
      <c r="E498" s="24" t="s">
        <v>339</v>
      </c>
      <c r="F498" s="25">
        <v>2.343</v>
      </c>
      <c r="G498" s="21"/>
      <c r="H498" s="26">
        <v>50.62290037225474</v>
      </c>
      <c r="I498" s="183">
        <f t="shared" si="28"/>
        <v>5.0622900372254739E-2</v>
      </c>
      <c r="J498" s="184">
        <f t="shared" si="29"/>
        <v>2.1606018084615767E-2</v>
      </c>
      <c r="K498" s="185">
        <v>2.1606018084615767E-2</v>
      </c>
      <c r="L498" s="27">
        <v>1.8494587882219555</v>
      </c>
      <c r="M498" s="26">
        <v>559.4418974293319</v>
      </c>
      <c r="N498" s="183">
        <f t="shared" si="30"/>
        <v>0.55944189742933192</v>
      </c>
      <c r="O498" s="184">
        <f t="shared" si="31"/>
        <v>0.23877161648712417</v>
      </c>
      <c r="P498" s="185">
        <v>0.23877161648712417</v>
      </c>
      <c r="Q498" s="27">
        <v>-18.382347291530838</v>
      </c>
      <c r="R498" s="323">
        <v>30</v>
      </c>
      <c r="S498" s="3" t="s">
        <v>1101</v>
      </c>
      <c r="T498" s="21" t="s">
        <v>1217</v>
      </c>
      <c r="W498" s="21" t="s">
        <v>1203</v>
      </c>
      <c r="X498" s="36"/>
      <c r="Y498" s="21"/>
      <c r="Z498" s="21"/>
      <c r="AA498" s="21"/>
      <c r="AB498" s="32"/>
    </row>
    <row r="499" spans="1:28" x14ac:dyDescent="0.3">
      <c r="A499" s="1" t="s">
        <v>1007</v>
      </c>
      <c r="B499" s="1" t="s">
        <v>19</v>
      </c>
      <c r="C499" s="15" t="s">
        <v>1205</v>
      </c>
      <c r="E499" s="24" t="s">
        <v>339</v>
      </c>
      <c r="F499" s="25">
        <v>2.2456</v>
      </c>
      <c r="G499" s="21"/>
      <c r="H499" s="26">
        <v>47.906102723624208</v>
      </c>
      <c r="I499" s="183">
        <f t="shared" si="28"/>
        <v>4.7906102723624208E-2</v>
      </c>
      <c r="J499" s="184">
        <f t="shared" si="29"/>
        <v>2.1333319702362043E-2</v>
      </c>
      <c r="K499" s="185">
        <v>2.1333319702362043E-2</v>
      </c>
      <c r="L499" s="27">
        <v>2.7147477925468393</v>
      </c>
      <c r="M499" s="26">
        <v>514.93297069329321</v>
      </c>
      <c r="N499" s="183">
        <f t="shared" si="30"/>
        <v>0.51493297069329325</v>
      </c>
      <c r="O499" s="184">
        <f t="shared" si="31"/>
        <v>0.22930752168386767</v>
      </c>
      <c r="P499" s="185">
        <v>0.22930752168386767</v>
      </c>
      <c r="Q499" s="27">
        <v>-18.271515729562616</v>
      </c>
      <c r="R499" s="323">
        <v>30</v>
      </c>
      <c r="S499" s="3" t="s">
        <v>1101</v>
      </c>
      <c r="T499" s="21" t="s">
        <v>1217</v>
      </c>
      <c r="W499" s="21" t="s">
        <v>1203</v>
      </c>
      <c r="X499" s="36"/>
      <c r="Y499" s="21"/>
      <c r="Z499" s="21"/>
      <c r="AA499" s="21"/>
      <c r="AB499" s="32"/>
    </row>
    <row r="500" spans="1:28" x14ac:dyDescent="0.3">
      <c r="A500" s="1" t="s">
        <v>1008</v>
      </c>
      <c r="B500" s="1" t="s">
        <v>19</v>
      </c>
      <c r="C500" s="15" t="s">
        <v>1205</v>
      </c>
      <c r="E500" s="24" t="s">
        <v>339</v>
      </c>
      <c r="F500" s="25">
        <v>2.3186</v>
      </c>
      <c r="G500" s="21"/>
      <c r="H500" s="26">
        <v>37.503262747618002</v>
      </c>
      <c r="I500" s="183">
        <f t="shared" si="28"/>
        <v>3.7503262747618005E-2</v>
      </c>
      <c r="J500" s="184">
        <f t="shared" si="29"/>
        <v>1.6174960212032262E-2</v>
      </c>
      <c r="K500" s="185">
        <v>1.6174960212032262E-2</v>
      </c>
      <c r="L500" s="27">
        <v>2.4278544136990075</v>
      </c>
      <c r="M500" s="26">
        <v>488.75774578897261</v>
      </c>
      <c r="N500" s="183">
        <f t="shared" si="30"/>
        <v>0.48875774578897263</v>
      </c>
      <c r="O500" s="184">
        <f t="shared" si="31"/>
        <v>0.21079864823124844</v>
      </c>
      <c r="P500" s="185">
        <v>0.21079864823124844</v>
      </c>
      <c r="Q500" s="27">
        <v>-17.205321982201653</v>
      </c>
      <c r="R500" s="323">
        <v>30</v>
      </c>
      <c r="S500" s="3" t="s">
        <v>1101</v>
      </c>
      <c r="T500" s="21" t="s">
        <v>1217</v>
      </c>
      <c r="W500" s="21" t="s">
        <v>1203</v>
      </c>
      <c r="X500" s="36"/>
      <c r="Y500" s="21"/>
      <c r="Z500" s="21"/>
      <c r="AA500" s="21"/>
      <c r="AB500" s="32"/>
    </row>
    <row r="501" spans="1:28" x14ac:dyDescent="0.3">
      <c r="A501" s="1" t="s">
        <v>760</v>
      </c>
      <c r="B501" s="1" t="s">
        <v>19</v>
      </c>
      <c r="C501" s="15" t="s">
        <v>1205</v>
      </c>
      <c r="E501" s="24" t="s">
        <v>339</v>
      </c>
      <c r="F501" s="34">
        <v>2.2881999999999998</v>
      </c>
      <c r="G501" s="21"/>
      <c r="H501" s="26">
        <v>46.687282566679549</v>
      </c>
      <c r="I501" s="183">
        <f t="shared" si="28"/>
        <v>4.6687282566679547E-2</v>
      </c>
      <c r="J501" s="184">
        <f t="shared" si="29"/>
        <v>2.0403497319587252E-2</v>
      </c>
      <c r="K501" s="185">
        <v>2.0403497319587252E-2</v>
      </c>
      <c r="L501" s="27">
        <v>2.2228718000000014</v>
      </c>
      <c r="M501" s="26">
        <v>538.85619469026551</v>
      </c>
      <c r="N501" s="183">
        <f t="shared" si="30"/>
        <v>0.53885619469026558</v>
      </c>
      <c r="O501" s="184">
        <f t="shared" si="31"/>
        <v>0.23549348601095429</v>
      </c>
      <c r="P501" s="185">
        <v>0.23549348601095429</v>
      </c>
      <c r="Q501" s="27">
        <v>-15.752905600000005</v>
      </c>
      <c r="R501" s="323">
        <v>30</v>
      </c>
      <c r="S501" s="3" t="s">
        <v>1101</v>
      </c>
      <c r="T501" s="21" t="s">
        <v>1217</v>
      </c>
      <c r="U501" s="29"/>
      <c r="V501" s="30"/>
      <c r="W501" s="21" t="s">
        <v>1203</v>
      </c>
      <c r="X501" s="31"/>
      <c r="Y501" s="31"/>
      <c r="Z501" s="28"/>
      <c r="AA501" s="21"/>
      <c r="AB501" s="32"/>
    </row>
    <row r="502" spans="1:28" x14ac:dyDescent="0.3">
      <c r="A502" s="1" t="s">
        <v>761</v>
      </c>
      <c r="B502" s="1" t="s">
        <v>19</v>
      </c>
      <c r="C502" s="15" t="s">
        <v>1205</v>
      </c>
      <c r="E502" s="24" t="s">
        <v>339</v>
      </c>
      <c r="F502" s="34">
        <v>2.2482000000000002</v>
      </c>
      <c r="G502" s="21"/>
      <c r="H502" s="26">
        <v>47.817935833011212</v>
      </c>
      <c r="I502" s="183">
        <f t="shared" si="28"/>
        <v>4.7817935833011214E-2</v>
      </c>
      <c r="J502" s="184">
        <f t="shared" si="29"/>
        <v>2.1269431470959527E-2</v>
      </c>
      <c r="K502" s="185">
        <v>2.1269431470959527E-2</v>
      </c>
      <c r="L502" s="27">
        <v>1.8598387999999995</v>
      </c>
      <c r="M502" s="26">
        <v>580.4048672566372</v>
      </c>
      <c r="N502" s="183">
        <f t="shared" si="30"/>
        <v>0.5804048672566372</v>
      </c>
      <c r="O502" s="184">
        <f t="shared" si="31"/>
        <v>0.2581642501808723</v>
      </c>
      <c r="P502" s="185">
        <v>0.2581642501808723</v>
      </c>
      <c r="Q502" s="27">
        <v>-15.518921400000004</v>
      </c>
      <c r="R502" s="323">
        <v>30</v>
      </c>
      <c r="S502" s="3" t="s">
        <v>1101</v>
      </c>
      <c r="T502" s="21" t="s">
        <v>1217</v>
      </c>
      <c r="U502" s="29"/>
      <c r="V502" s="30"/>
      <c r="W502" s="21" t="s">
        <v>1203</v>
      </c>
      <c r="X502" s="31"/>
      <c r="Y502" s="31"/>
      <c r="Z502" s="28"/>
      <c r="AA502" s="21"/>
      <c r="AB502" s="32"/>
    </row>
    <row r="503" spans="1:28" x14ac:dyDescent="0.3">
      <c r="A503" s="1" t="s">
        <v>762</v>
      </c>
      <c r="B503" s="1" t="s">
        <v>19</v>
      </c>
      <c r="C503" s="15" t="s">
        <v>1205</v>
      </c>
      <c r="E503" s="24" t="s">
        <v>339</v>
      </c>
      <c r="F503" s="34">
        <v>2.3864999999999998</v>
      </c>
      <c r="G503" s="21"/>
      <c r="H503" s="26">
        <v>36.596443757247776</v>
      </c>
      <c r="I503" s="183">
        <f t="shared" si="28"/>
        <v>3.6596443757247778E-2</v>
      </c>
      <c r="J503" s="184">
        <f t="shared" si="29"/>
        <v>1.5334776349150547E-2</v>
      </c>
      <c r="K503" s="185">
        <v>1.5334776349150547E-2</v>
      </c>
      <c r="L503" s="27">
        <v>2.0736175999999999</v>
      </c>
      <c r="M503" s="26">
        <v>547.79424778761063</v>
      </c>
      <c r="N503" s="183">
        <f t="shared" si="30"/>
        <v>0.54779424778761066</v>
      </c>
      <c r="O503" s="184">
        <f t="shared" si="31"/>
        <v>0.22953875876287899</v>
      </c>
      <c r="P503" s="185">
        <v>0.22953875876287899</v>
      </c>
      <c r="Q503" s="27">
        <v>-15.487450000000006</v>
      </c>
      <c r="R503" s="323">
        <v>30</v>
      </c>
      <c r="S503" s="3" t="s">
        <v>1101</v>
      </c>
      <c r="T503" s="21" t="s">
        <v>1217</v>
      </c>
      <c r="U503" s="29"/>
      <c r="V503" s="29"/>
      <c r="W503" s="21" t="s">
        <v>1203</v>
      </c>
      <c r="X503" s="31"/>
      <c r="Y503" s="31"/>
      <c r="Z503" s="28"/>
      <c r="AA503" s="21"/>
      <c r="AB503" s="32"/>
    </row>
    <row r="504" spans="1:28" x14ac:dyDescent="0.3">
      <c r="A504" s="1" t="s">
        <v>763</v>
      </c>
      <c r="B504" s="1" t="s">
        <v>19</v>
      </c>
      <c r="C504" s="15" t="s">
        <v>1205</v>
      </c>
      <c r="E504" s="24" t="s">
        <v>339</v>
      </c>
      <c r="F504" s="34">
        <v>2.3357999999999999</v>
      </c>
      <c r="G504" s="21"/>
      <c r="H504" s="26">
        <v>50.606880556629307</v>
      </c>
      <c r="I504" s="183">
        <f t="shared" si="28"/>
        <v>5.0606880556629305E-2</v>
      </c>
      <c r="J504" s="184">
        <f t="shared" si="29"/>
        <v>2.1665759293017086E-2</v>
      </c>
      <c r="K504" s="185">
        <v>2.1665759293017086E-2</v>
      </c>
      <c r="L504" s="27">
        <v>2.0535573999999999</v>
      </c>
      <c r="M504" s="26">
        <v>609.76327433628319</v>
      </c>
      <c r="N504" s="183">
        <f t="shared" si="30"/>
        <v>0.60976327433628319</v>
      </c>
      <c r="O504" s="184">
        <f t="shared" si="31"/>
        <v>0.26105114921495132</v>
      </c>
      <c r="P504" s="185">
        <v>0.26105114921495132</v>
      </c>
      <c r="Q504" s="27">
        <v>-17.528556100000003</v>
      </c>
      <c r="R504" s="323">
        <v>30</v>
      </c>
      <c r="S504" s="3" t="s">
        <v>1101</v>
      </c>
      <c r="T504" s="21" t="s">
        <v>1217</v>
      </c>
      <c r="U504" s="29"/>
      <c r="V504" s="30"/>
      <c r="W504" s="21" t="s">
        <v>1203</v>
      </c>
      <c r="X504" s="31"/>
      <c r="Y504" s="31"/>
      <c r="Z504" s="28"/>
      <c r="AA504" s="21"/>
      <c r="AB504" s="32"/>
    </row>
    <row r="505" spans="1:28" x14ac:dyDescent="0.3">
      <c r="A505" s="1" t="s">
        <v>764</v>
      </c>
      <c r="B505" s="1" t="s">
        <v>19</v>
      </c>
      <c r="C505" s="15" t="s">
        <v>1205</v>
      </c>
      <c r="E505" s="24" t="s">
        <v>339</v>
      </c>
      <c r="F505" s="34">
        <v>2.3582000000000001</v>
      </c>
      <c r="G505" s="21"/>
      <c r="H505" s="26">
        <v>49.294549671434098</v>
      </c>
      <c r="I505" s="183">
        <f t="shared" si="28"/>
        <v>4.9294549671434096E-2</v>
      </c>
      <c r="J505" s="184">
        <f t="shared" si="29"/>
        <v>2.0903464367498133E-2</v>
      </c>
      <c r="K505" s="185">
        <v>2.0903464367498133E-2</v>
      </c>
      <c r="L505" s="27">
        <v>2.4836316000000003</v>
      </c>
      <c r="M505" s="26">
        <v>612.35176991150445</v>
      </c>
      <c r="N505" s="183">
        <f t="shared" si="30"/>
        <v>0.61235176991150442</v>
      </c>
      <c r="O505" s="184">
        <f t="shared" si="31"/>
        <v>0.25966914168073291</v>
      </c>
      <c r="P505" s="185">
        <v>0.25966914168073291</v>
      </c>
      <c r="Q505" s="27">
        <v>-16.445609800000007</v>
      </c>
      <c r="R505" s="323">
        <v>30</v>
      </c>
      <c r="S505" s="3" t="s">
        <v>1101</v>
      </c>
      <c r="T505" s="21" t="s">
        <v>1217</v>
      </c>
      <c r="U505" s="29"/>
      <c r="V505" s="30"/>
      <c r="W505" s="21" t="s">
        <v>1203</v>
      </c>
      <c r="X505" s="31"/>
      <c r="Y505" s="31"/>
      <c r="Z505" s="28"/>
      <c r="AA505" s="21"/>
      <c r="AB505" s="32"/>
    </row>
    <row r="506" spans="1:28" x14ac:dyDescent="0.3">
      <c r="A506" s="1" t="s">
        <v>673</v>
      </c>
      <c r="B506" s="1" t="s">
        <v>19</v>
      </c>
      <c r="C506" s="15" t="s">
        <v>1205</v>
      </c>
      <c r="E506" s="24" t="s">
        <v>339</v>
      </c>
      <c r="F506" s="34">
        <v>2.4013</v>
      </c>
      <c r="G506" s="21"/>
      <c r="H506" s="26">
        <v>66.118178396687981</v>
      </c>
      <c r="I506" s="183">
        <f t="shared" si="28"/>
        <v>6.6118178396687988E-2</v>
      </c>
      <c r="J506" s="184">
        <f t="shared" si="29"/>
        <v>2.7534326571726976E-2</v>
      </c>
      <c r="K506" s="185">
        <v>2.7534326571726976E-2</v>
      </c>
      <c r="L506" s="27">
        <v>2.5611767999999997</v>
      </c>
      <c r="M506" s="26">
        <v>985.46820809248561</v>
      </c>
      <c r="N506" s="183">
        <f t="shared" si="30"/>
        <v>0.98546820809248559</v>
      </c>
      <c r="O506" s="184">
        <f t="shared" si="31"/>
        <v>0.41038945908153318</v>
      </c>
      <c r="P506" s="185">
        <v>0.41038945908153318</v>
      </c>
      <c r="Q506" s="27">
        <v>-19.1536203</v>
      </c>
      <c r="R506" s="323">
        <v>30</v>
      </c>
      <c r="S506" s="3" t="s">
        <v>1101</v>
      </c>
      <c r="T506" s="21" t="s">
        <v>1217</v>
      </c>
      <c r="W506" s="21" t="s">
        <v>1203</v>
      </c>
      <c r="X506" s="36"/>
      <c r="Y506" s="21"/>
      <c r="Z506" s="21"/>
      <c r="AA506" s="21"/>
      <c r="AB506" s="32"/>
    </row>
    <row r="507" spans="1:28" x14ac:dyDescent="0.3">
      <c r="A507" s="1" t="s">
        <v>675</v>
      </c>
      <c r="B507" s="1" t="s">
        <v>19</v>
      </c>
      <c r="C507" s="15" t="s">
        <v>1205</v>
      </c>
      <c r="E507" s="24" t="s">
        <v>339</v>
      </c>
      <c r="F507" s="34">
        <v>2.2345000000000002</v>
      </c>
      <c r="G507" s="21"/>
      <c r="H507" s="26">
        <v>68.393927988959973</v>
      </c>
      <c r="I507" s="183">
        <f t="shared" si="28"/>
        <v>6.8393927988959977E-2</v>
      </c>
      <c r="J507" s="184">
        <f t="shared" si="29"/>
        <v>3.0608157524707975E-2</v>
      </c>
      <c r="K507" s="185">
        <v>3.0608157524707975E-2</v>
      </c>
      <c r="L507" s="27">
        <v>2.5646279999999999</v>
      </c>
      <c r="M507" s="26">
        <v>908.56069364161851</v>
      </c>
      <c r="N507" s="183">
        <f t="shared" si="30"/>
        <v>0.90856069364161851</v>
      </c>
      <c r="O507" s="184">
        <f t="shared" si="31"/>
        <v>0.40660581501079368</v>
      </c>
      <c r="P507" s="185">
        <v>0.40660581501079368</v>
      </c>
      <c r="Q507" s="27">
        <v>-18.186481700000005</v>
      </c>
      <c r="R507" s="323">
        <v>30</v>
      </c>
      <c r="S507" s="157" t="s">
        <v>1101</v>
      </c>
      <c r="T507" s="21" t="s">
        <v>1217</v>
      </c>
      <c r="W507" s="21" t="s">
        <v>1203</v>
      </c>
      <c r="X507" s="36"/>
      <c r="Y507" s="21"/>
      <c r="Z507" s="21"/>
      <c r="AA507" s="21"/>
      <c r="AB507" s="32"/>
    </row>
    <row r="508" spans="1:28" x14ac:dyDescent="0.3">
      <c r="A508" s="1" t="s">
        <v>677</v>
      </c>
      <c r="B508" s="1" t="s">
        <v>19</v>
      </c>
      <c r="C508" s="15" t="s">
        <v>1205</v>
      </c>
      <c r="E508" s="24" t="s">
        <v>339</v>
      </c>
      <c r="F508" s="34">
        <v>2.3170000000000002</v>
      </c>
      <c r="G508" s="21"/>
      <c r="H508" s="26">
        <v>70.489022707314007</v>
      </c>
      <c r="I508" s="183">
        <f t="shared" si="28"/>
        <v>7.0489022707314011E-2</v>
      </c>
      <c r="J508" s="184">
        <f t="shared" si="29"/>
        <v>3.0422538932807081E-2</v>
      </c>
      <c r="K508" s="185">
        <v>3.0422538932807081E-2</v>
      </c>
      <c r="L508" s="27">
        <v>3.0099640000000001</v>
      </c>
      <c r="M508" s="26">
        <v>966.26300578034693</v>
      </c>
      <c r="N508" s="183">
        <f t="shared" si="30"/>
        <v>0.96626300578034696</v>
      </c>
      <c r="O508" s="184">
        <f t="shared" si="31"/>
        <v>0.41703194034542379</v>
      </c>
      <c r="P508" s="185">
        <v>0.41703194034542379</v>
      </c>
      <c r="Q508" s="27">
        <v>-18.629602600000005</v>
      </c>
      <c r="R508" s="323">
        <v>30</v>
      </c>
      <c r="S508" s="157" t="s">
        <v>1101</v>
      </c>
      <c r="T508" s="21" t="s">
        <v>1217</v>
      </c>
      <c r="W508" s="21" t="s">
        <v>1203</v>
      </c>
      <c r="X508" s="36"/>
      <c r="Y508" s="21"/>
      <c r="Z508" s="21"/>
      <c r="AA508" s="21"/>
      <c r="AB508" s="32"/>
    </row>
    <row r="509" spans="1:28" x14ac:dyDescent="0.3">
      <c r="A509" s="1" t="s">
        <v>679</v>
      </c>
      <c r="B509" s="1" t="s">
        <v>19</v>
      </c>
      <c r="C509" s="15" t="s">
        <v>1205</v>
      </c>
      <c r="E509" s="24" t="s">
        <v>339</v>
      </c>
      <c r="F509" s="34">
        <v>2.2320000000000002</v>
      </c>
      <c r="G509" s="21"/>
      <c r="H509" s="26">
        <v>66.517124576590135</v>
      </c>
      <c r="I509" s="183">
        <f t="shared" si="28"/>
        <v>6.6517124576590134E-2</v>
      </c>
      <c r="J509" s="184">
        <f t="shared" si="29"/>
        <v>2.9801579111375504E-2</v>
      </c>
      <c r="K509" s="185">
        <v>2.9801579111375504E-2</v>
      </c>
      <c r="L509" s="27">
        <v>2.9144311999999992</v>
      </c>
      <c r="M509" s="26">
        <v>802.47687861271675</v>
      </c>
      <c r="N509" s="183">
        <f t="shared" si="30"/>
        <v>0.80247687861271677</v>
      </c>
      <c r="O509" s="184">
        <f t="shared" si="31"/>
        <v>0.35953265170820642</v>
      </c>
      <c r="P509" s="185">
        <v>0.35953265170820642</v>
      </c>
      <c r="Q509" s="27">
        <v>-17.539528400000005</v>
      </c>
      <c r="R509" s="323">
        <v>30</v>
      </c>
      <c r="S509" s="3" t="s">
        <v>1101</v>
      </c>
      <c r="T509" s="21" t="s">
        <v>1217</v>
      </c>
      <c r="W509" s="21" t="s">
        <v>1203</v>
      </c>
      <c r="X509" s="36"/>
      <c r="Y509" s="21"/>
      <c r="Z509" s="21"/>
      <c r="AA509" s="21"/>
      <c r="AB509" s="32"/>
    </row>
    <row r="510" spans="1:28" x14ac:dyDescent="0.3">
      <c r="A510" s="1" t="s">
        <v>681</v>
      </c>
      <c r="B510" s="1" t="s">
        <v>19</v>
      </c>
      <c r="C510" s="15" t="s">
        <v>1205</v>
      </c>
      <c r="E510" s="24" t="s">
        <v>339</v>
      </c>
      <c r="F510" s="34">
        <v>2.2749999999999999</v>
      </c>
      <c r="G510" s="21"/>
      <c r="H510" s="26">
        <v>77.125580228327678</v>
      </c>
      <c r="I510" s="183">
        <f t="shared" si="28"/>
        <v>7.7125580228327675E-2</v>
      </c>
      <c r="J510" s="184">
        <f t="shared" si="29"/>
        <v>3.3901353946517658E-2</v>
      </c>
      <c r="K510" s="185">
        <v>3.3901353946517658E-2</v>
      </c>
      <c r="L510" s="27">
        <v>2.2921960000000001</v>
      </c>
      <c r="M510" s="26">
        <v>960.29479768786132</v>
      </c>
      <c r="N510" s="183">
        <f t="shared" si="30"/>
        <v>0.9602947976878613</v>
      </c>
      <c r="O510" s="184">
        <f t="shared" si="31"/>
        <v>0.42210760337927972</v>
      </c>
      <c r="P510" s="185">
        <v>0.42210760337927972</v>
      </c>
      <c r="Q510" s="27">
        <v>-19.069935700000002</v>
      </c>
      <c r="R510" s="323">
        <v>30</v>
      </c>
      <c r="S510" s="3" t="s">
        <v>1101</v>
      </c>
      <c r="T510" s="21" t="s">
        <v>1217</v>
      </c>
      <c r="W510" s="21" t="s">
        <v>1203</v>
      </c>
      <c r="X510" s="36"/>
      <c r="Y510" s="21"/>
      <c r="Z510" s="21"/>
      <c r="AA510" s="21"/>
      <c r="AB510" s="32"/>
    </row>
    <row r="511" spans="1:28" x14ac:dyDescent="0.3">
      <c r="A511" s="1" t="s">
        <v>683</v>
      </c>
      <c r="B511" s="1" t="s">
        <v>19</v>
      </c>
      <c r="C511" s="15" t="s">
        <v>1205</v>
      </c>
      <c r="E511" s="24" t="s">
        <v>339</v>
      </c>
      <c r="F511" s="34">
        <v>2.3271999999999999</v>
      </c>
      <c r="G511" s="21"/>
      <c r="H511" s="26">
        <v>49.126583866516121</v>
      </c>
      <c r="I511" s="183">
        <f t="shared" si="28"/>
        <v>4.9126583866516124E-2</v>
      </c>
      <c r="J511" s="184">
        <f t="shared" si="29"/>
        <v>2.1109738684477537E-2</v>
      </c>
      <c r="K511" s="185">
        <v>2.1109738684477537E-2</v>
      </c>
      <c r="L511" s="27">
        <v>1.2503415999999989</v>
      </c>
      <c r="M511" s="26">
        <v>918.22832369942194</v>
      </c>
      <c r="N511" s="183">
        <f t="shared" si="30"/>
        <v>0.91822832369942198</v>
      </c>
      <c r="O511" s="184">
        <f t="shared" si="31"/>
        <v>0.39456356295093759</v>
      </c>
      <c r="P511" s="185">
        <v>0.39456356295093759</v>
      </c>
      <c r="Q511" s="27">
        <v>-18.120041399999998</v>
      </c>
      <c r="R511" s="323">
        <v>30</v>
      </c>
      <c r="S511" s="3" t="s">
        <v>1101</v>
      </c>
      <c r="T511" s="21" t="s">
        <v>1217</v>
      </c>
      <c r="W511" s="21" t="s">
        <v>1203</v>
      </c>
      <c r="X511" s="36"/>
      <c r="Y511" s="21"/>
      <c r="Z511" s="21"/>
      <c r="AA511" s="21"/>
      <c r="AB511" s="32"/>
    </row>
    <row r="512" spans="1:28" x14ac:dyDescent="0.3">
      <c r="A512" s="1" t="s">
        <v>684</v>
      </c>
      <c r="B512" s="1" t="s">
        <v>19</v>
      </c>
      <c r="C512" s="15" t="s">
        <v>1205</v>
      </c>
      <c r="E512" s="24" t="s">
        <v>339</v>
      </c>
      <c r="F512" s="34">
        <v>2.2959000000000001</v>
      </c>
      <c r="G512" s="21"/>
      <c r="H512" s="26">
        <v>41.605570191945802</v>
      </c>
      <c r="I512" s="183">
        <f t="shared" si="28"/>
        <v>4.1605570191945801E-2</v>
      </c>
      <c r="J512" s="184">
        <f t="shared" si="29"/>
        <v>1.8121682212616317E-2</v>
      </c>
      <c r="K512" s="185">
        <v>1.8121682212616317E-2</v>
      </c>
      <c r="L512" s="27">
        <v>2.4045456000000001</v>
      </c>
      <c r="M512" s="26">
        <v>923.12716763005778</v>
      </c>
      <c r="N512" s="183">
        <f t="shared" si="30"/>
        <v>0.92312716763005775</v>
      </c>
      <c r="O512" s="184">
        <f t="shared" si="31"/>
        <v>0.40207638295659992</v>
      </c>
      <c r="P512" s="185">
        <v>0.40207638295659992</v>
      </c>
      <c r="Q512" s="27">
        <v>-18.114872099999999</v>
      </c>
      <c r="R512" s="323">
        <v>30</v>
      </c>
      <c r="S512" s="3" t="s">
        <v>1101</v>
      </c>
      <c r="T512" s="21" t="s">
        <v>1217</v>
      </c>
      <c r="W512" s="21" t="s">
        <v>1203</v>
      </c>
      <c r="X512" s="36"/>
      <c r="Y512" s="21"/>
      <c r="Z512" s="21"/>
      <c r="AA512" s="21"/>
      <c r="AB512" s="32"/>
    </row>
    <row r="513" spans="1:28" x14ac:dyDescent="0.3">
      <c r="A513" s="1" t="s">
        <v>685</v>
      </c>
      <c r="B513" s="1" t="s">
        <v>19</v>
      </c>
      <c r="C513" s="15" t="s">
        <v>1205</v>
      </c>
      <c r="E513" s="24" t="s">
        <v>339</v>
      </c>
      <c r="F513" s="34">
        <v>2.4005000000000001</v>
      </c>
      <c r="G513" s="21"/>
      <c r="H513" s="26">
        <v>70.181658512106381</v>
      </c>
      <c r="I513" s="183">
        <f t="shared" si="28"/>
        <v>7.0181658512106379E-2</v>
      </c>
      <c r="J513" s="184">
        <f t="shared" si="29"/>
        <v>2.9236266824455896E-2</v>
      </c>
      <c r="K513" s="185">
        <v>2.9236266824455896E-2</v>
      </c>
      <c r="L513" s="27">
        <v>2.4407679999999994</v>
      </c>
      <c r="M513" s="26">
        <v>919.22543352601156</v>
      </c>
      <c r="N513" s="183">
        <f t="shared" si="30"/>
        <v>0.9192254335260116</v>
      </c>
      <c r="O513" s="184">
        <f t="shared" si="31"/>
        <v>0.38293082004832807</v>
      </c>
      <c r="P513" s="185">
        <v>0.38293082004832807</v>
      </c>
      <c r="Q513" s="27">
        <v>-17.6178211</v>
      </c>
      <c r="R513" s="323">
        <v>30</v>
      </c>
      <c r="S513" s="157" t="s">
        <v>1101</v>
      </c>
      <c r="T513" s="21" t="s">
        <v>1217</v>
      </c>
      <c r="U513" s="29"/>
      <c r="V513" s="30"/>
      <c r="W513" s="21" t="s">
        <v>1203</v>
      </c>
      <c r="X513" s="31"/>
      <c r="Y513" s="31"/>
      <c r="Z513" s="28"/>
      <c r="AA513" s="21"/>
      <c r="AB513" s="32"/>
    </row>
    <row r="514" spans="1:28" x14ac:dyDescent="0.3">
      <c r="A514" s="1" t="s">
        <v>686</v>
      </c>
      <c r="B514" s="1" t="s">
        <v>19</v>
      </c>
      <c r="C514" s="15" t="s">
        <v>1205</v>
      </c>
      <c r="E514" s="24" t="s">
        <v>339</v>
      </c>
      <c r="F514" s="34">
        <v>2.3248000000000002</v>
      </c>
      <c r="G514" s="21"/>
      <c r="H514" s="26">
        <v>68.55827374231589</v>
      </c>
      <c r="I514" s="183">
        <f t="shared" ref="I514:I577" si="32">H514*0.001</f>
        <v>6.8558273742315892E-2</v>
      </c>
      <c r="J514" s="184">
        <f t="shared" ref="J514:J577" si="33">I514/F514</f>
        <v>2.9489966337885361E-2</v>
      </c>
      <c r="K514" s="185">
        <v>2.9489966337885361E-2</v>
      </c>
      <c r="L514" s="27">
        <v>3.3507328000000007</v>
      </c>
      <c r="M514" s="26">
        <v>941.01734104046261</v>
      </c>
      <c r="N514" s="183">
        <f t="shared" ref="N514:N577" si="34">M514*0.001</f>
        <v>0.94101734104046264</v>
      </c>
      <c r="O514" s="184">
        <f t="shared" ref="O514:O577" si="35">N514/F514</f>
        <v>0.40477346053013702</v>
      </c>
      <c r="P514" s="185">
        <v>0.40477346053013702</v>
      </c>
      <c r="Q514" s="27">
        <v>-19.299861499999999</v>
      </c>
      <c r="R514" s="323">
        <v>30</v>
      </c>
      <c r="S514" s="3" t="s">
        <v>1101</v>
      </c>
      <c r="T514" s="21" t="s">
        <v>1217</v>
      </c>
      <c r="U514" s="29"/>
      <c r="V514" s="30"/>
      <c r="W514" s="21" t="s">
        <v>1203</v>
      </c>
      <c r="X514" s="31"/>
      <c r="Y514" s="31"/>
      <c r="Z514" s="28"/>
      <c r="AA514" s="21"/>
      <c r="AB514" s="32"/>
    </row>
    <row r="515" spans="1:28" x14ac:dyDescent="0.3">
      <c r="A515" s="1" t="s">
        <v>687</v>
      </c>
      <c r="B515" s="1" t="s">
        <v>19</v>
      </c>
      <c r="C515" s="15" t="s">
        <v>1205</v>
      </c>
      <c r="E515" s="24" t="s">
        <v>339</v>
      </c>
      <c r="F515" s="34">
        <v>2.2646000000000002</v>
      </c>
      <c r="G515" s="21"/>
      <c r="H515" s="26">
        <v>47.163216660393928</v>
      </c>
      <c r="I515" s="183">
        <f t="shared" si="32"/>
        <v>4.7163216660393928E-2</v>
      </c>
      <c r="J515" s="184">
        <f t="shared" si="33"/>
        <v>2.0826290144128731E-2</v>
      </c>
      <c r="K515" s="185">
        <v>2.0826290144128731E-2</v>
      </c>
      <c r="L515" s="27">
        <v>2.2870895999999998</v>
      </c>
      <c r="M515" s="26">
        <v>862.1878612716763</v>
      </c>
      <c r="N515" s="183">
        <f t="shared" si="34"/>
        <v>0.86218786127167635</v>
      </c>
      <c r="O515" s="184">
        <f t="shared" si="35"/>
        <v>0.3807241284428492</v>
      </c>
      <c r="P515" s="185">
        <v>0.3807241284428492</v>
      </c>
      <c r="Q515" s="27">
        <v>-17.217220000000001</v>
      </c>
      <c r="R515" s="323">
        <v>30</v>
      </c>
      <c r="S515" s="3" t="s">
        <v>1101</v>
      </c>
      <c r="T515" s="21" t="s">
        <v>1217</v>
      </c>
      <c r="U515" s="29"/>
      <c r="V515" s="30"/>
      <c r="W515" s="21" t="s">
        <v>1203</v>
      </c>
      <c r="X515" s="31"/>
      <c r="Y515" s="31"/>
      <c r="Z515" s="28"/>
      <c r="AA515" s="21"/>
      <c r="AB515" s="32"/>
    </row>
    <row r="516" spans="1:28" x14ac:dyDescent="0.3">
      <c r="A516" s="1" t="s">
        <v>688</v>
      </c>
      <c r="B516" s="1" t="s">
        <v>19</v>
      </c>
      <c r="C516" s="15" t="s">
        <v>1205</v>
      </c>
      <c r="E516" s="24" t="s">
        <v>339</v>
      </c>
      <c r="F516" s="34">
        <v>2.67</v>
      </c>
      <c r="G516" s="21"/>
      <c r="H516" s="26">
        <v>71.013423660770286</v>
      </c>
      <c r="I516" s="183">
        <f t="shared" si="32"/>
        <v>7.1013423660770292E-2</v>
      </c>
      <c r="J516" s="184">
        <f t="shared" si="33"/>
        <v>2.6596787887928949E-2</v>
      </c>
      <c r="K516" s="185">
        <v>2.6596787887928949E-2</v>
      </c>
      <c r="L516" s="27">
        <v>2.9072983999999997</v>
      </c>
      <c r="M516" s="26">
        <v>941.01734104046261</v>
      </c>
      <c r="N516" s="183">
        <f t="shared" si="34"/>
        <v>0.94101734104046264</v>
      </c>
      <c r="O516" s="184">
        <f t="shared" si="35"/>
        <v>0.35244095170054779</v>
      </c>
      <c r="P516" s="185">
        <v>0.35244095170054779</v>
      </c>
      <c r="Q516" s="27">
        <v>-18.383861500000002</v>
      </c>
      <c r="R516" s="323">
        <v>30</v>
      </c>
      <c r="S516" s="3" t="s">
        <v>1101</v>
      </c>
      <c r="T516" s="21" t="s">
        <v>1217</v>
      </c>
      <c r="U516" s="29"/>
      <c r="V516" s="30"/>
      <c r="W516" s="21" t="s">
        <v>1203</v>
      </c>
      <c r="X516" s="31"/>
      <c r="Y516" s="31"/>
      <c r="Z516" s="28"/>
      <c r="AA516" s="21"/>
      <c r="AB516" s="32"/>
    </row>
    <row r="517" spans="1:28" x14ac:dyDescent="0.3">
      <c r="A517" s="1" t="s">
        <v>689</v>
      </c>
      <c r="B517" s="1" t="s">
        <v>19</v>
      </c>
      <c r="C517" s="15" t="s">
        <v>1205</v>
      </c>
      <c r="E517" s="24" t="s">
        <v>339</v>
      </c>
      <c r="F517" s="34">
        <v>2.0190000000000001</v>
      </c>
      <c r="G517" s="21"/>
      <c r="H517" s="26">
        <v>70.856605193827619</v>
      </c>
      <c r="I517" s="183">
        <f t="shared" si="32"/>
        <v>7.0856605193827624E-2</v>
      </c>
      <c r="J517" s="184">
        <f t="shared" si="33"/>
        <v>3.5094901037061726E-2</v>
      </c>
      <c r="K517" s="185">
        <v>3.5094901037061726E-2</v>
      </c>
      <c r="L517" s="27">
        <v>2.2851984000000001</v>
      </c>
      <c r="M517" s="26">
        <v>924.74566473988432</v>
      </c>
      <c r="N517" s="183">
        <f t="shared" si="34"/>
        <v>0.92474566473988429</v>
      </c>
      <c r="O517" s="184">
        <f t="shared" si="35"/>
        <v>0.45802162691425669</v>
      </c>
      <c r="P517" s="185">
        <v>0.45802162691425669</v>
      </c>
      <c r="Q517" s="27">
        <v>-19.100137700000005</v>
      </c>
      <c r="R517" s="323">
        <v>30</v>
      </c>
      <c r="S517" s="3" t="s">
        <v>1101</v>
      </c>
      <c r="T517" s="21" t="s">
        <v>1217</v>
      </c>
      <c r="U517" s="29"/>
      <c r="V517" s="29"/>
      <c r="W517" s="21" t="s">
        <v>1203</v>
      </c>
      <c r="X517" s="31"/>
      <c r="Y517" s="31"/>
      <c r="Z517" s="28"/>
      <c r="AA517" s="21"/>
      <c r="AB517" s="32"/>
    </row>
    <row r="518" spans="1:28" ht="14.5" x14ac:dyDescent="0.35">
      <c r="A518" s="1" t="s">
        <v>745</v>
      </c>
      <c r="B518" s="1" t="s">
        <v>19</v>
      </c>
      <c r="C518" s="15" t="s">
        <v>1205</v>
      </c>
      <c r="E518" s="24" t="s">
        <v>339</v>
      </c>
      <c r="F518" s="25">
        <v>2.4095</v>
      </c>
      <c r="G518" s="21"/>
      <c r="H518" s="26">
        <v>43.890563798219574</v>
      </c>
      <c r="I518" s="161">
        <f t="shared" si="32"/>
        <v>4.3890563798219574E-2</v>
      </c>
      <c r="J518" s="162">
        <f t="shared" si="33"/>
        <v>1.821563137506519E-2</v>
      </c>
      <c r="K518" s="163">
        <v>1.821563137506519E-2</v>
      </c>
      <c r="L518" s="27">
        <v>3.2184168</v>
      </c>
      <c r="M518" s="26">
        <v>591.83375000000001</v>
      </c>
      <c r="N518" s="161">
        <f t="shared" si="34"/>
        <v>0.59183375000000005</v>
      </c>
      <c r="O518" s="165">
        <f t="shared" si="35"/>
        <v>0.24562512969495748</v>
      </c>
      <c r="P518" s="166">
        <v>0.24562512969495748</v>
      </c>
      <c r="Q518" s="27">
        <v>-15.132866000000003</v>
      </c>
      <c r="R518" s="323">
        <v>39</v>
      </c>
      <c r="S518" s="3" t="s">
        <v>1101</v>
      </c>
      <c r="T518" s="28" t="s">
        <v>1217</v>
      </c>
      <c r="U518" s="29"/>
      <c r="V518" s="30"/>
      <c r="W518" s="21" t="s">
        <v>1203</v>
      </c>
      <c r="X518" s="31"/>
      <c r="Y518" s="31"/>
      <c r="Z518" s="28"/>
      <c r="AA518" s="21"/>
      <c r="AB518" s="32"/>
    </row>
    <row r="519" spans="1:28" ht="14.5" x14ac:dyDescent="0.35">
      <c r="A519" s="1" t="s">
        <v>746</v>
      </c>
      <c r="B519" s="1" t="s">
        <v>19</v>
      </c>
      <c r="C519" s="15" t="s">
        <v>1205</v>
      </c>
      <c r="E519" s="24" t="s">
        <v>339</v>
      </c>
      <c r="F519" s="25">
        <v>2.3191000000000002</v>
      </c>
      <c r="G519" s="21"/>
      <c r="H519" s="26">
        <v>44.352284866468835</v>
      </c>
      <c r="I519" s="161">
        <f t="shared" si="32"/>
        <v>4.4352284866468833E-2</v>
      </c>
      <c r="J519" s="162">
        <f t="shared" si="33"/>
        <v>1.9124783263537073E-2</v>
      </c>
      <c r="K519" s="163">
        <v>1.9124783263537073E-2</v>
      </c>
      <c r="L519" s="27">
        <v>2.1547165999999995</v>
      </c>
      <c r="M519" s="26">
        <v>581.23374999999999</v>
      </c>
      <c r="N519" s="161">
        <f t="shared" si="34"/>
        <v>0.58123374999999999</v>
      </c>
      <c r="O519" s="165">
        <f t="shared" si="35"/>
        <v>0.25062901556638351</v>
      </c>
      <c r="P519" s="166">
        <v>0.25062901556638351</v>
      </c>
      <c r="Q519" s="27">
        <v>-14.407672400000006</v>
      </c>
      <c r="R519" s="323">
        <v>39</v>
      </c>
      <c r="S519" s="3" t="s">
        <v>1101</v>
      </c>
      <c r="T519" s="28" t="s">
        <v>1217</v>
      </c>
      <c r="U519" s="29"/>
      <c r="V519" s="30"/>
      <c r="W519" s="21" t="s">
        <v>1203</v>
      </c>
      <c r="X519" s="31"/>
      <c r="Y519" s="31"/>
      <c r="Z519" s="28"/>
      <c r="AA519" s="21"/>
      <c r="AB519" s="32"/>
    </row>
    <row r="520" spans="1:28" ht="14.5" x14ac:dyDescent="0.35">
      <c r="A520" s="1" t="s">
        <v>747</v>
      </c>
      <c r="B520" s="1" t="s">
        <v>19</v>
      </c>
      <c r="C520" s="15" t="s">
        <v>1205</v>
      </c>
      <c r="E520" s="24" t="s">
        <v>339</v>
      </c>
      <c r="F520" s="25">
        <v>2.2968000000000002</v>
      </c>
      <c r="G520" s="21"/>
      <c r="H520" s="26">
        <v>39.479881305637981</v>
      </c>
      <c r="I520" s="161">
        <f t="shared" si="32"/>
        <v>3.9479881305637982E-2</v>
      </c>
      <c r="J520" s="162">
        <f t="shared" si="33"/>
        <v>1.7189081028229702E-2</v>
      </c>
      <c r="K520" s="163">
        <v>1.7189081028229702E-2</v>
      </c>
      <c r="L520" s="27">
        <v>2.414105600000001</v>
      </c>
      <c r="M520" s="26">
        <v>532.98374999999999</v>
      </c>
      <c r="N520" s="161">
        <f t="shared" si="34"/>
        <v>0.53298374999999998</v>
      </c>
      <c r="O520" s="165">
        <f t="shared" si="35"/>
        <v>0.23205492424242422</v>
      </c>
      <c r="P520" s="166">
        <v>0.23205492424242422</v>
      </c>
      <c r="Q520" s="27">
        <v>-14.246720400000005</v>
      </c>
      <c r="R520" s="323">
        <v>39</v>
      </c>
      <c r="S520" s="3" t="s">
        <v>1101</v>
      </c>
      <c r="T520" s="28" t="s">
        <v>1217</v>
      </c>
      <c r="U520" s="29"/>
      <c r="V520" s="30"/>
      <c r="W520" s="21" t="s">
        <v>1203</v>
      </c>
      <c r="X520" s="31"/>
      <c r="Y520" s="31"/>
      <c r="Z520" s="28"/>
      <c r="AA520" s="21"/>
      <c r="AB520" s="32"/>
    </row>
    <row r="521" spans="1:28" ht="14.5" x14ac:dyDescent="0.35">
      <c r="A521" s="1" t="s">
        <v>748</v>
      </c>
      <c r="B521" s="1" t="s">
        <v>19</v>
      </c>
      <c r="C521" s="15" t="s">
        <v>1205</v>
      </c>
      <c r="E521" s="24" t="s">
        <v>339</v>
      </c>
      <c r="F521" s="25">
        <v>2.3132999999999999</v>
      </c>
      <c r="G521" s="21"/>
      <c r="H521" s="26">
        <v>36.105400593471813</v>
      </c>
      <c r="I521" s="161">
        <f t="shared" si="32"/>
        <v>3.6105400593471816E-2</v>
      </c>
      <c r="J521" s="162">
        <f t="shared" si="33"/>
        <v>1.5607746765863406E-2</v>
      </c>
      <c r="K521" s="163">
        <v>1.5607746765863406E-2</v>
      </c>
      <c r="L521" s="27">
        <v>3.3572230000000007</v>
      </c>
      <c r="M521" s="26">
        <v>510.35874999999999</v>
      </c>
      <c r="N521" s="161">
        <f t="shared" si="34"/>
        <v>0.51035874999999997</v>
      </c>
      <c r="O521" s="165">
        <f t="shared" si="35"/>
        <v>0.22061935330480265</v>
      </c>
      <c r="P521" s="166">
        <v>0.22061935330480265</v>
      </c>
      <c r="Q521" s="27">
        <v>-12.0608284</v>
      </c>
      <c r="R521" s="323">
        <v>39</v>
      </c>
      <c r="S521" s="3" t="s">
        <v>1101</v>
      </c>
      <c r="T521" s="28" t="s">
        <v>1217</v>
      </c>
      <c r="U521" s="29"/>
      <c r="V521" s="30"/>
      <c r="W521" s="21" t="s">
        <v>1203</v>
      </c>
      <c r="X521" s="31"/>
      <c r="Y521" s="31"/>
      <c r="Z521" s="28"/>
      <c r="AA521" s="21"/>
      <c r="AB521" s="32"/>
    </row>
    <row r="522" spans="1:28" ht="14.5" x14ac:dyDescent="0.35">
      <c r="A522" s="1" t="s">
        <v>749</v>
      </c>
      <c r="B522" s="1" t="s">
        <v>19</v>
      </c>
      <c r="C522" s="15" t="s">
        <v>1205</v>
      </c>
      <c r="E522" s="24" t="s">
        <v>339</v>
      </c>
      <c r="F522" s="25">
        <v>2.3096000000000001</v>
      </c>
      <c r="G522" s="21"/>
      <c r="H522" s="26">
        <v>36.961186943620177</v>
      </c>
      <c r="I522" s="161">
        <f t="shared" si="32"/>
        <v>3.6961186943620175E-2</v>
      </c>
      <c r="J522" s="162">
        <f t="shared" si="33"/>
        <v>1.6003284960001807E-2</v>
      </c>
      <c r="K522" s="163">
        <v>1.6003284960001807E-2</v>
      </c>
      <c r="L522" s="27">
        <v>2.8189252000000011</v>
      </c>
      <c r="M522" s="26">
        <v>528.19624999999996</v>
      </c>
      <c r="N522" s="161">
        <f t="shared" si="34"/>
        <v>0.52819624999999992</v>
      </c>
      <c r="O522" s="165">
        <f t="shared" si="35"/>
        <v>0.22869598631797711</v>
      </c>
      <c r="P522" s="166">
        <v>0.22869598631797711</v>
      </c>
      <c r="Q522" s="27">
        <v>-15.635664800000004</v>
      </c>
      <c r="R522" s="323">
        <v>39</v>
      </c>
      <c r="S522" s="3" t="s">
        <v>1101</v>
      </c>
      <c r="T522" s="28" t="s">
        <v>1217</v>
      </c>
      <c r="U522" s="29"/>
      <c r="V522" s="30"/>
      <c r="W522" s="21" t="s">
        <v>1203</v>
      </c>
      <c r="X522" s="31"/>
      <c r="Y522" s="31"/>
      <c r="Z522" s="28"/>
      <c r="AA522" s="21"/>
      <c r="AB522" s="32"/>
    </row>
    <row r="523" spans="1:28" ht="14.5" x14ac:dyDescent="0.35">
      <c r="A523" s="1" t="s">
        <v>1080</v>
      </c>
      <c r="B523" s="1" t="s">
        <v>19</v>
      </c>
      <c r="E523" s="1" t="s">
        <v>339</v>
      </c>
      <c r="F523" s="25">
        <v>9.7434999999999992</v>
      </c>
      <c r="G523" s="21"/>
      <c r="H523" s="17">
        <v>94.6</v>
      </c>
      <c r="I523" s="161">
        <f t="shared" si="32"/>
        <v>9.459999999999999E-2</v>
      </c>
      <c r="J523" s="162">
        <f t="shared" si="33"/>
        <v>9.7090367937599422E-3</v>
      </c>
      <c r="K523" s="163">
        <v>9.7090367937599422E-3</v>
      </c>
      <c r="L523" s="167">
        <v>1.7</v>
      </c>
      <c r="M523" s="17">
        <v>1391.2</v>
      </c>
      <c r="N523" s="161">
        <f t="shared" si="34"/>
        <v>1.3912</v>
      </c>
      <c r="O523" s="165">
        <f t="shared" si="35"/>
        <v>0.14278236773233438</v>
      </c>
      <c r="P523" s="166">
        <v>0.14278236773233438</v>
      </c>
      <c r="Q523" s="17">
        <v>-14.7</v>
      </c>
      <c r="R523" s="323">
        <v>77</v>
      </c>
      <c r="S523" s="3" t="s">
        <v>1117</v>
      </c>
      <c r="T523" s="21" t="s">
        <v>1217</v>
      </c>
      <c r="W523" s="21" t="s">
        <v>1203</v>
      </c>
      <c r="X523" s="36"/>
      <c r="Y523" s="21"/>
      <c r="Z523" s="21"/>
      <c r="AA523" s="21"/>
      <c r="AB523" s="32"/>
    </row>
    <row r="524" spans="1:28" ht="14.5" x14ac:dyDescent="0.35">
      <c r="A524" s="1" t="s">
        <v>946</v>
      </c>
      <c r="B524" s="55" t="s">
        <v>19</v>
      </c>
      <c r="C524" s="15" t="s">
        <v>1205</v>
      </c>
      <c r="E524" s="24" t="s">
        <v>339</v>
      </c>
      <c r="F524" s="34">
        <v>2.351</v>
      </c>
      <c r="G524" s="21"/>
      <c r="H524" s="26">
        <v>50.027678571428567</v>
      </c>
      <c r="I524" s="161">
        <f t="shared" si="32"/>
        <v>5.002767857142857E-2</v>
      </c>
      <c r="J524" s="162">
        <f t="shared" si="33"/>
        <v>2.1279318830892627E-2</v>
      </c>
      <c r="K524" s="163">
        <v>2.1279318830892627E-2</v>
      </c>
      <c r="L524" s="27">
        <v>2.1746071999999992</v>
      </c>
      <c r="M524" s="26">
        <v>456.49227373068436</v>
      </c>
      <c r="N524" s="161">
        <f t="shared" si="34"/>
        <v>0.45649227373068435</v>
      </c>
      <c r="O524" s="165">
        <f t="shared" si="35"/>
        <v>0.19416940609556971</v>
      </c>
      <c r="P524" s="166">
        <v>0.19416940609556971</v>
      </c>
      <c r="Q524" s="27">
        <v>-17.651519</v>
      </c>
      <c r="R524" s="323">
        <v>82</v>
      </c>
      <c r="S524" s="3" t="s">
        <v>1117</v>
      </c>
      <c r="T524" s="40" t="s">
        <v>1217</v>
      </c>
      <c r="W524" s="21" t="s">
        <v>1203</v>
      </c>
      <c r="X524" s="36"/>
      <c r="Y524" s="21"/>
      <c r="Z524" s="21"/>
      <c r="AA524" s="21"/>
      <c r="AB524" s="32"/>
    </row>
    <row r="525" spans="1:28" s="23" customFormat="1" ht="14.5" x14ac:dyDescent="0.35">
      <c r="A525" s="1" t="s">
        <v>947</v>
      </c>
      <c r="B525" s="55" t="s">
        <v>19</v>
      </c>
      <c r="C525" s="15" t="s">
        <v>1205</v>
      </c>
      <c r="D525" s="15"/>
      <c r="E525" s="24" t="s">
        <v>339</v>
      </c>
      <c r="F525" s="34">
        <v>2.2450999999999999</v>
      </c>
      <c r="G525" s="21"/>
      <c r="H525" s="26">
        <v>43.39910714285714</v>
      </c>
      <c r="I525" s="161">
        <f t="shared" si="32"/>
        <v>4.3399107142857142E-2</v>
      </c>
      <c r="J525" s="162">
        <f t="shared" si="33"/>
        <v>1.9330589792373232E-2</v>
      </c>
      <c r="K525" s="163">
        <v>1.9330589792373232E-2</v>
      </c>
      <c r="L525" s="27">
        <v>2.2591303999999988</v>
      </c>
      <c r="M525" s="26">
        <v>426.82339955849892</v>
      </c>
      <c r="N525" s="161">
        <f t="shared" si="34"/>
        <v>0.42682339955849891</v>
      </c>
      <c r="O525" s="165">
        <f t="shared" si="35"/>
        <v>0.19011331324150324</v>
      </c>
      <c r="P525" s="166">
        <v>0.19011331324150324</v>
      </c>
      <c r="Q525" s="27">
        <v>-15.505498200000002</v>
      </c>
      <c r="R525" s="323">
        <v>82</v>
      </c>
      <c r="S525" s="3" t="s">
        <v>1117</v>
      </c>
      <c r="T525" s="40" t="s">
        <v>1217</v>
      </c>
      <c r="U525" s="21"/>
      <c r="V525" s="21"/>
      <c r="W525" s="21" t="s">
        <v>1203</v>
      </c>
      <c r="X525" s="36"/>
      <c r="Y525" s="21"/>
      <c r="Z525" s="21"/>
      <c r="AA525" s="21"/>
      <c r="AB525" s="207"/>
    </row>
    <row r="526" spans="1:28" ht="14.5" x14ac:dyDescent="0.35">
      <c r="A526" s="1" t="s">
        <v>948</v>
      </c>
      <c r="B526" s="55" t="s">
        <v>19</v>
      </c>
      <c r="C526" s="15" t="s">
        <v>1205</v>
      </c>
      <c r="E526" s="24" t="s">
        <v>339</v>
      </c>
      <c r="F526" s="34">
        <v>2.2654000000000001</v>
      </c>
      <c r="G526" s="21"/>
      <c r="H526" s="26">
        <v>53.842036085553829</v>
      </c>
      <c r="I526" s="161">
        <f t="shared" si="32"/>
        <v>5.3842036085553831E-2</v>
      </c>
      <c r="J526" s="162">
        <f t="shared" si="33"/>
        <v>2.3767121075992687E-2</v>
      </c>
      <c r="K526" s="163">
        <v>2.3767121075992687E-2</v>
      </c>
      <c r="L526" s="27">
        <v>1.8827976000000004</v>
      </c>
      <c r="M526" s="26">
        <v>469.09323308270677</v>
      </c>
      <c r="N526" s="161">
        <f t="shared" si="34"/>
        <v>0.46909323308270678</v>
      </c>
      <c r="O526" s="165">
        <f t="shared" si="35"/>
        <v>0.20706861176070751</v>
      </c>
      <c r="P526" s="166">
        <v>0.20706861176070751</v>
      </c>
      <c r="Q526" s="27">
        <v>-17.477209000000002</v>
      </c>
      <c r="R526" s="323">
        <v>82</v>
      </c>
      <c r="S526" s="3" t="s">
        <v>1117</v>
      </c>
      <c r="T526" s="40" t="s">
        <v>1217</v>
      </c>
      <c r="W526" s="21" t="s">
        <v>1203</v>
      </c>
      <c r="X526" s="36"/>
      <c r="Y526" s="21"/>
      <c r="Z526" s="21"/>
      <c r="AA526" s="21"/>
      <c r="AB526" s="51"/>
    </row>
    <row r="527" spans="1:28" ht="14.5" x14ac:dyDescent="0.35">
      <c r="A527" s="1" t="s">
        <v>949</v>
      </c>
      <c r="B527" s="55" t="s">
        <v>19</v>
      </c>
      <c r="C527" s="15" t="s">
        <v>1205</v>
      </c>
      <c r="E527" s="24" t="s">
        <v>339</v>
      </c>
      <c r="F527" s="34">
        <v>2.3327</v>
      </c>
      <c r="G527" s="21"/>
      <c r="H527" s="26">
        <v>42.015055562193815</v>
      </c>
      <c r="I527" s="161">
        <f t="shared" si="32"/>
        <v>4.2015055562193815E-2</v>
      </c>
      <c r="J527" s="162">
        <f t="shared" si="33"/>
        <v>1.8011341176402372E-2</v>
      </c>
      <c r="K527" s="163">
        <v>1.8011341176402372E-2</v>
      </c>
      <c r="L527" s="27">
        <v>2.0451440000000014</v>
      </c>
      <c r="M527" s="26">
        <v>423.39398496240597</v>
      </c>
      <c r="N527" s="161">
        <f t="shared" si="34"/>
        <v>0.42339398496240599</v>
      </c>
      <c r="O527" s="165">
        <f t="shared" si="35"/>
        <v>0.18150383030925793</v>
      </c>
      <c r="P527" s="166">
        <v>0.18150383030925793</v>
      </c>
      <c r="Q527" s="27">
        <v>-15.505807200000003</v>
      </c>
      <c r="R527" s="323">
        <v>82</v>
      </c>
      <c r="S527" s="3" t="s">
        <v>1117</v>
      </c>
      <c r="T527" s="40" t="s">
        <v>1217</v>
      </c>
      <c r="W527" s="21" t="s">
        <v>1203</v>
      </c>
      <c r="X527" s="36"/>
      <c r="Y527" s="21"/>
      <c r="Z527" s="21"/>
      <c r="AA527" s="21"/>
      <c r="AB527" s="51"/>
    </row>
    <row r="528" spans="1:28" ht="14.5" x14ac:dyDescent="0.35">
      <c r="A528" s="1" t="s">
        <v>950</v>
      </c>
      <c r="B528" s="55" t="s">
        <v>19</v>
      </c>
      <c r="C528" s="15" t="s">
        <v>1205</v>
      </c>
      <c r="E528" s="24" t="s">
        <v>339</v>
      </c>
      <c r="F528" s="34">
        <v>2.3041999999999998</v>
      </c>
      <c r="G528" s="21"/>
      <c r="H528" s="26">
        <v>59.639622416059275</v>
      </c>
      <c r="I528" s="161">
        <f t="shared" si="32"/>
        <v>5.9639622416059274E-2</v>
      </c>
      <c r="J528" s="162">
        <f t="shared" si="33"/>
        <v>2.5883005996033017E-2</v>
      </c>
      <c r="K528" s="163">
        <v>2.5883005996033017E-2</v>
      </c>
      <c r="L528" s="27">
        <v>1.4018440000000008</v>
      </c>
      <c r="M528" s="26">
        <v>502.35639097744348</v>
      </c>
      <c r="N528" s="161">
        <f t="shared" si="34"/>
        <v>0.50235639097744345</v>
      </c>
      <c r="O528" s="165">
        <f t="shared" si="35"/>
        <v>0.21801770288058481</v>
      </c>
      <c r="P528" s="166">
        <v>0.21801770288058481</v>
      </c>
      <c r="Q528" s="27">
        <v>-18.797403400000004</v>
      </c>
      <c r="R528" s="323">
        <v>82</v>
      </c>
      <c r="S528" s="3" t="s">
        <v>1117</v>
      </c>
      <c r="T528" s="40" t="s">
        <v>1217</v>
      </c>
      <c r="W528" s="21" t="s">
        <v>1203</v>
      </c>
      <c r="X528" s="36"/>
      <c r="Y528" s="21"/>
      <c r="Z528" s="21"/>
      <c r="AA528" s="21"/>
      <c r="AB528" s="51"/>
    </row>
    <row r="529" spans="1:28" ht="14.5" x14ac:dyDescent="0.35">
      <c r="A529" s="1" t="s">
        <v>951</v>
      </c>
      <c r="B529" s="55" t="s">
        <v>19</v>
      </c>
      <c r="C529" s="15" t="s">
        <v>1205</v>
      </c>
      <c r="E529" s="24" t="s">
        <v>339</v>
      </c>
      <c r="F529" s="34">
        <v>2.3248000000000002</v>
      </c>
      <c r="G529" s="21"/>
      <c r="H529" s="26">
        <v>62.270761142310917</v>
      </c>
      <c r="I529" s="161">
        <f t="shared" si="32"/>
        <v>6.2270761142310921E-2</v>
      </c>
      <c r="J529" s="162">
        <f t="shared" si="33"/>
        <v>2.6785427194731124E-2</v>
      </c>
      <c r="K529" s="163">
        <v>2.6785427194731124E-2</v>
      </c>
      <c r="L529" s="27">
        <v>2.2059104000000005</v>
      </c>
      <c r="M529" s="26">
        <v>536.29624060150365</v>
      </c>
      <c r="N529" s="161">
        <f t="shared" si="34"/>
        <v>0.53629624060150372</v>
      </c>
      <c r="O529" s="165">
        <f t="shared" si="35"/>
        <v>0.23068489358289043</v>
      </c>
      <c r="P529" s="166">
        <v>0.23068489358289043</v>
      </c>
      <c r="Q529" s="27">
        <v>-18.4736768</v>
      </c>
      <c r="R529" s="323">
        <v>82</v>
      </c>
      <c r="S529" s="3" t="s">
        <v>1117</v>
      </c>
      <c r="T529" s="40" t="s">
        <v>1217</v>
      </c>
      <c r="W529" s="21" t="s">
        <v>1203</v>
      </c>
      <c r="X529" s="36"/>
      <c r="Y529" s="21"/>
      <c r="Z529" s="21"/>
      <c r="AA529" s="21"/>
      <c r="AB529" s="51"/>
    </row>
    <row r="530" spans="1:28" ht="14.5" x14ac:dyDescent="0.35">
      <c r="A530" s="1" t="s">
        <v>1083</v>
      </c>
      <c r="B530" s="1" t="s">
        <v>19</v>
      </c>
      <c r="E530" s="1" t="s">
        <v>339</v>
      </c>
      <c r="F530" s="25">
        <v>9.5025999999999993</v>
      </c>
      <c r="G530" s="21"/>
      <c r="H530" s="17">
        <v>25.6</v>
      </c>
      <c r="I530" s="161">
        <f t="shared" si="32"/>
        <v>2.5600000000000001E-2</v>
      </c>
      <c r="J530" s="162">
        <f t="shared" si="33"/>
        <v>2.69399953696883E-3</v>
      </c>
      <c r="K530" s="163">
        <v>2.69399953696883E-3</v>
      </c>
      <c r="L530" s="167">
        <v>2.8</v>
      </c>
      <c r="M530" s="17">
        <v>1189.5999999999999</v>
      </c>
      <c r="N530" s="161">
        <f t="shared" si="34"/>
        <v>1.1896</v>
      </c>
      <c r="O530" s="165">
        <f t="shared" si="35"/>
        <v>0.12518679098352031</v>
      </c>
      <c r="P530" s="166">
        <v>0.12518679098352031</v>
      </c>
      <c r="Q530" s="17">
        <v>-2.9</v>
      </c>
      <c r="R530" s="323">
        <v>85</v>
      </c>
      <c r="S530" s="3" t="s">
        <v>1117</v>
      </c>
      <c r="T530" s="21" t="s">
        <v>1217</v>
      </c>
      <c r="W530" s="21" t="s">
        <v>1203</v>
      </c>
      <c r="X530" s="36"/>
      <c r="Y530" s="21"/>
      <c r="Z530" s="21"/>
      <c r="AA530" s="21"/>
      <c r="AB530" s="51"/>
    </row>
    <row r="531" spans="1:28" ht="14.5" x14ac:dyDescent="0.35">
      <c r="A531" s="1" t="s">
        <v>1084</v>
      </c>
      <c r="B531" s="1" t="s">
        <v>19</v>
      </c>
      <c r="E531" s="1" t="s">
        <v>339</v>
      </c>
      <c r="F531" s="25">
        <v>9.7591000000000001</v>
      </c>
      <c r="G531" s="21"/>
      <c r="H531" s="17">
        <v>22.9</v>
      </c>
      <c r="I531" s="161">
        <f t="shared" si="32"/>
        <v>2.29E-2</v>
      </c>
      <c r="J531" s="162">
        <f t="shared" si="33"/>
        <v>2.3465278560523E-3</v>
      </c>
      <c r="K531" s="163">
        <v>2.3465278560523E-3</v>
      </c>
      <c r="L531" s="167">
        <v>2.2999999999999998</v>
      </c>
      <c r="M531" s="17">
        <v>1227.5999999999999</v>
      </c>
      <c r="N531" s="161">
        <f t="shared" si="34"/>
        <v>1.2276</v>
      </c>
      <c r="O531" s="165">
        <f t="shared" si="35"/>
        <v>0.12579028803885603</v>
      </c>
      <c r="P531" s="166">
        <v>0.12579028803885603</v>
      </c>
      <c r="Q531" s="17">
        <v>-1.9</v>
      </c>
      <c r="R531" s="323">
        <v>85</v>
      </c>
      <c r="S531" s="3" t="s">
        <v>1117</v>
      </c>
      <c r="T531" s="21" t="s">
        <v>1217</v>
      </c>
      <c r="W531" s="21" t="s">
        <v>1203</v>
      </c>
      <c r="X531" s="36"/>
      <c r="Y531" s="21"/>
      <c r="Z531" s="21"/>
      <c r="AA531" s="21"/>
      <c r="AB531" s="51"/>
    </row>
    <row r="532" spans="1:28" ht="14.5" x14ac:dyDescent="0.35">
      <c r="A532" s="1" t="s">
        <v>1027</v>
      </c>
      <c r="B532" s="55" t="s">
        <v>19</v>
      </c>
      <c r="E532" s="2" t="s">
        <v>339</v>
      </c>
      <c r="F532" s="34">
        <v>2.4249000000000001</v>
      </c>
      <c r="G532" s="21"/>
      <c r="H532" s="26">
        <v>15.854751864347239</v>
      </c>
      <c r="I532" s="161">
        <f t="shared" si="32"/>
        <v>1.585475186434724E-2</v>
      </c>
      <c r="J532" s="162">
        <f t="shared" si="33"/>
        <v>6.5383116270144089E-3</v>
      </c>
      <c r="K532" s="163">
        <v>6.5383116270144089E-3</v>
      </c>
      <c r="L532" s="27">
        <v>2.1585661749444718</v>
      </c>
      <c r="M532" s="26">
        <v>362.64141841494524</v>
      </c>
      <c r="N532" s="161">
        <f t="shared" si="34"/>
        <v>0.36264141841494524</v>
      </c>
      <c r="O532" s="165">
        <f t="shared" si="35"/>
        <v>0.14954901992451039</v>
      </c>
      <c r="P532" s="166">
        <v>0.14954901992451039</v>
      </c>
      <c r="Q532" s="26">
        <v>-7.69020446718398</v>
      </c>
      <c r="R532" s="323">
        <v>90</v>
      </c>
      <c r="S532" s="3" t="s">
        <v>1122</v>
      </c>
      <c r="T532" s="21" t="s">
        <v>1217</v>
      </c>
      <c r="W532" s="21" t="s">
        <v>1203</v>
      </c>
      <c r="X532" s="36"/>
      <c r="Y532" s="21"/>
      <c r="Z532" s="21"/>
      <c r="AA532" s="21"/>
      <c r="AB532" s="51"/>
    </row>
    <row r="533" spans="1:28" ht="14.5" x14ac:dyDescent="0.35">
      <c r="A533" s="1" t="s">
        <v>1023</v>
      </c>
      <c r="B533" s="55" t="s">
        <v>19</v>
      </c>
      <c r="E533" s="2" t="s">
        <v>339</v>
      </c>
      <c r="F533" s="34">
        <v>2.2730000000000001</v>
      </c>
      <c r="G533" s="21"/>
      <c r="H533" s="26">
        <v>27.431688269362724</v>
      </c>
      <c r="I533" s="161">
        <f t="shared" si="32"/>
        <v>2.7431688269362726E-2</v>
      </c>
      <c r="J533" s="162">
        <f t="shared" si="33"/>
        <v>1.2068494619165298E-2</v>
      </c>
      <c r="K533" s="163">
        <v>1.2068494619165298E-2</v>
      </c>
      <c r="L533" s="27">
        <v>0.89364149339753496</v>
      </c>
      <c r="M533" s="26">
        <v>425.6777936111821</v>
      </c>
      <c r="N533" s="161">
        <f t="shared" si="34"/>
        <v>0.42567779361118213</v>
      </c>
      <c r="O533" s="165">
        <f t="shared" si="35"/>
        <v>0.18727575609818833</v>
      </c>
      <c r="P533" s="166">
        <v>0.18727575609818833</v>
      </c>
      <c r="Q533" s="26">
        <v>-13.367245402869496</v>
      </c>
      <c r="R533" s="323">
        <v>92</v>
      </c>
      <c r="S533" s="3" t="s">
        <v>1122</v>
      </c>
      <c r="T533" s="21" t="s">
        <v>1217</v>
      </c>
      <c r="W533" s="21" t="s">
        <v>1203</v>
      </c>
      <c r="X533" s="36"/>
      <c r="Y533" s="21"/>
      <c r="Z533" s="21"/>
      <c r="AA533" s="21"/>
      <c r="AB533" s="51"/>
    </row>
    <row r="534" spans="1:28" ht="14.5" x14ac:dyDescent="0.35">
      <c r="A534" s="1" t="s">
        <v>1029</v>
      </c>
      <c r="B534" s="55" t="s">
        <v>19</v>
      </c>
      <c r="E534" s="2" t="s">
        <v>339</v>
      </c>
      <c r="F534" s="34">
        <v>2.1943000000000001</v>
      </c>
      <c r="G534" s="21"/>
      <c r="H534" s="26">
        <v>4.6928730573206128</v>
      </c>
      <c r="I534" s="161">
        <f t="shared" si="32"/>
        <v>4.6928730573206128E-3</v>
      </c>
      <c r="J534" s="162">
        <f t="shared" si="33"/>
        <v>2.1386652040835861E-3</v>
      </c>
      <c r="K534" s="163">
        <v>2.1386652040835861E-3</v>
      </c>
      <c r="L534" s="27">
        <v>1.9124218525967858</v>
      </c>
      <c r="M534" s="26">
        <v>288.03584987800741</v>
      </c>
      <c r="N534" s="161">
        <f t="shared" si="34"/>
        <v>0.2880358498780074</v>
      </c>
      <c r="O534" s="165">
        <f t="shared" si="35"/>
        <v>0.13126548324203954</v>
      </c>
      <c r="P534" s="166">
        <v>0.13126548324203954</v>
      </c>
      <c r="Q534" s="26">
        <v>-0.36002904316361484</v>
      </c>
      <c r="R534" s="323">
        <v>92</v>
      </c>
      <c r="S534" s="3" t="s">
        <v>1122</v>
      </c>
      <c r="T534" s="21" t="s">
        <v>1217</v>
      </c>
      <c r="W534" s="21" t="s">
        <v>1203</v>
      </c>
      <c r="X534" s="36"/>
      <c r="Y534" s="21"/>
      <c r="Z534" s="21"/>
      <c r="AA534" s="21"/>
      <c r="AB534" s="51"/>
    </row>
    <row r="535" spans="1:28" ht="14.5" x14ac:dyDescent="0.35">
      <c r="A535" s="1" t="s">
        <v>1038</v>
      </c>
      <c r="B535" s="55" t="s">
        <v>19</v>
      </c>
      <c r="E535" s="2" t="s">
        <v>339</v>
      </c>
      <c r="F535" s="34">
        <v>2.2050999999999998</v>
      </c>
      <c r="G535" s="21"/>
      <c r="H535" s="26">
        <v>18.836537177676881</v>
      </c>
      <c r="I535" s="161">
        <f t="shared" si="32"/>
        <v>1.8836537177676881E-2</v>
      </c>
      <c r="J535" s="162">
        <f t="shared" si="33"/>
        <v>8.5422598420374952E-3</v>
      </c>
      <c r="K535" s="163">
        <v>8.5422598420374952E-3</v>
      </c>
      <c r="L535" s="27">
        <v>1.3410704490487151</v>
      </c>
      <c r="M535" s="26">
        <v>345.53229412408973</v>
      </c>
      <c r="N535" s="161">
        <f t="shared" si="34"/>
        <v>0.34553229412408976</v>
      </c>
      <c r="O535" s="165">
        <f t="shared" si="35"/>
        <v>0.15669688183034319</v>
      </c>
      <c r="P535" s="166">
        <v>0.15669688183034319</v>
      </c>
      <c r="Q535" s="26">
        <v>-10.877878690628361</v>
      </c>
      <c r="R535" s="323">
        <v>92</v>
      </c>
      <c r="S535" s="3" t="s">
        <v>1122</v>
      </c>
      <c r="T535" s="21" t="s">
        <v>1217</v>
      </c>
      <c r="W535" s="21" t="s">
        <v>1203</v>
      </c>
      <c r="X535" s="36"/>
      <c r="Y535" s="21"/>
      <c r="Z535" s="21"/>
      <c r="AA535" s="21"/>
      <c r="AB535" s="51"/>
    </row>
    <row r="536" spans="1:28" ht="14.5" x14ac:dyDescent="0.35">
      <c r="A536" s="1" t="s">
        <v>1025</v>
      </c>
      <c r="B536" s="55" t="s">
        <v>19</v>
      </c>
      <c r="E536" s="2" t="s">
        <v>339</v>
      </c>
      <c r="F536" s="34">
        <v>2.1785999999999999</v>
      </c>
      <c r="G536" s="21"/>
      <c r="H536" s="26">
        <v>16.898160548180329</v>
      </c>
      <c r="I536" s="161">
        <f t="shared" si="32"/>
        <v>1.689816054818033E-2</v>
      </c>
      <c r="J536" s="162">
        <f t="shared" si="33"/>
        <v>7.7564309869550775E-3</v>
      </c>
      <c r="K536" s="163">
        <v>7.7564309869550775E-3</v>
      </c>
      <c r="L536" s="27">
        <v>2.172392706820486</v>
      </c>
      <c r="M536" s="26">
        <v>348.03137969466417</v>
      </c>
      <c r="N536" s="161">
        <f t="shared" si="34"/>
        <v>0.34803137969466419</v>
      </c>
      <c r="O536" s="165">
        <f t="shared" si="35"/>
        <v>0.15975001363015892</v>
      </c>
      <c r="P536" s="166">
        <v>0.15975001363015892</v>
      </c>
      <c r="Q536" s="26">
        <v>-9.165611669226374</v>
      </c>
      <c r="R536" s="323">
        <v>92</v>
      </c>
      <c r="S536" s="3" t="s">
        <v>1122</v>
      </c>
      <c r="T536" s="21" t="s">
        <v>1217</v>
      </c>
      <c r="W536" s="21" t="s">
        <v>1203</v>
      </c>
      <c r="X536" s="36"/>
      <c r="Y536" s="21"/>
      <c r="Z536" s="21"/>
      <c r="AA536" s="21"/>
      <c r="AB536" s="51"/>
    </row>
    <row r="537" spans="1:28" ht="14.5" x14ac:dyDescent="0.35">
      <c r="A537" s="1" t="s">
        <v>1049</v>
      </c>
      <c r="B537" s="55" t="s">
        <v>19</v>
      </c>
      <c r="E537" s="2" t="s">
        <v>339</v>
      </c>
      <c r="F537" s="34">
        <v>2.2065000000000001</v>
      </c>
      <c r="G537" s="21"/>
      <c r="H537" s="26">
        <v>13.718934641362932</v>
      </c>
      <c r="I537" s="161">
        <f t="shared" si="32"/>
        <v>1.3718934641362932E-2</v>
      </c>
      <c r="J537" s="162">
        <f t="shared" si="33"/>
        <v>6.2175094681001276E-3</v>
      </c>
      <c r="K537" s="163">
        <v>6.2175094681001276E-3</v>
      </c>
      <c r="L537" s="27">
        <v>1.8549212574855614</v>
      </c>
      <c r="M537" s="26">
        <v>315.52579115432582</v>
      </c>
      <c r="N537" s="161">
        <f t="shared" si="34"/>
        <v>0.31552579115432583</v>
      </c>
      <c r="O537" s="165">
        <f t="shared" si="35"/>
        <v>0.14299831912727207</v>
      </c>
      <c r="P537" s="166">
        <v>0.14299831912727207</v>
      </c>
      <c r="Q537" s="26">
        <v>-8.2180918077417449</v>
      </c>
      <c r="R537" s="323">
        <v>104</v>
      </c>
      <c r="S537" s="3" t="s">
        <v>1123</v>
      </c>
      <c r="T537" s="21" t="s">
        <v>1217</v>
      </c>
      <c r="W537" s="21" t="s">
        <v>1203</v>
      </c>
      <c r="X537" s="36"/>
      <c r="Y537" s="21"/>
      <c r="Z537" s="21"/>
      <c r="AA537" s="21"/>
      <c r="AB537" s="51"/>
    </row>
    <row r="538" spans="1:28" ht="14.5" x14ac:dyDescent="0.35">
      <c r="A538" s="1" t="s">
        <v>1050</v>
      </c>
      <c r="B538" s="55" t="s">
        <v>19</v>
      </c>
      <c r="E538" s="2" t="s">
        <v>339</v>
      </c>
      <c r="F538" s="34">
        <v>2.1985999999999999</v>
      </c>
      <c r="G538" s="21"/>
      <c r="H538" s="26">
        <v>13.296671182297882</v>
      </c>
      <c r="I538" s="161">
        <f t="shared" si="32"/>
        <v>1.3296671182297881E-2</v>
      </c>
      <c r="J538" s="162">
        <f t="shared" si="33"/>
        <v>6.0477900401609578E-3</v>
      </c>
      <c r="K538" s="163">
        <v>6.0477900401609578E-3</v>
      </c>
      <c r="L538" s="27">
        <v>2.725991459364467</v>
      </c>
      <c r="M538" s="26">
        <v>298.08462052891844</v>
      </c>
      <c r="N538" s="161">
        <f t="shared" si="34"/>
        <v>0.29808462052891843</v>
      </c>
      <c r="O538" s="165">
        <f t="shared" si="35"/>
        <v>0.13557928705945532</v>
      </c>
      <c r="P538" s="166">
        <v>0.13557928705945532</v>
      </c>
      <c r="Q538" s="26">
        <v>-7.9879343766870843</v>
      </c>
      <c r="R538" s="323">
        <v>104</v>
      </c>
      <c r="S538" s="157" t="s">
        <v>1123</v>
      </c>
      <c r="T538" s="21" t="s">
        <v>1217</v>
      </c>
      <c r="W538" s="21" t="s">
        <v>1203</v>
      </c>
      <c r="X538" s="36"/>
      <c r="Y538" s="21"/>
      <c r="Z538" s="21"/>
      <c r="AA538" s="21"/>
      <c r="AB538" s="51"/>
    </row>
    <row r="539" spans="1:28" ht="14.5" x14ac:dyDescent="0.35">
      <c r="A539" s="1" t="s">
        <v>1055</v>
      </c>
      <c r="B539" s="55" t="s">
        <v>19</v>
      </c>
      <c r="E539" s="2" t="s">
        <v>339</v>
      </c>
      <c r="F539" s="34">
        <v>2.2122000000000002</v>
      </c>
      <c r="G539" s="21"/>
      <c r="H539" s="26">
        <v>25.983122281053419</v>
      </c>
      <c r="I539" s="161">
        <f t="shared" si="32"/>
        <v>2.5983122281053418E-2</v>
      </c>
      <c r="J539" s="162">
        <f t="shared" si="33"/>
        <v>1.1745376675279548E-2</v>
      </c>
      <c r="K539" s="163">
        <v>1.1745376675279548E-2</v>
      </c>
      <c r="L539" s="27">
        <v>0.23088337827791761</v>
      </c>
      <c r="M539" s="26">
        <v>386.59978410695715</v>
      </c>
      <c r="N539" s="161">
        <f t="shared" si="34"/>
        <v>0.38659978410695717</v>
      </c>
      <c r="O539" s="165">
        <f t="shared" si="35"/>
        <v>0.17475806170642669</v>
      </c>
      <c r="P539" s="166">
        <v>0.17475806170642669</v>
      </c>
      <c r="Q539" s="26">
        <v>-14.949496465586183</v>
      </c>
      <c r="R539" s="323">
        <v>109</v>
      </c>
      <c r="S539" s="157" t="s">
        <v>1117</v>
      </c>
      <c r="T539" s="21" t="s">
        <v>1217</v>
      </c>
      <c r="W539" s="21" t="s">
        <v>1203</v>
      </c>
      <c r="X539" s="36"/>
      <c r="Y539" s="21"/>
      <c r="Z539" s="21"/>
      <c r="AA539" s="21"/>
      <c r="AB539" s="51"/>
    </row>
    <row r="540" spans="1:28" ht="14.5" x14ac:dyDescent="0.35">
      <c r="A540" s="1" t="s">
        <v>1060</v>
      </c>
      <c r="B540" s="55" t="s">
        <v>19</v>
      </c>
      <c r="E540" s="2" t="s">
        <v>339</v>
      </c>
      <c r="F540" s="34">
        <v>2.3136999999999999</v>
      </c>
      <c r="G540" s="21"/>
      <c r="H540" s="26">
        <v>21.641479990475833</v>
      </c>
      <c r="I540" s="161">
        <f t="shared" si="32"/>
        <v>2.1641479990475835E-2</v>
      </c>
      <c r="J540" s="162">
        <f t="shared" si="33"/>
        <v>9.353624061233452E-3</v>
      </c>
      <c r="K540" s="163">
        <v>9.353624061233452E-3</v>
      </c>
      <c r="L540" s="27">
        <v>0.96325385864600932</v>
      </c>
      <c r="M540" s="26">
        <v>339.0549163758601</v>
      </c>
      <c r="N540" s="161">
        <f t="shared" si="34"/>
        <v>0.3390549163758601</v>
      </c>
      <c r="O540" s="165">
        <f t="shared" si="35"/>
        <v>0.14654229864539919</v>
      </c>
      <c r="P540" s="166">
        <v>0.14654229864539919</v>
      </c>
      <c r="Q540" s="26">
        <v>-10.502613029994643</v>
      </c>
      <c r="R540" s="323">
        <v>109</v>
      </c>
      <c r="S540" s="157" t="s">
        <v>1117</v>
      </c>
      <c r="T540" s="21" t="s">
        <v>1217</v>
      </c>
      <c r="W540" s="21" t="s">
        <v>1203</v>
      </c>
      <c r="X540" s="36"/>
      <c r="Y540" s="21"/>
      <c r="Z540" s="21"/>
      <c r="AA540" s="21"/>
      <c r="AB540" s="51"/>
    </row>
    <row r="541" spans="1:28" ht="14.5" x14ac:dyDescent="0.35">
      <c r="A541" s="1" t="s">
        <v>1053</v>
      </c>
      <c r="B541" s="55" t="s">
        <v>19</v>
      </c>
      <c r="E541" s="2" t="s">
        <v>339</v>
      </c>
      <c r="F541" s="34">
        <v>2.3912</v>
      </c>
      <c r="G541" s="21"/>
      <c r="H541" s="26">
        <v>25.778663738483502</v>
      </c>
      <c r="I541" s="161">
        <f t="shared" si="32"/>
        <v>2.5778663738483504E-2</v>
      </c>
      <c r="J541" s="162">
        <f t="shared" si="33"/>
        <v>1.0780638900336025E-2</v>
      </c>
      <c r="K541" s="163">
        <v>1.0780638900336025E-2</v>
      </c>
      <c r="L541" s="27">
        <v>4.5916310991750475E-2</v>
      </c>
      <c r="M541" s="26">
        <v>375.59122546246721</v>
      </c>
      <c r="N541" s="161">
        <f t="shared" si="34"/>
        <v>0.3755912254624672</v>
      </c>
      <c r="O541" s="165">
        <f t="shared" si="35"/>
        <v>0.15707227561996789</v>
      </c>
      <c r="P541" s="166">
        <v>0.15707227561996789</v>
      </c>
      <c r="Q541" s="26">
        <v>-12.305638992646406</v>
      </c>
      <c r="R541" s="323">
        <v>111</v>
      </c>
      <c r="S541" s="157" t="s">
        <v>1123</v>
      </c>
      <c r="T541" s="21" t="s">
        <v>1217</v>
      </c>
      <c r="W541" s="21" t="s">
        <v>1203</v>
      </c>
      <c r="X541" s="36"/>
      <c r="Y541" s="21"/>
      <c r="Z541" s="21"/>
      <c r="AA541" s="21"/>
      <c r="AB541" s="51"/>
    </row>
    <row r="542" spans="1:28" ht="14.5" x14ac:dyDescent="0.35">
      <c r="A542" s="1" t="s">
        <v>1059</v>
      </c>
      <c r="B542" s="55" t="s">
        <v>19</v>
      </c>
      <c r="E542" s="2" t="s">
        <v>339</v>
      </c>
      <c r="F542" s="34">
        <v>2.3715999999999999</v>
      </c>
      <c r="G542" s="21"/>
      <c r="H542" s="26">
        <v>9.4426800464936189</v>
      </c>
      <c r="I542" s="161">
        <f t="shared" si="32"/>
        <v>9.4426800464936199E-3</v>
      </c>
      <c r="J542" s="162">
        <f t="shared" si="33"/>
        <v>3.9815652076630207E-3</v>
      </c>
      <c r="K542" s="163">
        <v>3.9815652076630207E-3</v>
      </c>
      <c r="L542" s="27">
        <v>1.7551045249880519</v>
      </c>
      <c r="M542" s="26">
        <v>303.05069810774194</v>
      </c>
      <c r="N542" s="161">
        <f t="shared" si="34"/>
        <v>0.30305069810774193</v>
      </c>
      <c r="O542" s="165">
        <f t="shared" si="35"/>
        <v>0.12778322571586354</v>
      </c>
      <c r="P542" s="166">
        <v>0.12778322571586354</v>
      </c>
      <c r="Q542" s="26">
        <v>-3.8904105709523424</v>
      </c>
      <c r="R542" s="323">
        <v>117</v>
      </c>
      <c r="S542" s="157" t="s">
        <v>1117</v>
      </c>
      <c r="T542" s="21" t="s">
        <v>1217</v>
      </c>
      <c r="W542" s="21" t="s">
        <v>1203</v>
      </c>
      <c r="X542" s="36"/>
      <c r="Y542" s="21"/>
      <c r="Z542" s="21"/>
      <c r="AA542" s="21"/>
      <c r="AB542" s="51"/>
    </row>
    <row r="543" spans="1:28" ht="14.5" x14ac:dyDescent="0.35">
      <c r="A543" s="1" t="s">
        <v>1065</v>
      </c>
      <c r="B543" s="1" t="s">
        <v>19</v>
      </c>
      <c r="E543" s="1" t="s">
        <v>339</v>
      </c>
      <c r="F543" s="25">
        <v>9.6745999999999999</v>
      </c>
      <c r="G543" s="21"/>
      <c r="H543" s="17">
        <v>21.3</v>
      </c>
      <c r="I543" s="161">
        <f t="shared" si="32"/>
        <v>2.1299999999999999E-2</v>
      </c>
      <c r="J543" s="162">
        <f t="shared" si="33"/>
        <v>2.201641411531226E-3</v>
      </c>
      <c r="K543" s="163">
        <v>2.201641411531226E-3</v>
      </c>
      <c r="L543" s="167">
        <v>2</v>
      </c>
      <c r="M543" s="17">
        <v>1222.5999999999999</v>
      </c>
      <c r="N543" s="161">
        <f t="shared" si="34"/>
        <v>1.2225999999999999</v>
      </c>
      <c r="O543" s="165">
        <f t="shared" si="35"/>
        <v>0.12637214975296135</v>
      </c>
      <c r="P543" s="166">
        <v>0.12637214975296135</v>
      </c>
      <c r="Q543" s="17">
        <v>-1.8</v>
      </c>
      <c r="R543" s="323" t="s">
        <v>1216</v>
      </c>
      <c r="S543" s="157" t="s">
        <v>1117</v>
      </c>
      <c r="T543" s="21" t="s">
        <v>1217</v>
      </c>
      <c r="W543" s="21" t="s">
        <v>1203</v>
      </c>
      <c r="X543" s="36"/>
      <c r="Y543" s="21"/>
      <c r="Z543" s="21"/>
      <c r="AA543" s="21"/>
      <c r="AB543" s="51"/>
    </row>
    <row r="544" spans="1:28" ht="14.5" x14ac:dyDescent="0.35">
      <c r="A544" s="1" t="s">
        <v>1066</v>
      </c>
      <c r="B544" s="1" t="s">
        <v>19</v>
      </c>
      <c r="E544" s="1" t="s">
        <v>339</v>
      </c>
      <c r="F544" s="25">
        <v>9.7408999999999999</v>
      </c>
      <c r="G544" s="21"/>
      <c r="H544" s="17">
        <v>22.5</v>
      </c>
      <c r="I544" s="161">
        <f t="shared" si="32"/>
        <v>2.2499999999999999E-2</v>
      </c>
      <c r="J544" s="162">
        <f t="shared" si="33"/>
        <v>2.3098481659805563E-3</v>
      </c>
      <c r="K544" s="163">
        <v>2.3098481659805563E-3</v>
      </c>
      <c r="L544" s="167">
        <v>2.6</v>
      </c>
      <c r="M544" s="17">
        <v>1217</v>
      </c>
      <c r="N544" s="161">
        <f t="shared" si="34"/>
        <v>1.2170000000000001</v>
      </c>
      <c r="O544" s="165">
        <f t="shared" si="35"/>
        <v>0.1249371207999261</v>
      </c>
      <c r="P544" s="166">
        <v>0.1249371207999261</v>
      </c>
      <c r="Q544" s="17">
        <v>-1.3</v>
      </c>
      <c r="R544" s="323" t="s">
        <v>1216</v>
      </c>
      <c r="S544" s="157" t="s">
        <v>1117</v>
      </c>
      <c r="T544" s="21" t="s">
        <v>1217</v>
      </c>
      <c r="W544" s="21" t="s">
        <v>1203</v>
      </c>
      <c r="X544" s="36"/>
      <c r="Y544" s="21"/>
      <c r="Z544" s="21"/>
      <c r="AA544" s="21"/>
      <c r="AB544" s="51"/>
    </row>
    <row r="545" spans="1:28" ht="14.5" x14ac:dyDescent="0.35">
      <c r="A545" s="1" t="s">
        <v>1070</v>
      </c>
      <c r="B545" s="1" t="s">
        <v>19</v>
      </c>
      <c r="E545" s="1" t="s">
        <v>339</v>
      </c>
      <c r="F545" s="25">
        <v>9.7889999999999997</v>
      </c>
      <c r="G545" s="21"/>
      <c r="H545" s="17">
        <v>27.7</v>
      </c>
      <c r="I545" s="161">
        <f t="shared" si="32"/>
        <v>2.7699999999999999E-2</v>
      </c>
      <c r="J545" s="162">
        <f t="shared" si="33"/>
        <v>2.8297068137705587E-3</v>
      </c>
      <c r="K545" s="163">
        <v>2.8297068137705587E-3</v>
      </c>
      <c r="L545" s="167">
        <v>2.1</v>
      </c>
      <c r="M545" s="17">
        <v>1238.7</v>
      </c>
      <c r="N545" s="161">
        <f t="shared" si="34"/>
        <v>1.2387000000000001</v>
      </c>
      <c r="O545" s="165">
        <f t="shared" si="35"/>
        <v>0.12653999387067119</v>
      </c>
      <c r="P545" s="166">
        <v>0.12653999387067119</v>
      </c>
      <c r="Q545" s="17">
        <v>-2.4</v>
      </c>
      <c r="R545" s="323" t="s">
        <v>1216</v>
      </c>
      <c r="S545" s="3" t="s">
        <v>1117</v>
      </c>
      <c r="T545" s="21" t="s">
        <v>1217</v>
      </c>
      <c r="W545" s="21" t="s">
        <v>1203</v>
      </c>
      <c r="X545" s="36"/>
      <c r="Y545" s="21"/>
      <c r="Z545" s="21"/>
      <c r="AA545" s="21"/>
      <c r="AB545" s="51"/>
    </row>
    <row r="546" spans="1:28" ht="14.5" x14ac:dyDescent="0.35">
      <c r="A546" s="1" t="s">
        <v>1074</v>
      </c>
      <c r="B546" s="1" t="s">
        <v>19</v>
      </c>
      <c r="E546" s="1" t="s">
        <v>339</v>
      </c>
      <c r="F546" s="25">
        <v>9.8874999999999993</v>
      </c>
      <c r="G546" s="21"/>
      <c r="H546" s="17">
        <v>15.1</v>
      </c>
      <c r="I546" s="161">
        <f t="shared" si="32"/>
        <v>1.5100000000000001E-2</v>
      </c>
      <c r="J546" s="162">
        <f t="shared" si="33"/>
        <v>1.5271807838179521E-3</v>
      </c>
      <c r="K546" s="163">
        <v>1.5271807838179521E-3</v>
      </c>
      <c r="L546" s="167">
        <v>3.2</v>
      </c>
      <c r="M546" s="17">
        <v>1209.9000000000001</v>
      </c>
      <c r="N546" s="161">
        <f t="shared" si="34"/>
        <v>1.2099000000000002</v>
      </c>
      <c r="O546" s="165">
        <f t="shared" si="35"/>
        <v>0.1223666245259166</v>
      </c>
      <c r="P546" s="166">
        <v>0.1223666245259166</v>
      </c>
      <c r="Q546" s="17">
        <v>-0.5</v>
      </c>
      <c r="R546" s="323" t="s">
        <v>1216</v>
      </c>
      <c r="S546" s="157" t="s">
        <v>1117</v>
      </c>
      <c r="T546" s="21" t="s">
        <v>1217</v>
      </c>
      <c r="W546" s="21" t="s">
        <v>1203</v>
      </c>
      <c r="X546" s="36"/>
      <c r="Y546" s="21"/>
      <c r="Z546" s="21"/>
      <c r="AA546" s="21"/>
      <c r="AB546" s="51"/>
    </row>
    <row r="547" spans="1:28" ht="14.5" x14ac:dyDescent="0.35">
      <c r="A547" s="1" t="s">
        <v>1075</v>
      </c>
      <c r="B547" s="1" t="s">
        <v>19</v>
      </c>
      <c r="E547" s="1" t="s">
        <v>339</v>
      </c>
      <c r="F547" s="25">
        <v>9.7436000000000007</v>
      </c>
      <c r="G547" s="21"/>
      <c r="H547" s="17">
        <v>24.1</v>
      </c>
      <c r="I547" s="161">
        <f t="shared" si="32"/>
        <v>2.4100000000000003E-2</v>
      </c>
      <c r="J547" s="162">
        <f t="shared" si="33"/>
        <v>2.4734184490332119E-3</v>
      </c>
      <c r="K547" s="163">
        <v>2.4734184490332119E-3</v>
      </c>
      <c r="L547" s="167">
        <v>2.9</v>
      </c>
      <c r="M547" s="17">
        <v>1240.0999999999999</v>
      </c>
      <c r="N547" s="161">
        <f t="shared" si="34"/>
        <v>1.2401</v>
      </c>
      <c r="O547" s="165">
        <f t="shared" si="35"/>
        <v>0.12727328708075042</v>
      </c>
      <c r="P547" s="166">
        <v>0.12727328708075042</v>
      </c>
      <c r="Q547" s="17">
        <v>-2.1</v>
      </c>
      <c r="R547" s="323" t="s">
        <v>1216</v>
      </c>
      <c r="S547" s="157" t="s">
        <v>1117</v>
      </c>
      <c r="T547" s="21" t="s">
        <v>1217</v>
      </c>
      <c r="W547" s="21" t="s">
        <v>1203</v>
      </c>
      <c r="X547" s="36"/>
      <c r="Y547" s="21"/>
      <c r="Z547" s="21"/>
      <c r="AA547" s="21"/>
      <c r="AB547" s="51"/>
    </row>
    <row r="548" spans="1:28" ht="14.5" x14ac:dyDescent="0.35">
      <c r="A548" s="1" t="s">
        <v>903</v>
      </c>
      <c r="B548" s="55" t="s">
        <v>19</v>
      </c>
      <c r="C548" s="1" t="s">
        <v>305</v>
      </c>
      <c r="E548" s="2" t="s">
        <v>339</v>
      </c>
      <c r="F548" s="34">
        <v>2.3090999999999999</v>
      </c>
      <c r="G548" s="21"/>
      <c r="H548" s="26">
        <v>16.8805997440117</v>
      </c>
      <c r="I548" s="161">
        <f t="shared" si="32"/>
        <v>1.6880599744011699E-2</v>
      </c>
      <c r="J548" s="162">
        <f t="shared" si="33"/>
        <v>7.3104671707642371E-3</v>
      </c>
      <c r="K548" s="163">
        <v>7.3104671707642371E-3</v>
      </c>
      <c r="L548" s="27">
        <v>4.8897155000000003</v>
      </c>
      <c r="M548" s="26">
        <v>297.97950819672133</v>
      </c>
      <c r="N548" s="161">
        <f t="shared" si="34"/>
        <v>0.29797950819672131</v>
      </c>
      <c r="O548" s="165">
        <f t="shared" si="35"/>
        <v>0.12904573565316413</v>
      </c>
      <c r="P548" s="166">
        <v>0.12904573565316413</v>
      </c>
      <c r="Q548" s="27">
        <v>-10.813795000000001</v>
      </c>
      <c r="R548" s="323">
        <v>69</v>
      </c>
      <c r="S548" s="157" t="s">
        <v>1116</v>
      </c>
      <c r="T548" s="40" t="s">
        <v>1219</v>
      </c>
      <c r="W548" s="21" t="s">
        <v>1203</v>
      </c>
      <c r="X548" s="36"/>
      <c r="Y548" s="21"/>
      <c r="Z548" s="21"/>
      <c r="AA548" s="21"/>
      <c r="AB548" s="51"/>
    </row>
    <row r="549" spans="1:28" ht="14.5" x14ac:dyDescent="0.35">
      <c r="A549" s="1" t="s">
        <v>904</v>
      </c>
      <c r="B549" s="55" t="s">
        <v>19</v>
      </c>
      <c r="C549" s="1" t="s">
        <v>305</v>
      </c>
      <c r="E549" s="2" t="s">
        <v>339</v>
      </c>
      <c r="F549" s="34">
        <v>2.2488999999999999</v>
      </c>
      <c r="G549" s="21"/>
      <c r="H549" s="26">
        <v>34.211007496800143</v>
      </c>
      <c r="I549" s="161">
        <f t="shared" si="32"/>
        <v>3.4211007496800144E-2</v>
      </c>
      <c r="J549" s="162">
        <f t="shared" si="33"/>
        <v>1.5212329359598091E-2</v>
      </c>
      <c r="K549" s="163">
        <v>1.5212329359598091E-2</v>
      </c>
      <c r="L549" s="27">
        <v>3.6792285000000007</v>
      </c>
      <c r="M549" s="26">
        <v>317.11885245901641</v>
      </c>
      <c r="N549" s="161">
        <f t="shared" si="34"/>
        <v>0.31711885245901644</v>
      </c>
      <c r="O549" s="165">
        <f t="shared" si="35"/>
        <v>0.14101065074437122</v>
      </c>
      <c r="P549" s="166">
        <v>0.14101065074437122</v>
      </c>
      <c r="Q549" s="27">
        <v>-16.966858599999998</v>
      </c>
      <c r="R549" s="323">
        <v>69</v>
      </c>
      <c r="S549" s="157" t="s">
        <v>1116</v>
      </c>
      <c r="T549" s="40" t="s">
        <v>1219</v>
      </c>
      <c r="W549" s="21" t="s">
        <v>1203</v>
      </c>
      <c r="X549" s="36"/>
      <c r="Y549" s="21"/>
      <c r="Z549" s="21"/>
      <c r="AA549" s="21"/>
      <c r="AB549" s="51"/>
    </row>
    <row r="550" spans="1:28" ht="14.5" x14ac:dyDescent="0.35">
      <c r="A550" s="1" t="s">
        <v>905</v>
      </c>
      <c r="B550" s="55" t="s">
        <v>19</v>
      </c>
      <c r="C550" s="1" t="s">
        <v>305</v>
      </c>
      <c r="E550" s="2" t="s">
        <v>339</v>
      </c>
      <c r="F550" s="34">
        <v>2.2372000000000001</v>
      </c>
      <c r="G550" s="21"/>
      <c r="H550" s="26">
        <v>26.057780215761561</v>
      </c>
      <c r="I550" s="161">
        <f t="shared" si="32"/>
        <v>2.6057780215761561E-2</v>
      </c>
      <c r="J550" s="162">
        <f t="shared" si="33"/>
        <v>1.1647496967531539E-2</v>
      </c>
      <c r="K550" s="163">
        <v>1.1647496967531539E-2</v>
      </c>
      <c r="L550" s="27">
        <v>4.2388519999999996</v>
      </c>
      <c r="M550" s="26">
        <v>304.45491803278685</v>
      </c>
      <c r="N550" s="161">
        <f t="shared" si="34"/>
        <v>0.30445491803278685</v>
      </c>
      <c r="O550" s="165">
        <f t="shared" si="35"/>
        <v>0.13608748347612498</v>
      </c>
      <c r="P550" s="166">
        <v>0.13608748347612498</v>
      </c>
      <c r="Q550" s="27">
        <v>-15.4479814</v>
      </c>
      <c r="R550" s="323">
        <v>69</v>
      </c>
      <c r="S550" s="157" t="s">
        <v>1116</v>
      </c>
      <c r="T550" s="40" t="s">
        <v>1219</v>
      </c>
      <c r="W550" s="21" t="s">
        <v>1203</v>
      </c>
      <c r="X550" s="36"/>
      <c r="Y550" s="21"/>
      <c r="Z550" s="21"/>
      <c r="AA550" s="21"/>
      <c r="AB550" s="51"/>
    </row>
    <row r="551" spans="1:28" ht="14.5" x14ac:dyDescent="0.35">
      <c r="A551" s="1" t="s">
        <v>900</v>
      </c>
      <c r="B551" s="55" t="s">
        <v>19</v>
      </c>
      <c r="C551" s="1" t="s">
        <v>305</v>
      </c>
      <c r="E551" s="2" t="s">
        <v>339</v>
      </c>
      <c r="F551" s="34">
        <v>2.3243</v>
      </c>
      <c r="G551" s="21"/>
      <c r="H551" s="26">
        <v>31.203144999085755</v>
      </c>
      <c r="I551" s="161">
        <f t="shared" si="32"/>
        <v>3.1203144999085754E-2</v>
      </c>
      <c r="J551" s="162">
        <f t="shared" si="33"/>
        <v>1.3424749386518846E-2</v>
      </c>
      <c r="K551" s="163">
        <v>1.3424749386518846E-2</v>
      </c>
      <c r="L551" s="27">
        <v>4.3481209999999999</v>
      </c>
      <c r="M551" s="26">
        <v>320.78688524590166</v>
      </c>
      <c r="N551" s="161">
        <f t="shared" si="34"/>
        <v>0.32078688524590165</v>
      </c>
      <c r="O551" s="165">
        <f t="shared" si="35"/>
        <v>0.13801440659377087</v>
      </c>
      <c r="P551" s="166">
        <v>0.13801440659377087</v>
      </c>
      <c r="Q551" s="27">
        <v>-15.215195199999997</v>
      </c>
      <c r="R551" s="323">
        <v>69</v>
      </c>
      <c r="S551" s="3" t="s">
        <v>1116</v>
      </c>
      <c r="T551" s="40" t="s">
        <v>1219</v>
      </c>
      <c r="W551" s="21" t="s">
        <v>1203</v>
      </c>
      <c r="X551" s="36"/>
      <c r="Y551" s="21"/>
      <c r="Z551" s="21"/>
      <c r="AA551" s="21"/>
      <c r="AB551" s="51"/>
    </row>
    <row r="552" spans="1:28" ht="14.5" x14ac:dyDescent="0.35">
      <c r="A552" s="1" t="s">
        <v>901</v>
      </c>
      <c r="B552" s="55" t="s">
        <v>19</v>
      </c>
      <c r="C552" s="1" t="s">
        <v>305</v>
      </c>
      <c r="E552" s="2" t="s">
        <v>339</v>
      </c>
      <c r="F552" s="34">
        <v>2.3479000000000001</v>
      </c>
      <c r="G552" s="21"/>
      <c r="H552" s="26">
        <v>25.54946059608703</v>
      </c>
      <c r="I552" s="161">
        <f t="shared" si="32"/>
        <v>2.554946059608703E-2</v>
      </c>
      <c r="J552" s="162">
        <f t="shared" si="33"/>
        <v>1.0881835085006614E-2</v>
      </c>
      <c r="K552" s="163">
        <v>1.0881835085006614E-2</v>
      </c>
      <c r="L552" s="27">
        <v>4.0685390000000012</v>
      </c>
      <c r="M552" s="26">
        <v>298.40983606557376</v>
      </c>
      <c r="N552" s="161">
        <f t="shared" si="34"/>
        <v>0.29840983606557375</v>
      </c>
      <c r="O552" s="165">
        <f t="shared" si="35"/>
        <v>0.12709648454600866</v>
      </c>
      <c r="P552" s="166">
        <v>0.12709648454600866</v>
      </c>
      <c r="Q552" s="27">
        <v>-11.945538399999998</v>
      </c>
      <c r="R552" s="323">
        <v>69</v>
      </c>
      <c r="S552" s="3" t="s">
        <v>1116</v>
      </c>
      <c r="T552" s="40" t="s">
        <v>1219</v>
      </c>
      <c r="W552" s="21" t="s">
        <v>1203</v>
      </c>
      <c r="X552" s="36"/>
      <c r="Y552" s="21"/>
      <c r="Z552" s="21"/>
      <c r="AA552" s="21"/>
      <c r="AB552" s="51"/>
    </row>
    <row r="553" spans="1:28" ht="14.5" x14ac:dyDescent="0.35">
      <c r="A553" s="1" t="s">
        <v>902</v>
      </c>
      <c r="B553" s="55" t="s">
        <v>19</v>
      </c>
      <c r="C553" s="1" t="s">
        <v>305</v>
      </c>
      <c r="E553" s="2" t="s">
        <v>339</v>
      </c>
      <c r="F553" s="34">
        <v>2.2806999999999999</v>
      </c>
      <c r="G553" s="21"/>
      <c r="H553" s="26">
        <v>44.763210824648013</v>
      </c>
      <c r="I553" s="161">
        <f t="shared" si="32"/>
        <v>4.4763210824648014E-2</v>
      </c>
      <c r="J553" s="162">
        <f t="shared" si="33"/>
        <v>1.9626961382315962E-2</v>
      </c>
      <c r="K553" s="163">
        <v>1.9626961382315962E-2</v>
      </c>
      <c r="L553" s="27">
        <v>3.8865569999999998</v>
      </c>
      <c r="M553" s="26">
        <v>374.45491803278685</v>
      </c>
      <c r="N553" s="161">
        <f t="shared" si="34"/>
        <v>0.37445491803278685</v>
      </c>
      <c r="O553" s="165">
        <f t="shared" si="35"/>
        <v>0.1641842057406879</v>
      </c>
      <c r="P553" s="166">
        <v>0.1641842057406879</v>
      </c>
      <c r="Q553" s="27">
        <v>-19.821907800000002</v>
      </c>
      <c r="R553" s="323">
        <v>69</v>
      </c>
      <c r="S553" s="3" t="s">
        <v>1116</v>
      </c>
      <c r="T553" s="40" t="s">
        <v>1219</v>
      </c>
      <c r="W553" s="21" t="s">
        <v>1203</v>
      </c>
      <c r="X553" s="36"/>
      <c r="Y553" s="21"/>
      <c r="Z553" s="21"/>
      <c r="AA553" s="21"/>
      <c r="AB553" s="51"/>
    </row>
    <row r="554" spans="1:28" s="44" customFormat="1" ht="14.5" x14ac:dyDescent="0.35">
      <c r="A554" s="1" t="s">
        <v>906</v>
      </c>
      <c r="B554" s="55" t="s">
        <v>19</v>
      </c>
      <c r="C554" s="15" t="s">
        <v>310</v>
      </c>
      <c r="D554" s="15"/>
      <c r="E554" s="2" t="s">
        <v>339</v>
      </c>
      <c r="F554" s="34">
        <v>9.4710999999999999</v>
      </c>
      <c r="G554" s="21"/>
      <c r="H554" s="26">
        <v>29.024107142857137</v>
      </c>
      <c r="I554" s="161">
        <f t="shared" si="32"/>
        <v>2.9024107142857136E-2</v>
      </c>
      <c r="J554" s="162">
        <f t="shared" si="33"/>
        <v>3.0644916791985237E-3</v>
      </c>
      <c r="K554" s="163">
        <v>3.0644916791985237E-3</v>
      </c>
      <c r="L554" s="27">
        <v>1.4277353999999989</v>
      </c>
      <c r="M554" s="26">
        <v>1255.3664459161148</v>
      </c>
      <c r="N554" s="161">
        <f t="shared" si="34"/>
        <v>1.2553664459161149</v>
      </c>
      <c r="O554" s="165">
        <f t="shared" si="35"/>
        <v>0.13254705851655194</v>
      </c>
      <c r="P554" s="166">
        <v>0.13254705851655194</v>
      </c>
      <c r="Q554" s="27">
        <v>-1.9662688000000013</v>
      </c>
      <c r="R554" s="323">
        <v>80</v>
      </c>
      <c r="S554" s="3" t="s">
        <v>1116</v>
      </c>
      <c r="T554" s="40" t="s">
        <v>1219</v>
      </c>
      <c r="U554" s="21"/>
      <c r="V554" s="21"/>
      <c r="W554" s="21" t="s">
        <v>1203</v>
      </c>
      <c r="X554" s="36"/>
      <c r="Y554" s="21"/>
      <c r="Z554" s="21"/>
      <c r="AA554" s="21"/>
      <c r="AB554" s="51"/>
    </row>
    <row r="555" spans="1:28" ht="14.5" x14ac:dyDescent="0.35">
      <c r="A555" s="1" t="s">
        <v>907</v>
      </c>
      <c r="B555" s="55" t="s">
        <v>19</v>
      </c>
      <c r="C555" s="15" t="s">
        <v>310</v>
      </c>
      <c r="E555" s="2" t="s">
        <v>339</v>
      </c>
      <c r="F555" s="34">
        <v>9.5653000000000006</v>
      </c>
      <c r="G555" s="21"/>
      <c r="H555" s="26">
        <v>38.284821428571426</v>
      </c>
      <c r="I555" s="161">
        <f t="shared" si="32"/>
        <v>3.8284821428571425E-2</v>
      </c>
      <c r="J555" s="162">
        <f t="shared" si="33"/>
        <v>4.0024694916595844E-3</v>
      </c>
      <c r="K555" s="163">
        <v>4.0024694916595844E-3</v>
      </c>
      <c r="L555" s="27">
        <v>2.1329607999999998</v>
      </c>
      <c r="M555" s="26">
        <v>1297.2428256070639</v>
      </c>
      <c r="N555" s="161">
        <f t="shared" si="34"/>
        <v>1.2972428256070638</v>
      </c>
      <c r="O555" s="165">
        <f t="shared" si="35"/>
        <v>0.1356196695981374</v>
      </c>
      <c r="P555" s="166">
        <v>0.1356196695981374</v>
      </c>
      <c r="Q555" s="27">
        <v>-3.3748242000000044</v>
      </c>
      <c r="R555" s="323">
        <v>80</v>
      </c>
      <c r="S555" s="3" t="s">
        <v>1116</v>
      </c>
      <c r="T555" s="40" t="s">
        <v>1219</v>
      </c>
      <c r="W555" s="21" t="s">
        <v>1203</v>
      </c>
      <c r="X555" s="36"/>
      <c r="Y555" s="21"/>
      <c r="Z555" s="21"/>
      <c r="AA555" s="21"/>
      <c r="AB555" s="51"/>
    </row>
    <row r="556" spans="1:28" ht="14.5" x14ac:dyDescent="0.35">
      <c r="A556" s="1" t="s">
        <v>908</v>
      </c>
      <c r="B556" s="55" t="s">
        <v>19</v>
      </c>
      <c r="C556" s="15" t="s">
        <v>310</v>
      </c>
      <c r="E556" s="2" t="s">
        <v>339</v>
      </c>
      <c r="F556" s="34">
        <v>9.6239000000000008</v>
      </c>
      <c r="G556" s="21"/>
      <c r="H556" s="26">
        <v>20.083035714285714</v>
      </c>
      <c r="I556" s="161">
        <f t="shared" si="32"/>
        <v>2.0083035714285713E-2</v>
      </c>
      <c r="J556" s="162">
        <f t="shared" si="33"/>
        <v>2.0867876551383235E-3</v>
      </c>
      <c r="K556" s="163">
        <v>2.0867876551383235E-3</v>
      </c>
      <c r="L556" s="27">
        <v>1.9262080999999989</v>
      </c>
      <c r="M556" s="26">
        <v>1243.7328918322296</v>
      </c>
      <c r="N556" s="161">
        <f t="shared" si="34"/>
        <v>1.2437328918322297</v>
      </c>
      <c r="O556" s="165">
        <f t="shared" si="35"/>
        <v>0.12923377132266853</v>
      </c>
      <c r="P556" s="166">
        <v>0.12923377132266853</v>
      </c>
      <c r="Q556" s="27">
        <v>-0.73794739999999903</v>
      </c>
      <c r="R556" s="323">
        <v>80</v>
      </c>
      <c r="S556" s="3" t="s">
        <v>1116</v>
      </c>
      <c r="T556" s="40" t="s">
        <v>1219</v>
      </c>
      <c r="W556" s="21" t="s">
        <v>1203</v>
      </c>
      <c r="X556" s="36"/>
      <c r="Y556" s="21"/>
      <c r="Z556" s="21"/>
      <c r="AA556" s="21"/>
      <c r="AB556" s="51"/>
    </row>
    <row r="557" spans="1:28" ht="14.5" x14ac:dyDescent="0.35">
      <c r="A557" s="1" t="s">
        <v>909</v>
      </c>
      <c r="B557" s="55" t="s">
        <v>19</v>
      </c>
      <c r="C557" s="15" t="s">
        <v>310</v>
      </c>
      <c r="E557" s="2" t="s">
        <v>339</v>
      </c>
      <c r="F557" s="34">
        <v>9.5607000000000006</v>
      </c>
      <c r="G557" s="21"/>
      <c r="H557" s="26">
        <v>24.90625</v>
      </c>
      <c r="I557" s="161">
        <f t="shared" si="32"/>
        <v>2.4906250000000001E-2</v>
      </c>
      <c r="J557" s="162">
        <f t="shared" si="33"/>
        <v>2.6050655286746784E-3</v>
      </c>
      <c r="K557" s="163">
        <v>2.6050655286746784E-3</v>
      </c>
      <c r="L557" s="27">
        <v>1.8397419999999993</v>
      </c>
      <c r="M557" s="26">
        <v>1276.8013245033112</v>
      </c>
      <c r="N557" s="161">
        <f t="shared" si="34"/>
        <v>1.2768013245033112</v>
      </c>
      <c r="O557" s="165">
        <f t="shared" si="35"/>
        <v>0.13354684536731737</v>
      </c>
      <c r="P557" s="166">
        <v>0.13354684536731737</v>
      </c>
      <c r="Q557" s="27">
        <v>-1.8622310000000026</v>
      </c>
      <c r="R557" s="323">
        <v>80</v>
      </c>
      <c r="S557" s="3" t="s">
        <v>1116</v>
      </c>
      <c r="T557" s="40" t="s">
        <v>1219</v>
      </c>
      <c r="W557" s="21" t="s">
        <v>1203</v>
      </c>
      <c r="X557" s="36"/>
      <c r="Y557" s="21"/>
      <c r="Z557" s="21"/>
      <c r="AA557" s="21"/>
      <c r="AB557" s="51"/>
    </row>
    <row r="558" spans="1:28" ht="14.5" x14ac:dyDescent="0.35">
      <c r="A558" s="1" t="s">
        <v>910</v>
      </c>
      <c r="B558" s="55" t="s">
        <v>19</v>
      </c>
      <c r="C558" s="15" t="s">
        <v>310</v>
      </c>
      <c r="E558" s="2" t="s">
        <v>339</v>
      </c>
      <c r="F558" s="34">
        <v>9.4155999999999995</v>
      </c>
      <c r="G558" s="21"/>
      <c r="H558" s="26">
        <v>23.004464285714285</v>
      </c>
      <c r="I558" s="161">
        <f t="shared" si="32"/>
        <v>2.3004464285714284E-2</v>
      </c>
      <c r="J558" s="162">
        <f t="shared" si="33"/>
        <v>2.4432287146559204E-3</v>
      </c>
      <c r="K558" s="163">
        <v>2.4432287146559204E-3</v>
      </c>
      <c r="L558" s="27">
        <v>1.7895884999999998</v>
      </c>
      <c r="M558" s="26">
        <v>1209.80353200883</v>
      </c>
      <c r="N558" s="161">
        <f t="shared" si="34"/>
        <v>1.2098035320088301</v>
      </c>
      <c r="O558" s="165">
        <f t="shared" si="35"/>
        <v>0.12848926590008392</v>
      </c>
      <c r="P558" s="166">
        <v>0.12848926590008392</v>
      </c>
      <c r="Q558" s="27">
        <v>-0.98034400000000277</v>
      </c>
      <c r="R558" s="323">
        <v>80</v>
      </c>
      <c r="S558" s="3" t="s">
        <v>1116</v>
      </c>
      <c r="T558" s="40" t="s">
        <v>1219</v>
      </c>
      <c r="W558" s="21" t="s">
        <v>1203</v>
      </c>
      <c r="X558" s="36"/>
      <c r="Y558" s="21"/>
      <c r="Z558" s="21"/>
      <c r="AA558" s="21"/>
      <c r="AB558" s="51"/>
    </row>
    <row r="559" spans="1:28" ht="14.5" x14ac:dyDescent="0.35">
      <c r="A559" s="1" t="s">
        <v>911</v>
      </c>
      <c r="B559" s="55" t="s">
        <v>19</v>
      </c>
      <c r="C559" s="15" t="s">
        <v>310</v>
      </c>
      <c r="E559" s="2" t="s">
        <v>339</v>
      </c>
      <c r="F559" s="34">
        <v>9.5302000000000007</v>
      </c>
      <c r="G559" s="21"/>
      <c r="H559" s="26">
        <v>24.358035714285712</v>
      </c>
      <c r="I559" s="161">
        <f t="shared" si="32"/>
        <v>2.4358035714285714E-2</v>
      </c>
      <c r="J559" s="162">
        <f t="shared" si="33"/>
        <v>2.5558787553551566E-3</v>
      </c>
      <c r="K559" s="163">
        <v>2.5558787553551566E-3</v>
      </c>
      <c r="L559" s="27">
        <v>1.8075446999999998</v>
      </c>
      <c r="M559" s="26">
        <v>1245.476821192053</v>
      </c>
      <c r="N559" s="161">
        <f t="shared" si="34"/>
        <v>1.2454768211920531</v>
      </c>
      <c r="O559" s="165">
        <f t="shared" si="35"/>
        <v>0.13068737499654287</v>
      </c>
      <c r="P559" s="166">
        <v>0.13068737499654287</v>
      </c>
      <c r="Q559" s="27">
        <v>-1.375595200000002</v>
      </c>
      <c r="R559" s="323">
        <v>80</v>
      </c>
      <c r="S559" s="3" t="s">
        <v>1116</v>
      </c>
      <c r="T559" s="40" t="s">
        <v>1219</v>
      </c>
      <c r="W559" s="21" t="s">
        <v>1203</v>
      </c>
      <c r="X559" s="36"/>
      <c r="Y559" s="21"/>
      <c r="Z559" s="21"/>
      <c r="AA559" s="21"/>
      <c r="AB559" s="51"/>
    </row>
    <row r="560" spans="1:28" ht="14.5" x14ac:dyDescent="0.35">
      <c r="A560" s="1" t="s">
        <v>894</v>
      </c>
      <c r="B560" s="55" t="s">
        <v>19</v>
      </c>
      <c r="C560" s="1" t="s">
        <v>305</v>
      </c>
      <c r="E560" s="2" t="s">
        <v>339</v>
      </c>
      <c r="F560" s="34">
        <v>2.3679000000000001</v>
      </c>
      <c r="G560" s="21"/>
      <c r="H560" s="26">
        <v>55.330042055220332</v>
      </c>
      <c r="I560" s="161">
        <f t="shared" si="32"/>
        <v>5.5330042055220331E-2</v>
      </c>
      <c r="J560" s="162">
        <f t="shared" si="33"/>
        <v>2.3366713989281782E-2</v>
      </c>
      <c r="K560" s="163">
        <v>2.3366713989281782E-2</v>
      </c>
      <c r="L560" s="27">
        <v>2.3351535000000001</v>
      </c>
      <c r="M560" s="26">
        <v>397.0368852459016</v>
      </c>
      <c r="N560" s="161">
        <f t="shared" si="34"/>
        <v>0.39703688524590158</v>
      </c>
      <c r="O560" s="165">
        <f t="shared" si="35"/>
        <v>0.16767468442328712</v>
      </c>
      <c r="P560" s="166">
        <v>0.16767468442328712</v>
      </c>
      <c r="Q560" s="27">
        <v>-22.004918600000003</v>
      </c>
      <c r="R560" s="323">
        <v>80</v>
      </c>
      <c r="S560" s="157" t="s">
        <v>1116</v>
      </c>
      <c r="T560" s="40" t="s">
        <v>1219</v>
      </c>
      <c r="W560" s="21" t="s">
        <v>1203</v>
      </c>
      <c r="X560" s="36"/>
      <c r="Y560" s="21"/>
      <c r="Z560" s="21"/>
      <c r="AA560" s="21"/>
      <c r="AB560" s="51"/>
    </row>
    <row r="561" spans="1:28" ht="14.5" x14ac:dyDescent="0.35">
      <c r="A561" s="1" t="s">
        <v>895</v>
      </c>
      <c r="B561" s="55" t="s">
        <v>19</v>
      </c>
      <c r="C561" s="1" t="s">
        <v>305</v>
      </c>
      <c r="E561" s="2" t="s">
        <v>339</v>
      </c>
      <c r="F561" s="34">
        <v>2.3613</v>
      </c>
      <c r="G561" s="21"/>
      <c r="H561" s="26">
        <v>29.155238617663187</v>
      </c>
      <c r="I561" s="161">
        <f t="shared" si="32"/>
        <v>2.9155238617663188E-2</v>
      </c>
      <c r="J561" s="162">
        <f t="shared" si="33"/>
        <v>1.2347113292535124E-2</v>
      </c>
      <c r="K561" s="163">
        <v>1.2347113292535124E-2</v>
      </c>
      <c r="L561" s="27">
        <v>4.7806009999999999</v>
      </c>
      <c r="M561" s="26">
        <v>332.18032786885243</v>
      </c>
      <c r="N561" s="161">
        <f t="shared" si="34"/>
        <v>0.33218032786885243</v>
      </c>
      <c r="O561" s="165">
        <f t="shared" si="35"/>
        <v>0.14067688471132531</v>
      </c>
      <c r="P561" s="166">
        <v>0.14067688471132531</v>
      </c>
      <c r="Q561" s="27">
        <v>-15.856877599999997</v>
      </c>
      <c r="R561" s="323">
        <v>80</v>
      </c>
      <c r="S561" s="157" t="s">
        <v>1116</v>
      </c>
      <c r="T561" s="40" t="s">
        <v>1219</v>
      </c>
      <c r="W561" s="21" t="s">
        <v>1203</v>
      </c>
      <c r="X561" s="36"/>
      <c r="Y561" s="21"/>
      <c r="Z561" s="21"/>
      <c r="AA561" s="21"/>
      <c r="AB561" s="51"/>
    </row>
    <row r="562" spans="1:28" ht="14.5" x14ac:dyDescent="0.35">
      <c r="A562" s="1" t="s">
        <v>896</v>
      </c>
      <c r="B562" s="55" t="s">
        <v>19</v>
      </c>
      <c r="C562" s="1" t="s">
        <v>305</v>
      </c>
      <c r="E562" s="2" t="s">
        <v>339</v>
      </c>
      <c r="F562" s="34">
        <v>2.2738999999999998</v>
      </c>
      <c r="G562" s="21"/>
      <c r="H562" s="26">
        <v>18.272078990674711</v>
      </c>
      <c r="I562" s="161">
        <f t="shared" si="32"/>
        <v>1.827207899067471E-2</v>
      </c>
      <c r="J562" s="162">
        <f t="shared" si="33"/>
        <v>8.0355684026011311E-3</v>
      </c>
      <c r="K562" s="163">
        <v>8.0355684026011311E-3</v>
      </c>
      <c r="L562" s="27">
        <v>2.822209</v>
      </c>
      <c r="M562" s="26">
        <v>331.01229508196724</v>
      </c>
      <c r="N562" s="161">
        <f t="shared" si="34"/>
        <v>0.33101229508196722</v>
      </c>
      <c r="O562" s="165">
        <f t="shared" si="35"/>
        <v>0.1455702955635548</v>
      </c>
      <c r="P562" s="166">
        <v>0.1455702955635548</v>
      </c>
      <c r="Q562" s="27">
        <v>-9.8608598000000001</v>
      </c>
      <c r="R562" s="323">
        <v>80</v>
      </c>
      <c r="S562" s="157" t="s">
        <v>1116</v>
      </c>
      <c r="T562" s="40" t="s">
        <v>1219</v>
      </c>
      <c r="W562" s="21" t="s">
        <v>1203</v>
      </c>
      <c r="X562" s="36"/>
      <c r="Y562" s="21"/>
      <c r="Z562" s="21"/>
      <c r="AA562" s="21"/>
      <c r="AB562" s="51"/>
    </row>
    <row r="563" spans="1:28" ht="14.5" x14ac:dyDescent="0.35">
      <c r="A563" s="1" t="s">
        <v>897</v>
      </c>
      <c r="B563" s="55" t="s">
        <v>19</v>
      </c>
      <c r="C563" s="1" t="s">
        <v>305</v>
      </c>
      <c r="E563" s="2" t="s">
        <v>339</v>
      </c>
      <c r="F563" s="34">
        <v>2.3683999999999998</v>
      </c>
      <c r="G563" s="21"/>
      <c r="H563" s="26">
        <v>42.929237520570489</v>
      </c>
      <c r="I563" s="161">
        <f t="shared" si="32"/>
        <v>4.2929237520570492E-2</v>
      </c>
      <c r="J563" s="162">
        <f t="shared" si="33"/>
        <v>1.8125839182811389E-2</v>
      </c>
      <c r="K563" s="163">
        <v>1.8125839182811389E-2</v>
      </c>
      <c r="L563" s="27">
        <v>0.8569564999999999</v>
      </c>
      <c r="M563" s="26">
        <v>456.89344262295077</v>
      </c>
      <c r="N563" s="161">
        <f t="shared" si="34"/>
        <v>0.45689344262295079</v>
      </c>
      <c r="O563" s="165">
        <f t="shared" si="35"/>
        <v>0.1929122794388409</v>
      </c>
      <c r="P563" s="166">
        <v>0.1929122794388409</v>
      </c>
      <c r="Q563" s="27">
        <v>-18.783322000000002</v>
      </c>
      <c r="R563" s="323">
        <v>80</v>
      </c>
      <c r="S563" s="157" t="s">
        <v>1116</v>
      </c>
      <c r="T563" s="40" t="s">
        <v>1219</v>
      </c>
      <c r="W563" s="21" t="s">
        <v>1203</v>
      </c>
      <c r="X563" s="36"/>
      <c r="Y563" s="21"/>
      <c r="Z563" s="21"/>
      <c r="AA563" s="21"/>
      <c r="AB563" s="51"/>
    </row>
    <row r="564" spans="1:28" ht="14.5" x14ac:dyDescent="0.35">
      <c r="A564" s="1" t="s">
        <v>898</v>
      </c>
      <c r="B564" s="55" t="s">
        <v>19</v>
      </c>
      <c r="C564" s="1" t="s">
        <v>305</v>
      </c>
      <c r="E564" s="2" t="s">
        <v>339</v>
      </c>
      <c r="F564" s="34">
        <v>2.2909000000000002</v>
      </c>
      <c r="G564" s="21"/>
      <c r="H564" s="26">
        <v>23.086487474858288</v>
      </c>
      <c r="I564" s="161">
        <f t="shared" si="32"/>
        <v>2.3086487474858287E-2</v>
      </c>
      <c r="J564" s="162">
        <f t="shared" si="33"/>
        <v>1.0077474998846866E-2</v>
      </c>
      <c r="K564" s="163">
        <v>1.0077474998846866E-2</v>
      </c>
      <c r="L564" s="27">
        <v>4.7324145000000009</v>
      </c>
      <c r="M564" s="26">
        <v>286.54508196721315</v>
      </c>
      <c r="N564" s="161">
        <f t="shared" si="34"/>
        <v>0.28654508196721318</v>
      </c>
      <c r="O564" s="165">
        <f t="shared" si="35"/>
        <v>0.12507969879401684</v>
      </c>
      <c r="P564" s="166">
        <v>0.12507969879401684</v>
      </c>
      <c r="Q564" s="27">
        <v>-13.513041799999998</v>
      </c>
      <c r="R564" s="323">
        <v>80</v>
      </c>
      <c r="S564" s="157" t="s">
        <v>1116</v>
      </c>
      <c r="T564" s="40" t="s">
        <v>1219</v>
      </c>
      <c r="W564" s="21" t="s">
        <v>1203</v>
      </c>
      <c r="X564" s="36"/>
      <c r="Y564" s="21"/>
      <c r="Z564" s="21"/>
      <c r="AA564" s="21"/>
      <c r="AB564" s="51"/>
    </row>
    <row r="565" spans="1:28" ht="14.5" x14ac:dyDescent="0.35">
      <c r="A565" s="1" t="s">
        <v>899</v>
      </c>
      <c r="B565" s="55" t="s">
        <v>19</v>
      </c>
      <c r="C565" s="1" t="s">
        <v>305</v>
      </c>
      <c r="E565" s="2" t="s">
        <v>339</v>
      </c>
      <c r="F565" s="34">
        <v>2.4091</v>
      </c>
      <c r="G565" s="21"/>
      <c r="H565" s="26">
        <v>43.636862314865603</v>
      </c>
      <c r="I565" s="161">
        <f t="shared" si="32"/>
        <v>4.3636862314865604E-2</v>
      </c>
      <c r="J565" s="162">
        <f t="shared" si="33"/>
        <v>1.8113346193543482E-2</v>
      </c>
      <c r="K565" s="163">
        <v>1.8113346193543482E-2</v>
      </c>
      <c r="L565" s="27">
        <v>4.3359210000000008</v>
      </c>
      <c r="M565" s="26">
        <v>374.43442622950812</v>
      </c>
      <c r="N565" s="161">
        <f t="shared" si="34"/>
        <v>0.37443442622950812</v>
      </c>
      <c r="O565" s="165">
        <f t="shared" si="35"/>
        <v>0.15542502437819439</v>
      </c>
      <c r="P565" s="166">
        <v>0.15542502437819439</v>
      </c>
      <c r="Q565" s="27">
        <v>-21.052872400000002</v>
      </c>
      <c r="R565" s="323">
        <v>80</v>
      </c>
      <c r="S565" s="157" t="s">
        <v>1116</v>
      </c>
      <c r="T565" s="40" t="s">
        <v>1219</v>
      </c>
      <c r="W565" s="21" t="s">
        <v>1203</v>
      </c>
      <c r="X565" s="36"/>
      <c r="Y565" s="21"/>
      <c r="Z565" s="21"/>
      <c r="AA565" s="21"/>
      <c r="AB565" s="51"/>
    </row>
    <row r="566" spans="1:28" ht="14.5" x14ac:dyDescent="0.35">
      <c r="A566" s="1" t="s">
        <v>18</v>
      </c>
      <c r="B566" s="2" t="s">
        <v>19</v>
      </c>
      <c r="C566" s="1" t="s">
        <v>298</v>
      </c>
      <c r="E566" s="1" t="s">
        <v>339</v>
      </c>
      <c r="F566" s="16">
        <v>9.8587000000000007</v>
      </c>
      <c r="G566" s="16">
        <v>9.6498000000000008</v>
      </c>
      <c r="H566" s="17">
        <v>28.2</v>
      </c>
      <c r="I566" s="161">
        <f t="shared" si="32"/>
        <v>2.8199999999999999E-2</v>
      </c>
      <c r="J566" s="162">
        <f t="shared" si="33"/>
        <v>2.8604177021311124E-3</v>
      </c>
      <c r="K566" s="163">
        <v>2.8604177021311124E-3</v>
      </c>
      <c r="L566" s="167">
        <v>2.8</v>
      </c>
      <c r="M566" s="17">
        <v>215.6</v>
      </c>
      <c r="N566" s="161">
        <f t="shared" si="34"/>
        <v>0.21559999999999999</v>
      </c>
      <c r="O566" s="165">
        <f t="shared" si="35"/>
        <v>2.1869009098562688E-2</v>
      </c>
      <c r="P566" s="166">
        <v>2.1869009098562688E-2</v>
      </c>
      <c r="Q566" s="17">
        <v>-20.6</v>
      </c>
      <c r="R566" s="18">
        <v>60.96</v>
      </c>
      <c r="S566" s="157" t="s">
        <v>346</v>
      </c>
      <c r="T566" s="157" t="s">
        <v>346</v>
      </c>
      <c r="U566" s="168">
        <v>23.025347</v>
      </c>
      <c r="V566" s="169">
        <v>-161.936261</v>
      </c>
      <c r="W566" s="21" t="s">
        <v>422</v>
      </c>
      <c r="X566" s="170">
        <v>41158</v>
      </c>
      <c r="Y566" s="22"/>
      <c r="Z566" s="2" t="s">
        <v>370</v>
      </c>
      <c r="AA566" s="1" t="s">
        <v>369</v>
      </c>
      <c r="AB566" s="51"/>
    </row>
    <row r="567" spans="1:28" ht="14.5" x14ac:dyDescent="0.35">
      <c r="A567" s="1" t="s">
        <v>1243</v>
      </c>
      <c r="B567" s="1" t="s">
        <v>19</v>
      </c>
      <c r="C567" s="1" t="s">
        <v>1244</v>
      </c>
      <c r="D567" s="1"/>
      <c r="E567" s="1" t="s">
        <v>339</v>
      </c>
      <c r="F567" s="16">
        <v>3.0922000000000001</v>
      </c>
      <c r="G567" s="1"/>
      <c r="H567" s="17">
        <v>24</v>
      </c>
      <c r="I567" s="161">
        <f t="shared" si="32"/>
        <v>2.4E-2</v>
      </c>
      <c r="J567" s="162">
        <f t="shared" si="33"/>
        <v>7.7614643296035181E-3</v>
      </c>
      <c r="K567" s="171">
        <v>7.7614643296035181E-3</v>
      </c>
      <c r="L567" s="17">
        <v>1.5</v>
      </c>
      <c r="M567" s="17">
        <v>441</v>
      </c>
      <c r="N567" s="161">
        <f t="shared" si="34"/>
        <v>0.441</v>
      </c>
      <c r="O567" s="165">
        <f t="shared" si="35"/>
        <v>0.14261690705646465</v>
      </c>
      <c r="P567" s="15">
        <v>0.14261690705646465</v>
      </c>
      <c r="Q567" s="17">
        <v>-7</v>
      </c>
      <c r="R567" s="323">
        <v>17</v>
      </c>
      <c r="S567" s="157" t="s">
        <v>1246</v>
      </c>
      <c r="T567" s="157" t="s">
        <v>1247</v>
      </c>
      <c r="U567" s="157">
        <v>22.014610000000001</v>
      </c>
      <c r="V567" s="157">
        <v>-160.10035999999999</v>
      </c>
      <c r="W567" s="157" t="s">
        <v>1203</v>
      </c>
      <c r="X567" s="170">
        <v>43670</v>
      </c>
      <c r="Y567" s="157"/>
      <c r="Z567" s="1" t="s">
        <v>1248</v>
      </c>
      <c r="AA567" s="2" t="s">
        <v>1245</v>
      </c>
      <c r="AB567" s="51"/>
    </row>
    <row r="568" spans="1:28" x14ac:dyDescent="0.3">
      <c r="A568" s="32" t="s">
        <v>441</v>
      </c>
      <c r="B568" s="1" t="s">
        <v>19</v>
      </c>
      <c r="E568" s="24" t="s">
        <v>339</v>
      </c>
      <c r="F568" s="34">
        <v>2.4552999999999998</v>
      </c>
      <c r="G568" s="21"/>
      <c r="H568" s="26">
        <v>50.516592472683129</v>
      </c>
      <c r="I568" s="183">
        <f t="shared" si="32"/>
        <v>5.0516592472683128E-2</v>
      </c>
      <c r="J568" s="184">
        <f t="shared" si="33"/>
        <v>2.0574509213816289E-2</v>
      </c>
      <c r="K568" s="185">
        <v>2.0574509213816289E-2</v>
      </c>
      <c r="L568" s="27">
        <v>3.1211111000000002</v>
      </c>
      <c r="M568" s="26">
        <v>534.17248459958932</v>
      </c>
      <c r="N568" s="183">
        <f t="shared" si="34"/>
        <v>0.53417248459958933</v>
      </c>
      <c r="O568" s="184">
        <f t="shared" si="35"/>
        <v>0.21755894782698218</v>
      </c>
      <c r="P568" s="185">
        <v>0.21755894782698218</v>
      </c>
      <c r="Q568" s="27">
        <v>-15.028317600000003</v>
      </c>
      <c r="R568" s="25">
        <v>24</v>
      </c>
      <c r="S568" s="25" t="s">
        <v>1100</v>
      </c>
      <c r="T568" s="21" t="s">
        <v>1218</v>
      </c>
      <c r="U568" s="29"/>
      <c r="V568" s="29"/>
      <c r="W568" s="21" t="s">
        <v>1203</v>
      </c>
      <c r="X568" s="31"/>
      <c r="Y568" s="33"/>
      <c r="Z568" s="28"/>
      <c r="AA568" s="21"/>
      <c r="AB568" s="51"/>
    </row>
    <row r="569" spans="1:28" x14ac:dyDescent="0.3">
      <c r="A569" s="32" t="s">
        <v>442</v>
      </c>
      <c r="B569" s="1" t="s">
        <v>19</v>
      </c>
      <c r="E569" s="24" t="s">
        <v>339</v>
      </c>
      <c r="F569" s="34">
        <v>2.2551000000000001</v>
      </c>
      <c r="G569" s="21"/>
      <c r="H569" s="26">
        <v>62.082760016187784</v>
      </c>
      <c r="I569" s="183">
        <f t="shared" si="32"/>
        <v>6.2082760016187788E-2</v>
      </c>
      <c r="J569" s="184">
        <f t="shared" si="33"/>
        <v>2.7529936595356207E-2</v>
      </c>
      <c r="K569" s="185">
        <v>2.7529936595356207E-2</v>
      </c>
      <c r="L569" s="27">
        <v>1.7729667000000013</v>
      </c>
      <c r="M569" s="26">
        <v>592.36550308008214</v>
      </c>
      <c r="N569" s="183">
        <f t="shared" si="34"/>
        <v>0.59236550308008218</v>
      </c>
      <c r="O569" s="184">
        <f t="shared" si="35"/>
        <v>0.2626781531107632</v>
      </c>
      <c r="P569" s="185">
        <v>0.2626781531107632</v>
      </c>
      <c r="Q569" s="27">
        <v>-17.20786</v>
      </c>
      <c r="R569" s="25">
        <v>24</v>
      </c>
      <c r="S569" s="25" t="s">
        <v>1099</v>
      </c>
      <c r="T569" s="21" t="s">
        <v>1218</v>
      </c>
      <c r="W569" s="21" t="s">
        <v>1203</v>
      </c>
      <c r="X569" s="36"/>
      <c r="Y569" s="21"/>
      <c r="Z569" s="21"/>
      <c r="AA569" s="21"/>
      <c r="AB569" s="51"/>
    </row>
    <row r="570" spans="1:28" x14ac:dyDescent="0.3">
      <c r="A570" s="32" t="s">
        <v>443</v>
      </c>
      <c r="B570" s="1" t="s">
        <v>19</v>
      </c>
      <c r="E570" s="24" t="s">
        <v>339</v>
      </c>
      <c r="F570" s="34">
        <v>2.4706000000000001</v>
      </c>
      <c r="G570" s="21"/>
      <c r="H570" s="26">
        <v>42.394374747065967</v>
      </c>
      <c r="I570" s="183">
        <f t="shared" si="32"/>
        <v>4.239437474706597E-2</v>
      </c>
      <c r="J570" s="184">
        <f t="shared" si="33"/>
        <v>1.7159546161687834E-2</v>
      </c>
      <c r="K570" s="185">
        <v>1.7159546161687834E-2</v>
      </c>
      <c r="L570" s="27">
        <v>3.0557237000000006</v>
      </c>
      <c r="M570" s="26">
        <v>505.07597535934292</v>
      </c>
      <c r="N570" s="183">
        <f t="shared" si="34"/>
        <v>0.5050759753593429</v>
      </c>
      <c r="O570" s="184">
        <f t="shared" si="35"/>
        <v>0.20443454033811337</v>
      </c>
      <c r="P570" s="185">
        <v>0.20443454033811337</v>
      </c>
      <c r="Q570" s="27">
        <v>-12.0770464</v>
      </c>
      <c r="R570" s="25">
        <v>24</v>
      </c>
      <c r="S570" s="25" t="s">
        <v>1100</v>
      </c>
      <c r="T570" s="21" t="s">
        <v>1218</v>
      </c>
      <c r="U570" s="29"/>
      <c r="V570" s="29"/>
      <c r="W570" s="21" t="s">
        <v>1203</v>
      </c>
      <c r="X570" s="31"/>
      <c r="Y570" s="33"/>
      <c r="Z570" s="28"/>
      <c r="AA570" s="21"/>
      <c r="AB570" s="51"/>
    </row>
    <row r="571" spans="1:28" x14ac:dyDescent="0.3">
      <c r="A571" s="32" t="s">
        <v>452</v>
      </c>
      <c r="B571" s="1" t="s">
        <v>19</v>
      </c>
      <c r="E571" s="24" t="s">
        <v>339</v>
      </c>
      <c r="F571" s="34">
        <v>2.3001999999999998</v>
      </c>
      <c r="G571" s="21"/>
      <c r="H571" s="26">
        <v>39.249898826386087</v>
      </c>
      <c r="I571" s="183">
        <f t="shared" si="32"/>
        <v>3.924989882638609E-2</v>
      </c>
      <c r="J571" s="184">
        <f t="shared" si="33"/>
        <v>1.7063689603680592E-2</v>
      </c>
      <c r="K571" s="185">
        <v>1.7063689603680592E-2</v>
      </c>
      <c r="L571" s="27">
        <v>4.0061223000000004</v>
      </c>
      <c r="M571" s="26">
        <v>515.65092402464063</v>
      </c>
      <c r="N571" s="183">
        <f t="shared" si="34"/>
        <v>0.51565092402464063</v>
      </c>
      <c r="O571" s="184">
        <f t="shared" si="35"/>
        <v>0.22417656030981684</v>
      </c>
      <c r="P571" s="185">
        <v>0.22417656030981684</v>
      </c>
      <c r="Q571" s="27">
        <v>-11.291050400000003</v>
      </c>
      <c r="R571" s="25">
        <v>24</v>
      </c>
      <c r="S571" s="25" t="s">
        <v>1099</v>
      </c>
      <c r="T571" s="21" t="s">
        <v>1218</v>
      </c>
      <c r="W571" s="21" t="s">
        <v>1203</v>
      </c>
      <c r="X571" s="36"/>
      <c r="Y571" s="21"/>
      <c r="Z571" s="21"/>
      <c r="AA571" s="21"/>
      <c r="AB571" s="51"/>
    </row>
    <row r="572" spans="1:28" x14ac:dyDescent="0.3">
      <c r="A572" s="32" t="s">
        <v>453</v>
      </c>
      <c r="B572" s="1" t="s">
        <v>19</v>
      </c>
      <c r="E572" s="24" t="s">
        <v>339</v>
      </c>
      <c r="F572" s="34">
        <v>2.2503000000000002</v>
      </c>
      <c r="G572" s="21"/>
      <c r="H572" s="26">
        <v>33.780453257790377</v>
      </c>
      <c r="I572" s="183">
        <f t="shared" si="32"/>
        <v>3.3780453257790381E-2</v>
      </c>
      <c r="J572" s="184">
        <f t="shared" si="33"/>
        <v>1.5011533243474371E-2</v>
      </c>
      <c r="K572" s="185">
        <v>1.5011533243474371E-2</v>
      </c>
      <c r="L572" s="27">
        <v>3.3795550000000003</v>
      </c>
      <c r="M572" s="26">
        <v>486.47227926078034</v>
      </c>
      <c r="N572" s="183">
        <f t="shared" si="34"/>
        <v>0.48647227926078035</v>
      </c>
      <c r="O572" s="184">
        <f t="shared" si="35"/>
        <v>0.21618107774998013</v>
      </c>
      <c r="P572" s="185">
        <v>0.21618107774998013</v>
      </c>
      <c r="Q572" s="27">
        <v>-11.299724800000002</v>
      </c>
      <c r="R572" s="25">
        <v>24</v>
      </c>
      <c r="S572" s="25" t="s">
        <v>1099</v>
      </c>
      <c r="T572" s="21" t="s">
        <v>1218</v>
      </c>
      <c r="W572" s="21" t="s">
        <v>1203</v>
      </c>
      <c r="X572" s="36"/>
      <c r="Y572" s="21"/>
      <c r="Z572" s="21"/>
      <c r="AA572" s="21"/>
      <c r="AB572" s="51"/>
    </row>
    <row r="573" spans="1:28" x14ac:dyDescent="0.3">
      <c r="A573" s="32" t="s">
        <v>454</v>
      </c>
      <c r="B573" s="1" t="s">
        <v>19</v>
      </c>
      <c r="E573" s="24" t="s">
        <v>339</v>
      </c>
      <c r="F573" s="34">
        <v>2.1985000000000001</v>
      </c>
      <c r="G573" s="21"/>
      <c r="H573" s="26">
        <v>38.406110886280857</v>
      </c>
      <c r="I573" s="183">
        <f t="shared" si="32"/>
        <v>3.8406110886280855E-2</v>
      </c>
      <c r="J573" s="184">
        <f t="shared" si="33"/>
        <v>1.7469233971471845E-2</v>
      </c>
      <c r="K573" s="185">
        <v>1.7469233971471845E-2</v>
      </c>
      <c r="L573" s="27">
        <v>3.0054976000000004</v>
      </c>
      <c r="M573" s="26">
        <v>420.49691991786449</v>
      </c>
      <c r="N573" s="183">
        <f t="shared" si="34"/>
        <v>0.42049691991786448</v>
      </c>
      <c r="O573" s="184">
        <f t="shared" si="35"/>
        <v>0.19126537180707959</v>
      </c>
      <c r="P573" s="185">
        <v>0.19126537180707959</v>
      </c>
      <c r="Q573" s="27">
        <v>-14.016028000000002</v>
      </c>
      <c r="R573" s="25">
        <v>24</v>
      </c>
      <c r="S573" s="25" t="s">
        <v>1100</v>
      </c>
      <c r="T573" s="21" t="s">
        <v>1218</v>
      </c>
      <c r="U573" s="29"/>
      <c r="V573" s="29"/>
      <c r="W573" s="21" t="s">
        <v>1203</v>
      </c>
      <c r="X573" s="31"/>
      <c r="Y573" s="33"/>
      <c r="Z573" s="28"/>
      <c r="AA573" s="21"/>
      <c r="AB573" s="51"/>
    </row>
    <row r="574" spans="1:28" ht="14.5" x14ac:dyDescent="0.35">
      <c r="A574" s="1" t="s">
        <v>572</v>
      </c>
      <c r="B574" s="1" t="s">
        <v>19</v>
      </c>
      <c r="E574" s="24" t="s">
        <v>339</v>
      </c>
      <c r="F574" s="34">
        <v>2.5238999999999998</v>
      </c>
      <c r="G574" s="21"/>
      <c r="H574" s="26">
        <v>59.40165924726832</v>
      </c>
      <c r="I574" s="161">
        <f t="shared" si="32"/>
        <v>5.9401659247268319E-2</v>
      </c>
      <c r="J574" s="162">
        <f t="shared" si="33"/>
        <v>2.3535662762894063E-2</v>
      </c>
      <c r="K574" s="163">
        <v>2.3535662762894063E-2</v>
      </c>
      <c r="L574" s="27">
        <v>1.6761592000000016</v>
      </c>
      <c r="M574" s="26">
        <v>574.3572895277207</v>
      </c>
      <c r="N574" s="161">
        <f t="shared" si="34"/>
        <v>0.57435728952772069</v>
      </c>
      <c r="O574" s="165">
        <f t="shared" si="35"/>
        <v>0.22756737173727989</v>
      </c>
      <c r="P574" s="166">
        <v>0.22756737173727989</v>
      </c>
      <c r="Q574" s="27">
        <v>-16.097932800000002</v>
      </c>
      <c r="R574" s="25">
        <v>38</v>
      </c>
      <c r="S574" s="25" t="s">
        <v>1099</v>
      </c>
      <c r="T574" s="28" t="s">
        <v>1218</v>
      </c>
      <c r="U574" s="29"/>
      <c r="V574" s="30"/>
      <c r="W574" s="21" t="s">
        <v>1203</v>
      </c>
      <c r="X574" s="31"/>
      <c r="Y574" s="31"/>
      <c r="Z574" s="28"/>
      <c r="AA574" s="21"/>
      <c r="AB574" s="51"/>
    </row>
    <row r="575" spans="1:28" ht="14.5" x14ac:dyDescent="0.35">
      <c r="A575" s="1" t="s">
        <v>573</v>
      </c>
      <c r="B575" s="1" t="s">
        <v>19</v>
      </c>
      <c r="E575" s="24" t="s">
        <v>339</v>
      </c>
      <c r="F575" s="34">
        <v>2.3325</v>
      </c>
      <c r="G575" s="21"/>
      <c r="H575" s="26">
        <v>56.566774585188192</v>
      </c>
      <c r="I575" s="161">
        <f t="shared" si="32"/>
        <v>5.656677458518819E-2</v>
      </c>
      <c r="J575" s="162">
        <f t="shared" si="33"/>
        <v>2.4251564666747348E-2</v>
      </c>
      <c r="K575" s="163">
        <v>2.4251564666747348E-2</v>
      </c>
      <c r="L575" s="27">
        <v>0.97542009999999979</v>
      </c>
      <c r="M575" s="26">
        <v>566.78028747433268</v>
      </c>
      <c r="N575" s="161">
        <f t="shared" si="34"/>
        <v>0.56678028747433273</v>
      </c>
      <c r="O575" s="165">
        <f t="shared" si="35"/>
        <v>0.24299262056777396</v>
      </c>
      <c r="P575" s="166">
        <v>0.24299262056777396</v>
      </c>
      <c r="Q575" s="27">
        <v>-14.8319144</v>
      </c>
      <c r="R575" s="25">
        <v>38</v>
      </c>
      <c r="S575" s="25" t="s">
        <v>1099</v>
      </c>
      <c r="T575" s="28" t="s">
        <v>1218</v>
      </c>
      <c r="U575" s="29"/>
      <c r="V575" s="30"/>
      <c r="W575" s="21" t="s">
        <v>1203</v>
      </c>
      <c r="X575" s="31"/>
      <c r="Y575" s="31"/>
      <c r="Z575" s="28"/>
      <c r="AA575" s="21"/>
      <c r="AB575" s="51"/>
    </row>
    <row r="576" spans="1:28" ht="14.5" x14ac:dyDescent="0.35">
      <c r="A576" s="1" t="s">
        <v>574</v>
      </c>
      <c r="B576" s="1" t="s">
        <v>19</v>
      </c>
      <c r="E576" s="24" t="s">
        <v>339</v>
      </c>
      <c r="F576" s="34">
        <v>2.4018999999999999</v>
      </c>
      <c r="G576" s="21"/>
      <c r="H576" s="26">
        <v>62.147511129097538</v>
      </c>
      <c r="I576" s="161">
        <f t="shared" si="32"/>
        <v>6.2147511129097541E-2</v>
      </c>
      <c r="J576" s="162">
        <f t="shared" si="33"/>
        <v>2.5874312473082785E-2</v>
      </c>
      <c r="K576" s="163">
        <v>2.5874312473082785E-2</v>
      </c>
      <c r="L576" s="27">
        <v>1.2559379000000006</v>
      </c>
      <c r="M576" s="26">
        <v>618.66940451745381</v>
      </c>
      <c r="N576" s="161">
        <f t="shared" si="34"/>
        <v>0.61866940451745378</v>
      </c>
      <c r="O576" s="165">
        <f t="shared" si="35"/>
        <v>0.25757500500331149</v>
      </c>
      <c r="P576" s="166">
        <v>0.25757500500331149</v>
      </c>
      <c r="Q576" s="27">
        <v>-15.675281600000002</v>
      </c>
      <c r="R576" s="25">
        <v>38</v>
      </c>
      <c r="S576" s="25" t="s">
        <v>1099</v>
      </c>
      <c r="T576" s="28" t="s">
        <v>1218</v>
      </c>
      <c r="U576" s="29"/>
      <c r="V576" s="30"/>
      <c r="W576" s="21" t="s">
        <v>1203</v>
      </c>
      <c r="X576" s="31"/>
      <c r="Y576" s="31"/>
      <c r="Z576" s="28"/>
      <c r="AA576" s="21"/>
      <c r="AB576" s="51"/>
    </row>
    <row r="577" spans="1:28" ht="14.5" x14ac:dyDescent="0.35">
      <c r="A577" s="1" t="s">
        <v>600</v>
      </c>
      <c r="B577" s="1" t="s">
        <v>19</v>
      </c>
      <c r="C577" s="15" t="s">
        <v>305</v>
      </c>
      <c r="E577" s="24" t="s">
        <v>339</v>
      </c>
      <c r="F577" s="34">
        <v>2.2917999999999998</v>
      </c>
      <c r="G577" s="21"/>
      <c r="H577" s="26">
        <v>33.019627681100772</v>
      </c>
      <c r="I577" s="161">
        <f t="shared" si="32"/>
        <v>3.3019627681100776E-2</v>
      </c>
      <c r="J577" s="162">
        <f t="shared" si="33"/>
        <v>1.4407726538572641E-2</v>
      </c>
      <c r="K577" s="163">
        <v>1.4407726538572641E-2</v>
      </c>
      <c r="L577" s="27">
        <v>1.298893400000001</v>
      </c>
      <c r="M577" s="26">
        <v>426.82135523613965</v>
      </c>
      <c r="N577" s="161">
        <f t="shared" si="34"/>
        <v>0.42682135523613968</v>
      </c>
      <c r="O577" s="165">
        <f t="shared" si="35"/>
        <v>0.18623848295494358</v>
      </c>
      <c r="P577" s="166">
        <v>0.18623848295494358</v>
      </c>
      <c r="Q577" s="27">
        <v>-11.636216800000003</v>
      </c>
      <c r="R577" s="25">
        <v>38</v>
      </c>
      <c r="S577" s="25" t="s">
        <v>1099</v>
      </c>
      <c r="T577" s="28" t="s">
        <v>1218</v>
      </c>
      <c r="U577" s="29"/>
      <c r="V577" s="30"/>
      <c r="W577" s="21" t="s">
        <v>1203</v>
      </c>
      <c r="X577" s="31"/>
      <c r="Y577" s="31"/>
      <c r="Z577" s="28"/>
      <c r="AA577" s="21"/>
      <c r="AB577" s="51"/>
    </row>
    <row r="578" spans="1:28" ht="14.5" x14ac:dyDescent="0.35">
      <c r="A578" s="1" t="s">
        <v>601</v>
      </c>
      <c r="B578" s="1" t="s">
        <v>19</v>
      </c>
      <c r="C578" s="15" t="s">
        <v>305</v>
      </c>
      <c r="E578" s="24" t="s">
        <v>339</v>
      </c>
      <c r="F578" s="34">
        <v>2.2978000000000001</v>
      </c>
      <c r="G578" s="21"/>
      <c r="H578" s="26">
        <v>34.567583974099563</v>
      </c>
      <c r="I578" s="161">
        <f t="shared" ref="I578:I641" si="36">H578*0.001</f>
        <v>3.4567583974099564E-2</v>
      </c>
      <c r="J578" s="162">
        <f t="shared" ref="J578:J641" si="37">I578/F578</f>
        <v>1.5043774033466604E-2</v>
      </c>
      <c r="K578" s="163">
        <v>1.5043774033466604E-2</v>
      </c>
      <c r="L578" s="27">
        <v>1.4552049</v>
      </c>
      <c r="M578" s="26">
        <v>431.11293634496923</v>
      </c>
      <c r="N578" s="161">
        <f t="shared" ref="N578:N641" si="38">M578*0.001</f>
        <v>0.43111293634496922</v>
      </c>
      <c r="O578" s="165">
        <f t="shared" ref="O578:O641" si="39">N578/F578</f>
        <v>0.18761986959046445</v>
      </c>
      <c r="P578" s="166">
        <v>0.18761986959046445</v>
      </c>
      <c r="Q578" s="27">
        <v>-14.739059200000002</v>
      </c>
      <c r="R578" s="25">
        <v>38</v>
      </c>
      <c r="S578" s="25" t="s">
        <v>1099</v>
      </c>
      <c r="T578" s="28" t="s">
        <v>1218</v>
      </c>
      <c r="U578" s="29"/>
      <c r="V578" s="30"/>
      <c r="W578" s="21" t="s">
        <v>1203</v>
      </c>
      <c r="X578" s="31"/>
      <c r="Y578" s="31"/>
      <c r="Z578" s="28"/>
      <c r="AA578" s="21"/>
      <c r="AB578" s="51"/>
    </row>
    <row r="579" spans="1:28" ht="14.5" x14ac:dyDescent="0.35">
      <c r="A579" s="1" t="s">
        <v>602</v>
      </c>
      <c r="B579" s="1" t="s">
        <v>19</v>
      </c>
      <c r="C579" s="15" t="s">
        <v>305</v>
      </c>
      <c r="E579" s="24" t="s">
        <v>339</v>
      </c>
      <c r="F579" s="34">
        <v>2.5217000000000001</v>
      </c>
      <c r="G579" s="21"/>
      <c r="H579" s="26">
        <v>36.631525698097938</v>
      </c>
      <c r="I579" s="161">
        <f t="shared" si="36"/>
        <v>3.6631525698097939E-2</v>
      </c>
      <c r="J579" s="162">
        <f t="shared" si="37"/>
        <v>1.4526520084902224E-2</v>
      </c>
      <c r="K579" s="163">
        <v>1.4526520084902224E-2</v>
      </c>
      <c r="L579" s="27">
        <v>3.3492869000000014</v>
      </c>
      <c r="M579" s="26">
        <v>489.10061601642713</v>
      </c>
      <c r="N579" s="161">
        <f t="shared" si="38"/>
        <v>0.48910061601642713</v>
      </c>
      <c r="O579" s="165">
        <f t="shared" si="39"/>
        <v>0.19395670223120401</v>
      </c>
      <c r="P579" s="166">
        <v>0.19395670223120401</v>
      </c>
      <c r="Q579" s="27">
        <v>-13.077465600000002</v>
      </c>
      <c r="R579" s="25">
        <v>38</v>
      </c>
      <c r="S579" s="25" t="s">
        <v>1099</v>
      </c>
      <c r="T579" s="28" t="s">
        <v>1218</v>
      </c>
      <c r="U579" s="29"/>
      <c r="V579" s="30"/>
      <c r="W579" s="21" t="s">
        <v>1203</v>
      </c>
      <c r="X579" s="31"/>
      <c r="Y579" s="31"/>
      <c r="Z579" s="28"/>
      <c r="AA579" s="21"/>
      <c r="AB579" s="51"/>
    </row>
    <row r="580" spans="1:28" ht="14.5" x14ac:dyDescent="0.35">
      <c r="A580" s="1" t="s">
        <v>603</v>
      </c>
      <c r="B580" s="1" t="s">
        <v>19</v>
      </c>
      <c r="C580" s="15" t="s">
        <v>305</v>
      </c>
      <c r="E580" s="24" t="s">
        <v>339</v>
      </c>
      <c r="F580" s="34">
        <v>2.2471999999999999</v>
      </c>
      <c r="G580" s="21"/>
      <c r="H580" s="26">
        <v>39.112302711452855</v>
      </c>
      <c r="I580" s="161">
        <f t="shared" si="36"/>
        <v>3.9112302711452857E-2</v>
      </c>
      <c r="J580" s="162">
        <f t="shared" si="37"/>
        <v>1.7404905086976175E-2</v>
      </c>
      <c r="K580" s="163">
        <v>1.7404905086976175E-2</v>
      </c>
      <c r="L580" s="27">
        <v>1.5261835000000017</v>
      </c>
      <c r="M580" s="26">
        <v>487.56057494866531</v>
      </c>
      <c r="N580" s="161">
        <f t="shared" si="38"/>
        <v>0.48756057494866534</v>
      </c>
      <c r="O580" s="165">
        <f t="shared" si="39"/>
        <v>0.2169635879978041</v>
      </c>
      <c r="P580" s="166">
        <v>0.2169635879978041</v>
      </c>
      <c r="Q580" s="27">
        <v>-15.5794456</v>
      </c>
      <c r="R580" s="25">
        <v>38</v>
      </c>
      <c r="S580" s="25" t="s">
        <v>1099</v>
      </c>
      <c r="T580" s="28" t="s">
        <v>1218</v>
      </c>
      <c r="U580" s="29"/>
      <c r="V580" s="30"/>
      <c r="W580" s="21" t="s">
        <v>1203</v>
      </c>
      <c r="X580" s="31"/>
      <c r="Y580" s="31"/>
      <c r="Z580" s="28"/>
      <c r="AA580" s="21"/>
      <c r="AB580" s="51"/>
    </row>
    <row r="581" spans="1:28" ht="14.5" x14ac:dyDescent="0.35">
      <c r="A581" s="32" t="s">
        <v>438</v>
      </c>
      <c r="B581" s="1" t="s">
        <v>19</v>
      </c>
      <c r="E581" s="24" t="s">
        <v>339</v>
      </c>
      <c r="F581" s="34">
        <v>2.2812000000000001</v>
      </c>
      <c r="G581" s="21"/>
      <c r="H581" s="26">
        <v>32.100971266693648</v>
      </c>
      <c r="I581" s="161">
        <f t="shared" si="36"/>
        <v>3.2100971266693645E-2</v>
      </c>
      <c r="J581" s="162">
        <f t="shared" si="37"/>
        <v>1.4071967064130126E-2</v>
      </c>
      <c r="K581" s="163">
        <v>1.4071967064130126E-2</v>
      </c>
      <c r="L581" s="27">
        <v>2.1983020000000009</v>
      </c>
      <c r="M581" s="26">
        <v>472.98151950718687</v>
      </c>
      <c r="N581" s="161">
        <f t="shared" si="38"/>
        <v>0.47298151950718686</v>
      </c>
      <c r="O581" s="165">
        <f t="shared" si="39"/>
        <v>0.20733890912992584</v>
      </c>
      <c r="P581" s="166">
        <v>0.20733890912992584</v>
      </c>
      <c r="Q581" s="27">
        <v>-12.3317896</v>
      </c>
      <c r="R581" s="25">
        <v>40</v>
      </c>
      <c r="S581" s="25" t="s">
        <v>1099</v>
      </c>
      <c r="T581" s="28" t="s">
        <v>1218</v>
      </c>
      <c r="W581" s="21" t="s">
        <v>1203</v>
      </c>
      <c r="X581" s="36"/>
      <c r="Y581" s="21"/>
      <c r="Z581" s="21"/>
      <c r="AA581" s="21"/>
      <c r="AB581" s="51"/>
    </row>
    <row r="582" spans="1:28" ht="14.5" x14ac:dyDescent="0.35">
      <c r="A582" s="32" t="s">
        <v>439</v>
      </c>
      <c r="B582" s="1" t="s">
        <v>19</v>
      </c>
      <c r="E582" s="24" t="s">
        <v>339</v>
      </c>
      <c r="F582" s="34">
        <v>2.4007000000000001</v>
      </c>
      <c r="G582" s="21"/>
      <c r="H582" s="26">
        <v>41.522258195062733</v>
      </c>
      <c r="I582" s="161">
        <f t="shared" si="36"/>
        <v>4.1522258195062736E-2</v>
      </c>
      <c r="J582" s="162">
        <f t="shared" si="37"/>
        <v>1.7295896278195E-2</v>
      </c>
      <c r="K582" s="163">
        <v>1.7295896278195E-2</v>
      </c>
      <c r="L582" s="27">
        <v>2.2481116000000005</v>
      </c>
      <c r="M582" s="26">
        <v>538.91581108829564</v>
      </c>
      <c r="N582" s="161">
        <f t="shared" si="38"/>
        <v>0.53891581108829567</v>
      </c>
      <c r="O582" s="165">
        <f t="shared" si="39"/>
        <v>0.22448278047581774</v>
      </c>
      <c r="P582" s="166">
        <v>0.22448278047581774</v>
      </c>
      <c r="Q582" s="27">
        <v>-14.358459200000002</v>
      </c>
      <c r="R582" s="25">
        <v>40</v>
      </c>
      <c r="S582" s="25" t="s">
        <v>1099</v>
      </c>
      <c r="T582" s="28" t="s">
        <v>1218</v>
      </c>
      <c r="W582" s="21" t="s">
        <v>1203</v>
      </c>
      <c r="X582" s="36"/>
      <c r="Y582" s="21"/>
      <c r="Z582" s="21"/>
      <c r="AA582" s="21"/>
      <c r="AB582" s="51"/>
    </row>
    <row r="583" spans="1:28" ht="14.5" x14ac:dyDescent="0.35">
      <c r="A583" s="32" t="s">
        <v>440</v>
      </c>
      <c r="B583" s="1" t="s">
        <v>19</v>
      </c>
      <c r="E583" s="24" t="s">
        <v>339</v>
      </c>
      <c r="F583" s="34">
        <v>2.2711999999999999</v>
      </c>
      <c r="G583" s="21"/>
      <c r="H583" s="26">
        <v>38.695467422096321</v>
      </c>
      <c r="I583" s="161">
        <f t="shared" si="36"/>
        <v>3.869546742209632E-2</v>
      </c>
      <c r="J583" s="162">
        <f t="shared" si="37"/>
        <v>1.7037454835371751E-2</v>
      </c>
      <c r="K583" s="163">
        <v>1.7037454835371751E-2</v>
      </c>
      <c r="L583" s="27">
        <v>4.6753689000000014</v>
      </c>
      <c r="M583" s="26">
        <v>494.15195071868584</v>
      </c>
      <c r="N583" s="161">
        <f t="shared" si="38"/>
        <v>0.49415195071868584</v>
      </c>
      <c r="O583" s="165">
        <f t="shared" si="39"/>
        <v>0.21757306741752636</v>
      </c>
      <c r="P583" s="166">
        <v>0.21757306741752636</v>
      </c>
      <c r="Q583" s="27">
        <v>-13.6558112</v>
      </c>
      <c r="R583" s="25">
        <v>40</v>
      </c>
      <c r="S583" s="25" t="s">
        <v>1099</v>
      </c>
      <c r="T583" s="28" t="s">
        <v>1218</v>
      </c>
      <c r="W583" s="21" t="s">
        <v>1203</v>
      </c>
      <c r="X583" s="36"/>
      <c r="Y583" s="21"/>
      <c r="Z583" s="21"/>
      <c r="AA583" s="21"/>
      <c r="AB583" s="51"/>
    </row>
    <row r="584" spans="1:28" ht="14.5" x14ac:dyDescent="0.35">
      <c r="A584" s="1" t="s">
        <v>868</v>
      </c>
      <c r="B584" s="55" t="s">
        <v>19</v>
      </c>
      <c r="C584" s="1" t="s">
        <v>305</v>
      </c>
      <c r="E584" s="2" t="s">
        <v>339</v>
      </c>
      <c r="F584" s="34">
        <v>2.3176999999999999</v>
      </c>
      <c r="G584" s="21"/>
      <c r="H584" s="26">
        <v>42.817077872012334</v>
      </c>
      <c r="I584" s="161">
        <f t="shared" si="36"/>
        <v>4.2817077872012332E-2</v>
      </c>
      <c r="J584" s="162">
        <f t="shared" si="37"/>
        <v>1.8473951707301348E-2</v>
      </c>
      <c r="K584" s="163">
        <v>1.8473951707301348E-2</v>
      </c>
      <c r="L584" s="27">
        <v>1.2069719999999988</v>
      </c>
      <c r="M584" s="26">
        <v>424.44880174291933</v>
      </c>
      <c r="N584" s="161">
        <f t="shared" si="38"/>
        <v>0.42444880174291932</v>
      </c>
      <c r="O584" s="165">
        <f t="shared" si="39"/>
        <v>0.18313362460323568</v>
      </c>
      <c r="P584" s="166">
        <v>0.18313362460323568</v>
      </c>
      <c r="Q584" s="27">
        <v>-17.732158800000001</v>
      </c>
      <c r="R584" s="323">
        <v>62</v>
      </c>
      <c r="S584" s="157" t="s">
        <v>1112</v>
      </c>
      <c r="T584" s="21" t="s">
        <v>1218</v>
      </c>
      <c r="W584" s="21" t="s">
        <v>1203</v>
      </c>
      <c r="X584" s="36"/>
      <c r="Y584" s="21"/>
      <c r="Z584" s="21"/>
      <c r="AA584" s="21"/>
      <c r="AB584" s="51"/>
    </row>
    <row r="585" spans="1:28" ht="14.5" x14ac:dyDescent="0.35">
      <c r="A585" s="1" t="s">
        <v>869</v>
      </c>
      <c r="B585" s="55" t="s">
        <v>19</v>
      </c>
      <c r="C585" s="1" t="s">
        <v>305</v>
      </c>
      <c r="E585" s="2" t="s">
        <v>339</v>
      </c>
      <c r="F585" s="34">
        <v>2.2736999999999998</v>
      </c>
      <c r="G585" s="21"/>
      <c r="H585" s="26">
        <v>41.12856592135698</v>
      </c>
      <c r="I585" s="161">
        <f t="shared" si="36"/>
        <v>4.1128565921356983E-2</v>
      </c>
      <c r="J585" s="162">
        <f t="shared" si="37"/>
        <v>1.8088826987446446E-2</v>
      </c>
      <c r="K585" s="163">
        <v>1.8088826987446446E-2</v>
      </c>
      <c r="L585" s="27">
        <v>1.4537</v>
      </c>
      <c r="M585" s="26">
        <v>383.42483660130716</v>
      </c>
      <c r="N585" s="161">
        <f t="shared" si="38"/>
        <v>0.38342483660130716</v>
      </c>
      <c r="O585" s="165">
        <f t="shared" si="39"/>
        <v>0.16863475243053488</v>
      </c>
      <c r="P585" s="166">
        <v>0.16863475243053488</v>
      </c>
      <c r="Q585" s="27">
        <v>-16.001939400000005</v>
      </c>
      <c r="R585" s="323">
        <v>62</v>
      </c>
      <c r="S585" s="157" t="s">
        <v>1112</v>
      </c>
      <c r="T585" s="21" t="s">
        <v>1218</v>
      </c>
      <c r="W585" s="21" t="s">
        <v>1203</v>
      </c>
      <c r="X585" s="36"/>
      <c r="Y585" s="21"/>
      <c r="Z585" s="21"/>
      <c r="AA585" s="21"/>
      <c r="AB585" s="51"/>
    </row>
    <row r="586" spans="1:28" ht="14.5" x14ac:dyDescent="0.35">
      <c r="A586" s="1" t="s">
        <v>870</v>
      </c>
      <c r="B586" s="55" t="s">
        <v>19</v>
      </c>
      <c r="C586" s="1" t="s">
        <v>305</v>
      </c>
      <c r="E586" s="2" t="s">
        <v>339</v>
      </c>
      <c r="F586" s="34">
        <v>2.3454000000000002</v>
      </c>
      <c r="G586" s="21"/>
      <c r="H586" s="26">
        <v>37.982845026985352</v>
      </c>
      <c r="I586" s="161">
        <f t="shared" si="36"/>
        <v>3.7982845026985353E-2</v>
      </c>
      <c r="J586" s="162">
        <f t="shared" si="37"/>
        <v>1.6194612870719431E-2</v>
      </c>
      <c r="K586" s="163">
        <v>1.6194612870719431E-2</v>
      </c>
      <c r="L586" s="27">
        <v>1.4727959999999993</v>
      </c>
      <c r="M586" s="26">
        <v>441.9433551198257</v>
      </c>
      <c r="N586" s="161">
        <f t="shared" si="38"/>
        <v>0.44194335511982569</v>
      </c>
      <c r="O586" s="165">
        <f t="shared" si="39"/>
        <v>0.18842984357458245</v>
      </c>
      <c r="P586" s="166">
        <v>0.18842984357458245</v>
      </c>
      <c r="Q586" s="27">
        <v>-17.383634200000003</v>
      </c>
      <c r="R586" s="323">
        <v>62</v>
      </c>
      <c r="S586" s="157" t="s">
        <v>1112</v>
      </c>
      <c r="T586" s="21" t="s">
        <v>1218</v>
      </c>
      <c r="W586" s="21" t="s">
        <v>1203</v>
      </c>
      <c r="X586" s="36"/>
      <c r="Y586" s="21"/>
      <c r="Z586" s="21"/>
      <c r="AA586" s="21"/>
      <c r="AB586" s="51"/>
    </row>
    <row r="587" spans="1:28" ht="14.5" x14ac:dyDescent="0.35">
      <c r="A587" s="1" t="s">
        <v>871</v>
      </c>
      <c r="B587" s="55" t="s">
        <v>19</v>
      </c>
      <c r="C587" s="1" t="s">
        <v>305</v>
      </c>
      <c r="E587" s="2" t="s">
        <v>339</v>
      </c>
      <c r="F587" s="34">
        <v>2.3220999999999998</v>
      </c>
      <c r="G587" s="21"/>
      <c r="H587" s="26">
        <v>18.239940387481369</v>
      </c>
      <c r="I587" s="161">
        <f t="shared" si="36"/>
        <v>1.823994038748137E-2</v>
      </c>
      <c r="J587" s="162">
        <f t="shared" si="37"/>
        <v>7.8549332016198143E-3</v>
      </c>
      <c r="K587" s="163">
        <v>7.8549332016198143E-3</v>
      </c>
      <c r="L587" s="27">
        <v>2.0064605999999987</v>
      </c>
      <c r="M587" s="26">
        <v>161.02743614001889</v>
      </c>
      <c r="N587" s="161">
        <f t="shared" si="38"/>
        <v>0.16102743614001891</v>
      </c>
      <c r="O587" s="165">
        <f t="shared" si="39"/>
        <v>6.9345607915257276E-2</v>
      </c>
      <c r="P587" s="166">
        <v>6.9345607915257276E-2</v>
      </c>
      <c r="Q587" s="27">
        <v>-8.5491328000000006</v>
      </c>
      <c r="R587" s="323">
        <v>62</v>
      </c>
      <c r="S587" s="157" t="s">
        <v>1112</v>
      </c>
      <c r="T587" s="21" t="s">
        <v>1218</v>
      </c>
      <c r="W587" s="21" t="s">
        <v>1203</v>
      </c>
      <c r="X587" s="36"/>
      <c r="Y587" s="21"/>
      <c r="Z587" s="21"/>
      <c r="AA587" s="21"/>
      <c r="AB587" s="51"/>
    </row>
    <row r="588" spans="1:28" ht="14.5" x14ac:dyDescent="0.35">
      <c r="A588" s="1" t="s">
        <v>872</v>
      </c>
      <c r="B588" s="55" t="s">
        <v>19</v>
      </c>
      <c r="C588" s="1" t="s">
        <v>305</v>
      </c>
      <c r="E588" s="2" t="s">
        <v>339</v>
      </c>
      <c r="F588" s="34">
        <v>2.2446999999999999</v>
      </c>
      <c r="G588" s="21"/>
      <c r="H588" s="26">
        <v>18.931073025335319</v>
      </c>
      <c r="I588" s="161">
        <f t="shared" si="36"/>
        <v>1.893107302533532E-2</v>
      </c>
      <c r="J588" s="162">
        <f t="shared" si="37"/>
        <v>8.4336762263711503E-3</v>
      </c>
      <c r="K588" s="163">
        <v>8.4336762263711503E-3</v>
      </c>
      <c r="L588" s="27">
        <v>2.4538468999999994</v>
      </c>
      <c r="M588" s="26">
        <v>148.879848628193</v>
      </c>
      <c r="N588" s="161">
        <f t="shared" si="38"/>
        <v>0.14887984862819301</v>
      </c>
      <c r="O588" s="165">
        <f t="shared" si="39"/>
        <v>6.6325053961862612E-2</v>
      </c>
      <c r="P588" s="166">
        <v>6.6325053961862612E-2</v>
      </c>
      <c r="Q588" s="27">
        <v>-10.315425600000003</v>
      </c>
      <c r="R588" s="323">
        <v>62</v>
      </c>
      <c r="S588" s="157" t="s">
        <v>1112</v>
      </c>
      <c r="T588" s="21" t="s">
        <v>1218</v>
      </c>
      <c r="W588" s="21" t="s">
        <v>1203</v>
      </c>
      <c r="X588" s="36"/>
      <c r="Y588" s="21"/>
      <c r="Z588" s="21"/>
      <c r="AA588" s="21"/>
      <c r="AB588" s="51"/>
    </row>
    <row r="589" spans="1:28" ht="14.5" x14ac:dyDescent="0.35">
      <c r="A589" s="1" t="s">
        <v>873</v>
      </c>
      <c r="B589" s="55" t="s">
        <v>19</v>
      </c>
      <c r="C589" s="1" t="s">
        <v>305</v>
      </c>
      <c r="E589" s="2" t="s">
        <v>339</v>
      </c>
      <c r="F589" s="34">
        <v>2.2650999999999999</v>
      </c>
      <c r="G589" s="21"/>
      <c r="H589" s="26">
        <v>20.464232488822653</v>
      </c>
      <c r="I589" s="161">
        <f t="shared" si="36"/>
        <v>2.0464232488822651E-2</v>
      </c>
      <c r="J589" s="162">
        <f t="shared" si="37"/>
        <v>9.0345823534601789E-3</v>
      </c>
      <c r="K589" s="163">
        <v>9.0345823534601789E-3</v>
      </c>
      <c r="L589" s="27">
        <v>2.4556687999999993</v>
      </c>
      <c r="M589" s="26">
        <v>156.14569536423841</v>
      </c>
      <c r="N589" s="161">
        <f t="shared" si="38"/>
        <v>0.15614569536423842</v>
      </c>
      <c r="O589" s="165">
        <f t="shared" si="39"/>
        <v>6.8935453341679581E-2</v>
      </c>
      <c r="P589" s="166">
        <v>6.8935453341679581E-2</v>
      </c>
      <c r="Q589" s="27">
        <v>-10.477400000000001</v>
      </c>
      <c r="R589" s="323">
        <v>62</v>
      </c>
      <c r="S589" s="157" t="s">
        <v>1112</v>
      </c>
      <c r="T589" s="21" t="s">
        <v>1218</v>
      </c>
      <c r="W589" s="21" t="s">
        <v>1203</v>
      </c>
      <c r="X589" s="36"/>
      <c r="Y589" s="21"/>
      <c r="Z589" s="21"/>
      <c r="AA589" s="21"/>
      <c r="AB589" s="51"/>
    </row>
    <row r="590" spans="1:28" ht="14.5" x14ac:dyDescent="0.35">
      <c r="A590" s="1" t="s">
        <v>775</v>
      </c>
      <c r="B590" s="55" t="s">
        <v>19</v>
      </c>
      <c r="E590" s="2" t="s">
        <v>339</v>
      </c>
      <c r="F590" s="34">
        <v>9.5268999999999995</v>
      </c>
      <c r="G590" s="21"/>
      <c r="H590" s="26">
        <v>19.724107142857143</v>
      </c>
      <c r="I590" s="161">
        <f t="shared" si="36"/>
        <v>1.9724107142857144E-2</v>
      </c>
      <c r="J590" s="162">
        <f t="shared" si="37"/>
        <v>2.0703594183687397E-3</v>
      </c>
      <c r="K590" s="163">
        <v>2.0703594183687397E-3</v>
      </c>
      <c r="L590" s="27">
        <v>3.0204241999999986</v>
      </c>
      <c r="M590" s="26">
        <v>1188.2582781456954</v>
      </c>
      <c r="N590" s="161">
        <f t="shared" si="38"/>
        <v>1.1882582781456954</v>
      </c>
      <c r="O590" s="165">
        <f t="shared" si="39"/>
        <v>0.12472664540886284</v>
      </c>
      <c r="P590" s="166">
        <v>0.12472664540886284</v>
      </c>
      <c r="Q590" s="27">
        <v>-1.0363407999999983</v>
      </c>
      <c r="R590" s="323">
        <v>65</v>
      </c>
      <c r="S590" s="157" t="s">
        <v>1112</v>
      </c>
      <c r="T590" s="28" t="s">
        <v>1218</v>
      </c>
      <c r="U590" s="47"/>
      <c r="V590" s="47"/>
      <c r="W590" s="21" t="s">
        <v>1203</v>
      </c>
      <c r="X590" s="48"/>
      <c r="Y590" s="48"/>
      <c r="Z590" s="45"/>
      <c r="AA590" s="45"/>
      <c r="AB590" s="51"/>
    </row>
    <row r="591" spans="1:28" ht="14.5" x14ac:dyDescent="0.35">
      <c r="A591" s="1" t="s">
        <v>776</v>
      </c>
      <c r="B591" s="55" t="s">
        <v>19</v>
      </c>
      <c r="E591" s="2" t="s">
        <v>339</v>
      </c>
      <c r="F591" s="34">
        <v>9.4640000000000004</v>
      </c>
      <c r="G591" s="21"/>
      <c r="H591" s="26">
        <v>50.909821428571419</v>
      </c>
      <c r="I591" s="161">
        <f t="shared" si="36"/>
        <v>5.0909821428571422E-2</v>
      </c>
      <c r="J591" s="162">
        <f t="shared" si="37"/>
        <v>5.3793133377611387E-3</v>
      </c>
      <c r="K591" s="163">
        <v>5.3793133377611387E-3</v>
      </c>
      <c r="L591" s="27">
        <v>2.0665338000000002</v>
      </c>
      <c r="M591" s="26">
        <v>1316.8454746136865</v>
      </c>
      <c r="N591" s="161">
        <f t="shared" si="38"/>
        <v>1.3168454746136866</v>
      </c>
      <c r="O591" s="165">
        <f t="shared" si="39"/>
        <v>0.1391425903015307</v>
      </c>
      <c r="P591" s="166">
        <v>0.1391425903015307</v>
      </c>
      <c r="Q591" s="27">
        <v>-6.1931058000000041</v>
      </c>
      <c r="R591" s="323">
        <v>65</v>
      </c>
      <c r="S591" s="157" t="s">
        <v>1112</v>
      </c>
      <c r="T591" s="28" t="s">
        <v>1218</v>
      </c>
      <c r="U591" s="29"/>
      <c r="V591" s="30"/>
      <c r="W591" s="21" t="s">
        <v>1203</v>
      </c>
      <c r="X591" s="31"/>
      <c r="Y591" s="31"/>
      <c r="Z591" s="28"/>
      <c r="AA591" s="21"/>
      <c r="AB591" s="51"/>
    </row>
    <row r="592" spans="1:28" ht="14.5" x14ac:dyDescent="0.35">
      <c r="A592" s="1" t="s">
        <v>777</v>
      </c>
      <c r="B592" s="55" t="s">
        <v>19</v>
      </c>
      <c r="E592" s="2" t="s">
        <v>339</v>
      </c>
      <c r="F592" s="34">
        <v>9.5868000000000002</v>
      </c>
      <c r="G592" s="21"/>
      <c r="H592" s="26">
        <v>41.145535714285707</v>
      </c>
      <c r="I592" s="161">
        <f t="shared" si="36"/>
        <v>4.1145535714285711E-2</v>
      </c>
      <c r="J592" s="162">
        <f t="shared" si="37"/>
        <v>4.2918946587271779E-3</v>
      </c>
      <c r="K592" s="163">
        <v>4.2918946587271779E-3</v>
      </c>
      <c r="L592" s="27">
        <v>2.7982085999999988</v>
      </c>
      <c r="M592" s="26">
        <v>1314.2185430463576</v>
      </c>
      <c r="N592" s="161">
        <f t="shared" si="38"/>
        <v>1.3142185430463575</v>
      </c>
      <c r="O592" s="165">
        <f t="shared" si="39"/>
        <v>0.13708625850610814</v>
      </c>
      <c r="P592" s="166">
        <v>0.13708625850610814</v>
      </c>
      <c r="Q592" s="27">
        <v>-4.1021300000000043</v>
      </c>
      <c r="R592" s="323">
        <v>65</v>
      </c>
      <c r="S592" s="157" t="s">
        <v>1112</v>
      </c>
      <c r="T592" s="28" t="s">
        <v>1218</v>
      </c>
      <c r="U592" s="29"/>
      <c r="V592" s="30"/>
      <c r="W592" s="21" t="s">
        <v>1203</v>
      </c>
      <c r="X592" s="31"/>
      <c r="Y592" s="31"/>
      <c r="Z592" s="28"/>
      <c r="AA592" s="21"/>
      <c r="AB592" s="51"/>
    </row>
    <row r="593" spans="1:28" ht="14.5" x14ac:dyDescent="0.35">
      <c r="A593" s="1" t="s">
        <v>778</v>
      </c>
      <c r="B593" s="55" t="s">
        <v>19</v>
      </c>
      <c r="E593" s="2" t="s">
        <v>339</v>
      </c>
      <c r="F593" s="34">
        <v>9.4581</v>
      </c>
      <c r="G593" s="21"/>
      <c r="H593" s="26">
        <v>24.558035714285715</v>
      </c>
      <c r="I593" s="161">
        <f t="shared" si="36"/>
        <v>2.4558035714285716E-2</v>
      </c>
      <c r="J593" s="162">
        <f t="shared" si="37"/>
        <v>2.5965083594258588E-3</v>
      </c>
      <c r="K593" s="163">
        <v>2.5965083594258588E-3</v>
      </c>
      <c r="L593" s="27">
        <v>2.8639814999999991</v>
      </c>
      <c r="M593" s="26">
        <v>1219.185430463576</v>
      </c>
      <c r="N593" s="161">
        <f t="shared" si="38"/>
        <v>1.2191854304635761</v>
      </c>
      <c r="O593" s="165">
        <f t="shared" si="39"/>
        <v>0.1289038422583369</v>
      </c>
      <c r="P593" s="166">
        <v>0.1289038422583369</v>
      </c>
      <c r="Q593" s="27">
        <v>-1.9038290000000004</v>
      </c>
      <c r="R593" s="323">
        <v>65</v>
      </c>
      <c r="S593" s="157" t="s">
        <v>1112</v>
      </c>
      <c r="T593" s="28" t="s">
        <v>1218</v>
      </c>
      <c r="U593" s="29"/>
      <c r="V593" s="30"/>
      <c r="W593" s="21" t="s">
        <v>1203</v>
      </c>
      <c r="X593" s="31"/>
      <c r="Y593" s="31"/>
      <c r="Z593" s="28"/>
      <c r="AA593" s="21"/>
      <c r="AB593" s="51"/>
    </row>
    <row r="594" spans="1:28" ht="14.5" x14ac:dyDescent="0.35">
      <c r="A594" s="1" t="s">
        <v>779</v>
      </c>
      <c r="B594" s="55" t="s">
        <v>19</v>
      </c>
      <c r="E594" s="2" t="s">
        <v>339</v>
      </c>
      <c r="F594" s="34">
        <v>9.4777000000000005</v>
      </c>
      <c r="G594" s="21"/>
      <c r="H594" s="26">
        <v>46.054464285714282</v>
      </c>
      <c r="I594" s="161">
        <f t="shared" si="36"/>
        <v>4.6054464285714282E-2</v>
      </c>
      <c r="J594" s="162">
        <f t="shared" si="37"/>
        <v>4.8592447836198951E-3</v>
      </c>
      <c r="K594" s="163">
        <v>4.8592447836198951E-3</v>
      </c>
      <c r="L594" s="27">
        <v>2.1449297000000001</v>
      </c>
      <c r="M594" s="26">
        <v>1278.1920529801323</v>
      </c>
      <c r="N594" s="161">
        <f t="shared" si="38"/>
        <v>1.2781920529801323</v>
      </c>
      <c r="O594" s="165">
        <f t="shared" si="39"/>
        <v>0.13486310528716167</v>
      </c>
      <c r="P594" s="166">
        <v>0.13486310528716167</v>
      </c>
      <c r="Q594" s="27">
        <v>-5.6597476000000002</v>
      </c>
      <c r="R594" s="323">
        <v>65</v>
      </c>
      <c r="S594" s="157" t="s">
        <v>1112</v>
      </c>
      <c r="T594" s="28" t="s">
        <v>1218</v>
      </c>
      <c r="U594" s="29"/>
      <c r="V594" s="30"/>
      <c r="W594" s="21" t="s">
        <v>1203</v>
      </c>
      <c r="X594" s="31"/>
      <c r="Y594" s="31"/>
      <c r="Z594" s="28"/>
      <c r="AA594" s="21"/>
      <c r="AB594" s="51"/>
    </row>
    <row r="595" spans="1:28" ht="14.5" x14ac:dyDescent="0.35">
      <c r="A595" s="1" t="s">
        <v>771</v>
      </c>
      <c r="B595" s="55" t="s">
        <v>19</v>
      </c>
      <c r="E595" s="2" t="s">
        <v>339</v>
      </c>
      <c r="F595" s="34">
        <v>9.5188000000000006</v>
      </c>
      <c r="G595" s="21"/>
      <c r="H595" s="26">
        <v>24.284255599472992</v>
      </c>
      <c r="I595" s="161">
        <f t="shared" si="36"/>
        <v>2.4284255599472993E-2</v>
      </c>
      <c r="J595" s="162">
        <f t="shared" si="37"/>
        <v>2.5511887632341254E-3</v>
      </c>
      <c r="K595" s="163">
        <v>2.5511887632341254E-3</v>
      </c>
      <c r="L595" s="27">
        <v>1.7837925999999991</v>
      </c>
      <c r="M595" s="26">
        <v>1132.2085036794765</v>
      </c>
      <c r="N595" s="161">
        <f t="shared" si="38"/>
        <v>1.1322085036794765</v>
      </c>
      <c r="O595" s="165">
        <f t="shared" si="39"/>
        <v>0.11894445767108001</v>
      </c>
      <c r="P595" s="166">
        <v>0.11894445767108001</v>
      </c>
      <c r="Q595" s="27">
        <v>-0.51600920000000317</v>
      </c>
      <c r="R595" s="323">
        <v>78</v>
      </c>
      <c r="S595" s="3" t="s">
        <v>1112</v>
      </c>
      <c r="T595" s="28" t="s">
        <v>1218</v>
      </c>
      <c r="U595" s="47"/>
      <c r="V595" s="47"/>
      <c r="W595" s="21" t="s">
        <v>1203</v>
      </c>
      <c r="X595" s="48"/>
      <c r="Y595" s="48"/>
      <c r="Z595" s="45"/>
      <c r="AA595" s="45"/>
      <c r="AB595" s="51"/>
    </row>
    <row r="596" spans="1:28" ht="14.5" x14ac:dyDescent="0.35">
      <c r="A596" s="1" t="s">
        <v>772</v>
      </c>
      <c r="B596" s="55" t="s">
        <v>19</v>
      </c>
      <c r="E596" s="2" t="s">
        <v>339</v>
      </c>
      <c r="F596" s="34">
        <v>9.5734999999999992</v>
      </c>
      <c r="G596" s="21"/>
      <c r="H596" s="26">
        <v>28.631250000000001</v>
      </c>
      <c r="I596" s="161">
        <f t="shared" si="36"/>
        <v>2.863125E-2</v>
      </c>
      <c r="J596" s="162">
        <f t="shared" si="37"/>
        <v>2.9906773907139501E-3</v>
      </c>
      <c r="K596" s="163">
        <v>2.9906773907139501E-3</v>
      </c>
      <c r="L596" s="27">
        <v>1.7398773999999997</v>
      </c>
      <c r="M596" s="26">
        <v>1232.3863134657836</v>
      </c>
      <c r="N596" s="161">
        <f t="shared" si="38"/>
        <v>1.2323863134657835</v>
      </c>
      <c r="O596" s="165">
        <f t="shared" si="39"/>
        <v>0.12872891977498133</v>
      </c>
      <c r="P596" s="166">
        <v>0.12872891977498133</v>
      </c>
      <c r="Q596" s="27">
        <v>-1.6827325999999991</v>
      </c>
      <c r="R596" s="323">
        <v>78</v>
      </c>
      <c r="S596" s="3" t="s">
        <v>1112</v>
      </c>
      <c r="T596" s="28" t="s">
        <v>1218</v>
      </c>
      <c r="U596" s="29"/>
      <c r="V596" s="30"/>
      <c r="W596" s="21" t="s">
        <v>1203</v>
      </c>
      <c r="X596" s="31"/>
      <c r="Y596" s="31"/>
      <c r="Z596" s="28"/>
      <c r="AA596" s="21"/>
    </row>
    <row r="597" spans="1:28" ht="14.5" x14ac:dyDescent="0.35">
      <c r="A597" s="1" t="s">
        <v>780</v>
      </c>
      <c r="B597" s="55" t="s">
        <v>19</v>
      </c>
      <c r="E597" s="2" t="s">
        <v>339</v>
      </c>
      <c r="F597" s="34">
        <v>9.4738000000000007</v>
      </c>
      <c r="G597" s="21"/>
      <c r="H597" s="26">
        <v>31.491964285714282</v>
      </c>
      <c r="I597" s="161">
        <f t="shared" si="36"/>
        <v>3.1491964285714283E-2</v>
      </c>
      <c r="J597" s="162">
        <f t="shared" si="37"/>
        <v>3.3241111576890244E-3</v>
      </c>
      <c r="K597" s="163">
        <v>3.3241111576890244E-3</v>
      </c>
      <c r="L597" s="27">
        <v>1.6811252000000003</v>
      </c>
      <c r="M597" s="26">
        <v>1237.7505518763796</v>
      </c>
      <c r="N597" s="161">
        <f t="shared" si="38"/>
        <v>1.2377505518763796</v>
      </c>
      <c r="O597" s="165">
        <f t="shared" si="39"/>
        <v>0.13064985031100293</v>
      </c>
      <c r="P597" s="166">
        <v>0.13064985031100293</v>
      </c>
      <c r="Q597" s="27">
        <v>-2.2217252000000007</v>
      </c>
      <c r="R597" s="323">
        <v>78</v>
      </c>
      <c r="S597" s="3" t="s">
        <v>1112</v>
      </c>
      <c r="T597" s="28" t="s">
        <v>1218</v>
      </c>
      <c r="U597" s="47"/>
      <c r="V597" s="47"/>
      <c r="W597" s="21" t="s">
        <v>1203</v>
      </c>
      <c r="X597" s="48"/>
      <c r="Y597" s="48"/>
      <c r="Z597" s="45"/>
      <c r="AA597" s="45"/>
    </row>
    <row r="598" spans="1:28" ht="14.5" x14ac:dyDescent="0.35">
      <c r="A598" s="1" t="s">
        <v>773</v>
      </c>
      <c r="B598" s="55" t="s">
        <v>19</v>
      </c>
      <c r="E598" s="2" t="s">
        <v>339</v>
      </c>
      <c r="F598" s="34">
        <v>9.6217000000000006</v>
      </c>
      <c r="G598" s="21"/>
      <c r="H598" s="26">
        <v>21.940178571428568</v>
      </c>
      <c r="I598" s="161">
        <f t="shared" si="36"/>
        <v>2.1940178571428569E-2</v>
      </c>
      <c r="J598" s="162">
        <f t="shared" si="37"/>
        <v>2.2802808829446531E-3</v>
      </c>
      <c r="K598" s="163">
        <v>2.2802808829446531E-3</v>
      </c>
      <c r="L598" s="27">
        <v>1.439264099999999</v>
      </c>
      <c r="M598" s="26">
        <v>1181.0618101545253</v>
      </c>
      <c r="N598" s="161">
        <f t="shared" si="38"/>
        <v>1.1810618101545254</v>
      </c>
      <c r="O598" s="165">
        <f t="shared" si="39"/>
        <v>0.12274980618336939</v>
      </c>
      <c r="P598" s="166">
        <v>0.12274980618336939</v>
      </c>
      <c r="Q598" s="27">
        <v>-1.2796676000000016</v>
      </c>
      <c r="R598" s="323">
        <v>78</v>
      </c>
      <c r="S598" s="3" t="s">
        <v>1112</v>
      </c>
      <c r="T598" s="28" t="s">
        <v>1218</v>
      </c>
      <c r="U598" s="47"/>
      <c r="V598" s="47"/>
      <c r="W598" s="21" t="s">
        <v>1203</v>
      </c>
      <c r="X598" s="48"/>
      <c r="Y598" s="48"/>
      <c r="Z598" s="45"/>
      <c r="AA598" s="45"/>
    </row>
    <row r="599" spans="1:28" ht="14.5" x14ac:dyDescent="0.35">
      <c r="A599" s="1" t="s">
        <v>774</v>
      </c>
      <c r="B599" s="55" t="s">
        <v>19</v>
      </c>
      <c r="E599" s="2" t="s">
        <v>339</v>
      </c>
      <c r="F599" s="34">
        <v>9.5076000000000001</v>
      </c>
      <c r="G599" s="21"/>
      <c r="H599" s="26">
        <v>28.738392857142852</v>
      </c>
      <c r="I599" s="161">
        <f t="shared" si="36"/>
        <v>2.8738392857142851E-2</v>
      </c>
      <c r="J599" s="162">
        <f t="shared" si="37"/>
        <v>3.0226758442869757E-3</v>
      </c>
      <c r="K599" s="163">
        <v>3.0226758442869757E-3</v>
      </c>
      <c r="L599" s="27">
        <v>1.1771113999999987</v>
      </c>
      <c r="M599" s="26">
        <v>1225.1898454746135</v>
      </c>
      <c r="N599" s="161">
        <f t="shared" si="38"/>
        <v>1.2251898454746135</v>
      </c>
      <c r="O599" s="165">
        <f t="shared" si="39"/>
        <v>0.12886426074662519</v>
      </c>
      <c r="P599" s="166">
        <v>0.12886426074662519</v>
      </c>
      <c r="Q599" s="27">
        <v>-1.9900594000000025</v>
      </c>
      <c r="R599" s="323">
        <v>78</v>
      </c>
      <c r="S599" s="3" t="s">
        <v>1112</v>
      </c>
      <c r="T599" s="28" t="s">
        <v>1218</v>
      </c>
      <c r="U599" s="29"/>
      <c r="V599" s="30"/>
      <c r="W599" s="21" t="s">
        <v>1203</v>
      </c>
      <c r="X599" s="31"/>
      <c r="Y599" s="31"/>
      <c r="Z599" s="28"/>
      <c r="AA599" s="21"/>
    </row>
    <row r="600" spans="1:28" ht="14.5" x14ac:dyDescent="0.35">
      <c r="A600" s="1" t="s">
        <v>862</v>
      </c>
      <c r="B600" s="55" t="s">
        <v>19</v>
      </c>
      <c r="C600" s="15" t="s">
        <v>310</v>
      </c>
      <c r="E600" s="2" t="s">
        <v>339</v>
      </c>
      <c r="F600" s="34">
        <v>9.5568000000000008</v>
      </c>
      <c r="G600" s="21"/>
      <c r="H600" s="26">
        <v>14.583035714285712</v>
      </c>
      <c r="I600" s="161">
        <f t="shared" si="36"/>
        <v>1.4583035714285712E-2</v>
      </c>
      <c r="J600" s="162">
        <f t="shared" si="37"/>
        <v>1.5259329183707634E-3</v>
      </c>
      <c r="K600" s="163">
        <v>1.5259329183707634E-3</v>
      </c>
      <c r="L600" s="27">
        <v>2.4741961000000003</v>
      </c>
      <c r="M600" s="26">
        <v>1188.1037527593817</v>
      </c>
      <c r="N600" s="161">
        <f t="shared" si="38"/>
        <v>1.1881037527593816</v>
      </c>
      <c r="O600" s="165">
        <f t="shared" si="39"/>
        <v>0.12432024869824435</v>
      </c>
      <c r="P600" s="166">
        <v>0.12432024869824435</v>
      </c>
      <c r="Q600" s="27">
        <v>-0.23628340000000247</v>
      </c>
      <c r="R600" s="323">
        <v>87</v>
      </c>
      <c r="S600" s="3" t="s">
        <v>1112</v>
      </c>
      <c r="T600" s="21" t="s">
        <v>1218</v>
      </c>
      <c r="W600" s="21" t="s">
        <v>1203</v>
      </c>
      <c r="X600" s="36"/>
      <c r="Y600" s="21"/>
      <c r="Z600" s="21"/>
      <c r="AA600" s="21"/>
    </row>
    <row r="601" spans="1:28" ht="14.5" x14ac:dyDescent="0.35">
      <c r="A601" s="1" t="s">
        <v>863</v>
      </c>
      <c r="B601" s="55" t="s">
        <v>19</v>
      </c>
      <c r="C601" s="15" t="s">
        <v>310</v>
      </c>
      <c r="E601" s="2" t="s">
        <v>339</v>
      </c>
      <c r="F601" s="34">
        <v>9.4093999999999998</v>
      </c>
      <c r="G601" s="21"/>
      <c r="H601" s="26">
        <v>45.175892857142856</v>
      </c>
      <c r="I601" s="161">
        <f t="shared" si="36"/>
        <v>4.5175892857142859E-2</v>
      </c>
      <c r="J601" s="162">
        <f t="shared" si="37"/>
        <v>4.8011449037284907E-3</v>
      </c>
      <c r="K601" s="163">
        <v>4.8011449037284907E-3</v>
      </c>
      <c r="L601" s="27">
        <v>1.6890108999999995</v>
      </c>
      <c r="M601" s="26">
        <v>1261.4591611479027</v>
      </c>
      <c r="N601" s="161">
        <f t="shared" si="38"/>
        <v>1.2614591611479027</v>
      </c>
      <c r="O601" s="165">
        <f t="shared" si="39"/>
        <v>0.13406371938145925</v>
      </c>
      <c r="P601" s="166">
        <v>0.13406371938145925</v>
      </c>
      <c r="Q601" s="27">
        <v>-4.241532000000003</v>
      </c>
      <c r="R601" s="323">
        <v>87</v>
      </c>
      <c r="S601" s="3" t="s">
        <v>1112</v>
      </c>
      <c r="T601" s="21" t="s">
        <v>1218</v>
      </c>
      <c r="W601" s="21" t="s">
        <v>1203</v>
      </c>
      <c r="X601" s="36"/>
      <c r="Y601" s="21"/>
      <c r="Z601" s="21"/>
      <c r="AA601" s="21"/>
    </row>
    <row r="602" spans="1:28" ht="14.5" x14ac:dyDescent="0.35">
      <c r="A602" s="1" t="s">
        <v>864</v>
      </c>
      <c r="B602" s="55" t="s">
        <v>19</v>
      </c>
      <c r="C602" s="15" t="s">
        <v>310</v>
      </c>
      <c r="E602" s="2" t="s">
        <v>339</v>
      </c>
      <c r="F602" s="34">
        <v>9.5597999999999992</v>
      </c>
      <c r="G602" s="21"/>
      <c r="H602" s="26">
        <v>27.324107142857141</v>
      </c>
      <c r="I602" s="161">
        <f t="shared" si="36"/>
        <v>2.7324107142857143E-2</v>
      </c>
      <c r="J602" s="162">
        <f t="shared" si="37"/>
        <v>2.8582299988344048E-3</v>
      </c>
      <c r="K602" s="163">
        <v>2.8582299988344048E-3</v>
      </c>
      <c r="L602" s="27">
        <v>2.3630225999999999</v>
      </c>
      <c r="M602" s="26">
        <v>1209.7152317880793</v>
      </c>
      <c r="N602" s="161">
        <f t="shared" si="38"/>
        <v>1.2097152317880793</v>
      </c>
      <c r="O602" s="165">
        <f t="shared" si="39"/>
        <v>0.12654189750706912</v>
      </c>
      <c r="P602" s="166">
        <v>0.12654189750706912</v>
      </c>
      <c r="Q602" s="27">
        <v>-1.3493112000000034</v>
      </c>
      <c r="R602" s="323">
        <v>87</v>
      </c>
      <c r="S602" s="3" t="s">
        <v>1112</v>
      </c>
      <c r="T602" s="21" t="s">
        <v>1218</v>
      </c>
      <c r="W602" s="21" t="s">
        <v>1203</v>
      </c>
      <c r="X602" s="36"/>
      <c r="Y602" s="21"/>
      <c r="Z602" s="21"/>
      <c r="AA602" s="21"/>
    </row>
    <row r="603" spans="1:28" ht="14.5" x14ac:dyDescent="0.35">
      <c r="A603" s="1" t="s">
        <v>865</v>
      </c>
      <c r="B603" s="55" t="s">
        <v>19</v>
      </c>
      <c r="C603" s="15" t="s">
        <v>310</v>
      </c>
      <c r="E603" s="2" t="s">
        <v>339</v>
      </c>
      <c r="F603" s="34">
        <v>9.4990000000000006</v>
      </c>
      <c r="G603" s="21"/>
      <c r="H603" s="26">
        <v>26.574107142857141</v>
      </c>
      <c r="I603" s="161">
        <f t="shared" si="36"/>
        <v>2.6574107142857142E-2</v>
      </c>
      <c r="J603" s="162">
        <f t="shared" si="37"/>
        <v>2.7975689170288598E-3</v>
      </c>
      <c r="K603" s="163">
        <v>2.7975689170288598E-3</v>
      </c>
      <c r="L603" s="27">
        <v>1.7313846000000002</v>
      </c>
      <c r="M603" s="26">
        <v>1242.7395143487859</v>
      </c>
      <c r="N603" s="161">
        <f t="shared" si="38"/>
        <v>1.2427395143487858</v>
      </c>
      <c r="O603" s="165">
        <f t="shared" si="39"/>
        <v>0.1308284571374656</v>
      </c>
      <c r="P603" s="166">
        <v>0.1308284571374656</v>
      </c>
      <c r="Q603" s="27">
        <v>-2.0445783999999998</v>
      </c>
      <c r="R603" s="323">
        <v>87</v>
      </c>
      <c r="S603" s="3" t="s">
        <v>1112</v>
      </c>
      <c r="T603" s="21" t="s">
        <v>1218</v>
      </c>
      <c r="W603" s="21" t="s">
        <v>1203</v>
      </c>
      <c r="X603" s="36"/>
      <c r="Y603" s="21"/>
      <c r="Z603" s="21"/>
      <c r="AA603" s="21"/>
    </row>
    <row r="604" spans="1:28" ht="14.5" x14ac:dyDescent="0.35">
      <c r="A604" s="1" t="s">
        <v>866</v>
      </c>
      <c r="B604" s="55" t="s">
        <v>19</v>
      </c>
      <c r="C604" s="15" t="s">
        <v>310</v>
      </c>
      <c r="E604" s="2" t="s">
        <v>339</v>
      </c>
      <c r="F604" s="34">
        <v>9.4398999999999997</v>
      </c>
      <c r="G604" s="21"/>
      <c r="H604" s="26">
        <v>29.338392857142857</v>
      </c>
      <c r="I604" s="161">
        <f t="shared" si="36"/>
        <v>2.9338392857142858E-2</v>
      </c>
      <c r="J604" s="162">
        <f t="shared" si="37"/>
        <v>3.1079135220863419E-3</v>
      </c>
      <c r="K604" s="163">
        <v>3.1079135220863419E-3</v>
      </c>
      <c r="L604" s="27">
        <v>1.8264217999999999</v>
      </c>
      <c r="M604" s="26">
        <v>1213.2472406181014</v>
      </c>
      <c r="N604" s="161">
        <f t="shared" si="38"/>
        <v>1.2132472406181014</v>
      </c>
      <c r="O604" s="165">
        <f t="shared" si="39"/>
        <v>0.12852331493110111</v>
      </c>
      <c r="P604" s="166">
        <v>0.12852331493110111</v>
      </c>
      <c r="Q604" s="27">
        <v>-1.5236232000000021</v>
      </c>
      <c r="R604" s="323">
        <v>87</v>
      </c>
      <c r="S604" s="3" t="s">
        <v>1112</v>
      </c>
      <c r="T604" s="21" t="s">
        <v>1218</v>
      </c>
      <c r="W604" s="21" t="s">
        <v>1203</v>
      </c>
      <c r="X604" s="36"/>
      <c r="Y604" s="21"/>
      <c r="Z604" s="21"/>
      <c r="AA604" s="21"/>
    </row>
    <row r="605" spans="1:28" ht="14.5" x14ac:dyDescent="0.35">
      <c r="A605" s="1" t="s">
        <v>867</v>
      </c>
      <c r="B605" s="55" t="s">
        <v>19</v>
      </c>
      <c r="C605" s="15" t="s">
        <v>310</v>
      </c>
      <c r="E605" s="2" t="s">
        <v>339</v>
      </c>
      <c r="F605" s="34">
        <v>9.4474</v>
      </c>
      <c r="G605" s="21"/>
      <c r="H605" s="26">
        <v>17.772321428571427</v>
      </c>
      <c r="I605" s="161">
        <f t="shared" si="36"/>
        <v>1.7772321428571429E-2</v>
      </c>
      <c r="J605" s="162">
        <f t="shared" si="37"/>
        <v>1.8811865093646325E-3</v>
      </c>
      <c r="K605" s="163">
        <v>1.8811865093646325E-3</v>
      </c>
      <c r="L605" s="27">
        <v>2.9301614999999988</v>
      </c>
      <c r="M605" s="26">
        <v>1168.7218543046356</v>
      </c>
      <c r="N605" s="161">
        <f t="shared" si="38"/>
        <v>1.1687218543046356</v>
      </c>
      <c r="O605" s="165">
        <f t="shared" si="39"/>
        <v>0.1237083064445917</v>
      </c>
      <c r="P605" s="166">
        <v>0.1237083064445917</v>
      </c>
      <c r="Q605" s="27">
        <v>-0.66008380000000288</v>
      </c>
      <c r="R605" s="323">
        <v>87</v>
      </c>
      <c r="S605" s="3" t="s">
        <v>1112</v>
      </c>
      <c r="T605" s="21" t="s">
        <v>1218</v>
      </c>
      <c r="W605" s="21" t="s">
        <v>1203</v>
      </c>
      <c r="X605" s="36"/>
      <c r="Y605" s="21"/>
      <c r="Z605" s="21"/>
      <c r="AA605" s="21"/>
    </row>
    <row r="606" spans="1:28" ht="14.5" x14ac:dyDescent="0.35">
      <c r="A606" s="1" t="s">
        <v>1340</v>
      </c>
      <c r="B606" s="1" t="s">
        <v>19</v>
      </c>
      <c r="C606" s="1" t="s">
        <v>310</v>
      </c>
      <c r="D606" s="1"/>
      <c r="E606" s="1" t="s">
        <v>339</v>
      </c>
      <c r="F606" s="16">
        <v>3.0049000000000001</v>
      </c>
      <c r="G606" s="2"/>
      <c r="H606" s="17">
        <v>25.7</v>
      </c>
      <c r="I606" s="161">
        <f t="shared" si="36"/>
        <v>2.5700000000000001E-2</v>
      </c>
      <c r="J606" s="162">
        <f t="shared" si="37"/>
        <v>8.552697261140137E-3</v>
      </c>
      <c r="K606" s="171">
        <v>8.552697261140137E-3</v>
      </c>
      <c r="L606" s="17">
        <v>3.7</v>
      </c>
      <c r="M606" s="17">
        <v>488</v>
      </c>
      <c r="N606" s="161">
        <f t="shared" si="38"/>
        <v>0.48799999999999999</v>
      </c>
      <c r="O606" s="165">
        <f t="shared" si="39"/>
        <v>0.16240141102865319</v>
      </c>
      <c r="P606" s="15">
        <v>0.16240141102865319</v>
      </c>
      <c r="Q606" s="17">
        <v>-8.3000000000000007</v>
      </c>
      <c r="R606" s="323">
        <v>12</v>
      </c>
      <c r="S606" s="3" t="s">
        <v>1337</v>
      </c>
      <c r="T606" s="157" t="s">
        <v>1212</v>
      </c>
      <c r="U606" s="157">
        <v>27.789919999999999</v>
      </c>
      <c r="V606" s="157">
        <v>-175.99815000000001</v>
      </c>
      <c r="W606" s="157" t="s">
        <v>422</v>
      </c>
      <c r="X606" s="170">
        <v>43678</v>
      </c>
      <c r="Y606" s="157"/>
      <c r="Z606" s="2" t="s">
        <v>1245</v>
      </c>
      <c r="AA606" s="1" t="s">
        <v>1338</v>
      </c>
    </row>
    <row r="607" spans="1:28" ht="14.5" x14ac:dyDescent="0.35">
      <c r="A607" s="1" t="s">
        <v>1341</v>
      </c>
      <c r="B607" s="1" t="s">
        <v>19</v>
      </c>
      <c r="C607" s="1" t="s">
        <v>310</v>
      </c>
      <c r="D607" s="1"/>
      <c r="E607" s="1" t="s">
        <v>339</v>
      </c>
      <c r="F607" s="16">
        <v>3.0514000000000001</v>
      </c>
      <c r="G607" s="2"/>
      <c r="H607" s="17">
        <v>29.3</v>
      </c>
      <c r="I607" s="161">
        <f t="shared" si="36"/>
        <v>2.93E-2</v>
      </c>
      <c r="J607" s="162">
        <f t="shared" si="37"/>
        <v>9.6021498328636035E-3</v>
      </c>
      <c r="K607" s="171">
        <v>9.6021498328636035E-3</v>
      </c>
      <c r="L607" s="17">
        <v>2.5</v>
      </c>
      <c r="M607" s="17">
        <v>505.1</v>
      </c>
      <c r="N607" s="161">
        <f t="shared" si="38"/>
        <v>0.50509999999999999</v>
      </c>
      <c r="O607" s="165">
        <f t="shared" si="39"/>
        <v>0.16553057612898997</v>
      </c>
      <c r="P607" s="15">
        <v>0.16553057612898997</v>
      </c>
      <c r="Q607" s="17">
        <v>-8.8000000000000007</v>
      </c>
      <c r="R607" s="323">
        <v>12</v>
      </c>
      <c r="S607" s="3" t="s">
        <v>1337</v>
      </c>
      <c r="T607" s="157" t="s">
        <v>1212</v>
      </c>
      <c r="U607" s="157">
        <v>27.789919999999999</v>
      </c>
      <c r="V607" s="157">
        <v>-175.99815000000001</v>
      </c>
      <c r="W607" s="157" t="s">
        <v>422</v>
      </c>
      <c r="X607" s="170">
        <v>43678</v>
      </c>
      <c r="Y607" s="157"/>
      <c r="Z607" s="2" t="s">
        <v>1245</v>
      </c>
      <c r="AA607" s="1" t="s">
        <v>1338</v>
      </c>
    </row>
    <row r="608" spans="1:28" ht="14.5" x14ac:dyDescent="0.35">
      <c r="A608" s="1" t="s">
        <v>1342</v>
      </c>
      <c r="B608" s="1" t="s">
        <v>19</v>
      </c>
      <c r="C608" s="1" t="s">
        <v>310</v>
      </c>
      <c r="D608" s="1"/>
      <c r="E608" s="1" t="s">
        <v>339</v>
      </c>
      <c r="F608" s="16">
        <v>3.0308000000000002</v>
      </c>
      <c r="G608" s="2"/>
      <c r="H608" s="17">
        <v>22.9</v>
      </c>
      <c r="I608" s="161">
        <f t="shared" si="36"/>
        <v>2.29E-2</v>
      </c>
      <c r="J608" s="162">
        <f t="shared" si="37"/>
        <v>7.5557608552197439E-3</v>
      </c>
      <c r="K608" s="171">
        <v>7.5557608552197439E-3</v>
      </c>
      <c r="L608" s="17">
        <v>4.8</v>
      </c>
      <c r="M608" s="17">
        <v>490.1</v>
      </c>
      <c r="N608" s="161">
        <f t="shared" si="38"/>
        <v>0.49010000000000004</v>
      </c>
      <c r="O608" s="165">
        <f t="shared" si="39"/>
        <v>0.1617064801372575</v>
      </c>
      <c r="P608" s="15">
        <v>0.1617064801372575</v>
      </c>
      <c r="Q608" s="17">
        <v>-7.7</v>
      </c>
      <c r="R608" s="323">
        <v>12</v>
      </c>
      <c r="S608" s="3" t="s">
        <v>1337</v>
      </c>
      <c r="T608" s="157" t="s">
        <v>1212</v>
      </c>
      <c r="U608" s="157">
        <v>27.789919999999999</v>
      </c>
      <c r="V608" s="157">
        <v>-175.99815000000001</v>
      </c>
      <c r="W608" s="157" t="s">
        <v>422</v>
      </c>
      <c r="X608" s="170">
        <v>43678</v>
      </c>
      <c r="Y608" s="157"/>
      <c r="Z608" s="2" t="s">
        <v>1245</v>
      </c>
      <c r="AA608" s="1" t="s">
        <v>1338</v>
      </c>
    </row>
    <row r="609" spans="1:27" ht="14.5" x14ac:dyDescent="0.35">
      <c r="A609" s="1" t="s">
        <v>1364</v>
      </c>
      <c r="B609" s="1" t="s">
        <v>19</v>
      </c>
      <c r="C609" s="1" t="s">
        <v>310</v>
      </c>
      <c r="D609" s="1"/>
      <c r="E609" s="1" t="s">
        <v>339</v>
      </c>
      <c r="F609" s="16">
        <v>3.0489000000000002</v>
      </c>
      <c r="G609" s="1"/>
      <c r="H609" s="17">
        <v>19</v>
      </c>
      <c r="I609" s="161">
        <f t="shared" si="36"/>
        <v>1.9E-2</v>
      </c>
      <c r="J609" s="162">
        <f t="shared" si="37"/>
        <v>6.2317557151759647E-3</v>
      </c>
      <c r="K609" s="171">
        <v>6.2317557151759647E-3</v>
      </c>
      <c r="L609" s="17">
        <v>2.2000000000000002</v>
      </c>
      <c r="M609" s="17">
        <v>450</v>
      </c>
      <c r="N609" s="161">
        <f t="shared" si="38"/>
        <v>0.45</v>
      </c>
      <c r="O609" s="165">
        <f t="shared" si="39"/>
        <v>0.14759421430679917</v>
      </c>
      <c r="P609" s="15">
        <v>0.14759421430679917</v>
      </c>
      <c r="Q609" s="17">
        <v>-6.3</v>
      </c>
      <c r="R609" s="323">
        <v>20</v>
      </c>
      <c r="S609" s="3" t="s">
        <v>1362</v>
      </c>
      <c r="T609" s="157" t="s">
        <v>1212</v>
      </c>
      <c r="U609" s="157">
        <v>27.907830000000001</v>
      </c>
      <c r="V609" s="157">
        <v>-175.72118</v>
      </c>
      <c r="W609" s="157" t="s">
        <v>422</v>
      </c>
      <c r="X609" s="170">
        <v>43685</v>
      </c>
      <c r="Y609" s="157"/>
      <c r="Z609" s="1" t="s">
        <v>1245</v>
      </c>
      <c r="AA609" s="2" t="s">
        <v>1245</v>
      </c>
    </row>
    <row r="610" spans="1:27" ht="14.5" x14ac:dyDescent="0.35">
      <c r="A610" s="1" t="s">
        <v>1365</v>
      </c>
      <c r="B610" s="1" t="s">
        <v>19</v>
      </c>
      <c r="C610" s="1" t="s">
        <v>310</v>
      </c>
      <c r="D610" s="1"/>
      <c r="E610" s="1" t="s">
        <v>339</v>
      </c>
      <c r="F610" s="16">
        <v>3.0024000000000002</v>
      </c>
      <c r="G610" s="1"/>
      <c r="H610" s="17">
        <v>21.7</v>
      </c>
      <c r="I610" s="161">
        <f t="shared" si="36"/>
        <v>2.1700000000000001E-2</v>
      </c>
      <c r="J610" s="162">
        <f t="shared" si="37"/>
        <v>7.2275512922994932E-3</v>
      </c>
      <c r="K610" s="171">
        <v>7.2275512922994932E-3</v>
      </c>
      <c r="L610" s="17">
        <v>1.8</v>
      </c>
      <c r="M610" s="17">
        <v>451.5</v>
      </c>
      <c r="N610" s="161">
        <f t="shared" si="38"/>
        <v>0.45150000000000001</v>
      </c>
      <c r="O610" s="165">
        <f t="shared" si="39"/>
        <v>0.1503796962430056</v>
      </c>
      <c r="P610" s="15">
        <v>0.1503796962430056</v>
      </c>
      <c r="Q610" s="17">
        <v>-6.8</v>
      </c>
      <c r="R610" s="323">
        <v>20</v>
      </c>
      <c r="S610" s="3" t="s">
        <v>1362</v>
      </c>
      <c r="T610" s="157" t="s">
        <v>1212</v>
      </c>
      <c r="U610" s="157">
        <v>27.907830000000001</v>
      </c>
      <c r="V610" s="157">
        <v>-175.72118</v>
      </c>
      <c r="W610" s="157" t="s">
        <v>422</v>
      </c>
      <c r="X610" s="170">
        <v>43685</v>
      </c>
      <c r="Y610" s="157"/>
      <c r="Z610" s="1" t="s">
        <v>1245</v>
      </c>
      <c r="AA610" s="2" t="s">
        <v>1245</v>
      </c>
    </row>
    <row r="611" spans="1:27" ht="14.5" x14ac:dyDescent="0.35">
      <c r="A611" s="1" t="s">
        <v>1366</v>
      </c>
      <c r="B611" s="1" t="s">
        <v>19</v>
      </c>
      <c r="C611" s="1" t="s">
        <v>310</v>
      </c>
      <c r="D611" s="1"/>
      <c r="E611" s="1" t="s">
        <v>339</v>
      </c>
      <c r="F611" s="16">
        <v>3.0114999999999998</v>
      </c>
      <c r="G611" s="1"/>
      <c r="H611" s="17">
        <v>23.9</v>
      </c>
      <c r="I611" s="161">
        <f t="shared" si="36"/>
        <v>2.3899999999999998E-2</v>
      </c>
      <c r="J611" s="162">
        <f t="shared" si="37"/>
        <v>7.9362443964801598E-3</v>
      </c>
      <c r="K611" s="171">
        <v>7.9362443964801598E-3</v>
      </c>
      <c r="L611" s="17">
        <v>2</v>
      </c>
      <c r="M611" s="17">
        <v>457.9</v>
      </c>
      <c r="N611" s="161">
        <f t="shared" si="38"/>
        <v>0.45789999999999997</v>
      </c>
      <c r="O611" s="165">
        <f t="shared" si="39"/>
        <v>0.15205047318611986</v>
      </c>
      <c r="P611" s="15">
        <v>0.15205047318611986</v>
      </c>
      <c r="Q611" s="17">
        <v>-7.3</v>
      </c>
      <c r="R611" s="323">
        <v>20</v>
      </c>
      <c r="S611" s="3" t="s">
        <v>1362</v>
      </c>
      <c r="T611" s="157" t="s">
        <v>1212</v>
      </c>
      <c r="U611" s="157">
        <v>27.907830000000001</v>
      </c>
      <c r="V611" s="157">
        <v>-175.72118</v>
      </c>
      <c r="W611" s="157" t="s">
        <v>422</v>
      </c>
      <c r="X611" s="170">
        <v>43685</v>
      </c>
      <c r="Y611" s="157"/>
      <c r="Z611" s="1" t="s">
        <v>1245</v>
      </c>
      <c r="AA611" s="2" t="s">
        <v>1245</v>
      </c>
    </row>
    <row r="612" spans="1:27" ht="14.5" x14ac:dyDescent="0.35">
      <c r="A612" s="1" t="s">
        <v>1369</v>
      </c>
      <c r="B612" s="1" t="s">
        <v>19</v>
      </c>
      <c r="C612" s="1" t="s">
        <v>310</v>
      </c>
      <c r="D612" s="1"/>
      <c r="E612" s="1" t="s">
        <v>339</v>
      </c>
      <c r="F612" s="16">
        <v>3.0516000000000001</v>
      </c>
      <c r="G612" s="1"/>
      <c r="H612" s="17">
        <v>17.7</v>
      </c>
      <c r="I612" s="161">
        <f t="shared" si="36"/>
        <v>1.77E-2</v>
      </c>
      <c r="J612" s="162">
        <f t="shared" si="37"/>
        <v>5.8002359418010225E-3</v>
      </c>
      <c r="K612" s="171">
        <v>5.8002359418010225E-3</v>
      </c>
      <c r="L612" s="17">
        <v>1.5</v>
      </c>
      <c r="M612" s="17">
        <v>437.8</v>
      </c>
      <c r="N612" s="161">
        <f t="shared" si="38"/>
        <v>0.43780000000000002</v>
      </c>
      <c r="O612" s="165">
        <f t="shared" si="39"/>
        <v>0.14346572289946258</v>
      </c>
      <c r="P612" s="15">
        <v>0.14346572289946258</v>
      </c>
      <c r="Q612" s="17">
        <v>-5.7</v>
      </c>
      <c r="R612" s="323">
        <v>23</v>
      </c>
      <c r="S612" s="3" t="s">
        <v>1367</v>
      </c>
      <c r="T612" s="157" t="s">
        <v>1212</v>
      </c>
      <c r="U612" s="157">
        <v>27.943059999999999</v>
      </c>
      <c r="V612" s="157">
        <v>-175.72380999999999</v>
      </c>
      <c r="W612" s="157" t="s">
        <v>422</v>
      </c>
      <c r="X612" s="170">
        <v>43685</v>
      </c>
      <c r="Y612" s="157"/>
      <c r="Z612" s="1" t="s">
        <v>1245</v>
      </c>
      <c r="AA612" s="2" t="s">
        <v>1245</v>
      </c>
    </row>
    <row r="613" spans="1:27" ht="14.5" x14ac:dyDescent="0.35">
      <c r="A613" s="1" t="s">
        <v>1370</v>
      </c>
      <c r="B613" s="1" t="s">
        <v>19</v>
      </c>
      <c r="C613" s="1" t="s">
        <v>310</v>
      </c>
      <c r="D613" s="1"/>
      <c r="E613" s="1" t="s">
        <v>339</v>
      </c>
      <c r="F613" s="16">
        <v>3.0512999999999999</v>
      </c>
      <c r="G613" s="1"/>
      <c r="H613" s="17">
        <v>34.700000000000003</v>
      </c>
      <c r="I613" s="161">
        <f t="shared" si="36"/>
        <v>3.4700000000000002E-2</v>
      </c>
      <c r="J613" s="162">
        <f t="shared" si="37"/>
        <v>1.1372202012257072E-2</v>
      </c>
      <c r="K613" s="171">
        <v>1.1372202012257072E-2</v>
      </c>
      <c r="L613" s="17">
        <v>2.1</v>
      </c>
      <c r="M613" s="17">
        <v>525.9</v>
      </c>
      <c r="N613" s="161">
        <f t="shared" si="38"/>
        <v>0.52590000000000003</v>
      </c>
      <c r="O613" s="165">
        <f t="shared" si="39"/>
        <v>0.17235276767279523</v>
      </c>
      <c r="P613" s="15">
        <v>0.17235276767279523</v>
      </c>
      <c r="Q613" s="17">
        <v>-10.8</v>
      </c>
      <c r="R613" s="323">
        <v>23</v>
      </c>
      <c r="S613" s="3" t="s">
        <v>1367</v>
      </c>
      <c r="T613" s="157" t="s">
        <v>1212</v>
      </c>
      <c r="U613" s="157">
        <v>27.943059999999999</v>
      </c>
      <c r="V613" s="157">
        <v>-175.72380999999999</v>
      </c>
      <c r="W613" s="157" t="s">
        <v>422</v>
      </c>
      <c r="X613" s="170">
        <v>43685</v>
      </c>
      <c r="Y613" s="157"/>
      <c r="Z613" s="1" t="s">
        <v>1245</v>
      </c>
      <c r="AA613" s="2" t="s">
        <v>1245</v>
      </c>
    </row>
    <row r="614" spans="1:27" ht="14.5" x14ac:dyDescent="0.35">
      <c r="A614" s="1" t="s">
        <v>1371</v>
      </c>
      <c r="B614" s="1" t="s">
        <v>19</v>
      </c>
      <c r="C614" s="1" t="s">
        <v>310</v>
      </c>
      <c r="D614" s="1"/>
      <c r="E614" s="1" t="s">
        <v>339</v>
      </c>
      <c r="F614" s="16">
        <v>3.0367999999999999</v>
      </c>
      <c r="G614" s="1"/>
      <c r="H614" s="17">
        <v>22.9</v>
      </c>
      <c r="I614" s="161">
        <f t="shared" si="36"/>
        <v>2.29E-2</v>
      </c>
      <c r="J614" s="162">
        <f t="shared" si="37"/>
        <v>7.5408324552160167E-3</v>
      </c>
      <c r="K614" s="171">
        <v>7.5408324552160167E-3</v>
      </c>
      <c r="L614" s="17">
        <v>1.7</v>
      </c>
      <c r="M614" s="17">
        <v>462</v>
      </c>
      <c r="N614" s="161">
        <f t="shared" si="38"/>
        <v>0.46200000000000002</v>
      </c>
      <c r="O614" s="165">
        <f t="shared" si="39"/>
        <v>0.15213382507903056</v>
      </c>
      <c r="P614" s="15">
        <v>0.15213382507903056</v>
      </c>
      <c r="Q614" s="17">
        <v>-7.5</v>
      </c>
      <c r="R614" s="323">
        <v>23</v>
      </c>
      <c r="S614" s="3" t="s">
        <v>1367</v>
      </c>
      <c r="T614" s="157" t="s">
        <v>1212</v>
      </c>
      <c r="U614" s="157">
        <v>27.943059999999999</v>
      </c>
      <c r="V614" s="157">
        <v>-175.72380999999999</v>
      </c>
      <c r="W614" s="157" t="s">
        <v>422</v>
      </c>
      <c r="X614" s="170">
        <v>43685</v>
      </c>
      <c r="Y614" s="157"/>
      <c r="Z614" s="1" t="s">
        <v>1245</v>
      </c>
      <c r="AA614" s="2" t="s">
        <v>1245</v>
      </c>
    </row>
    <row r="615" spans="1:27" ht="14.5" x14ac:dyDescent="0.35">
      <c r="A615" s="1" t="s">
        <v>1374</v>
      </c>
      <c r="B615" s="1" t="s">
        <v>19</v>
      </c>
      <c r="C615" s="1" t="s">
        <v>305</v>
      </c>
      <c r="D615" s="1"/>
      <c r="E615" s="1" t="s">
        <v>339</v>
      </c>
      <c r="F615" s="16">
        <v>2.9780000000000002</v>
      </c>
      <c r="G615" s="1"/>
      <c r="H615" s="17">
        <v>46.1</v>
      </c>
      <c r="I615" s="161">
        <f t="shared" si="36"/>
        <v>4.6100000000000002E-2</v>
      </c>
      <c r="J615" s="162">
        <f t="shared" si="37"/>
        <v>1.5480188045668234E-2</v>
      </c>
      <c r="K615" s="171">
        <v>1.5480188045668234E-2</v>
      </c>
      <c r="L615" s="17">
        <v>2.7</v>
      </c>
      <c r="M615" s="17">
        <v>640.1</v>
      </c>
      <c r="N615" s="161">
        <f t="shared" si="38"/>
        <v>0.6401</v>
      </c>
      <c r="O615" s="165">
        <f t="shared" si="39"/>
        <v>0.21494291470785762</v>
      </c>
      <c r="P615" s="15">
        <v>0.21494291470785762</v>
      </c>
      <c r="Q615" s="17">
        <v>-16.399999999999999</v>
      </c>
      <c r="R615" s="323">
        <v>24</v>
      </c>
      <c r="S615" s="3" t="s">
        <v>1372</v>
      </c>
      <c r="T615" s="157" t="s">
        <v>1212</v>
      </c>
      <c r="U615" s="157">
        <v>27.943059999999999</v>
      </c>
      <c r="V615" s="157">
        <v>-175.72380999999999</v>
      </c>
      <c r="W615" s="157" t="s">
        <v>422</v>
      </c>
      <c r="X615" s="170">
        <v>43686</v>
      </c>
      <c r="Y615" s="157"/>
      <c r="Z615" s="1" t="s">
        <v>1245</v>
      </c>
      <c r="AA615" s="2" t="s">
        <v>1245</v>
      </c>
    </row>
    <row r="616" spans="1:27" ht="14.5" x14ac:dyDescent="0.35">
      <c r="A616" s="1" t="s">
        <v>1375</v>
      </c>
      <c r="B616" s="1" t="s">
        <v>19</v>
      </c>
      <c r="C616" s="1" t="s">
        <v>305</v>
      </c>
      <c r="D616" s="1"/>
      <c r="E616" s="1" t="s">
        <v>339</v>
      </c>
      <c r="F616" s="16">
        <v>3.0550999999999999</v>
      </c>
      <c r="G616" s="1"/>
      <c r="H616" s="17">
        <v>49.2</v>
      </c>
      <c r="I616" s="161">
        <f t="shared" si="36"/>
        <v>4.9200000000000001E-2</v>
      </c>
      <c r="J616" s="162">
        <f t="shared" si="37"/>
        <v>1.6104219174495109E-2</v>
      </c>
      <c r="K616" s="171">
        <v>1.6104219174495109E-2</v>
      </c>
      <c r="L616" s="17">
        <v>3</v>
      </c>
      <c r="M616" s="17">
        <v>690.7</v>
      </c>
      <c r="N616" s="161">
        <f t="shared" si="38"/>
        <v>0.69070000000000009</v>
      </c>
      <c r="O616" s="165">
        <f t="shared" si="39"/>
        <v>0.22608097934601162</v>
      </c>
      <c r="P616" s="15">
        <v>0.22608097934601162</v>
      </c>
      <c r="Q616" s="17">
        <v>-15.3</v>
      </c>
      <c r="R616" s="323">
        <v>24</v>
      </c>
      <c r="S616" s="3" t="s">
        <v>1372</v>
      </c>
      <c r="T616" s="157" t="s">
        <v>1212</v>
      </c>
      <c r="U616" s="157">
        <v>27.943059999999999</v>
      </c>
      <c r="V616" s="157">
        <v>-175.72380999999999</v>
      </c>
      <c r="W616" s="157" t="s">
        <v>422</v>
      </c>
      <c r="X616" s="170">
        <v>43686</v>
      </c>
      <c r="Y616" s="157"/>
      <c r="Z616" s="1" t="s">
        <v>1245</v>
      </c>
      <c r="AA616" s="2" t="s">
        <v>1245</v>
      </c>
    </row>
    <row r="617" spans="1:27" ht="14.5" x14ac:dyDescent="0.35">
      <c r="A617" s="1" t="s">
        <v>1376</v>
      </c>
      <c r="B617" s="1" t="s">
        <v>19</v>
      </c>
      <c r="C617" s="1" t="s">
        <v>305</v>
      </c>
      <c r="D617" s="1"/>
      <c r="E617" s="1" t="s">
        <v>339</v>
      </c>
      <c r="F617" s="16">
        <v>3.0318000000000001</v>
      </c>
      <c r="G617" s="1"/>
      <c r="H617" s="17">
        <v>51.4</v>
      </c>
      <c r="I617" s="161">
        <f t="shared" si="36"/>
        <v>5.1400000000000001E-2</v>
      </c>
      <c r="J617" s="162">
        <f t="shared" si="37"/>
        <v>1.695362490929481E-2</v>
      </c>
      <c r="K617" s="171">
        <v>1.695362490929481E-2</v>
      </c>
      <c r="L617" s="17">
        <v>2.7</v>
      </c>
      <c r="M617" s="17">
        <v>639.6</v>
      </c>
      <c r="N617" s="161">
        <f t="shared" si="38"/>
        <v>0.63960000000000006</v>
      </c>
      <c r="O617" s="165">
        <f t="shared" si="39"/>
        <v>0.21096378389075798</v>
      </c>
      <c r="P617" s="15">
        <v>0.21096378389075798</v>
      </c>
      <c r="Q617" s="17">
        <v>-17.399999999999999</v>
      </c>
      <c r="R617" s="323">
        <v>24</v>
      </c>
      <c r="S617" s="3" t="s">
        <v>1372</v>
      </c>
      <c r="T617" s="157" t="s">
        <v>1212</v>
      </c>
      <c r="U617" s="157">
        <v>27.943059999999999</v>
      </c>
      <c r="V617" s="157">
        <v>-175.72380999999999</v>
      </c>
      <c r="W617" s="157" t="s">
        <v>422</v>
      </c>
      <c r="X617" s="170">
        <v>43686</v>
      </c>
      <c r="Y617" s="157"/>
      <c r="Z617" s="1" t="s">
        <v>1245</v>
      </c>
      <c r="AA617" s="2" t="s">
        <v>1245</v>
      </c>
    </row>
    <row r="618" spans="1:27" ht="14.5" x14ac:dyDescent="0.35">
      <c r="A618" s="2" t="s">
        <v>42</v>
      </c>
      <c r="B618" s="2" t="s">
        <v>19</v>
      </c>
      <c r="C618" s="2" t="s">
        <v>305</v>
      </c>
      <c r="E618" s="2" t="s">
        <v>339</v>
      </c>
      <c r="F618" s="16">
        <v>2.0659999999999998</v>
      </c>
      <c r="G618" s="16">
        <v>11.2311</v>
      </c>
      <c r="H618" s="17">
        <v>39.799999999999997</v>
      </c>
      <c r="I618" s="161">
        <f t="shared" si="36"/>
        <v>3.9799999999999995E-2</v>
      </c>
      <c r="J618" s="162">
        <f t="shared" si="37"/>
        <v>1.9264278799612778E-2</v>
      </c>
      <c r="K618" s="220">
        <v>1.9264278799612778E-2</v>
      </c>
      <c r="L618" s="167">
        <v>2.8</v>
      </c>
      <c r="M618" s="17">
        <v>1494.1</v>
      </c>
      <c r="N618" s="161">
        <f t="shared" si="38"/>
        <v>1.4941</v>
      </c>
      <c r="O618" s="165">
        <f t="shared" si="39"/>
        <v>0.72318489835430788</v>
      </c>
      <c r="P618" s="166">
        <v>0.72318489835430788</v>
      </c>
      <c r="Q618" s="17">
        <v>-19.600000000000001</v>
      </c>
      <c r="R618" s="18">
        <v>56.388000000000005</v>
      </c>
      <c r="S618" s="3" t="s">
        <v>1212</v>
      </c>
      <c r="T618" s="157" t="s">
        <v>1212</v>
      </c>
      <c r="U618" s="168">
        <v>27.760166666666667</v>
      </c>
      <c r="V618" s="169">
        <v>-175.97946666666667</v>
      </c>
      <c r="W618" s="21" t="s">
        <v>422</v>
      </c>
      <c r="X618" s="170">
        <v>41166</v>
      </c>
      <c r="Y618" s="22"/>
      <c r="Z618" s="2" t="s">
        <v>370</v>
      </c>
      <c r="AA618" s="1" t="s">
        <v>369</v>
      </c>
    </row>
    <row r="619" spans="1:27" ht="14.5" x14ac:dyDescent="0.35">
      <c r="A619" s="2" t="s">
        <v>41</v>
      </c>
      <c r="B619" s="2" t="s">
        <v>19</v>
      </c>
      <c r="C619" s="2" t="s">
        <v>299</v>
      </c>
      <c r="E619" s="2" t="s">
        <v>339</v>
      </c>
      <c r="F619" s="16">
        <v>9.6387999999999998</v>
      </c>
      <c r="G619" s="16">
        <v>10.9206</v>
      </c>
      <c r="H619" s="17">
        <v>22</v>
      </c>
      <c r="I619" s="161">
        <f t="shared" si="36"/>
        <v>2.1999999999999999E-2</v>
      </c>
      <c r="J619" s="162">
        <f t="shared" si="37"/>
        <v>2.2824417977341579E-3</v>
      </c>
      <c r="K619" s="163">
        <v>2.2824417977341579E-3</v>
      </c>
      <c r="L619" s="167">
        <v>1.9</v>
      </c>
      <c r="M619" s="17">
        <v>263.60000000000002</v>
      </c>
      <c r="N619" s="161">
        <f t="shared" si="38"/>
        <v>0.2636</v>
      </c>
      <c r="O619" s="165">
        <f t="shared" si="39"/>
        <v>2.7347802631032911E-2</v>
      </c>
      <c r="P619" s="166">
        <v>2.7347802631032911E-2</v>
      </c>
      <c r="Q619" s="17">
        <v>-20.2</v>
      </c>
      <c r="R619" s="18">
        <v>57.912000000000006</v>
      </c>
      <c r="S619" s="3" t="s">
        <v>1212</v>
      </c>
      <c r="T619" s="157" t="s">
        <v>1212</v>
      </c>
      <c r="U619" s="168">
        <v>27.786133333333332</v>
      </c>
      <c r="V619" s="169">
        <v>-175.75016666666667</v>
      </c>
      <c r="W619" s="21" t="s">
        <v>422</v>
      </c>
      <c r="X619" s="170">
        <v>41165</v>
      </c>
      <c r="Y619" s="22"/>
      <c r="Z619" s="2" t="s">
        <v>370</v>
      </c>
      <c r="AA619" s="1" t="s">
        <v>369</v>
      </c>
    </row>
    <row r="620" spans="1:27" ht="14.5" x14ac:dyDescent="0.35">
      <c r="A620" s="105" t="s">
        <v>216</v>
      </c>
      <c r="B620" s="55" t="s">
        <v>19</v>
      </c>
      <c r="C620" s="1" t="s">
        <v>333</v>
      </c>
      <c r="E620" s="1" t="s">
        <v>339</v>
      </c>
      <c r="F620" s="106">
        <v>9.9582999999999995</v>
      </c>
      <c r="G620" s="21"/>
      <c r="H620" s="107">
        <v>142.6</v>
      </c>
      <c r="I620" s="161">
        <f t="shared" si="36"/>
        <v>0.1426</v>
      </c>
      <c r="J620" s="162">
        <f t="shared" si="37"/>
        <v>1.4319713204060936E-2</v>
      </c>
      <c r="K620" s="163">
        <v>1.4319713204060936E-2</v>
      </c>
      <c r="L620" s="164">
        <v>5.3</v>
      </c>
      <c r="M620" s="107">
        <v>1361</v>
      </c>
      <c r="N620" s="161">
        <f t="shared" si="38"/>
        <v>1.361</v>
      </c>
      <c r="O620" s="165">
        <f t="shared" si="39"/>
        <v>0.13666991353945956</v>
      </c>
      <c r="P620" s="166">
        <v>0.13666991353945956</v>
      </c>
      <c r="Q620" s="107">
        <v>-21.4</v>
      </c>
      <c r="R620" s="116">
        <v>70.408799999999999</v>
      </c>
      <c r="S620" s="110" t="s">
        <v>1212</v>
      </c>
      <c r="T620" s="110" t="s">
        <v>1212</v>
      </c>
      <c r="U620" s="127">
        <v>27.764066666666668</v>
      </c>
      <c r="V620" s="128">
        <v>-175.98591666666667</v>
      </c>
      <c r="W620" s="21" t="s">
        <v>422</v>
      </c>
      <c r="X620" s="129">
        <v>42260</v>
      </c>
      <c r="Y620" s="129"/>
      <c r="Z620" s="105" t="s">
        <v>386</v>
      </c>
      <c r="AA620" s="1" t="s">
        <v>384</v>
      </c>
    </row>
    <row r="621" spans="1:27" ht="14.5" x14ac:dyDescent="0.35">
      <c r="A621" s="119" t="s">
        <v>1040</v>
      </c>
      <c r="B621" s="119" t="s">
        <v>19</v>
      </c>
      <c r="C621" s="44"/>
      <c r="D621" s="44"/>
      <c r="E621" s="118" t="s">
        <v>339</v>
      </c>
      <c r="F621" s="209">
        <v>2.2726000000000002</v>
      </c>
      <c r="G621" s="45"/>
      <c r="H621" s="215">
        <v>13.381700342996989</v>
      </c>
      <c r="I621" s="172">
        <f t="shared" si="36"/>
        <v>1.338170034299699E-2</v>
      </c>
      <c r="J621" s="173">
        <f t="shared" si="37"/>
        <v>5.8882778944807663E-3</v>
      </c>
      <c r="K621" s="174">
        <v>5.8882778944807663E-3</v>
      </c>
      <c r="L621" s="219">
        <v>1.7009773231499425</v>
      </c>
      <c r="M621" s="215">
        <v>320.87348475289764</v>
      </c>
      <c r="N621" s="172">
        <f t="shared" si="38"/>
        <v>0.32087348475289762</v>
      </c>
      <c r="O621" s="176">
        <f t="shared" si="39"/>
        <v>0.14119224005671813</v>
      </c>
      <c r="P621" s="177">
        <v>0.14119224005671813</v>
      </c>
      <c r="Q621" s="215">
        <v>-7.6393805591472788</v>
      </c>
      <c r="R621" s="124">
        <v>100</v>
      </c>
      <c r="S621" s="221"/>
      <c r="T621" s="45"/>
      <c r="U621" s="45"/>
      <c r="V621" s="45"/>
      <c r="W621" s="45"/>
      <c r="X621" s="48"/>
      <c r="Y621" s="45"/>
      <c r="Z621" s="45"/>
      <c r="AA621" s="45"/>
    </row>
    <row r="622" spans="1:27" ht="14.5" x14ac:dyDescent="0.35">
      <c r="A622" s="105" t="s">
        <v>102</v>
      </c>
      <c r="B622" s="105" t="s">
        <v>103</v>
      </c>
      <c r="C622" s="1"/>
      <c r="E622" s="2" t="s">
        <v>339</v>
      </c>
      <c r="F622" s="106">
        <v>10.0022</v>
      </c>
      <c r="G622" s="21"/>
      <c r="H622" s="107">
        <v>65.2</v>
      </c>
      <c r="I622" s="161">
        <f t="shared" si="36"/>
        <v>6.5200000000000008E-2</v>
      </c>
      <c r="J622" s="162">
        <f t="shared" si="37"/>
        <v>6.5185659154985906E-3</v>
      </c>
      <c r="K622" s="163">
        <v>6.5185659154985906E-3</v>
      </c>
      <c r="L622" s="164">
        <v>2.5</v>
      </c>
      <c r="M622" s="107">
        <v>641</v>
      </c>
      <c r="N622" s="161">
        <f t="shared" si="38"/>
        <v>0.64100000000000001</v>
      </c>
      <c r="O622" s="165">
        <f t="shared" si="39"/>
        <v>6.4085901101757617E-2</v>
      </c>
      <c r="P622" s="166">
        <v>6.4085901101757617E-2</v>
      </c>
      <c r="Q622" s="107">
        <v>-19.7</v>
      </c>
      <c r="R622" s="109">
        <v>55</v>
      </c>
      <c r="S622" s="110" t="s">
        <v>347</v>
      </c>
      <c r="T622" s="110" t="s">
        <v>347</v>
      </c>
      <c r="U622" s="127">
        <v>23.853919999999999</v>
      </c>
      <c r="V622" s="128">
        <v>-166.36690999999999</v>
      </c>
      <c r="W622" s="21" t="s">
        <v>422</v>
      </c>
      <c r="X622" s="129">
        <v>41415</v>
      </c>
      <c r="Y622" s="113"/>
      <c r="Z622" s="105" t="s">
        <v>373</v>
      </c>
      <c r="AA622" s="1" t="s">
        <v>372</v>
      </c>
    </row>
    <row r="623" spans="1:27" x14ac:dyDescent="0.3">
      <c r="A623" s="93" t="s">
        <v>522</v>
      </c>
      <c r="B623" s="94" t="s">
        <v>103</v>
      </c>
      <c r="C623" s="94" t="s">
        <v>1205</v>
      </c>
      <c r="D623" s="94"/>
      <c r="E623" s="94" t="s">
        <v>339</v>
      </c>
      <c r="F623" s="95">
        <v>2.3254999999999999</v>
      </c>
      <c r="G623" s="78"/>
      <c r="H623" s="96">
        <v>76.803323442136502</v>
      </c>
      <c r="I623" s="204">
        <f t="shared" si="36"/>
        <v>7.6803323442136501E-2</v>
      </c>
      <c r="J623" s="205">
        <f t="shared" si="37"/>
        <v>3.3026585010594064E-2</v>
      </c>
      <c r="K623" s="206">
        <v>3.3026585010594064E-2</v>
      </c>
      <c r="L623" s="97">
        <v>1.0305046000000004</v>
      </c>
      <c r="M623" s="96">
        <v>716.23374999999999</v>
      </c>
      <c r="N623" s="204">
        <f t="shared" si="38"/>
        <v>0.71623375</v>
      </c>
      <c r="O623" s="205">
        <f t="shared" si="39"/>
        <v>0.30799129219522686</v>
      </c>
      <c r="P623" s="206">
        <v>0.30799129219522686</v>
      </c>
      <c r="Q623" s="97">
        <v>-16.287232400000004</v>
      </c>
      <c r="R623" s="95">
        <v>2</v>
      </c>
      <c r="S623" s="95" t="s">
        <v>1102</v>
      </c>
      <c r="T623" s="98" t="s">
        <v>1217</v>
      </c>
      <c r="U623" s="99"/>
      <c r="V623" s="100"/>
      <c r="W623" s="78" t="s">
        <v>1203</v>
      </c>
      <c r="X623" s="101"/>
      <c r="Y623" s="101"/>
      <c r="Z623" s="98"/>
      <c r="AA623" s="78"/>
    </row>
    <row r="624" spans="1:27" x14ac:dyDescent="0.3">
      <c r="A624" s="32" t="s">
        <v>521</v>
      </c>
      <c r="B624" s="1" t="s">
        <v>103</v>
      </c>
      <c r="C624" s="15" t="s">
        <v>1205</v>
      </c>
      <c r="E624" s="15" t="s">
        <v>339</v>
      </c>
      <c r="F624" s="25">
        <v>2.3313999999999999</v>
      </c>
      <c r="G624" s="21"/>
      <c r="H624" s="26">
        <v>80.340415430267072</v>
      </c>
      <c r="I624" s="183">
        <f t="shared" si="36"/>
        <v>8.034041543026707E-2</v>
      </c>
      <c r="J624" s="184">
        <f t="shared" si="37"/>
        <v>3.4460159316405198E-2</v>
      </c>
      <c r="K624" s="185">
        <v>3.4460159316405198E-2</v>
      </c>
      <c r="L624" s="27">
        <v>2.2091406000000005</v>
      </c>
      <c r="M624" s="26">
        <v>723.22125000000005</v>
      </c>
      <c r="N624" s="183">
        <f t="shared" si="38"/>
        <v>0.72322125000000004</v>
      </c>
      <c r="O624" s="184">
        <f t="shared" si="39"/>
        <v>0.31020899459552204</v>
      </c>
      <c r="P624" s="185">
        <v>0.31020899459552204</v>
      </c>
      <c r="Q624" s="27">
        <v>-17.078611200000001</v>
      </c>
      <c r="R624" s="25">
        <v>2</v>
      </c>
      <c r="S624" s="25" t="s">
        <v>1102</v>
      </c>
      <c r="T624" s="28" t="s">
        <v>1217</v>
      </c>
      <c r="U624" s="29"/>
      <c r="V624" s="30"/>
      <c r="W624" s="21" t="s">
        <v>1203</v>
      </c>
      <c r="X624" s="31"/>
      <c r="Y624" s="31"/>
      <c r="Z624" s="28"/>
      <c r="AA624" s="21"/>
    </row>
    <row r="625" spans="1:27" x14ac:dyDescent="0.3">
      <c r="A625" s="32" t="s">
        <v>529</v>
      </c>
      <c r="B625" s="1" t="s">
        <v>103</v>
      </c>
      <c r="C625" s="15" t="s">
        <v>305</v>
      </c>
      <c r="E625" s="15" t="s">
        <v>339</v>
      </c>
      <c r="F625" s="34">
        <v>2.3315000000000001</v>
      </c>
      <c r="G625" s="21"/>
      <c r="H625" s="26">
        <v>45.067381626871715</v>
      </c>
      <c r="I625" s="183">
        <f t="shared" si="36"/>
        <v>4.5067381626871718E-2</v>
      </c>
      <c r="J625" s="184">
        <f t="shared" si="37"/>
        <v>1.9329779809938545E-2</v>
      </c>
      <c r="K625" s="185">
        <v>1.9329779809938545E-2</v>
      </c>
      <c r="L625" s="27">
        <v>3.7765347999999999</v>
      </c>
      <c r="M625" s="26">
        <v>582.73511293634499</v>
      </c>
      <c r="N625" s="183">
        <f t="shared" si="38"/>
        <v>0.58273511293634506</v>
      </c>
      <c r="O625" s="184">
        <f t="shared" si="39"/>
        <v>0.24994000125942312</v>
      </c>
      <c r="P625" s="185">
        <v>0.24994000125942312</v>
      </c>
      <c r="Q625" s="27">
        <v>-10.668481600000002</v>
      </c>
      <c r="R625" s="25">
        <v>5</v>
      </c>
      <c r="S625" s="25" t="s">
        <v>1104</v>
      </c>
      <c r="T625" s="28" t="s">
        <v>1217</v>
      </c>
      <c r="U625" s="29"/>
      <c r="V625" s="29"/>
      <c r="W625" s="21" t="s">
        <v>1203</v>
      </c>
      <c r="X625" s="31"/>
      <c r="Y625" s="33"/>
      <c r="Z625" s="28"/>
      <c r="AA625" s="21"/>
    </row>
    <row r="626" spans="1:27" x14ac:dyDescent="0.3">
      <c r="A626" s="32" t="s">
        <v>531</v>
      </c>
      <c r="B626" s="1" t="s">
        <v>103</v>
      </c>
      <c r="C626" s="15" t="s">
        <v>305</v>
      </c>
      <c r="E626" s="15" t="s">
        <v>339</v>
      </c>
      <c r="F626" s="34">
        <v>2.4094000000000002</v>
      </c>
      <c r="G626" s="21"/>
      <c r="H626" s="26">
        <v>67.013961958721168</v>
      </c>
      <c r="I626" s="183">
        <f t="shared" si="36"/>
        <v>6.7013961958721169E-2</v>
      </c>
      <c r="J626" s="184">
        <f t="shared" si="37"/>
        <v>2.7813547754096939E-2</v>
      </c>
      <c r="K626" s="185">
        <v>2.7813547754096939E-2</v>
      </c>
      <c r="L626" s="27">
        <v>3.2127734000000014</v>
      </c>
      <c r="M626" s="26">
        <v>685.19917864476383</v>
      </c>
      <c r="N626" s="183">
        <f t="shared" si="38"/>
        <v>0.68519917864476387</v>
      </c>
      <c r="O626" s="184">
        <f t="shared" si="39"/>
        <v>0.28438581333309698</v>
      </c>
      <c r="P626" s="185">
        <v>0.28438581333309698</v>
      </c>
      <c r="Q626" s="27">
        <v>-13.971345600000001</v>
      </c>
      <c r="R626" s="25">
        <v>5</v>
      </c>
      <c r="S626" s="25" t="s">
        <v>1104</v>
      </c>
      <c r="T626" s="28" t="s">
        <v>1217</v>
      </c>
      <c r="U626" s="29"/>
      <c r="V626" s="29"/>
      <c r="W626" s="21" t="s">
        <v>1203</v>
      </c>
      <c r="X626" s="31"/>
      <c r="Y626" s="33"/>
      <c r="Z626" s="28"/>
      <c r="AA626" s="21"/>
    </row>
    <row r="627" spans="1:27" x14ac:dyDescent="0.3">
      <c r="A627" s="32" t="s">
        <v>532</v>
      </c>
      <c r="B627" s="1" t="s">
        <v>103</v>
      </c>
      <c r="C627" s="15" t="s">
        <v>305</v>
      </c>
      <c r="E627" s="15" t="s">
        <v>339</v>
      </c>
      <c r="F627" s="34">
        <v>2.4472</v>
      </c>
      <c r="G627" s="21"/>
      <c r="H627" s="26">
        <v>43.644880615135577</v>
      </c>
      <c r="I627" s="183">
        <f t="shared" si="36"/>
        <v>4.3644880615135578E-2</v>
      </c>
      <c r="J627" s="184">
        <f t="shared" si="37"/>
        <v>1.7834619407950138E-2</v>
      </c>
      <c r="K627" s="185">
        <v>1.7834619407950138E-2</v>
      </c>
      <c r="L627" s="27">
        <v>3.6281675000000004</v>
      </c>
      <c r="M627" s="26">
        <v>547.41683778234085</v>
      </c>
      <c r="N627" s="183">
        <f t="shared" si="38"/>
        <v>0.54741683778234085</v>
      </c>
      <c r="O627" s="184">
        <f t="shared" si="39"/>
        <v>0.22369109095388234</v>
      </c>
      <c r="P627" s="185">
        <v>0.22369109095388234</v>
      </c>
      <c r="Q627" s="27">
        <v>-13.453089600000004</v>
      </c>
      <c r="R627" s="25">
        <v>5</v>
      </c>
      <c r="S627" s="25" t="s">
        <v>1104</v>
      </c>
      <c r="T627" s="28" t="s">
        <v>1217</v>
      </c>
      <c r="U627" s="29"/>
      <c r="V627" s="29"/>
      <c r="W627" s="21" t="s">
        <v>1203</v>
      </c>
      <c r="X627" s="31"/>
      <c r="Y627" s="33"/>
      <c r="Z627" s="28"/>
      <c r="AA627" s="21"/>
    </row>
    <row r="628" spans="1:27" x14ac:dyDescent="0.3">
      <c r="A628" s="32" t="s">
        <v>523</v>
      </c>
      <c r="B628" s="1" t="s">
        <v>103</v>
      </c>
      <c r="C628" s="15" t="s">
        <v>1205</v>
      </c>
      <c r="E628" s="15" t="s">
        <v>339</v>
      </c>
      <c r="F628" s="25">
        <v>2.3816000000000002</v>
      </c>
      <c r="G628" s="21"/>
      <c r="H628" s="26">
        <v>53.345756676557855</v>
      </c>
      <c r="I628" s="183">
        <f t="shared" si="36"/>
        <v>5.3345756676557853E-2</v>
      </c>
      <c r="J628" s="184">
        <f t="shared" si="37"/>
        <v>2.2399125242088449E-2</v>
      </c>
      <c r="K628" s="185">
        <v>2.2399125242088449E-2</v>
      </c>
      <c r="L628" s="27">
        <v>2.8510780000000011</v>
      </c>
      <c r="M628" s="26">
        <v>593.70875000000001</v>
      </c>
      <c r="N628" s="183">
        <f t="shared" si="38"/>
        <v>0.59370875000000001</v>
      </c>
      <c r="O628" s="184">
        <f t="shared" si="39"/>
        <v>0.2492898681558616</v>
      </c>
      <c r="P628" s="185">
        <v>0.2492898681558616</v>
      </c>
      <c r="Q628" s="27">
        <v>-14.647846000000001</v>
      </c>
      <c r="R628" s="25">
        <v>6</v>
      </c>
      <c r="S628" s="25" t="s">
        <v>1103</v>
      </c>
      <c r="T628" s="28" t="s">
        <v>1217</v>
      </c>
      <c r="U628" s="29"/>
      <c r="V628" s="30"/>
      <c r="W628" s="21" t="s">
        <v>1203</v>
      </c>
      <c r="X628" s="31"/>
      <c r="Y628" s="31"/>
      <c r="Z628" s="28"/>
      <c r="AA628" s="21"/>
    </row>
    <row r="629" spans="1:27" x14ac:dyDescent="0.3">
      <c r="A629" s="32" t="s">
        <v>524</v>
      </c>
      <c r="B629" s="1" t="s">
        <v>103</v>
      </c>
      <c r="C629" s="15" t="s">
        <v>1205</v>
      </c>
      <c r="E629" s="15" t="s">
        <v>339</v>
      </c>
      <c r="F629" s="25">
        <v>2.4131999999999998</v>
      </c>
      <c r="G629" s="21"/>
      <c r="H629" s="26">
        <v>76.460296735905047</v>
      </c>
      <c r="I629" s="183">
        <f t="shared" si="36"/>
        <v>7.6460296735905042E-2</v>
      </c>
      <c r="J629" s="184">
        <f t="shared" si="37"/>
        <v>3.1684193906806338E-2</v>
      </c>
      <c r="K629" s="185">
        <v>3.1684193906806338E-2</v>
      </c>
      <c r="L629" s="27">
        <v>4.574024800000001</v>
      </c>
      <c r="M629" s="26">
        <v>683.70875000000001</v>
      </c>
      <c r="N629" s="183">
        <f t="shared" si="38"/>
        <v>0.68370874999999998</v>
      </c>
      <c r="O629" s="184">
        <f t="shared" si="39"/>
        <v>0.28332038372285762</v>
      </c>
      <c r="P629" s="185">
        <v>0.28332038372285762</v>
      </c>
      <c r="Q629" s="27">
        <v>-17.371886000000007</v>
      </c>
      <c r="R629" s="25">
        <v>6</v>
      </c>
      <c r="S629" s="25" t="s">
        <v>1103</v>
      </c>
      <c r="T629" s="28" t="s">
        <v>1217</v>
      </c>
      <c r="U629" s="29"/>
      <c r="V629" s="30"/>
      <c r="W629" s="21" t="s">
        <v>1203</v>
      </c>
      <c r="X629" s="31"/>
      <c r="Y629" s="31"/>
      <c r="Z629" s="28"/>
      <c r="AA629" s="21"/>
    </row>
    <row r="630" spans="1:27" x14ac:dyDescent="0.3">
      <c r="A630" s="32" t="s">
        <v>525</v>
      </c>
      <c r="B630" s="1" t="s">
        <v>103</v>
      </c>
      <c r="C630" s="15" t="s">
        <v>1205</v>
      </c>
      <c r="E630" s="15" t="s">
        <v>339</v>
      </c>
      <c r="F630" s="25">
        <v>2.3975</v>
      </c>
      <c r="G630" s="21"/>
      <c r="H630" s="26">
        <v>70.513709198813046</v>
      </c>
      <c r="I630" s="183">
        <f t="shared" si="36"/>
        <v>7.0513709198813043E-2</v>
      </c>
      <c r="J630" s="184">
        <f t="shared" si="37"/>
        <v>2.9411348988034637E-2</v>
      </c>
      <c r="K630" s="185">
        <v>2.9411348988034637E-2</v>
      </c>
      <c r="L630" s="27">
        <v>3.3690428000000003</v>
      </c>
      <c r="M630" s="26">
        <v>692.42124999999999</v>
      </c>
      <c r="N630" s="183">
        <f t="shared" si="38"/>
        <v>0.69242124999999999</v>
      </c>
      <c r="O630" s="184">
        <f t="shared" si="39"/>
        <v>0.28880969760166841</v>
      </c>
      <c r="P630" s="185">
        <v>0.28880969760166841</v>
      </c>
      <c r="Q630" s="27">
        <v>-16.501086400000002</v>
      </c>
      <c r="R630" s="25">
        <v>6</v>
      </c>
      <c r="S630" s="25" t="s">
        <v>1103</v>
      </c>
      <c r="T630" s="28" t="s">
        <v>1217</v>
      </c>
      <c r="U630" s="29"/>
      <c r="V630" s="29"/>
      <c r="W630" s="21" t="s">
        <v>1203</v>
      </c>
      <c r="X630" s="31"/>
      <c r="Y630" s="33"/>
      <c r="Z630" s="28"/>
      <c r="AA630" s="21"/>
    </row>
    <row r="631" spans="1:27" x14ac:dyDescent="0.3">
      <c r="A631" s="1" t="s">
        <v>734</v>
      </c>
      <c r="B631" s="1" t="s">
        <v>103</v>
      </c>
      <c r="C631" s="15" t="s">
        <v>1205</v>
      </c>
      <c r="E631" s="15" t="s">
        <v>339</v>
      </c>
      <c r="F631" s="25">
        <v>2.2856999999999998</v>
      </c>
      <c r="G631" s="21"/>
      <c r="H631" s="26">
        <v>78.152878338278924</v>
      </c>
      <c r="I631" s="183">
        <f t="shared" si="36"/>
        <v>7.8152878338278928E-2</v>
      </c>
      <c r="J631" s="184">
        <f t="shared" si="37"/>
        <v>3.4192097973609371E-2</v>
      </c>
      <c r="K631" s="185">
        <v>3.4192097973609371E-2</v>
      </c>
      <c r="L631" s="27">
        <v>2.3874580000000005</v>
      </c>
      <c r="M631" s="26">
        <v>695.54624999999999</v>
      </c>
      <c r="N631" s="183">
        <f t="shared" si="38"/>
        <v>0.69554625000000003</v>
      </c>
      <c r="O631" s="184">
        <f t="shared" si="39"/>
        <v>0.30430338627116421</v>
      </c>
      <c r="P631" s="185">
        <v>0.30430338627116421</v>
      </c>
      <c r="Q631" s="27">
        <v>-15.077386400000005</v>
      </c>
      <c r="R631" s="323">
        <v>9</v>
      </c>
      <c r="S631" s="157" t="s">
        <v>1101</v>
      </c>
      <c r="T631" s="28" t="s">
        <v>1217</v>
      </c>
      <c r="U631" s="29"/>
      <c r="V631" s="29"/>
      <c r="W631" s="21" t="s">
        <v>1203</v>
      </c>
      <c r="X631" s="31"/>
      <c r="Y631" s="31"/>
      <c r="Z631" s="28"/>
      <c r="AA631" s="21"/>
    </row>
    <row r="632" spans="1:27" x14ac:dyDescent="0.3">
      <c r="A632" s="1" t="s">
        <v>730</v>
      </c>
      <c r="B632" s="1" t="s">
        <v>103</v>
      </c>
      <c r="C632" s="15" t="s">
        <v>1205</v>
      </c>
      <c r="E632" s="15" t="s">
        <v>339</v>
      </c>
      <c r="F632" s="25">
        <v>2.3443000000000001</v>
      </c>
      <c r="G632" s="21"/>
      <c r="H632" s="26">
        <v>71.805103857566763</v>
      </c>
      <c r="I632" s="183">
        <f t="shared" si="36"/>
        <v>7.1805103857566763E-2</v>
      </c>
      <c r="J632" s="184">
        <f t="shared" si="37"/>
        <v>3.0629656553157344E-2</v>
      </c>
      <c r="K632" s="185">
        <v>3.0629656553157344E-2</v>
      </c>
      <c r="L632" s="27">
        <v>3.3110844000000008</v>
      </c>
      <c r="M632" s="26">
        <v>764.55875000000003</v>
      </c>
      <c r="N632" s="183">
        <f t="shared" si="38"/>
        <v>0.76455875000000006</v>
      </c>
      <c r="O632" s="184">
        <f t="shared" si="39"/>
        <v>0.32613520027300263</v>
      </c>
      <c r="P632" s="185">
        <v>0.32613520027300263</v>
      </c>
      <c r="Q632" s="27">
        <v>-15.496263600000006</v>
      </c>
      <c r="R632" s="323">
        <v>9</v>
      </c>
      <c r="S632" s="157" t="s">
        <v>1101</v>
      </c>
      <c r="T632" s="28" t="s">
        <v>1217</v>
      </c>
      <c r="U632" s="29"/>
      <c r="V632" s="30"/>
      <c r="W632" s="21" t="s">
        <v>1203</v>
      </c>
      <c r="X632" s="31"/>
      <c r="Y632" s="31"/>
      <c r="Z632" s="28"/>
      <c r="AA632" s="21"/>
    </row>
    <row r="633" spans="1:27" x14ac:dyDescent="0.3">
      <c r="A633" s="1" t="s">
        <v>731</v>
      </c>
      <c r="B633" s="1" t="s">
        <v>103</v>
      </c>
      <c r="C633" s="15" t="s">
        <v>1205</v>
      </c>
      <c r="E633" s="15" t="s">
        <v>339</v>
      </c>
      <c r="F633" s="25">
        <v>2.2854000000000001</v>
      </c>
      <c r="G633" s="21"/>
      <c r="H633" s="26">
        <v>67.673353115726997</v>
      </c>
      <c r="I633" s="183">
        <f t="shared" si="36"/>
        <v>6.7673353115727003E-2</v>
      </c>
      <c r="J633" s="184">
        <f t="shared" si="37"/>
        <v>2.9611163523114992E-2</v>
      </c>
      <c r="K633" s="185">
        <v>2.9611163523114992E-2</v>
      </c>
      <c r="L633" s="27">
        <v>3.0193502000000003</v>
      </c>
      <c r="M633" s="26">
        <v>728.45875000000001</v>
      </c>
      <c r="N633" s="183">
        <f t="shared" si="38"/>
        <v>0.72845875000000004</v>
      </c>
      <c r="O633" s="184">
        <f t="shared" si="39"/>
        <v>0.31874453049794349</v>
      </c>
      <c r="P633" s="185">
        <v>0.31874453049794349</v>
      </c>
      <c r="Q633" s="27">
        <v>-14.400142000000002</v>
      </c>
      <c r="R633" s="323">
        <v>9</v>
      </c>
      <c r="S633" s="157" t="s">
        <v>1101</v>
      </c>
      <c r="T633" s="28" t="s">
        <v>1217</v>
      </c>
      <c r="U633" s="29"/>
      <c r="V633" s="30"/>
      <c r="W633" s="21" t="s">
        <v>1203</v>
      </c>
      <c r="X633" s="31"/>
      <c r="Y633" s="31"/>
      <c r="Z633" s="28"/>
      <c r="AA633" s="21"/>
    </row>
    <row r="634" spans="1:27" x14ac:dyDescent="0.3">
      <c r="A634" s="1" t="s">
        <v>732</v>
      </c>
      <c r="B634" s="1" t="s">
        <v>103</v>
      </c>
      <c r="C634" s="15" t="s">
        <v>1205</v>
      </c>
      <c r="E634" s="15" t="s">
        <v>339</v>
      </c>
      <c r="F634" s="25">
        <v>2.2745000000000002</v>
      </c>
      <c r="G634" s="21"/>
      <c r="H634" s="26">
        <v>48.532700296735896</v>
      </c>
      <c r="I634" s="183">
        <f t="shared" si="36"/>
        <v>4.8532700296735898E-2</v>
      </c>
      <c r="J634" s="184">
        <f t="shared" si="37"/>
        <v>2.1337744689705822E-2</v>
      </c>
      <c r="K634" s="185">
        <v>2.1337744689705822E-2</v>
      </c>
      <c r="L634" s="27">
        <v>3.6723770000000009</v>
      </c>
      <c r="M634" s="26">
        <v>574.65875000000005</v>
      </c>
      <c r="N634" s="183">
        <f t="shared" si="38"/>
        <v>0.57465875000000011</v>
      </c>
      <c r="O634" s="184">
        <f t="shared" si="39"/>
        <v>0.25265278083095188</v>
      </c>
      <c r="P634" s="185">
        <v>0.25265278083095188</v>
      </c>
      <c r="Q634" s="27">
        <v>-13.579729200000004</v>
      </c>
      <c r="R634" s="323">
        <v>9</v>
      </c>
      <c r="S634" s="157" t="s">
        <v>1111</v>
      </c>
      <c r="T634" s="28" t="s">
        <v>1217</v>
      </c>
      <c r="W634" s="21" t="s">
        <v>1203</v>
      </c>
      <c r="X634" s="36"/>
      <c r="Y634" s="21"/>
      <c r="Z634" s="21"/>
      <c r="AA634" s="21"/>
    </row>
    <row r="635" spans="1:27" x14ac:dyDescent="0.3">
      <c r="A635" s="1" t="s">
        <v>733</v>
      </c>
      <c r="B635" s="1" t="s">
        <v>103</v>
      </c>
      <c r="C635" s="15" t="s">
        <v>1205</v>
      </c>
      <c r="E635" s="15" t="s">
        <v>339</v>
      </c>
      <c r="F635" s="25">
        <v>2.3702999999999999</v>
      </c>
      <c r="G635" s="21"/>
      <c r="H635" s="26">
        <v>57.888189910979222</v>
      </c>
      <c r="I635" s="183">
        <f t="shared" si="36"/>
        <v>5.7888189910979222E-2</v>
      </c>
      <c r="J635" s="184">
        <f t="shared" si="37"/>
        <v>2.4422305155878676E-2</v>
      </c>
      <c r="K635" s="185">
        <v>2.4422305155878676E-2</v>
      </c>
      <c r="L635" s="27">
        <v>2.6771893999999992</v>
      </c>
      <c r="M635" s="26">
        <v>646.00874999999996</v>
      </c>
      <c r="N635" s="183">
        <f t="shared" si="38"/>
        <v>0.64600875000000002</v>
      </c>
      <c r="O635" s="184">
        <f t="shared" si="39"/>
        <v>0.27254303252752821</v>
      </c>
      <c r="P635" s="185">
        <v>0.27254303252752821</v>
      </c>
      <c r="Q635" s="27">
        <v>-14.743074800000002</v>
      </c>
      <c r="R635" s="323">
        <v>9</v>
      </c>
      <c r="S635" s="157" t="s">
        <v>1111</v>
      </c>
      <c r="T635" s="28" t="s">
        <v>1217</v>
      </c>
      <c r="W635" s="21" t="s">
        <v>1203</v>
      </c>
      <c r="X635" s="36"/>
      <c r="Y635" s="21"/>
      <c r="Z635" s="21"/>
      <c r="AA635" s="21"/>
    </row>
    <row r="636" spans="1:27" x14ac:dyDescent="0.3">
      <c r="A636" s="1" t="s">
        <v>610</v>
      </c>
      <c r="B636" s="1" t="s">
        <v>103</v>
      </c>
      <c r="C636" s="15" t="s">
        <v>1205</v>
      </c>
      <c r="E636" s="15" t="s">
        <v>339</v>
      </c>
      <c r="F636" s="25">
        <v>2.2692000000000001</v>
      </c>
      <c r="G636" s="21"/>
      <c r="H636" s="26">
        <v>66.668296755725194</v>
      </c>
      <c r="I636" s="183">
        <f t="shared" si="36"/>
        <v>6.6668296755725193E-2</v>
      </c>
      <c r="J636" s="184">
        <f t="shared" si="37"/>
        <v>2.9379647785882774E-2</v>
      </c>
      <c r="K636" s="185">
        <v>2.9379647785882774E-2</v>
      </c>
      <c r="L636" s="27">
        <v>5.2068972000000002</v>
      </c>
      <c r="M636" s="39"/>
      <c r="N636" s="201">
        <f t="shared" si="38"/>
        <v>0</v>
      </c>
      <c r="O636" s="202">
        <f t="shared" si="39"/>
        <v>0</v>
      </c>
      <c r="P636" s="203">
        <v>0</v>
      </c>
      <c r="Q636" s="38"/>
      <c r="R636" s="323">
        <v>9</v>
      </c>
      <c r="S636" s="157" t="s">
        <v>1101</v>
      </c>
      <c r="T636" s="28" t="s">
        <v>1217</v>
      </c>
      <c r="W636" s="21" t="s">
        <v>1203</v>
      </c>
      <c r="X636" s="36"/>
      <c r="Y636" s="21"/>
      <c r="Z636" s="21"/>
      <c r="AA636" s="21"/>
    </row>
    <row r="637" spans="1:27" x14ac:dyDescent="0.3">
      <c r="A637" s="1" t="s">
        <v>611</v>
      </c>
      <c r="B637" s="1" t="s">
        <v>103</v>
      </c>
      <c r="C637" s="15" t="s">
        <v>1205</v>
      </c>
      <c r="E637" s="15" t="s">
        <v>339</v>
      </c>
      <c r="F637" s="25">
        <v>2.2907000000000002</v>
      </c>
      <c r="G637" s="21"/>
      <c r="H637" s="26">
        <v>55.662670623145395</v>
      </c>
      <c r="I637" s="183">
        <f t="shared" si="36"/>
        <v>5.5662670623145394E-2</v>
      </c>
      <c r="J637" s="184">
        <f t="shared" si="37"/>
        <v>2.4299415298007328E-2</v>
      </c>
      <c r="K637" s="185">
        <v>2.4299415298007328E-2</v>
      </c>
      <c r="L637" s="27">
        <v>3.5545643999999994</v>
      </c>
      <c r="M637" s="26">
        <v>616.89625000000001</v>
      </c>
      <c r="N637" s="183">
        <f t="shared" si="38"/>
        <v>0.61689625000000003</v>
      </c>
      <c r="O637" s="184">
        <f t="shared" si="39"/>
        <v>0.26930468852315886</v>
      </c>
      <c r="P637" s="185">
        <v>0.26930468852315886</v>
      </c>
      <c r="Q637" s="27">
        <v>-15.402332000000005</v>
      </c>
      <c r="R637" s="323">
        <v>9</v>
      </c>
      <c r="S637" s="157" t="s">
        <v>1111</v>
      </c>
      <c r="T637" s="28" t="s">
        <v>1217</v>
      </c>
      <c r="W637" s="21" t="s">
        <v>1203</v>
      </c>
      <c r="X637" s="36"/>
      <c r="Y637" s="21"/>
      <c r="Z637" s="21"/>
      <c r="AA637" s="21"/>
    </row>
    <row r="638" spans="1:27" x14ac:dyDescent="0.3">
      <c r="A638" s="1" t="s">
        <v>612</v>
      </c>
      <c r="B638" s="1" t="s">
        <v>103</v>
      </c>
      <c r="C638" s="15" t="s">
        <v>1205</v>
      </c>
      <c r="E638" s="15" t="s">
        <v>339</v>
      </c>
      <c r="F638" s="25">
        <v>2.3837999999999999</v>
      </c>
      <c r="G638" s="21"/>
      <c r="H638" s="26">
        <v>55.283516221374043</v>
      </c>
      <c r="I638" s="183">
        <f t="shared" si="36"/>
        <v>5.5283516221374042E-2</v>
      </c>
      <c r="J638" s="184">
        <f t="shared" si="37"/>
        <v>2.3191339970372534E-2</v>
      </c>
      <c r="K638" s="185">
        <v>2.3191339970372534E-2</v>
      </c>
      <c r="L638" s="27">
        <v>2.8284441999999999</v>
      </c>
      <c r="M638" s="26">
        <v>650.15797788309646</v>
      </c>
      <c r="N638" s="183">
        <f t="shared" si="38"/>
        <v>0.65015797788309648</v>
      </c>
      <c r="O638" s="184">
        <f t="shared" si="39"/>
        <v>0.27274015348732966</v>
      </c>
      <c r="P638" s="185">
        <v>0.27274015348732966</v>
      </c>
      <c r="Q638" s="27">
        <v>-15.214824199999992</v>
      </c>
      <c r="R638" s="323">
        <v>9</v>
      </c>
      <c r="S638" s="157" t="s">
        <v>1101</v>
      </c>
      <c r="T638" s="28" t="s">
        <v>1217</v>
      </c>
      <c r="W638" s="21" t="s">
        <v>1203</v>
      </c>
      <c r="X638" s="36"/>
      <c r="Y638" s="21"/>
      <c r="Z638" s="21"/>
      <c r="AA638" s="21"/>
    </row>
    <row r="639" spans="1:27" x14ac:dyDescent="0.3">
      <c r="A639" s="1" t="s">
        <v>613</v>
      </c>
      <c r="B639" s="1" t="s">
        <v>103</v>
      </c>
      <c r="C639" s="15" t="s">
        <v>1205</v>
      </c>
      <c r="E639" s="15" t="s">
        <v>339</v>
      </c>
      <c r="F639" s="25">
        <v>2.3239999999999998</v>
      </c>
      <c r="G639" s="21"/>
      <c r="H639" s="26">
        <v>45.682848664688429</v>
      </c>
      <c r="I639" s="183">
        <f t="shared" si="36"/>
        <v>4.5682848664688427E-2</v>
      </c>
      <c r="J639" s="184">
        <f t="shared" si="37"/>
        <v>1.9656991680158532E-2</v>
      </c>
      <c r="K639" s="185">
        <v>1.9656991680158532E-2</v>
      </c>
      <c r="L639" s="27">
        <v>3.5856988000000003</v>
      </c>
      <c r="M639" s="26">
        <v>596.75874999999996</v>
      </c>
      <c r="N639" s="183">
        <f t="shared" si="38"/>
        <v>0.59675875</v>
      </c>
      <c r="O639" s="184">
        <f t="shared" si="39"/>
        <v>0.25678087349397594</v>
      </c>
      <c r="P639" s="185">
        <v>0.25678087349397594</v>
      </c>
      <c r="Q639" s="27">
        <v>-13.101066800000002</v>
      </c>
      <c r="R639" s="323">
        <v>9</v>
      </c>
      <c r="S639" s="157" t="s">
        <v>1111</v>
      </c>
      <c r="T639" s="28" t="s">
        <v>1217</v>
      </c>
      <c r="W639" s="21" t="s">
        <v>1203</v>
      </c>
      <c r="X639" s="36"/>
      <c r="Y639" s="21"/>
      <c r="Z639" s="21"/>
      <c r="AA639" s="21"/>
    </row>
    <row r="640" spans="1:27" x14ac:dyDescent="0.3">
      <c r="A640" s="1" t="s">
        <v>614</v>
      </c>
      <c r="B640" s="1" t="s">
        <v>103</v>
      </c>
      <c r="C640" s="15" t="s">
        <v>1205</v>
      </c>
      <c r="E640" s="15" t="s">
        <v>339</v>
      </c>
      <c r="F640" s="25">
        <v>2.3226</v>
      </c>
      <c r="G640" s="21"/>
      <c r="H640" s="26">
        <v>83.395608308605347</v>
      </c>
      <c r="I640" s="183">
        <f t="shared" si="36"/>
        <v>8.3395608308605346E-2</v>
      </c>
      <c r="J640" s="184">
        <f t="shared" si="37"/>
        <v>3.590614324834468E-2</v>
      </c>
      <c r="K640" s="185">
        <v>3.590614324834468E-2</v>
      </c>
      <c r="L640" s="27">
        <v>3.0515073999999998</v>
      </c>
      <c r="M640" s="26">
        <v>766.97125000000005</v>
      </c>
      <c r="N640" s="183">
        <f t="shared" si="38"/>
        <v>0.7669712500000001</v>
      </c>
      <c r="O640" s="184">
        <f t="shared" si="39"/>
        <v>0.33022098079738227</v>
      </c>
      <c r="P640" s="185">
        <v>0.33022098079738227</v>
      </c>
      <c r="Q640" s="27">
        <v>-15.096811200000005</v>
      </c>
      <c r="R640" s="323">
        <v>9</v>
      </c>
      <c r="S640" s="157" t="s">
        <v>1101</v>
      </c>
      <c r="T640" s="28" t="s">
        <v>1217</v>
      </c>
      <c r="U640" s="28"/>
      <c r="V640" s="28"/>
      <c r="W640" s="21" t="s">
        <v>1203</v>
      </c>
      <c r="X640" s="31"/>
      <c r="Y640" s="89"/>
      <c r="Z640" s="28"/>
      <c r="AA640" s="21"/>
    </row>
    <row r="641" spans="1:27" x14ac:dyDescent="0.3">
      <c r="A641" s="1" t="s">
        <v>720</v>
      </c>
      <c r="B641" s="1" t="s">
        <v>103</v>
      </c>
      <c r="C641" s="15" t="s">
        <v>1205</v>
      </c>
      <c r="E641" s="15" t="s">
        <v>339</v>
      </c>
      <c r="F641" s="25">
        <v>2.2867999999999999</v>
      </c>
      <c r="G641" s="21"/>
      <c r="H641" s="26">
        <v>44.514193702290079</v>
      </c>
      <c r="I641" s="183">
        <f t="shared" si="36"/>
        <v>4.4514193702290081E-2</v>
      </c>
      <c r="J641" s="184">
        <f t="shared" si="37"/>
        <v>1.9465713530824769E-2</v>
      </c>
      <c r="K641" s="185">
        <v>1.9465713530824769E-2</v>
      </c>
      <c r="L641" s="27">
        <v>2.9047456000000009</v>
      </c>
      <c r="M641" s="26">
        <v>558.51500789889428</v>
      </c>
      <c r="N641" s="183">
        <f t="shared" si="38"/>
        <v>0.5585150078988943</v>
      </c>
      <c r="O641" s="184">
        <f t="shared" si="39"/>
        <v>0.24423430466105225</v>
      </c>
      <c r="P641" s="185">
        <v>0.24423430466105225</v>
      </c>
      <c r="Q641" s="27">
        <v>-15.935787299999998</v>
      </c>
      <c r="R641" s="323">
        <v>9</v>
      </c>
      <c r="S641" s="157" t="s">
        <v>1101</v>
      </c>
      <c r="T641" s="28" t="s">
        <v>1217</v>
      </c>
      <c r="W641" s="21" t="s">
        <v>1203</v>
      </c>
      <c r="X641" s="36"/>
      <c r="Y641" s="21"/>
      <c r="Z641" s="21"/>
      <c r="AA641" s="21"/>
    </row>
    <row r="642" spans="1:27" x14ac:dyDescent="0.3">
      <c r="A642" s="1" t="s">
        <v>721</v>
      </c>
      <c r="B642" s="1" t="s">
        <v>103</v>
      </c>
      <c r="C642" s="15" t="s">
        <v>1205</v>
      </c>
      <c r="E642" s="15" t="s">
        <v>339</v>
      </c>
      <c r="F642" s="25">
        <v>2.3952</v>
      </c>
      <c r="G642" s="21"/>
      <c r="H642" s="26">
        <v>44.778983778625957</v>
      </c>
      <c r="I642" s="183">
        <f t="shared" ref="I642:I705" si="40">H642*0.001</f>
        <v>4.4778983778625957E-2</v>
      </c>
      <c r="J642" s="184">
        <f t="shared" ref="J642:J705" si="41">I642/F642</f>
        <v>1.8695300508778372E-2</v>
      </c>
      <c r="K642" s="185">
        <v>1.8695300508778372E-2</v>
      </c>
      <c r="L642" s="27">
        <v>3.3935004000000002</v>
      </c>
      <c r="M642" s="26">
        <v>592.22748815165892</v>
      </c>
      <c r="N642" s="183">
        <f t="shared" ref="N642:N705" si="42">M642*0.001</f>
        <v>0.59222748815165893</v>
      </c>
      <c r="O642" s="184">
        <f t="shared" ref="O642:O705" si="43">N642/F642</f>
        <v>0.24725596532717892</v>
      </c>
      <c r="P642" s="185">
        <v>0.24725596532717892</v>
      </c>
      <c r="Q642" s="27">
        <v>-14.783851899999998</v>
      </c>
      <c r="R642" s="323">
        <v>9</v>
      </c>
      <c r="S642" s="157" t="s">
        <v>1101</v>
      </c>
      <c r="T642" s="28" t="s">
        <v>1217</v>
      </c>
      <c r="W642" s="21" t="s">
        <v>1203</v>
      </c>
      <c r="X642" s="36"/>
      <c r="Y642" s="21"/>
      <c r="Z642" s="21"/>
      <c r="AA642" s="21"/>
    </row>
    <row r="643" spans="1:27" x14ac:dyDescent="0.3">
      <c r="A643" s="1" t="s">
        <v>722</v>
      </c>
      <c r="B643" s="1" t="s">
        <v>103</v>
      </c>
      <c r="C643" s="15" t="s">
        <v>1205</v>
      </c>
      <c r="E643" s="15" t="s">
        <v>339</v>
      </c>
      <c r="F643" s="25">
        <v>2.2953000000000001</v>
      </c>
      <c r="G643" s="21"/>
      <c r="H643" s="26">
        <v>74.254955489614233</v>
      </c>
      <c r="I643" s="183">
        <f t="shared" si="40"/>
        <v>7.4254955489614236E-2</v>
      </c>
      <c r="J643" s="184">
        <f t="shared" si="41"/>
        <v>3.2350871559105231E-2</v>
      </c>
      <c r="K643" s="185">
        <v>3.2350871559105231E-2</v>
      </c>
      <c r="L643" s="27">
        <v>3.5583692000000005</v>
      </c>
      <c r="M643" s="26">
        <v>736.64625000000001</v>
      </c>
      <c r="N643" s="183">
        <f t="shared" si="42"/>
        <v>0.73664625000000006</v>
      </c>
      <c r="O643" s="184">
        <f t="shared" si="43"/>
        <v>0.32093680564632077</v>
      </c>
      <c r="P643" s="185">
        <v>0.32093680564632077</v>
      </c>
      <c r="Q643" s="27">
        <v>-14.717788000000002</v>
      </c>
      <c r="R643" s="323">
        <v>9</v>
      </c>
      <c r="S643" s="157" t="s">
        <v>1101</v>
      </c>
      <c r="T643" s="28" t="s">
        <v>1217</v>
      </c>
      <c r="U643" s="29"/>
      <c r="V643" s="30"/>
      <c r="W643" s="21" t="s">
        <v>1203</v>
      </c>
      <c r="X643" s="31"/>
      <c r="Y643" s="31"/>
      <c r="Z643" s="28"/>
      <c r="AA643" s="21"/>
    </row>
    <row r="644" spans="1:27" x14ac:dyDescent="0.3">
      <c r="A644" s="1" t="s">
        <v>723</v>
      </c>
      <c r="B644" s="1" t="s">
        <v>103</v>
      </c>
      <c r="C644" s="15" t="s">
        <v>1205</v>
      </c>
      <c r="E644" s="15" t="s">
        <v>339</v>
      </c>
      <c r="F644" s="25">
        <v>2.343</v>
      </c>
      <c r="G644" s="21"/>
      <c r="H644" s="26">
        <v>47.51514790076336</v>
      </c>
      <c r="I644" s="183">
        <f t="shared" si="40"/>
        <v>4.751514790076336E-2</v>
      </c>
      <c r="J644" s="184">
        <f t="shared" si="41"/>
        <v>2.0279619249152097E-2</v>
      </c>
      <c r="K644" s="185">
        <v>2.0279619249152097E-2</v>
      </c>
      <c r="L644" s="27">
        <v>3.0923000000000003</v>
      </c>
      <c r="M644" s="26">
        <v>598.02527646129556</v>
      </c>
      <c r="N644" s="183">
        <f t="shared" si="42"/>
        <v>0.59802527646129555</v>
      </c>
      <c r="O644" s="184">
        <f t="shared" si="43"/>
        <v>0.25523912781105229</v>
      </c>
      <c r="P644" s="185">
        <v>0.25523912781105229</v>
      </c>
      <c r="Q644" s="27">
        <v>-16.320054199999998</v>
      </c>
      <c r="R644" s="323">
        <v>9</v>
      </c>
      <c r="S644" s="157" t="s">
        <v>1101</v>
      </c>
      <c r="T644" s="28" t="s">
        <v>1217</v>
      </c>
      <c r="W644" s="21" t="s">
        <v>1203</v>
      </c>
      <c r="X644" s="36"/>
      <c r="Y644" s="21"/>
      <c r="Z644" s="21"/>
      <c r="AA644" s="21"/>
    </row>
    <row r="645" spans="1:27" x14ac:dyDescent="0.3">
      <c r="A645" s="1" t="s">
        <v>724</v>
      </c>
      <c r="B645" s="1" t="s">
        <v>103</v>
      </c>
      <c r="C645" s="15" t="s">
        <v>1205</v>
      </c>
      <c r="E645" s="15" t="s">
        <v>339</v>
      </c>
      <c r="F645" s="25">
        <v>2.3978999999999999</v>
      </c>
      <c r="G645" s="21"/>
      <c r="H645" s="26">
        <v>45.062077151335309</v>
      </c>
      <c r="I645" s="183">
        <f t="shared" si="40"/>
        <v>4.5062077151335311E-2</v>
      </c>
      <c r="J645" s="184">
        <f t="shared" si="41"/>
        <v>1.8792308749879191E-2</v>
      </c>
      <c r="K645" s="185">
        <v>1.8792308749879191E-2</v>
      </c>
      <c r="L645" s="27">
        <v>3.2706402000000008</v>
      </c>
      <c r="M645" s="26">
        <v>691.77125000000001</v>
      </c>
      <c r="N645" s="183">
        <f t="shared" si="42"/>
        <v>0.69177125000000006</v>
      </c>
      <c r="O645" s="184">
        <f t="shared" si="43"/>
        <v>0.2884904499770633</v>
      </c>
      <c r="P645" s="185">
        <v>0.2884904499770633</v>
      </c>
      <c r="Q645" s="27">
        <v>-13.009400000000003</v>
      </c>
      <c r="R645" s="323">
        <v>9</v>
      </c>
      <c r="S645" s="157" t="s">
        <v>1111</v>
      </c>
      <c r="T645" s="28" t="s">
        <v>1217</v>
      </c>
      <c r="W645" s="21" t="s">
        <v>1203</v>
      </c>
      <c r="X645" s="36"/>
      <c r="Y645" s="21"/>
      <c r="Z645" s="21"/>
      <c r="AA645" s="21"/>
    </row>
    <row r="646" spans="1:27" x14ac:dyDescent="0.3">
      <c r="A646" s="1" t="s">
        <v>738</v>
      </c>
      <c r="B646" s="1" t="s">
        <v>103</v>
      </c>
      <c r="C646" s="15" t="s">
        <v>1205</v>
      </c>
      <c r="E646" s="24" t="s">
        <v>339</v>
      </c>
      <c r="F646" s="25">
        <v>2.3612000000000002</v>
      </c>
      <c r="G646" s="21"/>
      <c r="H646" s="26">
        <v>65.290786136939985</v>
      </c>
      <c r="I646" s="183">
        <f t="shared" si="40"/>
        <v>6.5290786136939991E-2</v>
      </c>
      <c r="J646" s="184">
        <f t="shared" si="41"/>
        <v>2.7651527247560558E-2</v>
      </c>
      <c r="K646" s="185">
        <v>2.7651527247560558E-2</v>
      </c>
      <c r="L646" s="27">
        <v>-2.4217584000000008</v>
      </c>
      <c r="M646" s="26">
        <v>652.31537242472257</v>
      </c>
      <c r="N646" s="183">
        <f t="shared" si="42"/>
        <v>0.65231537242472259</v>
      </c>
      <c r="O646" s="184">
        <f t="shared" si="43"/>
        <v>0.27626434542805461</v>
      </c>
      <c r="P646" s="185">
        <v>0.27626434542805461</v>
      </c>
      <c r="Q646" s="27">
        <v>-17.034396999999995</v>
      </c>
      <c r="R646" s="25">
        <v>18</v>
      </c>
      <c r="S646" s="25" t="s">
        <v>1101</v>
      </c>
      <c r="T646" s="21" t="s">
        <v>1217</v>
      </c>
      <c r="W646" s="21" t="s">
        <v>1203</v>
      </c>
      <c r="X646" s="36"/>
      <c r="Y646" s="21"/>
      <c r="Z646" s="21"/>
      <c r="AA646" s="21"/>
    </row>
    <row r="647" spans="1:27" x14ac:dyDescent="0.3">
      <c r="A647" s="32" t="s">
        <v>457</v>
      </c>
      <c r="B647" s="1" t="s">
        <v>103</v>
      </c>
      <c r="C647" s="15" t="s">
        <v>1205</v>
      </c>
      <c r="E647" s="24" t="s">
        <v>339</v>
      </c>
      <c r="F647" s="25">
        <v>2.3515000000000001</v>
      </c>
      <c r="G647" s="21"/>
      <c r="H647" s="26">
        <v>55.985519287833824</v>
      </c>
      <c r="I647" s="183">
        <f t="shared" si="40"/>
        <v>5.5985519287833824E-2</v>
      </c>
      <c r="J647" s="184">
        <f t="shared" si="41"/>
        <v>2.380842835969969E-2</v>
      </c>
      <c r="K647" s="185">
        <v>2.380842835969969E-2</v>
      </c>
      <c r="L647" s="27">
        <v>2.8680747999999996</v>
      </c>
      <c r="M647" s="26">
        <v>586.93375000000003</v>
      </c>
      <c r="N647" s="183">
        <f t="shared" si="42"/>
        <v>0.58693375000000003</v>
      </c>
      <c r="O647" s="184">
        <f t="shared" si="43"/>
        <v>0.24959972358069318</v>
      </c>
      <c r="P647" s="185">
        <v>0.24959972358069318</v>
      </c>
      <c r="Q647" s="27">
        <v>-15.468691600000003</v>
      </c>
      <c r="R647" s="25">
        <v>18</v>
      </c>
      <c r="S647" s="157" t="s">
        <v>1111</v>
      </c>
      <c r="T647" s="28" t="s">
        <v>1217</v>
      </c>
      <c r="W647" s="21" t="s">
        <v>1203</v>
      </c>
      <c r="X647" s="36"/>
      <c r="Y647" s="21"/>
      <c r="Z647" s="21"/>
      <c r="AA647" s="21"/>
    </row>
    <row r="648" spans="1:27" x14ac:dyDescent="0.3">
      <c r="A648" s="32" t="s">
        <v>466</v>
      </c>
      <c r="B648" s="1" t="s">
        <v>103</v>
      </c>
      <c r="C648" s="15" t="s">
        <v>1205</v>
      </c>
      <c r="E648" s="24" t="s">
        <v>339</v>
      </c>
      <c r="F648" s="25">
        <v>2.2719</v>
      </c>
      <c r="G648" s="21"/>
      <c r="H648" s="26">
        <v>47.484629080118687</v>
      </c>
      <c r="I648" s="183">
        <f t="shared" si="40"/>
        <v>4.748462908011869E-2</v>
      </c>
      <c r="J648" s="184">
        <f t="shared" si="41"/>
        <v>2.0900844702724016E-2</v>
      </c>
      <c r="K648" s="185">
        <v>2.0900844702724016E-2</v>
      </c>
      <c r="L648" s="27">
        <v>3.009966400000001</v>
      </c>
      <c r="M648" s="26">
        <v>634.18375000000003</v>
      </c>
      <c r="N648" s="183">
        <f t="shared" si="42"/>
        <v>0.63418375000000005</v>
      </c>
      <c r="O648" s="184">
        <f t="shared" si="43"/>
        <v>0.27914245785465913</v>
      </c>
      <c r="P648" s="185">
        <v>0.27914245785465913</v>
      </c>
      <c r="Q648" s="27">
        <v>-15.020587599999999</v>
      </c>
      <c r="R648" s="25">
        <v>18</v>
      </c>
      <c r="S648" s="157" t="s">
        <v>1111</v>
      </c>
      <c r="T648" s="28" t="s">
        <v>1217</v>
      </c>
      <c r="W648" s="21" t="s">
        <v>1203</v>
      </c>
      <c r="X648" s="36"/>
      <c r="Y648" s="21"/>
      <c r="Z648" s="21"/>
      <c r="AA648" s="21"/>
    </row>
    <row r="649" spans="1:27" x14ac:dyDescent="0.3">
      <c r="A649" s="32" t="s">
        <v>469</v>
      </c>
      <c r="B649" s="1" t="s">
        <v>103</v>
      </c>
      <c r="C649" s="15" t="s">
        <v>1205</v>
      </c>
      <c r="E649" s="24" t="s">
        <v>339</v>
      </c>
      <c r="F649" s="25">
        <v>2.3576999999999999</v>
      </c>
      <c r="G649" s="21"/>
      <c r="H649" s="26">
        <v>72.027895181741343</v>
      </c>
      <c r="I649" s="183">
        <f t="shared" si="40"/>
        <v>7.2027895181741339E-2</v>
      </c>
      <c r="J649" s="184">
        <f t="shared" si="41"/>
        <v>3.0550067939831761E-2</v>
      </c>
      <c r="K649" s="185">
        <v>3.0550067939831761E-2</v>
      </c>
      <c r="L649" s="27">
        <v>-0.77483200000000085</v>
      </c>
      <c r="M649" s="26">
        <v>744.23296354992078</v>
      </c>
      <c r="N649" s="183">
        <f t="shared" si="42"/>
        <v>0.74423296354992075</v>
      </c>
      <c r="O649" s="184">
        <f t="shared" si="43"/>
        <v>0.31566058597358476</v>
      </c>
      <c r="P649" s="185">
        <v>0.31566058597358476</v>
      </c>
      <c r="Q649" s="27">
        <v>-15.598336999999997</v>
      </c>
      <c r="R649" s="25">
        <v>18</v>
      </c>
      <c r="S649" s="25" t="s">
        <v>1101</v>
      </c>
      <c r="T649" s="21" t="s">
        <v>1217</v>
      </c>
      <c r="W649" s="21" t="s">
        <v>1203</v>
      </c>
      <c r="X649" s="36"/>
      <c r="Y649" s="21"/>
      <c r="Z649" s="21"/>
      <c r="AA649" s="21"/>
    </row>
    <row r="650" spans="1:27" x14ac:dyDescent="0.3">
      <c r="A650" s="32" t="s">
        <v>470</v>
      </c>
      <c r="B650" s="1" t="s">
        <v>103</v>
      </c>
      <c r="C650" s="15" t="s">
        <v>1205</v>
      </c>
      <c r="E650" s="24" t="s">
        <v>339</v>
      </c>
      <c r="F650" s="25">
        <v>2.3208000000000002</v>
      </c>
      <c r="G650" s="21"/>
      <c r="H650" s="26">
        <v>50.720237388724037</v>
      </c>
      <c r="I650" s="183">
        <f t="shared" si="40"/>
        <v>5.072023738872404E-2</v>
      </c>
      <c r="J650" s="184">
        <f t="shared" si="41"/>
        <v>2.1854635207137211E-2</v>
      </c>
      <c r="K650" s="185">
        <v>2.1854635207137211E-2</v>
      </c>
      <c r="L650" s="27">
        <v>3.1780596000000005</v>
      </c>
      <c r="M650" s="26">
        <v>723.7337500000001</v>
      </c>
      <c r="N650" s="183">
        <f t="shared" si="42"/>
        <v>0.72373375000000006</v>
      </c>
      <c r="O650" s="184">
        <f t="shared" si="43"/>
        <v>0.31184666925198207</v>
      </c>
      <c r="P650" s="185">
        <v>0.31184666925198207</v>
      </c>
      <c r="Q650" s="27">
        <v>-14.273152400000001</v>
      </c>
      <c r="R650" s="25">
        <v>18</v>
      </c>
      <c r="S650" s="157" t="s">
        <v>1111</v>
      </c>
      <c r="T650" s="28" t="s">
        <v>1217</v>
      </c>
      <c r="U650" s="29"/>
      <c r="V650" s="30"/>
      <c r="W650" s="21" t="s">
        <v>1203</v>
      </c>
      <c r="X650" s="31"/>
      <c r="Y650" s="31"/>
      <c r="Z650" s="28"/>
      <c r="AA650" s="21"/>
    </row>
    <row r="651" spans="1:27" x14ac:dyDescent="0.3">
      <c r="A651" s="32" t="s">
        <v>471</v>
      </c>
      <c r="B651" s="1" t="s">
        <v>103</v>
      </c>
      <c r="C651" s="15" t="s">
        <v>1205</v>
      </c>
      <c r="E651" s="24" t="s">
        <v>339</v>
      </c>
      <c r="F651" s="25">
        <v>2.3191000000000002</v>
      </c>
      <c r="G651" s="21"/>
      <c r="H651" s="26">
        <v>49.058516320474766</v>
      </c>
      <c r="I651" s="183">
        <f t="shared" si="40"/>
        <v>4.9058516320474768E-2</v>
      </c>
      <c r="J651" s="184">
        <f t="shared" si="41"/>
        <v>2.1154118546192386E-2</v>
      </c>
      <c r="K651" s="185">
        <v>2.1154118546192386E-2</v>
      </c>
      <c r="L651" s="27">
        <v>3.0025796000000011</v>
      </c>
      <c r="M651" s="26">
        <v>578.97125000000005</v>
      </c>
      <c r="N651" s="183">
        <f t="shared" si="42"/>
        <v>0.57897125000000005</v>
      </c>
      <c r="O651" s="184">
        <f t="shared" si="43"/>
        <v>0.24965342158596007</v>
      </c>
      <c r="P651" s="185">
        <v>0.24965342158596007</v>
      </c>
      <c r="Q651" s="27">
        <v>-14.444283200000005</v>
      </c>
      <c r="R651" s="25">
        <v>18</v>
      </c>
      <c r="S651" s="157" t="s">
        <v>1111</v>
      </c>
      <c r="T651" s="28" t="s">
        <v>1217</v>
      </c>
      <c r="U651" s="29"/>
      <c r="V651" s="30"/>
      <c r="W651" s="21" t="s">
        <v>1203</v>
      </c>
      <c r="X651" s="31"/>
      <c r="Y651" s="31"/>
      <c r="Z651" s="28"/>
      <c r="AA651" s="21"/>
    </row>
    <row r="652" spans="1:27" x14ac:dyDescent="0.3">
      <c r="A652" s="32" t="s">
        <v>473</v>
      </c>
      <c r="B652" s="1" t="s">
        <v>103</v>
      </c>
      <c r="C652" s="15" t="s">
        <v>1205</v>
      </c>
      <c r="E652" s="24" t="s">
        <v>339</v>
      </c>
      <c r="F652" s="25">
        <v>2.2587999999999999</v>
      </c>
      <c r="G652" s="21"/>
      <c r="H652" s="26">
        <v>47.027291389928756</v>
      </c>
      <c r="I652" s="183">
        <f t="shared" si="40"/>
        <v>4.7027291389928755E-2</v>
      </c>
      <c r="J652" s="184">
        <f t="shared" si="41"/>
        <v>2.0819590663152452E-2</v>
      </c>
      <c r="K652" s="185">
        <v>2.0819590663152452E-2</v>
      </c>
      <c r="L652" s="27">
        <v>2.9000431999999998</v>
      </c>
      <c r="M652" s="26">
        <v>534.64500792393028</v>
      </c>
      <c r="N652" s="183">
        <f t="shared" si="42"/>
        <v>0.53464500792393033</v>
      </c>
      <c r="O652" s="184">
        <f t="shared" si="43"/>
        <v>0.23669426594826029</v>
      </c>
      <c r="P652" s="185">
        <v>0.23669426594826029</v>
      </c>
      <c r="Q652" s="27">
        <v>-15.277469500000002</v>
      </c>
      <c r="R652" s="25">
        <v>18</v>
      </c>
      <c r="S652" s="25" t="s">
        <v>1101</v>
      </c>
      <c r="T652" s="28" t="s">
        <v>1217</v>
      </c>
      <c r="W652" s="21" t="s">
        <v>1203</v>
      </c>
      <c r="X652" s="36"/>
      <c r="Y652" s="21"/>
      <c r="Z652" s="21"/>
      <c r="AA652" s="21"/>
    </row>
    <row r="653" spans="1:27" x14ac:dyDescent="0.3">
      <c r="A653" s="32" t="s">
        <v>460</v>
      </c>
      <c r="B653" s="1" t="s">
        <v>103</v>
      </c>
      <c r="C653" s="15" t="s">
        <v>1205</v>
      </c>
      <c r="E653" s="24" t="s">
        <v>339</v>
      </c>
      <c r="F653" s="25">
        <v>2.3289</v>
      </c>
      <c r="G653" s="21"/>
      <c r="H653" s="26">
        <v>25.890955198647507</v>
      </c>
      <c r="I653" s="183">
        <f t="shared" si="40"/>
        <v>2.5890955198647508E-2</v>
      </c>
      <c r="J653" s="184">
        <f t="shared" si="41"/>
        <v>1.1117246424770282E-2</v>
      </c>
      <c r="K653" s="185">
        <v>1.1117246424770282E-2</v>
      </c>
      <c r="L653" s="27">
        <v>2.7230384000000001</v>
      </c>
      <c r="M653" s="26">
        <v>450.6196513470681</v>
      </c>
      <c r="N653" s="183">
        <f t="shared" si="42"/>
        <v>0.45061965134706811</v>
      </c>
      <c r="O653" s="184">
        <f t="shared" si="43"/>
        <v>0.19349033936496549</v>
      </c>
      <c r="P653" s="185">
        <v>0.19349033936496549</v>
      </c>
      <c r="Q653" s="27">
        <v>-12.168670899999999</v>
      </c>
      <c r="R653" s="25">
        <v>18</v>
      </c>
      <c r="S653" s="25" t="s">
        <v>1101</v>
      </c>
      <c r="T653" s="28" t="s">
        <v>1217</v>
      </c>
      <c r="U653" s="29"/>
      <c r="V653" s="30"/>
      <c r="W653" s="21" t="s">
        <v>1203</v>
      </c>
      <c r="X653" s="31"/>
      <c r="Y653" s="31"/>
      <c r="Z653" s="28"/>
      <c r="AA653" s="21"/>
    </row>
    <row r="654" spans="1:27" s="44" customFormat="1" x14ac:dyDescent="0.3">
      <c r="A654" s="1" t="s">
        <v>619</v>
      </c>
      <c r="B654" s="1" t="s">
        <v>103</v>
      </c>
      <c r="C654" s="15" t="s">
        <v>1205</v>
      </c>
      <c r="D654" s="15"/>
      <c r="E654" s="24" t="s">
        <v>339</v>
      </c>
      <c r="F654" s="25">
        <v>2.3475000000000001</v>
      </c>
      <c r="G654" s="21"/>
      <c r="H654" s="26">
        <v>41.357686269774184</v>
      </c>
      <c r="I654" s="183">
        <f t="shared" si="40"/>
        <v>4.1357686269774187E-2</v>
      </c>
      <c r="J654" s="184">
        <f t="shared" si="41"/>
        <v>1.7617757729403272E-2</v>
      </c>
      <c r="K654" s="185">
        <v>1.7617757729403272E-2</v>
      </c>
      <c r="L654" s="27">
        <v>3.0705311999999996</v>
      </c>
      <c r="M654" s="26">
        <v>611.06339144215519</v>
      </c>
      <c r="N654" s="183">
        <f t="shared" si="42"/>
        <v>0.61106339144215516</v>
      </c>
      <c r="O654" s="184">
        <f t="shared" si="43"/>
        <v>0.26030389411806393</v>
      </c>
      <c r="P654" s="185">
        <v>0.26030389411806393</v>
      </c>
      <c r="Q654" s="27">
        <v>-13.260204099999997</v>
      </c>
      <c r="R654" s="25">
        <v>18</v>
      </c>
      <c r="S654" s="25" t="s">
        <v>1101</v>
      </c>
      <c r="T654" s="28" t="s">
        <v>1217</v>
      </c>
      <c r="U654" s="29"/>
      <c r="V654" s="30"/>
      <c r="W654" s="21" t="s">
        <v>1203</v>
      </c>
      <c r="X654" s="31"/>
      <c r="Y654" s="31"/>
      <c r="Z654" s="28"/>
      <c r="AA654" s="21"/>
    </row>
    <row r="655" spans="1:27" x14ac:dyDescent="0.3">
      <c r="A655" s="1" t="s">
        <v>729</v>
      </c>
      <c r="B655" s="1" t="s">
        <v>103</v>
      </c>
      <c r="C655" s="15" t="s">
        <v>1205</v>
      </c>
      <c r="E655" s="24" t="s">
        <v>339</v>
      </c>
      <c r="F655" s="25">
        <v>2.2883</v>
      </c>
      <c r="G655" s="21"/>
      <c r="H655" s="26">
        <v>43.716097089723462</v>
      </c>
      <c r="I655" s="183">
        <f t="shared" si="40"/>
        <v>4.371609708972346E-2</v>
      </c>
      <c r="J655" s="184">
        <f t="shared" si="41"/>
        <v>1.9104180872142402E-2</v>
      </c>
      <c r="K655" s="185">
        <v>1.9104180872142402E-2</v>
      </c>
      <c r="L655" s="27">
        <v>2.8706559999999994</v>
      </c>
      <c r="M655" s="26">
        <v>568.48019017432637</v>
      </c>
      <c r="N655" s="183">
        <f t="shared" si="42"/>
        <v>0.56848019017432638</v>
      </c>
      <c r="O655" s="184">
        <f t="shared" si="43"/>
        <v>0.24842904784089778</v>
      </c>
      <c r="P655" s="185">
        <v>0.24842904784089778</v>
      </c>
      <c r="Q655" s="27">
        <v>-14.963650000000001</v>
      </c>
      <c r="R655" s="25">
        <v>18</v>
      </c>
      <c r="S655" s="25" t="s">
        <v>1101</v>
      </c>
      <c r="T655" s="28" t="s">
        <v>1217</v>
      </c>
      <c r="W655" s="21" t="s">
        <v>1203</v>
      </c>
      <c r="X655" s="36"/>
      <c r="Y655" s="21"/>
      <c r="Z655" s="21"/>
      <c r="AA655" s="21"/>
    </row>
    <row r="656" spans="1:27" ht="14.5" x14ac:dyDescent="0.3">
      <c r="A656" s="1" t="s">
        <v>725</v>
      </c>
      <c r="B656" s="1" t="s">
        <v>103</v>
      </c>
      <c r="C656" s="15" t="s">
        <v>1205</v>
      </c>
      <c r="E656" s="24" t="s">
        <v>339</v>
      </c>
      <c r="F656" s="25">
        <v>2.3022999999999998</v>
      </c>
      <c r="G656" s="37"/>
      <c r="H656" s="26">
        <v>81.960270498732044</v>
      </c>
      <c r="I656" s="183">
        <f t="shared" si="40"/>
        <v>8.1960270498732044E-2</v>
      </c>
      <c r="J656" s="184">
        <f t="shared" si="41"/>
        <v>3.5599300915924101E-2</v>
      </c>
      <c r="K656" s="185">
        <v>3.5599300915924101E-2</v>
      </c>
      <c r="L656" s="27">
        <v>-1.1376719999999998</v>
      </c>
      <c r="M656" s="26">
        <v>842.0142630744848</v>
      </c>
      <c r="N656" s="183">
        <f t="shared" si="42"/>
        <v>0.84201426307448479</v>
      </c>
      <c r="O656" s="184">
        <f t="shared" si="43"/>
        <v>0.36572743042804362</v>
      </c>
      <c r="P656" s="185">
        <v>0.36572743042804362</v>
      </c>
      <c r="Q656" s="27">
        <v>-16.376868000000002</v>
      </c>
      <c r="R656" s="25">
        <v>18</v>
      </c>
      <c r="S656" s="25" t="s">
        <v>1101</v>
      </c>
      <c r="T656" s="21" t="s">
        <v>1217</v>
      </c>
      <c r="W656" s="21" t="s">
        <v>1203</v>
      </c>
      <c r="X656" s="36"/>
      <c r="Y656" s="21"/>
      <c r="Z656" s="21"/>
      <c r="AA656" s="21"/>
    </row>
    <row r="657" spans="1:27" x14ac:dyDescent="0.3">
      <c r="A657" s="1" t="s">
        <v>727</v>
      </c>
      <c r="B657" s="1" t="s">
        <v>103</v>
      </c>
      <c r="C657" s="15" t="s">
        <v>1205</v>
      </c>
      <c r="E657" s="24" t="s">
        <v>339</v>
      </c>
      <c r="F657" s="25">
        <v>2.3008000000000002</v>
      </c>
      <c r="G657" s="21"/>
      <c r="H657" s="26">
        <v>57.939766221374043</v>
      </c>
      <c r="I657" s="183">
        <f t="shared" si="40"/>
        <v>5.7939766221374048E-2</v>
      </c>
      <c r="J657" s="184">
        <f t="shared" si="41"/>
        <v>2.5182443594129886E-2</v>
      </c>
      <c r="K657" s="185">
        <v>2.5182443594129886E-2</v>
      </c>
      <c r="L657" s="27">
        <v>3.1330160000000009</v>
      </c>
      <c r="M657" s="26">
        <v>661.65876777251196</v>
      </c>
      <c r="N657" s="183">
        <f t="shared" si="42"/>
        <v>0.66165876777251198</v>
      </c>
      <c r="O657" s="184">
        <f t="shared" si="43"/>
        <v>0.28757769809305977</v>
      </c>
      <c r="P657" s="185">
        <v>0.28757769809305977</v>
      </c>
      <c r="Q657" s="27">
        <v>-17.239127399999997</v>
      </c>
      <c r="R657" s="25">
        <v>18</v>
      </c>
      <c r="S657" s="157" t="s">
        <v>1101</v>
      </c>
      <c r="T657" s="28" t="s">
        <v>1217</v>
      </c>
      <c r="U657" s="29"/>
      <c r="V657" s="29"/>
      <c r="W657" s="21" t="s">
        <v>1203</v>
      </c>
      <c r="X657" s="31"/>
      <c r="Y657" s="31"/>
      <c r="Z657" s="28"/>
      <c r="AA657" s="21"/>
    </row>
    <row r="658" spans="1:27" x14ac:dyDescent="0.3">
      <c r="A658" s="1" t="s">
        <v>728</v>
      </c>
      <c r="B658" s="1" t="s">
        <v>103</v>
      </c>
      <c r="C658" s="15" t="s">
        <v>1205</v>
      </c>
      <c r="E658" s="24" t="s">
        <v>339</v>
      </c>
      <c r="F658" s="25">
        <v>2.2877000000000001</v>
      </c>
      <c r="G658" s="21"/>
      <c r="H658" s="26">
        <v>91.05376854599406</v>
      </c>
      <c r="I658" s="183">
        <f t="shared" si="40"/>
        <v>9.1053768545994063E-2</v>
      </c>
      <c r="J658" s="184">
        <f t="shared" si="41"/>
        <v>3.9801446232457953E-2</v>
      </c>
      <c r="K658" s="185">
        <v>3.9801446232457953E-2</v>
      </c>
      <c r="L658" s="27">
        <v>2.7248938000000011</v>
      </c>
      <c r="M658" s="26">
        <v>872.67124999999999</v>
      </c>
      <c r="N658" s="183">
        <f t="shared" si="42"/>
        <v>0.87267125000000001</v>
      </c>
      <c r="O658" s="184">
        <f t="shared" si="43"/>
        <v>0.38146227652227127</v>
      </c>
      <c r="P658" s="185">
        <v>0.38146227652227127</v>
      </c>
      <c r="Q658" s="27">
        <v>-18.350430400000008</v>
      </c>
      <c r="R658" s="25">
        <v>18</v>
      </c>
      <c r="S658" s="157" t="s">
        <v>1101</v>
      </c>
      <c r="T658" s="28" t="s">
        <v>1217</v>
      </c>
      <c r="U658" s="28"/>
      <c r="V658" s="28"/>
      <c r="W658" s="21" t="s">
        <v>1203</v>
      </c>
      <c r="X658" s="31"/>
      <c r="Y658" s="89"/>
      <c r="Z658" s="28"/>
      <c r="AA658" s="21"/>
    </row>
    <row r="659" spans="1:27" x14ac:dyDescent="0.3">
      <c r="A659" s="32" t="s">
        <v>445</v>
      </c>
      <c r="B659" s="1" t="s">
        <v>103</v>
      </c>
      <c r="E659" s="24" t="s">
        <v>339</v>
      </c>
      <c r="F659" s="34">
        <v>2.2265000000000001</v>
      </c>
      <c r="G659" s="21"/>
      <c r="H659" s="26">
        <v>37.428773775799279</v>
      </c>
      <c r="I659" s="183">
        <f t="shared" si="40"/>
        <v>3.7428773775799278E-2</v>
      </c>
      <c r="J659" s="184">
        <f t="shared" si="41"/>
        <v>1.6810587817560868E-2</v>
      </c>
      <c r="K659" s="185">
        <v>1.6810587817560868E-2</v>
      </c>
      <c r="L659" s="27">
        <v>3.3059323000000003</v>
      </c>
      <c r="M659" s="26">
        <v>435.30184804928132</v>
      </c>
      <c r="N659" s="183">
        <f t="shared" si="42"/>
        <v>0.43530184804928135</v>
      </c>
      <c r="O659" s="184">
        <f t="shared" si="43"/>
        <v>0.19550947588110545</v>
      </c>
      <c r="P659" s="185">
        <v>0.19550947588110545</v>
      </c>
      <c r="Q659" s="27">
        <v>-14.151833600000002</v>
      </c>
      <c r="R659" s="25">
        <v>18</v>
      </c>
      <c r="S659" s="25" t="s">
        <v>1099</v>
      </c>
      <c r="T659" s="28" t="s">
        <v>1218</v>
      </c>
      <c r="U659" s="29"/>
      <c r="V659" s="30"/>
      <c r="W659" s="21" t="s">
        <v>1203</v>
      </c>
      <c r="X659" s="31"/>
      <c r="Y659" s="31"/>
      <c r="Z659" s="28"/>
      <c r="AA659" s="21"/>
    </row>
    <row r="660" spans="1:27" x14ac:dyDescent="0.3">
      <c r="A660" s="32" t="s">
        <v>446</v>
      </c>
      <c r="B660" s="1" t="s">
        <v>103</v>
      </c>
      <c r="E660" s="24" t="s">
        <v>339</v>
      </c>
      <c r="F660" s="34">
        <v>2.4060000000000001</v>
      </c>
      <c r="G660" s="21"/>
      <c r="H660" s="26">
        <v>41.311817078106031</v>
      </c>
      <c r="I660" s="183">
        <f t="shared" si="40"/>
        <v>4.1311817078106029E-2</v>
      </c>
      <c r="J660" s="184">
        <f t="shared" si="41"/>
        <v>1.7170331287658366E-2</v>
      </c>
      <c r="K660" s="185">
        <v>1.7170331287658366E-2</v>
      </c>
      <c r="L660" s="27">
        <v>4.3592051999999999</v>
      </c>
      <c r="M660" s="26">
        <v>461.52361396303905</v>
      </c>
      <c r="N660" s="183">
        <f t="shared" si="42"/>
        <v>0.46152361396303904</v>
      </c>
      <c r="O660" s="184">
        <f t="shared" si="43"/>
        <v>0.19182195094058146</v>
      </c>
      <c r="P660" s="185">
        <v>0.19182195094058146</v>
      </c>
      <c r="Q660" s="27">
        <v>-13.565200800000001</v>
      </c>
      <c r="R660" s="25">
        <v>18</v>
      </c>
      <c r="S660" s="25" t="s">
        <v>1099</v>
      </c>
      <c r="T660" s="28" t="s">
        <v>1218</v>
      </c>
      <c r="U660" s="29"/>
      <c r="V660" s="30"/>
      <c r="W660" s="21" t="s">
        <v>1203</v>
      </c>
      <c r="X660" s="31"/>
      <c r="Y660" s="31"/>
      <c r="Z660" s="28"/>
      <c r="AA660" s="21"/>
    </row>
    <row r="661" spans="1:27" ht="14.5" x14ac:dyDescent="0.35">
      <c r="A661" s="32" t="s">
        <v>448</v>
      </c>
      <c r="B661" s="1" t="s">
        <v>103</v>
      </c>
      <c r="E661" s="24" t="s">
        <v>339</v>
      </c>
      <c r="F661" s="34">
        <v>2.2254</v>
      </c>
      <c r="G661" s="21"/>
      <c r="H661" s="26">
        <v>59.284297855119391</v>
      </c>
      <c r="I661" s="161">
        <f t="shared" si="40"/>
        <v>5.9284297855119392E-2</v>
      </c>
      <c r="J661" s="162">
        <f t="shared" si="41"/>
        <v>2.663983906494086E-2</v>
      </c>
      <c r="K661" s="163">
        <v>2.663983906494086E-2</v>
      </c>
      <c r="L661" s="27">
        <v>3.8052114000000006</v>
      </c>
      <c r="M661" s="26">
        <v>408.07392197125256</v>
      </c>
      <c r="N661" s="161">
        <f t="shared" si="42"/>
        <v>0.40807392197125258</v>
      </c>
      <c r="O661" s="165">
        <f t="shared" si="43"/>
        <v>0.18337104429372364</v>
      </c>
      <c r="P661" s="166">
        <v>0.18337104429372364</v>
      </c>
      <c r="Q661" s="27">
        <v>-16.626800000000003</v>
      </c>
      <c r="R661" s="25">
        <v>40</v>
      </c>
      <c r="S661" s="25" t="s">
        <v>1099</v>
      </c>
      <c r="T661" s="28" t="s">
        <v>1218</v>
      </c>
      <c r="U661" s="29"/>
      <c r="V661" s="30"/>
      <c r="W661" s="21" t="s">
        <v>1203</v>
      </c>
      <c r="X661" s="31"/>
      <c r="Y661" s="31"/>
      <c r="Z661" s="28"/>
      <c r="AA661" s="21"/>
    </row>
    <row r="662" spans="1:27" ht="14.5" x14ac:dyDescent="0.35">
      <c r="A662" s="32" t="s">
        <v>449</v>
      </c>
      <c r="B662" s="1" t="s">
        <v>103</v>
      </c>
      <c r="E662" s="24" t="s">
        <v>339</v>
      </c>
      <c r="F662" s="34">
        <v>2.2662</v>
      </c>
      <c r="G662" s="21"/>
      <c r="H662" s="26">
        <v>34.353095912585999</v>
      </c>
      <c r="I662" s="161">
        <f t="shared" si="40"/>
        <v>3.4353095912586E-2</v>
      </c>
      <c r="J662" s="162">
        <f t="shared" si="41"/>
        <v>1.5158898558196982E-2</v>
      </c>
      <c r="K662" s="163">
        <v>1.5158898558196982E-2</v>
      </c>
      <c r="L662" s="27">
        <v>2.7013003000000011</v>
      </c>
      <c r="M662" s="26">
        <v>428.79260780287478</v>
      </c>
      <c r="N662" s="161">
        <f t="shared" si="42"/>
        <v>0.42879260780287481</v>
      </c>
      <c r="O662" s="165">
        <f t="shared" si="43"/>
        <v>0.18921216477048575</v>
      </c>
      <c r="P662" s="166">
        <v>0.18921216477048575</v>
      </c>
      <c r="Q662" s="27">
        <v>-15.378522400000001</v>
      </c>
      <c r="R662" s="25">
        <v>40</v>
      </c>
      <c r="S662" s="25" t="s">
        <v>1099</v>
      </c>
      <c r="T662" s="28" t="s">
        <v>1218</v>
      </c>
      <c r="U662" s="29"/>
      <c r="V662" s="30"/>
      <c r="W662" s="21" t="s">
        <v>1203</v>
      </c>
      <c r="X662" s="31"/>
      <c r="Y662" s="31"/>
      <c r="Z662" s="28"/>
      <c r="AA662" s="21"/>
    </row>
    <row r="663" spans="1:27" ht="14.5" x14ac:dyDescent="0.35">
      <c r="A663" s="105" t="s">
        <v>279</v>
      </c>
      <c r="B663" s="114" t="s">
        <v>103</v>
      </c>
      <c r="C663" s="1" t="s">
        <v>305</v>
      </c>
      <c r="D663" s="44"/>
      <c r="E663" s="1" t="s">
        <v>339</v>
      </c>
      <c r="F663" s="106">
        <v>9.9901999999999997</v>
      </c>
      <c r="G663" s="45"/>
      <c r="H663" s="107">
        <v>179</v>
      </c>
      <c r="I663" s="161">
        <f t="shared" si="40"/>
        <v>0.17899999999999999</v>
      </c>
      <c r="J663" s="162">
        <f t="shared" si="41"/>
        <v>1.7917559208023862E-2</v>
      </c>
      <c r="K663" s="163">
        <v>1.7917559208023862E-2</v>
      </c>
      <c r="L663" s="164">
        <v>2</v>
      </c>
      <c r="M663" s="107">
        <v>1320.4</v>
      </c>
      <c r="N663" s="161">
        <f t="shared" si="42"/>
        <v>1.3204</v>
      </c>
      <c r="O663" s="165">
        <f t="shared" si="43"/>
        <v>0.13216952613561292</v>
      </c>
      <c r="P663" s="166">
        <v>0.13216952613561292</v>
      </c>
      <c r="Q663" s="107">
        <v>-22.9</v>
      </c>
      <c r="R663" s="116">
        <v>54</v>
      </c>
      <c r="S663" s="110" t="s">
        <v>353</v>
      </c>
      <c r="T663" s="110" t="s">
        <v>353</v>
      </c>
      <c r="U663" s="127">
        <v>25.942816666666666</v>
      </c>
      <c r="V663" s="128">
        <v>-173.38303333333334</v>
      </c>
      <c r="W663" s="21" t="s">
        <v>422</v>
      </c>
      <c r="X663" s="129">
        <v>42271</v>
      </c>
      <c r="Y663" s="129"/>
      <c r="Z663" s="105" t="s">
        <v>380</v>
      </c>
      <c r="AA663" s="1" t="s">
        <v>384</v>
      </c>
    </row>
    <row r="664" spans="1:27" ht="14.5" x14ac:dyDescent="0.35">
      <c r="A664" s="2" t="s">
        <v>53</v>
      </c>
      <c r="B664" s="2" t="s">
        <v>1221</v>
      </c>
      <c r="C664" s="2" t="s">
        <v>310</v>
      </c>
      <c r="E664" s="2" t="s">
        <v>342</v>
      </c>
      <c r="F664" s="16">
        <v>2.0933000000000002</v>
      </c>
      <c r="G664" s="16"/>
      <c r="H664" s="17">
        <v>33.4</v>
      </c>
      <c r="I664" s="161">
        <f t="shared" si="40"/>
        <v>3.3399999999999999E-2</v>
      </c>
      <c r="J664" s="162">
        <f t="shared" si="41"/>
        <v>1.5955668083886685E-2</v>
      </c>
      <c r="K664" s="163">
        <v>1.5955668083886685E-2</v>
      </c>
      <c r="L664" s="167">
        <v>3.5</v>
      </c>
      <c r="M664" s="17">
        <v>592.79999999999995</v>
      </c>
      <c r="N664" s="161">
        <f t="shared" si="42"/>
        <v>0.59279999999999999</v>
      </c>
      <c r="O664" s="165">
        <f t="shared" si="43"/>
        <v>0.28318922275832414</v>
      </c>
      <c r="P664" s="166">
        <v>0.28318922275832414</v>
      </c>
      <c r="Q664" s="17">
        <v>-9.5</v>
      </c>
      <c r="R664" s="18">
        <v>35.052</v>
      </c>
      <c r="S664" s="157" t="s">
        <v>345</v>
      </c>
      <c r="T664" s="157" t="s">
        <v>345</v>
      </c>
      <c r="U664" s="168">
        <v>28.192350000000001</v>
      </c>
      <c r="V664" s="169">
        <v>-177.37843333333333</v>
      </c>
      <c r="W664" s="21" t="s">
        <v>422</v>
      </c>
      <c r="X664" s="170">
        <v>41169</v>
      </c>
      <c r="Y664" s="22"/>
      <c r="Z664" s="2" t="s">
        <v>370</v>
      </c>
      <c r="AA664" s="1" t="s">
        <v>369</v>
      </c>
    </row>
    <row r="665" spans="1:27" ht="14.5" x14ac:dyDescent="0.35">
      <c r="A665" s="105" t="s">
        <v>282</v>
      </c>
      <c r="B665" s="114" t="s">
        <v>155</v>
      </c>
      <c r="C665" s="1" t="s">
        <v>335</v>
      </c>
      <c r="E665" s="1" t="s">
        <v>338</v>
      </c>
      <c r="F665" s="106">
        <v>2.5011000000000001</v>
      </c>
      <c r="G665" s="21"/>
      <c r="H665" s="107">
        <v>34</v>
      </c>
      <c r="I665" s="161">
        <f t="shared" si="40"/>
        <v>3.4000000000000002E-2</v>
      </c>
      <c r="J665" s="162">
        <f t="shared" si="41"/>
        <v>1.3594018631802008E-2</v>
      </c>
      <c r="K665" s="163">
        <v>1.3594018631802008E-2</v>
      </c>
      <c r="L665" s="164">
        <v>6.1</v>
      </c>
      <c r="M665" s="107">
        <v>413.7</v>
      </c>
      <c r="N665" s="161">
        <f t="shared" si="42"/>
        <v>0.41370000000000001</v>
      </c>
      <c r="O665" s="165">
        <f t="shared" si="43"/>
        <v>0.16540722082283796</v>
      </c>
      <c r="P665" s="166">
        <v>0.16540722082283796</v>
      </c>
      <c r="Q665" s="107">
        <v>-35.200000000000003</v>
      </c>
      <c r="R665" s="109">
        <v>80</v>
      </c>
      <c r="S665" s="110" t="s">
        <v>353</v>
      </c>
      <c r="T665" s="110" t="s">
        <v>353</v>
      </c>
      <c r="U665" s="127">
        <v>25.929133333333333</v>
      </c>
      <c r="V665" s="128">
        <v>-173.40411666666665</v>
      </c>
      <c r="W665" s="21" t="s">
        <v>422</v>
      </c>
      <c r="X665" s="129">
        <v>42271</v>
      </c>
      <c r="Y665" s="129"/>
      <c r="Z665" s="105" t="s">
        <v>386</v>
      </c>
      <c r="AA665" s="1" t="s">
        <v>384</v>
      </c>
    </row>
    <row r="666" spans="1:27" ht="14.5" x14ac:dyDescent="0.35">
      <c r="A666" s="119" t="s">
        <v>1413</v>
      </c>
      <c r="B666" s="119" t="s">
        <v>1409</v>
      </c>
      <c r="C666" s="119"/>
      <c r="D666" s="119"/>
      <c r="E666" s="119" t="s">
        <v>338</v>
      </c>
      <c r="F666" s="178">
        <v>2.1701000000000001</v>
      </c>
      <c r="G666" s="44"/>
      <c r="H666" s="179">
        <v>45.9</v>
      </c>
      <c r="I666" s="172">
        <f t="shared" si="40"/>
        <v>4.5899999999999996E-2</v>
      </c>
      <c r="J666" s="173">
        <f t="shared" si="41"/>
        <v>2.1151099027694572E-2</v>
      </c>
      <c r="K666" s="293">
        <v>2.1151099027694572E-2</v>
      </c>
      <c r="L666" s="179">
        <v>2.8</v>
      </c>
      <c r="M666" s="179">
        <v>635.70000000000005</v>
      </c>
      <c r="N666" s="172">
        <f t="shared" si="42"/>
        <v>0.63570000000000004</v>
      </c>
      <c r="O666" s="176">
        <f t="shared" si="43"/>
        <v>0.2929358094097046</v>
      </c>
      <c r="P666" s="44">
        <v>0.2929358094097046</v>
      </c>
      <c r="Q666" s="179">
        <v>-31</v>
      </c>
      <c r="R666" s="124">
        <v>8</v>
      </c>
      <c r="S666" s="124" t="s">
        <v>1410</v>
      </c>
      <c r="T666" s="124" t="s">
        <v>1212</v>
      </c>
      <c r="U666" s="124">
        <v>27.910620000000002</v>
      </c>
      <c r="V666" s="124">
        <v>-175.90483</v>
      </c>
      <c r="W666" s="119" t="s">
        <v>422</v>
      </c>
      <c r="X666" s="295">
        <v>43681</v>
      </c>
      <c r="Y666" s="124"/>
      <c r="Z666" s="119" t="s">
        <v>1411</v>
      </c>
      <c r="AA666" s="118" t="s">
        <v>1338</v>
      </c>
    </row>
    <row r="667" spans="1:27" ht="14.5" x14ac:dyDescent="0.35">
      <c r="A667" s="1" t="s">
        <v>1422</v>
      </c>
      <c r="B667" s="1" t="s">
        <v>1414</v>
      </c>
      <c r="C667" s="1" t="s">
        <v>310</v>
      </c>
      <c r="D667" s="1"/>
      <c r="E667" s="1" t="s">
        <v>338</v>
      </c>
      <c r="F667" s="16">
        <v>2.5571000000000002</v>
      </c>
      <c r="H667" s="17">
        <v>33.1</v>
      </c>
      <c r="I667" s="161">
        <f t="shared" si="40"/>
        <v>3.3100000000000004E-2</v>
      </c>
      <c r="J667" s="162">
        <f t="shared" si="41"/>
        <v>1.2944351022642839E-2</v>
      </c>
      <c r="K667" s="171">
        <v>1.2944351022642839E-2</v>
      </c>
      <c r="L667" s="17">
        <v>5</v>
      </c>
      <c r="M667" s="17">
        <v>601.79999999999995</v>
      </c>
      <c r="N667" s="161">
        <f t="shared" si="42"/>
        <v>0.6018</v>
      </c>
      <c r="O667" s="165">
        <f t="shared" si="43"/>
        <v>0.23534472644792928</v>
      </c>
      <c r="P667" s="15">
        <v>0.23534472644792928</v>
      </c>
      <c r="Q667" s="17">
        <v>-14.2</v>
      </c>
      <c r="R667" s="323">
        <v>7</v>
      </c>
      <c r="S667" s="157" t="s">
        <v>1420</v>
      </c>
      <c r="T667" s="157" t="s">
        <v>347</v>
      </c>
      <c r="U667" s="157">
        <v>23.71236</v>
      </c>
      <c r="V667" s="157">
        <v>-166.15369999999999</v>
      </c>
      <c r="W667" s="1" t="s">
        <v>422</v>
      </c>
      <c r="X667" s="4">
        <v>43673</v>
      </c>
      <c r="Y667" s="1">
        <v>27.222000000000001</v>
      </c>
      <c r="Z667" s="1" t="s">
        <v>1248</v>
      </c>
      <c r="AA667" s="2" t="s">
        <v>1245</v>
      </c>
    </row>
    <row r="668" spans="1:27" ht="14.5" x14ac:dyDescent="0.35">
      <c r="A668" s="1" t="s">
        <v>1423</v>
      </c>
      <c r="B668" s="1" t="s">
        <v>1414</v>
      </c>
      <c r="C668" s="1" t="s">
        <v>310</v>
      </c>
      <c r="D668" s="1"/>
      <c r="E668" s="1" t="s">
        <v>338</v>
      </c>
      <c r="F668" s="16">
        <v>2.5343</v>
      </c>
      <c r="H668" s="17">
        <v>31.6</v>
      </c>
      <c r="I668" s="161">
        <f t="shared" si="40"/>
        <v>3.1600000000000003E-2</v>
      </c>
      <c r="J668" s="162">
        <f t="shared" si="41"/>
        <v>1.2468926330742218E-2</v>
      </c>
      <c r="K668" s="171">
        <v>1.2468926330742218E-2</v>
      </c>
      <c r="L668" s="17">
        <v>4.9000000000000004</v>
      </c>
      <c r="M668" s="17">
        <v>634.4</v>
      </c>
      <c r="N668" s="161">
        <f t="shared" si="42"/>
        <v>0.63439999999999996</v>
      </c>
      <c r="O668" s="165">
        <f t="shared" si="43"/>
        <v>0.25032553367793869</v>
      </c>
      <c r="P668" s="15">
        <v>0.25032553367793869</v>
      </c>
      <c r="Q668" s="17">
        <v>-13.4</v>
      </c>
      <c r="R668" s="323">
        <v>7</v>
      </c>
      <c r="S668" s="157" t="s">
        <v>1420</v>
      </c>
      <c r="T668" s="157" t="s">
        <v>347</v>
      </c>
      <c r="U668" s="157">
        <v>23.71236</v>
      </c>
      <c r="V668" s="157">
        <v>-166.15369999999999</v>
      </c>
      <c r="W668" s="1" t="s">
        <v>422</v>
      </c>
      <c r="X668" s="4">
        <v>43673</v>
      </c>
      <c r="Y668" s="1">
        <v>27.222000000000001</v>
      </c>
      <c r="Z668" s="1" t="s">
        <v>1248</v>
      </c>
      <c r="AA668" s="2" t="s">
        <v>1245</v>
      </c>
    </row>
    <row r="669" spans="1:27" ht="14.5" x14ac:dyDescent="0.35">
      <c r="A669" s="1" t="s">
        <v>1425</v>
      </c>
      <c r="B669" s="1" t="s">
        <v>1414</v>
      </c>
      <c r="C669" s="1" t="s">
        <v>310</v>
      </c>
      <c r="D669" s="1"/>
      <c r="E669" s="1" t="s">
        <v>338</v>
      </c>
      <c r="F669" s="16">
        <v>2.5004</v>
      </c>
      <c r="H669" s="17">
        <v>46.4</v>
      </c>
      <c r="I669" s="161">
        <f t="shared" si="40"/>
        <v>4.6399999999999997E-2</v>
      </c>
      <c r="J669" s="162">
        <f t="shared" si="41"/>
        <v>1.8557030875059988E-2</v>
      </c>
      <c r="K669" s="171">
        <v>1.8557030875059988E-2</v>
      </c>
      <c r="L669" s="17">
        <v>4.2</v>
      </c>
      <c r="M669" s="17">
        <v>618.6</v>
      </c>
      <c r="N669" s="161">
        <f t="shared" si="42"/>
        <v>0.61860000000000004</v>
      </c>
      <c r="O669" s="165">
        <f t="shared" si="43"/>
        <v>0.24740041593345066</v>
      </c>
      <c r="P669" s="15">
        <v>0.24740041593345066</v>
      </c>
      <c r="Q669" s="17">
        <v>-18.3</v>
      </c>
      <c r="R669" s="323">
        <v>2</v>
      </c>
      <c r="S669" s="157" t="s">
        <v>1424</v>
      </c>
      <c r="T669" s="157" t="s">
        <v>1212</v>
      </c>
      <c r="U669" s="157">
        <v>27.957799999999999</v>
      </c>
      <c r="V669" s="157">
        <v>-175.80207999999999</v>
      </c>
      <c r="W669" s="1" t="s">
        <v>422</v>
      </c>
      <c r="X669" s="4">
        <v>43677</v>
      </c>
      <c r="Y669" s="1">
        <v>26.111000000000001</v>
      </c>
      <c r="Z669" s="1" t="s">
        <v>1248</v>
      </c>
      <c r="AA669" s="2" t="s">
        <v>1245</v>
      </c>
    </row>
    <row r="670" spans="1:27" ht="14.5" x14ac:dyDescent="0.35">
      <c r="A670" s="1" t="s">
        <v>1426</v>
      </c>
      <c r="B670" s="1" t="s">
        <v>1414</v>
      </c>
      <c r="C670" s="1" t="s">
        <v>310</v>
      </c>
      <c r="D670" s="1"/>
      <c r="E670" s="1" t="s">
        <v>338</v>
      </c>
      <c r="F670" s="16">
        <v>2.5148000000000001</v>
      </c>
      <c r="H670" s="17">
        <v>48.5</v>
      </c>
      <c r="I670" s="161">
        <f t="shared" si="40"/>
        <v>4.8500000000000001E-2</v>
      </c>
      <c r="J670" s="162">
        <f t="shared" si="41"/>
        <v>1.9285827898838873E-2</v>
      </c>
      <c r="K670" s="171">
        <v>1.9285827898838873E-2</v>
      </c>
      <c r="L670" s="17">
        <v>4.0999999999999996</v>
      </c>
      <c r="M670" s="17">
        <v>618.20000000000005</v>
      </c>
      <c r="N670" s="161">
        <f t="shared" si="42"/>
        <v>0.61820000000000008</v>
      </c>
      <c r="O670" s="165">
        <f t="shared" si="43"/>
        <v>0.24582471767138542</v>
      </c>
      <c r="P670" s="15">
        <v>0.24582471767138542</v>
      </c>
      <c r="Q670" s="17">
        <v>-19.100000000000001</v>
      </c>
      <c r="R670" s="323">
        <v>2</v>
      </c>
      <c r="S670" s="157" t="s">
        <v>1424</v>
      </c>
      <c r="T670" s="157" t="s">
        <v>1212</v>
      </c>
      <c r="U670" s="157">
        <v>27.957799999999999</v>
      </c>
      <c r="V670" s="157">
        <v>-175.80207999999999</v>
      </c>
      <c r="W670" s="1" t="s">
        <v>422</v>
      </c>
      <c r="X670" s="4">
        <v>43677</v>
      </c>
      <c r="Y670" s="1">
        <v>26.111000000000001</v>
      </c>
      <c r="Z670" s="1" t="s">
        <v>1248</v>
      </c>
      <c r="AA670" s="2" t="s">
        <v>1245</v>
      </c>
    </row>
    <row r="671" spans="1:27" ht="14.5" x14ac:dyDescent="0.35">
      <c r="A671" s="1" t="s">
        <v>1427</v>
      </c>
      <c r="B671" s="1" t="s">
        <v>1414</v>
      </c>
      <c r="C671" s="1" t="s">
        <v>310</v>
      </c>
      <c r="D671" s="1"/>
      <c r="E671" s="1" t="s">
        <v>338</v>
      </c>
      <c r="F671" s="16">
        <v>2.5493000000000001</v>
      </c>
      <c r="H671" s="17">
        <v>50.4</v>
      </c>
      <c r="I671" s="161">
        <f t="shared" si="40"/>
        <v>5.04E-2</v>
      </c>
      <c r="J671" s="162">
        <f t="shared" si="41"/>
        <v>1.9770132977680148E-2</v>
      </c>
      <c r="K671" s="171">
        <v>1.9770132977680148E-2</v>
      </c>
      <c r="L671" s="17">
        <v>4.2</v>
      </c>
      <c r="M671" s="17">
        <v>650.79999999999995</v>
      </c>
      <c r="N671" s="161">
        <f t="shared" si="42"/>
        <v>0.65079999999999993</v>
      </c>
      <c r="O671" s="165">
        <f t="shared" si="43"/>
        <v>0.25528576471972697</v>
      </c>
      <c r="P671" s="15">
        <v>0.25528576471972697</v>
      </c>
      <c r="Q671" s="17">
        <v>-18.399999999999999</v>
      </c>
      <c r="R671" s="323">
        <v>2</v>
      </c>
      <c r="S671" s="157" t="s">
        <v>1424</v>
      </c>
      <c r="T671" s="157" t="s">
        <v>1212</v>
      </c>
      <c r="U671" s="157">
        <v>27.957799999999999</v>
      </c>
      <c r="V671" s="157">
        <v>-175.80207999999999</v>
      </c>
      <c r="W671" s="1" t="s">
        <v>422</v>
      </c>
      <c r="X671" s="4">
        <v>43677</v>
      </c>
      <c r="Y671" s="1">
        <v>26.111000000000001</v>
      </c>
      <c r="Z671" s="1" t="s">
        <v>1248</v>
      </c>
      <c r="AA671" s="2" t="s">
        <v>1245</v>
      </c>
    </row>
    <row r="672" spans="1:27" ht="14.5" x14ac:dyDescent="0.35">
      <c r="A672" s="1" t="s">
        <v>1417</v>
      </c>
      <c r="B672" s="1" t="s">
        <v>1414</v>
      </c>
      <c r="C672" s="1"/>
      <c r="D672" s="1"/>
      <c r="E672" s="1" t="s">
        <v>338</v>
      </c>
      <c r="F672" s="16">
        <v>2.5362</v>
      </c>
      <c r="H672" s="17">
        <v>36.5</v>
      </c>
      <c r="I672" s="161">
        <f t="shared" si="40"/>
        <v>3.6499999999999998E-2</v>
      </c>
      <c r="J672" s="162">
        <f t="shared" si="41"/>
        <v>1.4391609494519359E-2</v>
      </c>
      <c r="K672" s="171">
        <v>1.4391609494519359E-2</v>
      </c>
      <c r="L672" s="17">
        <v>1.4</v>
      </c>
      <c r="M672" s="17">
        <v>568.9</v>
      </c>
      <c r="N672" s="161">
        <f t="shared" si="42"/>
        <v>0.56889999999999996</v>
      </c>
      <c r="O672" s="165">
        <f t="shared" si="43"/>
        <v>0.22431196277896062</v>
      </c>
      <c r="P672" s="15">
        <v>0.22431196277896062</v>
      </c>
      <c r="Q672" s="17">
        <v>-17.600000000000001</v>
      </c>
      <c r="R672" s="323">
        <v>26</v>
      </c>
      <c r="S672" s="157" t="s">
        <v>1415</v>
      </c>
      <c r="T672" s="157" t="s">
        <v>1212</v>
      </c>
      <c r="U672" s="157">
        <v>27.943059999999999</v>
      </c>
      <c r="V672" s="157">
        <v>-175.72380999999999</v>
      </c>
      <c r="W672" s="1" t="s">
        <v>422</v>
      </c>
      <c r="X672" s="4">
        <v>43688</v>
      </c>
      <c r="Y672" s="157"/>
      <c r="Z672" s="1" t="s">
        <v>1245</v>
      </c>
      <c r="AA672" s="2" t="s">
        <v>1245</v>
      </c>
    </row>
    <row r="673" spans="1:27" ht="14.5" x14ac:dyDescent="0.35">
      <c r="A673" s="1" t="s">
        <v>1418</v>
      </c>
      <c r="B673" s="1" t="s">
        <v>1414</v>
      </c>
      <c r="C673" s="1"/>
      <c r="D673" s="1"/>
      <c r="E673" s="1" t="s">
        <v>338</v>
      </c>
      <c r="F673" s="16">
        <v>2.5577999999999999</v>
      </c>
      <c r="H673" s="17">
        <v>29.2</v>
      </c>
      <c r="I673" s="161">
        <f t="shared" si="40"/>
        <v>2.92E-2</v>
      </c>
      <c r="J673" s="162">
        <f t="shared" si="41"/>
        <v>1.1416060677144423E-2</v>
      </c>
      <c r="K673" s="171">
        <v>1.1416060677144423E-2</v>
      </c>
      <c r="L673" s="17">
        <v>0.9</v>
      </c>
      <c r="M673" s="17">
        <v>537.20000000000005</v>
      </c>
      <c r="N673" s="161">
        <f t="shared" si="42"/>
        <v>0.53720000000000001</v>
      </c>
      <c r="O673" s="165">
        <f t="shared" si="43"/>
        <v>0.21002423958088984</v>
      </c>
      <c r="P673" s="15">
        <v>0.21002423958088984</v>
      </c>
      <c r="Q673" s="17">
        <v>-16.3</v>
      </c>
      <c r="R673" s="323">
        <v>26</v>
      </c>
      <c r="S673" s="157" t="s">
        <v>1415</v>
      </c>
      <c r="T673" s="157" t="s">
        <v>1212</v>
      </c>
      <c r="U673" s="157">
        <v>27.943059999999999</v>
      </c>
      <c r="V673" s="157">
        <v>-175.72380999999999</v>
      </c>
      <c r="W673" s="1" t="s">
        <v>422</v>
      </c>
      <c r="X673" s="4">
        <v>43688</v>
      </c>
      <c r="Y673" s="157"/>
      <c r="Z673" s="1" t="s">
        <v>1245</v>
      </c>
      <c r="AA673" s="2" t="s">
        <v>1245</v>
      </c>
    </row>
    <row r="674" spans="1:27" ht="14.5" x14ac:dyDescent="0.35">
      <c r="A674" s="1" t="s">
        <v>1419</v>
      </c>
      <c r="B674" s="1" t="s">
        <v>1414</v>
      </c>
      <c r="C674" s="1"/>
      <c r="D674" s="1"/>
      <c r="E674" s="1" t="s">
        <v>338</v>
      </c>
      <c r="F674" s="16">
        <v>2.5234000000000001</v>
      </c>
      <c r="H674" s="17">
        <v>29.7</v>
      </c>
      <c r="I674" s="161">
        <f t="shared" si="40"/>
        <v>2.9700000000000001E-2</v>
      </c>
      <c r="J674" s="162">
        <f t="shared" si="41"/>
        <v>1.1769834350479512E-2</v>
      </c>
      <c r="K674" s="171">
        <v>1.1769834350479512E-2</v>
      </c>
      <c r="L674" s="17">
        <v>2.1</v>
      </c>
      <c r="M674" s="17">
        <v>584.70000000000005</v>
      </c>
      <c r="N674" s="161">
        <f t="shared" si="42"/>
        <v>0.58470000000000011</v>
      </c>
      <c r="O674" s="165">
        <f t="shared" si="43"/>
        <v>0.23171118332408658</v>
      </c>
      <c r="P674" s="15">
        <v>0.23171118332408658</v>
      </c>
      <c r="Q674" s="17">
        <v>-17.100000000000001</v>
      </c>
      <c r="R674" s="323">
        <v>26</v>
      </c>
      <c r="S674" s="157" t="s">
        <v>1415</v>
      </c>
      <c r="T674" s="157" t="s">
        <v>1212</v>
      </c>
      <c r="U674" s="157">
        <v>27.943059999999999</v>
      </c>
      <c r="V674" s="157">
        <v>-175.72380999999999</v>
      </c>
      <c r="W674" s="1" t="s">
        <v>422</v>
      </c>
      <c r="X674" s="4">
        <v>43688</v>
      </c>
      <c r="Y674" s="157"/>
      <c r="Z674" s="1" t="s">
        <v>1245</v>
      </c>
      <c r="AA674" s="2" t="s">
        <v>1245</v>
      </c>
    </row>
    <row r="675" spans="1:27" ht="14.5" x14ac:dyDescent="0.35">
      <c r="A675" s="1" t="s">
        <v>1436</v>
      </c>
      <c r="B675" s="1" t="s">
        <v>1429</v>
      </c>
      <c r="C675" s="1"/>
      <c r="D675" s="1"/>
      <c r="E675" s="1" t="s">
        <v>338</v>
      </c>
      <c r="F675" s="16">
        <v>2.5384000000000002</v>
      </c>
      <c r="H675" s="17">
        <v>20.5</v>
      </c>
      <c r="I675" s="161">
        <f t="shared" si="40"/>
        <v>2.0500000000000001E-2</v>
      </c>
      <c r="J675" s="162">
        <f t="shared" si="41"/>
        <v>8.075953356445004E-3</v>
      </c>
      <c r="K675" s="171">
        <v>8.075953356445004E-3</v>
      </c>
      <c r="L675" s="17">
        <v>3.1</v>
      </c>
      <c r="M675" s="17">
        <v>455</v>
      </c>
      <c r="N675" s="161">
        <f t="shared" si="42"/>
        <v>0.45500000000000002</v>
      </c>
      <c r="O675" s="165">
        <f t="shared" si="43"/>
        <v>0.1792467696186574</v>
      </c>
      <c r="P675" s="15">
        <v>0.1792467696186574</v>
      </c>
      <c r="Q675" s="17">
        <v>-8.6999999999999993</v>
      </c>
      <c r="R675" s="323">
        <v>10</v>
      </c>
      <c r="S675" s="157" t="s">
        <v>1264</v>
      </c>
      <c r="T675" s="157" t="s">
        <v>347</v>
      </c>
      <c r="U675" s="157">
        <v>23.638719999999999</v>
      </c>
      <c r="V675" s="157">
        <v>-166.18002999999999</v>
      </c>
      <c r="W675" s="1" t="s">
        <v>422</v>
      </c>
      <c r="X675" s="4">
        <v>43672</v>
      </c>
      <c r="Y675" s="1">
        <v>27.222200000000001</v>
      </c>
      <c r="Z675" s="1" t="s">
        <v>1248</v>
      </c>
      <c r="AA675" s="2" t="s">
        <v>1245</v>
      </c>
    </row>
    <row r="676" spans="1:27" ht="14.5" x14ac:dyDescent="0.35">
      <c r="A676" s="1" t="s">
        <v>1438</v>
      </c>
      <c r="B676" s="1" t="s">
        <v>1429</v>
      </c>
      <c r="C676" s="1"/>
      <c r="D676" s="1"/>
      <c r="E676" s="1" t="s">
        <v>338</v>
      </c>
      <c r="F676" s="16">
        <v>2.4967999999999999</v>
      </c>
      <c r="H676" s="17">
        <v>14.8</v>
      </c>
      <c r="I676" s="161">
        <f t="shared" si="40"/>
        <v>1.4800000000000001E-2</v>
      </c>
      <c r="J676" s="162">
        <f t="shared" si="41"/>
        <v>5.9275873117590524E-3</v>
      </c>
      <c r="K676" s="171">
        <v>5.9275873117590524E-3</v>
      </c>
      <c r="L676" s="17">
        <v>3.2</v>
      </c>
      <c r="M676" s="17">
        <v>423.9</v>
      </c>
      <c r="N676" s="161">
        <f t="shared" si="42"/>
        <v>0.4239</v>
      </c>
      <c r="O676" s="165">
        <f t="shared" si="43"/>
        <v>0.16977731496315285</v>
      </c>
      <c r="P676" s="15">
        <v>0.16977731496315285</v>
      </c>
      <c r="Q676" s="17">
        <v>-6.6</v>
      </c>
      <c r="R676" s="323">
        <v>10</v>
      </c>
      <c r="S676" s="157" t="s">
        <v>1264</v>
      </c>
      <c r="T676" s="157" t="s">
        <v>347</v>
      </c>
      <c r="U676" s="157">
        <v>23.638719999999999</v>
      </c>
      <c r="V676" s="157">
        <v>-166.18002999999999</v>
      </c>
      <c r="W676" s="1" t="s">
        <v>422</v>
      </c>
      <c r="X676" s="4">
        <v>43672</v>
      </c>
      <c r="Y676" s="1">
        <v>27.222200000000001</v>
      </c>
      <c r="Z676" s="1" t="s">
        <v>1248</v>
      </c>
      <c r="AA676" s="2" t="s">
        <v>1245</v>
      </c>
    </row>
    <row r="677" spans="1:27" ht="14.5" x14ac:dyDescent="0.35">
      <c r="A677" s="1" t="s">
        <v>1439</v>
      </c>
      <c r="B677" s="1" t="s">
        <v>1429</v>
      </c>
      <c r="C677" s="1"/>
      <c r="D677" s="1"/>
      <c r="E677" s="1" t="s">
        <v>338</v>
      </c>
      <c r="F677" s="16">
        <v>2.5474999999999999</v>
      </c>
      <c r="H677" s="17">
        <v>17.7</v>
      </c>
      <c r="I677" s="161">
        <f t="shared" si="40"/>
        <v>1.77E-2</v>
      </c>
      <c r="J677" s="162">
        <f t="shared" si="41"/>
        <v>6.9479882237487734E-3</v>
      </c>
      <c r="K677" s="171">
        <v>6.9479882237487734E-3</v>
      </c>
      <c r="L677" s="17">
        <v>3</v>
      </c>
      <c r="M677" s="17">
        <v>439.9</v>
      </c>
      <c r="N677" s="161">
        <f t="shared" si="42"/>
        <v>0.43990000000000001</v>
      </c>
      <c r="O677" s="165">
        <f t="shared" si="43"/>
        <v>0.17267909715407265</v>
      </c>
      <c r="P677" s="15">
        <v>0.17267909715407265</v>
      </c>
      <c r="Q677" s="17">
        <v>-7.2</v>
      </c>
      <c r="R677" s="323">
        <v>10</v>
      </c>
      <c r="S677" s="157" t="s">
        <v>1264</v>
      </c>
      <c r="T677" s="157" t="s">
        <v>347</v>
      </c>
      <c r="U677" s="157">
        <v>23.638719999999999</v>
      </c>
      <c r="V677" s="157">
        <v>-166.18002999999999</v>
      </c>
      <c r="W677" s="1" t="s">
        <v>422</v>
      </c>
      <c r="X677" s="4">
        <v>43672</v>
      </c>
      <c r="Y677" s="1">
        <v>27.222200000000001</v>
      </c>
      <c r="Z677" s="1" t="s">
        <v>1248</v>
      </c>
      <c r="AA677" s="2" t="s">
        <v>1245</v>
      </c>
    </row>
    <row r="678" spans="1:27" ht="14.5" x14ac:dyDescent="0.35">
      <c r="A678" s="1" t="s">
        <v>1428</v>
      </c>
      <c r="B678" s="1" t="s">
        <v>1429</v>
      </c>
      <c r="C678" s="1"/>
      <c r="D678" s="1"/>
      <c r="E678" s="1" t="s">
        <v>338</v>
      </c>
      <c r="F678" s="16">
        <v>2.5535999999999999</v>
      </c>
      <c r="H678" s="17">
        <v>10.6</v>
      </c>
      <c r="I678" s="161">
        <f t="shared" si="40"/>
        <v>1.06E-2</v>
      </c>
      <c r="J678" s="162">
        <f t="shared" si="41"/>
        <v>4.1510025062656648E-3</v>
      </c>
      <c r="K678" s="171">
        <v>4.1510025062656648E-3</v>
      </c>
      <c r="L678" s="17">
        <v>2.7</v>
      </c>
      <c r="M678" s="17">
        <v>421.1</v>
      </c>
      <c r="N678" s="161">
        <f t="shared" si="42"/>
        <v>0.42110000000000003</v>
      </c>
      <c r="O678" s="165">
        <f t="shared" si="43"/>
        <v>0.1649044486215539</v>
      </c>
      <c r="P678" s="15">
        <v>0.1649044486215539</v>
      </c>
      <c r="Q678" s="17">
        <v>-8</v>
      </c>
      <c r="R678" s="323">
        <v>23</v>
      </c>
      <c r="S678" s="157" t="s">
        <v>1430</v>
      </c>
      <c r="T678" s="157" t="s">
        <v>347</v>
      </c>
      <c r="U678" s="157">
        <v>23.635090000000002</v>
      </c>
      <c r="V678" s="157">
        <v>-166.1857</v>
      </c>
      <c r="W678" s="1" t="s">
        <v>422</v>
      </c>
      <c r="X678" s="4">
        <v>43672</v>
      </c>
      <c r="Y678" s="1">
        <v>26.666</v>
      </c>
      <c r="Z678" s="1" t="s">
        <v>1248</v>
      </c>
      <c r="AA678" s="2" t="s">
        <v>1245</v>
      </c>
    </row>
    <row r="679" spans="1:27" ht="14.5" x14ac:dyDescent="0.35">
      <c r="A679" s="1" t="s">
        <v>1432</v>
      </c>
      <c r="B679" s="1" t="s">
        <v>1429</v>
      </c>
      <c r="C679" s="1"/>
      <c r="D679" s="1"/>
      <c r="E679" s="1" t="s">
        <v>338</v>
      </c>
      <c r="F679" s="16">
        <v>2.5470999999999999</v>
      </c>
      <c r="H679" s="17">
        <v>13.1</v>
      </c>
      <c r="I679" s="161">
        <f t="shared" si="40"/>
        <v>1.3100000000000001E-2</v>
      </c>
      <c r="J679" s="162">
        <f t="shared" si="41"/>
        <v>5.143103922107495E-3</v>
      </c>
      <c r="K679" s="171">
        <v>5.143103922107495E-3</v>
      </c>
      <c r="L679" s="17">
        <v>3.3</v>
      </c>
      <c r="M679" s="17">
        <v>425.6</v>
      </c>
      <c r="N679" s="161">
        <f t="shared" si="42"/>
        <v>0.42560000000000003</v>
      </c>
      <c r="O679" s="165">
        <f t="shared" si="43"/>
        <v>0.16709198696556871</v>
      </c>
      <c r="P679" s="15">
        <v>0.16709198696556871</v>
      </c>
      <c r="Q679" s="17">
        <v>-7.9</v>
      </c>
      <c r="R679" s="323">
        <v>23</v>
      </c>
      <c r="S679" s="3" t="s">
        <v>1430</v>
      </c>
      <c r="T679" s="157" t="s">
        <v>347</v>
      </c>
      <c r="U679" s="157">
        <v>23.635090000000002</v>
      </c>
      <c r="V679" s="157">
        <v>-166.1857</v>
      </c>
      <c r="W679" s="1" t="s">
        <v>422</v>
      </c>
      <c r="X679" s="4">
        <v>43672</v>
      </c>
      <c r="Y679" s="1">
        <v>26.666</v>
      </c>
      <c r="Z679" s="1" t="s">
        <v>1248</v>
      </c>
      <c r="AA679" s="2" t="s">
        <v>1245</v>
      </c>
    </row>
    <row r="680" spans="1:27" ht="14.5" x14ac:dyDescent="0.35">
      <c r="A680" s="1" t="s">
        <v>1433</v>
      </c>
      <c r="B680" s="1" t="s">
        <v>1429</v>
      </c>
      <c r="C680" s="1"/>
      <c r="D680" s="1"/>
      <c r="E680" s="1" t="s">
        <v>338</v>
      </c>
      <c r="F680" s="16">
        <v>2.5308000000000002</v>
      </c>
      <c r="H680" s="17">
        <v>12.3</v>
      </c>
      <c r="I680" s="161">
        <f t="shared" si="40"/>
        <v>1.23E-2</v>
      </c>
      <c r="J680" s="162">
        <f t="shared" si="41"/>
        <v>4.8601232811759125E-3</v>
      </c>
      <c r="K680" s="171">
        <v>4.8601232811759125E-3</v>
      </c>
      <c r="L680" s="17">
        <v>3.1</v>
      </c>
      <c r="M680" s="17">
        <v>410.9</v>
      </c>
      <c r="N680" s="161">
        <f t="shared" si="42"/>
        <v>0.41089999999999999</v>
      </c>
      <c r="O680" s="165">
        <f t="shared" si="43"/>
        <v>0.16235972814920183</v>
      </c>
      <c r="P680" s="15">
        <v>0.16235972814920183</v>
      </c>
      <c r="Q680" s="17">
        <v>-7.8</v>
      </c>
      <c r="R680" s="323">
        <v>23</v>
      </c>
      <c r="S680" s="3" t="s">
        <v>1430</v>
      </c>
      <c r="T680" s="157" t="s">
        <v>347</v>
      </c>
      <c r="U680" s="157">
        <v>23.635090000000002</v>
      </c>
      <c r="V680" s="157">
        <v>-166.1857</v>
      </c>
      <c r="W680" s="1" t="s">
        <v>422</v>
      </c>
      <c r="X680" s="4">
        <v>43672</v>
      </c>
      <c r="Y680" s="1">
        <v>26.666</v>
      </c>
      <c r="Z680" s="1" t="s">
        <v>1248</v>
      </c>
      <c r="AA680" s="2" t="s">
        <v>1245</v>
      </c>
    </row>
    <row r="681" spans="1:27" ht="14.5" x14ac:dyDescent="0.35">
      <c r="A681" s="1" t="s">
        <v>1434</v>
      </c>
      <c r="B681" s="1" t="s">
        <v>1429</v>
      </c>
      <c r="C681" s="1"/>
      <c r="D681" s="1"/>
      <c r="E681" s="1" t="s">
        <v>338</v>
      </c>
      <c r="F681" s="16">
        <v>2.5644</v>
      </c>
      <c r="H681" s="17">
        <v>9.9</v>
      </c>
      <c r="I681" s="161">
        <f t="shared" si="40"/>
        <v>9.9000000000000008E-3</v>
      </c>
      <c r="J681" s="162">
        <f t="shared" si="41"/>
        <v>3.8605521759475904E-3</v>
      </c>
      <c r="K681" s="171">
        <v>3.8605521759475904E-3</v>
      </c>
      <c r="L681" s="17">
        <v>2.4</v>
      </c>
      <c r="M681" s="17">
        <v>409.6</v>
      </c>
      <c r="N681" s="161">
        <f t="shared" si="42"/>
        <v>0.40960000000000002</v>
      </c>
      <c r="O681" s="165">
        <f t="shared" si="43"/>
        <v>0.15972547184526595</v>
      </c>
      <c r="P681" s="15">
        <v>0.15972547184526595</v>
      </c>
      <c r="Q681" s="17">
        <v>-6.4</v>
      </c>
      <c r="R681" s="323">
        <v>23</v>
      </c>
      <c r="S681" s="3" t="s">
        <v>1430</v>
      </c>
      <c r="T681" s="157" t="s">
        <v>347</v>
      </c>
      <c r="U681" s="157">
        <v>23.635090000000002</v>
      </c>
      <c r="V681" s="157">
        <v>-166.1857</v>
      </c>
      <c r="W681" s="1" t="s">
        <v>422</v>
      </c>
      <c r="X681" s="4">
        <v>43672</v>
      </c>
      <c r="Y681" s="1">
        <v>26.666</v>
      </c>
      <c r="Z681" s="1" t="s">
        <v>1248</v>
      </c>
      <c r="AA681" s="2" t="s">
        <v>1245</v>
      </c>
    </row>
    <row r="682" spans="1:27" ht="14.5" x14ac:dyDescent="0.35">
      <c r="A682" s="1" t="s">
        <v>1435</v>
      </c>
      <c r="B682" s="1" t="s">
        <v>1429</v>
      </c>
      <c r="C682" s="1"/>
      <c r="D682" s="1"/>
      <c r="E682" s="1" t="s">
        <v>338</v>
      </c>
      <c r="F682" s="16">
        <v>2.4992000000000001</v>
      </c>
      <c r="H682" s="17">
        <v>11.4</v>
      </c>
      <c r="I682" s="161">
        <f t="shared" si="40"/>
        <v>1.14E-2</v>
      </c>
      <c r="J682" s="162">
        <f t="shared" si="41"/>
        <v>4.5614596670934702E-3</v>
      </c>
      <c r="K682" s="171">
        <v>4.5614596670934702E-3</v>
      </c>
      <c r="L682" s="17">
        <v>3</v>
      </c>
      <c r="M682" s="17">
        <v>404.5</v>
      </c>
      <c r="N682" s="161">
        <f t="shared" si="42"/>
        <v>0.40450000000000003</v>
      </c>
      <c r="O682" s="165">
        <f t="shared" si="43"/>
        <v>0.16185179257362356</v>
      </c>
      <c r="P682" s="15">
        <v>0.16185179257362356</v>
      </c>
      <c r="Q682" s="17">
        <v>-7.2</v>
      </c>
      <c r="R682" s="323">
        <v>23</v>
      </c>
      <c r="S682" s="3" t="s">
        <v>1430</v>
      </c>
      <c r="T682" s="157" t="s">
        <v>347</v>
      </c>
      <c r="U682" s="157">
        <v>23.635090000000002</v>
      </c>
      <c r="V682" s="157">
        <v>-166.1857</v>
      </c>
      <c r="W682" s="1" t="s">
        <v>422</v>
      </c>
      <c r="X682" s="4">
        <v>43672</v>
      </c>
      <c r="Y682" s="1">
        <v>26.666</v>
      </c>
      <c r="Z682" s="1" t="s">
        <v>1248</v>
      </c>
      <c r="AA682" s="2" t="s">
        <v>1245</v>
      </c>
    </row>
    <row r="683" spans="1:27" ht="14.5" x14ac:dyDescent="0.35">
      <c r="A683" s="1" t="s">
        <v>1441</v>
      </c>
      <c r="B683" s="1" t="s">
        <v>1429</v>
      </c>
      <c r="C683" s="1" t="s">
        <v>310</v>
      </c>
      <c r="D683" s="1"/>
      <c r="E683" s="1" t="s">
        <v>338</v>
      </c>
      <c r="F683" s="16">
        <v>2.5053000000000001</v>
      </c>
      <c r="H683" s="17">
        <v>9.5</v>
      </c>
      <c r="I683" s="161">
        <f t="shared" si="40"/>
        <v>9.4999999999999998E-3</v>
      </c>
      <c r="J683" s="162">
        <f t="shared" si="41"/>
        <v>3.7919610425897095E-3</v>
      </c>
      <c r="K683" s="171">
        <v>3.7919610425897095E-3</v>
      </c>
      <c r="L683" s="17">
        <v>3</v>
      </c>
      <c r="M683" s="17">
        <v>397.2</v>
      </c>
      <c r="N683" s="161">
        <f t="shared" si="42"/>
        <v>0.3972</v>
      </c>
      <c r="O683" s="165">
        <f t="shared" si="43"/>
        <v>0.15854388695964555</v>
      </c>
      <c r="P683" s="15">
        <v>0.15854388695964555</v>
      </c>
      <c r="Q683" s="17">
        <v>-6.5</v>
      </c>
      <c r="R683" s="323">
        <v>11</v>
      </c>
      <c r="S683" s="3" t="s">
        <v>1320</v>
      </c>
      <c r="T683" s="157" t="s">
        <v>349</v>
      </c>
      <c r="U683" s="157">
        <v>26.004280000000001</v>
      </c>
      <c r="V683" s="157">
        <v>-173.99403000000001</v>
      </c>
      <c r="W683" s="1" t="s">
        <v>422</v>
      </c>
      <c r="X683" s="4">
        <v>43676</v>
      </c>
      <c r="Y683" s="1">
        <v>27.222200000000001</v>
      </c>
      <c r="Z683" s="2" t="s">
        <v>1245</v>
      </c>
      <c r="AA683" s="1" t="s">
        <v>1245</v>
      </c>
    </row>
    <row r="684" spans="1:27" ht="14.5" x14ac:dyDescent="0.35">
      <c r="A684" s="119" t="s">
        <v>1442</v>
      </c>
      <c r="B684" s="119" t="s">
        <v>1429</v>
      </c>
      <c r="C684" s="119" t="s">
        <v>310</v>
      </c>
      <c r="D684" s="119"/>
      <c r="E684" s="119" t="s">
        <v>338</v>
      </c>
      <c r="F684" s="178">
        <v>2.4927999999999999</v>
      </c>
      <c r="G684" s="44"/>
      <c r="H684" s="179">
        <v>5.9</v>
      </c>
      <c r="I684" s="172">
        <f t="shared" si="40"/>
        <v>5.9000000000000007E-3</v>
      </c>
      <c r="J684" s="173">
        <f t="shared" si="41"/>
        <v>2.3668164313222083E-3</v>
      </c>
      <c r="K684" s="293">
        <v>2.3668164313222083E-3</v>
      </c>
      <c r="L684" s="294"/>
      <c r="M684" s="179">
        <v>350.9</v>
      </c>
      <c r="N684" s="172">
        <f t="shared" si="42"/>
        <v>0.35089999999999999</v>
      </c>
      <c r="O684" s="176">
        <f t="shared" si="43"/>
        <v>0.14076540436456997</v>
      </c>
      <c r="P684" s="44">
        <v>0.14076540436456997</v>
      </c>
      <c r="Q684" s="179">
        <v>-2.5</v>
      </c>
      <c r="R684" s="124">
        <v>11</v>
      </c>
      <c r="S684" s="124" t="s">
        <v>1320</v>
      </c>
      <c r="T684" s="124" t="s">
        <v>349</v>
      </c>
      <c r="U684" s="124">
        <v>26.004280000000001</v>
      </c>
      <c r="V684" s="124">
        <v>-173.99403000000001</v>
      </c>
      <c r="W684" s="119" t="s">
        <v>422</v>
      </c>
      <c r="X684" s="295">
        <v>43676</v>
      </c>
      <c r="Y684" s="119">
        <v>27.222200000000001</v>
      </c>
      <c r="Z684" s="118" t="s">
        <v>1245</v>
      </c>
      <c r="AA684" s="119" t="s">
        <v>1245</v>
      </c>
    </row>
    <row r="685" spans="1:27" ht="14.5" x14ac:dyDescent="0.35">
      <c r="A685" s="1" t="s">
        <v>1443</v>
      </c>
      <c r="B685" s="1" t="s">
        <v>1429</v>
      </c>
      <c r="C685" s="1" t="s">
        <v>310</v>
      </c>
      <c r="D685" s="1"/>
      <c r="E685" s="1" t="s">
        <v>338</v>
      </c>
      <c r="F685" s="16">
        <v>2.5436000000000001</v>
      </c>
      <c r="H685" s="17">
        <v>9.5</v>
      </c>
      <c r="I685" s="161">
        <f t="shared" si="40"/>
        <v>9.4999999999999998E-3</v>
      </c>
      <c r="J685" s="162">
        <f t="shared" si="41"/>
        <v>3.7348639723226921E-3</v>
      </c>
      <c r="K685" s="171">
        <v>3.7348639723226921E-3</v>
      </c>
      <c r="L685" s="17">
        <v>3.1</v>
      </c>
      <c r="M685" s="17">
        <v>393.9</v>
      </c>
      <c r="N685" s="161">
        <f t="shared" si="42"/>
        <v>0.39389999999999997</v>
      </c>
      <c r="O685" s="165">
        <f t="shared" si="43"/>
        <v>0.15485925459977981</v>
      </c>
      <c r="P685" s="15">
        <v>0.15485925459977981</v>
      </c>
      <c r="Q685" s="17">
        <v>-5.5</v>
      </c>
      <c r="R685" s="323">
        <v>11</v>
      </c>
      <c r="S685" s="3" t="s">
        <v>1320</v>
      </c>
      <c r="T685" s="157" t="s">
        <v>349</v>
      </c>
      <c r="U685" s="157">
        <v>26.004280000000001</v>
      </c>
      <c r="V685" s="157">
        <v>-173.99403000000001</v>
      </c>
      <c r="W685" s="1" t="s">
        <v>422</v>
      </c>
      <c r="X685" s="4">
        <v>43676</v>
      </c>
      <c r="Y685" s="1">
        <v>27.222200000000001</v>
      </c>
      <c r="Z685" s="2" t="s">
        <v>1245</v>
      </c>
      <c r="AA685" s="1" t="s">
        <v>1245</v>
      </c>
    </row>
    <row r="686" spans="1:27" ht="14.5" x14ac:dyDescent="0.35">
      <c r="A686" s="1" t="s">
        <v>22</v>
      </c>
      <c r="B686" s="1" t="s">
        <v>9</v>
      </c>
      <c r="C686" s="1" t="s">
        <v>1232</v>
      </c>
      <c r="E686" s="1" t="s">
        <v>338</v>
      </c>
      <c r="F686" s="16">
        <v>2.6257999999999999</v>
      </c>
      <c r="G686" s="16"/>
      <c r="H686" s="17">
        <v>92.5</v>
      </c>
      <c r="I686" s="161">
        <f t="shared" si="40"/>
        <v>9.2499999999999999E-2</v>
      </c>
      <c r="J686" s="162">
        <f t="shared" si="41"/>
        <v>3.5227359280981037E-2</v>
      </c>
      <c r="K686" s="163">
        <v>3.5227359280981037E-2</v>
      </c>
      <c r="L686" s="167">
        <v>2.2000000000000002</v>
      </c>
      <c r="M686" s="17">
        <v>785.4</v>
      </c>
      <c r="N686" s="161">
        <f t="shared" si="42"/>
        <v>0.78539999999999999</v>
      </c>
      <c r="O686" s="165">
        <f t="shared" si="43"/>
        <v>0.29910884301927032</v>
      </c>
      <c r="P686" s="166">
        <v>0.29910884301927032</v>
      </c>
      <c r="Q686" s="17">
        <v>-25.6</v>
      </c>
      <c r="R686" s="18">
        <v>60.96</v>
      </c>
      <c r="S686" s="3" t="s">
        <v>347</v>
      </c>
      <c r="T686" s="157" t="s">
        <v>347</v>
      </c>
      <c r="U686" s="168">
        <v>23.638466666666666</v>
      </c>
      <c r="V686" s="169">
        <v>-166.25138333333334</v>
      </c>
      <c r="W686" s="21" t="s">
        <v>422</v>
      </c>
      <c r="X686" s="170">
        <v>41160</v>
      </c>
      <c r="Y686" s="22"/>
      <c r="Z686" s="2" t="s">
        <v>370</v>
      </c>
      <c r="AA686" s="1" t="s">
        <v>369</v>
      </c>
    </row>
    <row r="687" spans="1:27" ht="14.5" x14ac:dyDescent="0.35">
      <c r="A687" s="1" t="s">
        <v>28</v>
      </c>
      <c r="B687" s="1" t="s">
        <v>9</v>
      </c>
      <c r="C687" s="1" t="s">
        <v>1232</v>
      </c>
      <c r="E687" s="1" t="s">
        <v>338</v>
      </c>
      <c r="F687" s="16">
        <v>2.3115999999999999</v>
      </c>
      <c r="G687" s="16"/>
      <c r="H687" s="17">
        <v>80.400000000000006</v>
      </c>
      <c r="I687" s="161">
        <f t="shared" si="40"/>
        <v>8.0400000000000013E-2</v>
      </c>
      <c r="J687" s="162">
        <f t="shared" si="41"/>
        <v>3.4781103997231361E-2</v>
      </c>
      <c r="K687" s="163">
        <v>3.4781103997231361E-2</v>
      </c>
      <c r="L687" s="167">
        <v>2.6</v>
      </c>
      <c r="M687" s="17">
        <v>648.29999999999995</v>
      </c>
      <c r="N687" s="161">
        <f t="shared" si="42"/>
        <v>0.64829999999999999</v>
      </c>
      <c r="O687" s="165">
        <f t="shared" si="43"/>
        <v>0.28045509603737673</v>
      </c>
      <c r="P687" s="166">
        <v>0.28045509603737673</v>
      </c>
      <c r="Q687" s="17">
        <v>-24.8</v>
      </c>
      <c r="R687" s="18">
        <v>62.484000000000002</v>
      </c>
      <c r="S687" s="3" t="s">
        <v>347</v>
      </c>
      <c r="T687" s="157" t="s">
        <v>347</v>
      </c>
      <c r="U687" s="168">
        <v>23.639800000000001</v>
      </c>
      <c r="V687" s="169">
        <v>-166.25454999999999</v>
      </c>
      <c r="W687" s="21" t="s">
        <v>422</v>
      </c>
      <c r="X687" s="170">
        <v>41160</v>
      </c>
      <c r="Y687" s="22"/>
      <c r="Z687" s="2" t="s">
        <v>370</v>
      </c>
      <c r="AA687" s="1" t="s">
        <v>369</v>
      </c>
    </row>
    <row r="688" spans="1:27" ht="14.5" x14ac:dyDescent="0.35">
      <c r="A688" s="1" t="s">
        <v>1045</v>
      </c>
      <c r="B688" s="1" t="s">
        <v>9</v>
      </c>
      <c r="E688" s="2" t="s">
        <v>338</v>
      </c>
      <c r="F688" s="34">
        <v>1.0428999999999999</v>
      </c>
      <c r="G688" s="21"/>
      <c r="H688" s="26">
        <v>50.82911918376908</v>
      </c>
      <c r="I688" s="161">
        <f t="shared" si="40"/>
        <v>5.0829119183769082E-2</v>
      </c>
      <c r="J688" s="162">
        <f t="shared" si="41"/>
        <v>4.8738248330395133E-2</v>
      </c>
      <c r="K688" s="163">
        <v>4.8738248330395133E-2</v>
      </c>
      <c r="L688" s="27">
        <v>2.817751638434939</v>
      </c>
      <c r="M688" s="26">
        <v>319.33558594023646</v>
      </c>
      <c r="N688" s="161">
        <f t="shared" si="42"/>
        <v>0.31933558594023648</v>
      </c>
      <c r="O688" s="165">
        <f t="shared" si="43"/>
        <v>0.30619962215000146</v>
      </c>
      <c r="P688" s="166">
        <v>0.30619962215000146</v>
      </c>
      <c r="Q688" s="26">
        <v>-26.854160264625424</v>
      </c>
      <c r="R688" s="323">
        <v>84</v>
      </c>
      <c r="S688" s="3" t="s">
        <v>1123</v>
      </c>
      <c r="T688" s="21" t="s">
        <v>1217</v>
      </c>
      <c r="W688" s="21" t="s">
        <v>1203</v>
      </c>
      <c r="X688" s="36"/>
      <c r="Y688" s="21"/>
      <c r="Z688" s="21"/>
      <c r="AA688" s="21"/>
    </row>
    <row r="689" spans="1:27" ht="14.5" x14ac:dyDescent="0.35">
      <c r="A689" s="1" t="s">
        <v>1078</v>
      </c>
      <c r="B689" s="1" t="s">
        <v>9</v>
      </c>
      <c r="E689" s="2" t="s">
        <v>338</v>
      </c>
      <c r="F689" s="25">
        <v>1.4744999999999999</v>
      </c>
      <c r="G689" s="21"/>
      <c r="H689" s="17">
        <v>29.5</v>
      </c>
      <c r="I689" s="161">
        <f t="shared" si="40"/>
        <v>2.9500000000000002E-2</v>
      </c>
      <c r="J689" s="162">
        <f t="shared" si="41"/>
        <v>2.0006781959986439E-2</v>
      </c>
      <c r="K689" s="163">
        <v>2.0006781959986439E-2</v>
      </c>
      <c r="L689" s="167">
        <v>2</v>
      </c>
      <c r="M689" s="17">
        <v>218.6</v>
      </c>
      <c r="N689" s="161">
        <f t="shared" si="42"/>
        <v>0.21859999999999999</v>
      </c>
      <c r="O689" s="165">
        <f t="shared" si="43"/>
        <v>0.14825364530349272</v>
      </c>
      <c r="P689" s="166">
        <v>0.14825364530349272</v>
      </c>
      <c r="Q689" s="17">
        <v>-28.2</v>
      </c>
      <c r="R689" s="323">
        <v>95</v>
      </c>
      <c r="S689" s="3" t="s">
        <v>1117</v>
      </c>
      <c r="T689" s="21" t="s">
        <v>1217</v>
      </c>
      <c r="W689" s="21" t="s">
        <v>1203</v>
      </c>
      <c r="X689" s="36"/>
      <c r="Y689" s="21"/>
      <c r="Z689" s="21"/>
      <c r="AA689" s="21"/>
    </row>
    <row r="690" spans="1:27" ht="14.5" x14ac:dyDescent="0.35">
      <c r="A690" s="105" t="s">
        <v>180</v>
      </c>
      <c r="B690" s="1" t="s">
        <v>7</v>
      </c>
      <c r="C690" s="1" t="s">
        <v>303</v>
      </c>
      <c r="E690" s="1" t="s">
        <v>339</v>
      </c>
      <c r="F690" s="106">
        <v>2.04</v>
      </c>
      <c r="G690" s="21"/>
      <c r="H690" s="107">
        <v>18.899999999999999</v>
      </c>
      <c r="I690" s="161">
        <f t="shared" si="40"/>
        <v>1.89E-2</v>
      </c>
      <c r="J690" s="162">
        <f t="shared" si="41"/>
        <v>9.2647058823529405E-3</v>
      </c>
      <c r="K690" s="163">
        <v>9.2647058823529405E-3</v>
      </c>
      <c r="L690" s="164">
        <v>-0.6</v>
      </c>
      <c r="M690" s="107">
        <v>332</v>
      </c>
      <c r="N690" s="161">
        <f t="shared" si="42"/>
        <v>0.33200000000000002</v>
      </c>
      <c r="O690" s="165">
        <f t="shared" si="43"/>
        <v>0.16274509803921569</v>
      </c>
      <c r="P690" s="166">
        <v>0.16274509803921569</v>
      </c>
      <c r="Q690" s="107">
        <v>-17.3</v>
      </c>
      <c r="R690" s="110">
        <v>61</v>
      </c>
      <c r="S690" s="110" t="s">
        <v>347</v>
      </c>
      <c r="T690" s="110" t="s">
        <v>347</v>
      </c>
      <c r="U690" s="110">
        <v>23.633800000000001</v>
      </c>
      <c r="V690" s="110">
        <v>-166.17293333333333</v>
      </c>
      <c r="W690" s="21" t="s">
        <v>422</v>
      </c>
      <c r="X690" s="129">
        <v>41909</v>
      </c>
      <c r="Y690" s="113"/>
      <c r="Z690" s="105" t="s">
        <v>382</v>
      </c>
      <c r="AA690" s="1" t="s">
        <v>379</v>
      </c>
    </row>
    <row r="691" spans="1:27" ht="14.5" x14ac:dyDescent="0.35">
      <c r="A691" s="2" t="s">
        <v>57</v>
      </c>
      <c r="B691" s="2" t="s">
        <v>7</v>
      </c>
      <c r="C691" s="2" t="s">
        <v>303</v>
      </c>
      <c r="E691" s="2" t="s">
        <v>339</v>
      </c>
      <c r="F691" s="16">
        <v>2.2334000000000001</v>
      </c>
      <c r="G691" s="16"/>
      <c r="H691" s="17">
        <v>27.8</v>
      </c>
      <c r="I691" s="161">
        <f t="shared" si="40"/>
        <v>2.7800000000000002E-2</v>
      </c>
      <c r="J691" s="162">
        <f t="shared" si="41"/>
        <v>1.2447389630160293E-2</v>
      </c>
      <c r="K691" s="163">
        <v>1.2447389630160293E-2</v>
      </c>
      <c r="L691" s="167">
        <v>2.7</v>
      </c>
      <c r="M691" s="17">
        <v>573.6</v>
      </c>
      <c r="N691" s="161">
        <f t="shared" si="42"/>
        <v>0.5736</v>
      </c>
      <c r="O691" s="165">
        <f t="shared" si="43"/>
        <v>0.25682815438345125</v>
      </c>
      <c r="P691" s="166">
        <v>0.25682815438345125</v>
      </c>
      <c r="Q691" s="17">
        <v>-17.100000000000001</v>
      </c>
      <c r="R691" s="18">
        <v>54.864000000000004</v>
      </c>
      <c r="S691" s="3" t="s">
        <v>349</v>
      </c>
      <c r="T691" s="157" t="s">
        <v>349</v>
      </c>
      <c r="U691" s="168">
        <v>26.080766666666666</v>
      </c>
      <c r="V691" s="169">
        <v>-174.16</v>
      </c>
      <c r="W691" s="21" t="s">
        <v>422</v>
      </c>
      <c r="X691" s="170">
        <v>41171</v>
      </c>
      <c r="Y691" s="22"/>
      <c r="Z691" s="2" t="s">
        <v>370</v>
      </c>
      <c r="AA691" s="1" t="s">
        <v>369</v>
      </c>
    </row>
    <row r="692" spans="1:27" ht="14.5" x14ac:dyDescent="0.35">
      <c r="A692" s="105" t="s">
        <v>163</v>
      </c>
      <c r="B692" s="1" t="s">
        <v>7</v>
      </c>
      <c r="C692" s="1" t="s">
        <v>303</v>
      </c>
      <c r="E692" s="2" t="s">
        <v>339</v>
      </c>
      <c r="F692" s="106">
        <v>2.0889000000000002</v>
      </c>
      <c r="G692" s="21"/>
      <c r="H692" s="107">
        <v>15.5</v>
      </c>
      <c r="I692" s="161">
        <f t="shared" si="40"/>
        <v>1.55E-2</v>
      </c>
      <c r="J692" s="162">
        <f t="shared" si="41"/>
        <v>7.420173296950547E-3</v>
      </c>
      <c r="K692" s="163">
        <v>7.420173296950547E-3</v>
      </c>
      <c r="L692" s="164">
        <v>1.5</v>
      </c>
      <c r="M692" s="107">
        <v>423.9</v>
      </c>
      <c r="N692" s="161">
        <f t="shared" si="42"/>
        <v>0.4239</v>
      </c>
      <c r="O692" s="165">
        <f t="shared" si="43"/>
        <v>0.20292977165015078</v>
      </c>
      <c r="P692" s="166">
        <v>0.20292977165015078</v>
      </c>
      <c r="Q692" s="107">
        <v>-15</v>
      </c>
      <c r="R692" s="109">
        <v>64</v>
      </c>
      <c r="S692" s="110" t="s">
        <v>349</v>
      </c>
      <c r="T692" s="110" t="s">
        <v>349</v>
      </c>
      <c r="U692" s="127">
        <v>26.031700000000001</v>
      </c>
      <c r="V692" s="128">
        <v>-174.15823333333333</v>
      </c>
      <c r="W692" s="21" t="s">
        <v>422</v>
      </c>
      <c r="X692" s="129">
        <v>41898</v>
      </c>
      <c r="Y692" s="113"/>
      <c r="Z692" s="105" t="s">
        <v>380</v>
      </c>
      <c r="AA692" s="1" t="s">
        <v>379</v>
      </c>
    </row>
    <row r="693" spans="1:27" ht="14.5" x14ac:dyDescent="0.35">
      <c r="A693" s="2" t="s">
        <v>50</v>
      </c>
      <c r="B693" s="2" t="s">
        <v>7</v>
      </c>
      <c r="C693" s="2" t="s">
        <v>303</v>
      </c>
      <c r="E693" s="2" t="s">
        <v>339</v>
      </c>
      <c r="F693" s="16">
        <v>2.1673</v>
      </c>
      <c r="G693" s="16"/>
      <c r="H693" s="17">
        <v>31.2</v>
      </c>
      <c r="I693" s="161">
        <f t="shared" si="40"/>
        <v>3.1199999999999999E-2</v>
      </c>
      <c r="J693" s="162">
        <f t="shared" si="41"/>
        <v>1.4395791999261753E-2</v>
      </c>
      <c r="K693" s="163">
        <v>1.4395791999261753E-2</v>
      </c>
      <c r="L693" s="167">
        <v>2.4</v>
      </c>
      <c r="M693" s="17">
        <v>609.9</v>
      </c>
      <c r="N693" s="161">
        <f t="shared" si="42"/>
        <v>0.6099</v>
      </c>
      <c r="O693" s="165">
        <f t="shared" si="43"/>
        <v>0.2814100493701841</v>
      </c>
      <c r="P693" s="166">
        <v>0.2814100493701841</v>
      </c>
      <c r="Q693" s="17">
        <v>-16.3</v>
      </c>
      <c r="R693" s="18">
        <v>54.864000000000004</v>
      </c>
      <c r="S693" s="3" t="s">
        <v>345</v>
      </c>
      <c r="T693" s="157" t="s">
        <v>345</v>
      </c>
      <c r="U693" s="168">
        <v>28.698350000000001</v>
      </c>
      <c r="V693" s="169">
        <v>-177.43491666666668</v>
      </c>
      <c r="W693" s="21" t="s">
        <v>422</v>
      </c>
      <c r="X693" s="170">
        <v>41168</v>
      </c>
      <c r="Y693" s="22"/>
      <c r="Z693" s="2" t="s">
        <v>371</v>
      </c>
      <c r="AA693" s="1" t="s">
        <v>369</v>
      </c>
    </row>
    <row r="694" spans="1:27" ht="14.5" x14ac:dyDescent="0.35">
      <c r="A694" s="2" t="s">
        <v>36</v>
      </c>
      <c r="B694" s="2" t="s">
        <v>7</v>
      </c>
      <c r="C694" s="2" t="s">
        <v>303</v>
      </c>
      <c r="E694" s="2" t="s">
        <v>339</v>
      </c>
      <c r="F694" s="16">
        <v>2.7753999999999999</v>
      </c>
      <c r="G694" s="16"/>
      <c r="H694" s="17">
        <v>31.1</v>
      </c>
      <c r="I694" s="161">
        <f t="shared" si="40"/>
        <v>3.1100000000000003E-2</v>
      </c>
      <c r="J694" s="162">
        <f t="shared" si="41"/>
        <v>1.1205591986740652E-2</v>
      </c>
      <c r="K694" s="163">
        <v>1.1205591986740652E-2</v>
      </c>
      <c r="L694" s="167">
        <v>2.7</v>
      </c>
      <c r="M694" s="17">
        <v>608.79999999999995</v>
      </c>
      <c r="N694" s="161">
        <f t="shared" si="42"/>
        <v>0.60880000000000001</v>
      </c>
      <c r="O694" s="165">
        <f t="shared" si="43"/>
        <v>0.21935576853786842</v>
      </c>
      <c r="P694" s="166">
        <v>0.21935576853786842</v>
      </c>
      <c r="Q694" s="17">
        <v>-16.899999999999999</v>
      </c>
      <c r="R694" s="18">
        <v>57.912000000000006</v>
      </c>
      <c r="S694" s="3" t="s">
        <v>1212</v>
      </c>
      <c r="T694" s="157" t="s">
        <v>1212</v>
      </c>
      <c r="U694" s="168">
        <v>27.786133333333332</v>
      </c>
      <c r="V694" s="169">
        <v>-175.75016666666667</v>
      </c>
      <c r="W694" s="21" t="s">
        <v>422</v>
      </c>
      <c r="X694" s="170">
        <v>41165</v>
      </c>
      <c r="Y694" s="22"/>
      <c r="Z694" s="2" t="s">
        <v>370</v>
      </c>
      <c r="AA694" s="1" t="s">
        <v>369</v>
      </c>
    </row>
    <row r="695" spans="1:27" ht="14.5" x14ac:dyDescent="0.35">
      <c r="A695" s="1" t="s">
        <v>1453</v>
      </c>
      <c r="B695" s="1" t="s">
        <v>7</v>
      </c>
      <c r="C695" s="1" t="s">
        <v>310</v>
      </c>
      <c r="D695" s="1"/>
      <c r="E695" s="1" t="s">
        <v>339</v>
      </c>
      <c r="F695" s="16">
        <v>2.4796</v>
      </c>
      <c r="H695" s="17">
        <v>28.6</v>
      </c>
      <c r="I695" s="161">
        <f t="shared" si="40"/>
        <v>2.86E-2</v>
      </c>
      <c r="J695" s="162">
        <f t="shared" si="41"/>
        <v>1.1534118406194548E-2</v>
      </c>
      <c r="K695" s="171">
        <v>1.1534118406194548E-2</v>
      </c>
      <c r="L695" s="17">
        <v>-0.2</v>
      </c>
      <c r="M695" s="17">
        <v>590.20000000000005</v>
      </c>
      <c r="N695" s="161">
        <f t="shared" si="42"/>
        <v>0.59020000000000006</v>
      </c>
      <c r="O695" s="165">
        <f t="shared" si="43"/>
        <v>0.23802226165510568</v>
      </c>
      <c r="P695" s="15">
        <v>0.23802226165510568</v>
      </c>
      <c r="Q695" s="17">
        <v>-15.7</v>
      </c>
      <c r="R695" s="323">
        <v>11</v>
      </c>
      <c r="S695" s="3" t="s">
        <v>1259</v>
      </c>
      <c r="T695" s="157" t="s">
        <v>347</v>
      </c>
      <c r="U695" s="157">
        <v>23.62792</v>
      </c>
      <c r="V695" s="157">
        <v>-166.13538</v>
      </c>
      <c r="W695" s="1" t="s">
        <v>422</v>
      </c>
      <c r="X695" s="4">
        <v>43672</v>
      </c>
      <c r="Y695" s="1">
        <v>26.666</v>
      </c>
      <c r="Z695" s="1" t="s">
        <v>1248</v>
      </c>
      <c r="AA695" s="2" t="s">
        <v>1245</v>
      </c>
    </row>
    <row r="696" spans="1:27" ht="14.5" x14ac:dyDescent="0.35">
      <c r="A696" s="1" t="s">
        <v>1454</v>
      </c>
      <c r="B696" s="1" t="s">
        <v>7</v>
      </c>
      <c r="C696" s="1" t="s">
        <v>310</v>
      </c>
      <c r="D696" s="1"/>
      <c r="E696" s="1" t="s">
        <v>339</v>
      </c>
      <c r="F696" s="16">
        <v>2.5727000000000002</v>
      </c>
      <c r="H696" s="17">
        <v>25.3</v>
      </c>
      <c r="I696" s="161">
        <f t="shared" si="40"/>
        <v>2.53E-2</v>
      </c>
      <c r="J696" s="162">
        <f t="shared" si="41"/>
        <v>9.8340265091149369E-3</v>
      </c>
      <c r="K696" s="171">
        <v>9.8340265091149369E-3</v>
      </c>
      <c r="L696" s="17">
        <v>1.5</v>
      </c>
      <c r="M696" s="17">
        <v>582.6</v>
      </c>
      <c r="N696" s="161">
        <f t="shared" si="42"/>
        <v>0.58260000000000001</v>
      </c>
      <c r="O696" s="165">
        <f t="shared" si="43"/>
        <v>0.22645469739961907</v>
      </c>
      <c r="P696" s="15">
        <v>0.22645469739961907</v>
      </c>
      <c r="Q696" s="17">
        <v>-13.9</v>
      </c>
      <c r="R696" s="323">
        <v>11</v>
      </c>
      <c r="S696" s="3" t="s">
        <v>1259</v>
      </c>
      <c r="T696" s="157" t="s">
        <v>347</v>
      </c>
      <c r="U696" s="157">
        <v>23.62792</v>
      </c>
      <c r="V696" s="157">
        <v>-166.13538</v>
      </c>
      <c r="W696" s="1" t="s">
        <v>422</v>
      </c>
      <c r="X696" s="4">
        <v>43672</v>
      </c>
      <c r="Y696" s="1">
        <v>26.666</v>
      </c>
      <c r="Z696" s="1" t="s">
        <v>1248</v>
      </c>
      <c r="AA696" s="2" t="s">
        <v>1245</v>
      </c>
    </row>
    <row r="697" spans="1:27" ht="14.5" x14ac:dyDescent="0.35">
      <c r="A697" s="1" t="s">
        <v>1455</v>
      </c>
      <c r="B697" s="1" t="s">
        <v>7</v>
      </c>
      <c r="C697" s="1" t="s">
        <v>310</v>
      </c>
      <c r="D697" s="1"/>
      <c r="E697" s="1" t="s">
        <v>339</v>
      </c>
      <c r="F697" s="16">
        <v>2.5154999999999998</v>
      </c>
      <c r="H697" s="17">
        <v>29</v>
      </c>
      <c r="I697" s="161">
        <f t="shared" si="40"/>
        <v>2.9000000000000001E-2</v>
      </c>
      <c r="J697" s="162">
        <f t="shared" si="41"/>
        <v>1.1528523156430135E-2</v>
      </c>
      <c r="K697" s="171">
        <v>1.1528523156430135E-2</v>
      </c>
      <c r="L697" s="17">
        <v>2.7</v>
      </c>
      <c r="M697" s="17">
        <v>611.1</v>
      </c>
      <c r="N697" s="161">
        <f t="shared" si="42"/>
        <v>0.61110000000000009</v>
      </c>
      <c r="O697" s="165">
        <f t="shared" si="43"/>
        <v>0.24293381037567088</v>
      </c>
      <c r="P697" s="15">
        <v>0.24293381037567088</v>
      </c>
      <c r="Q697" s="17">
        <v>-16.100000000000001</v>
      </c>
      <c r="R697" s="323">
        <v>11</v>
      </c>
      <c r="S697" s="3" t="s">
        <v>1259</v>
      </c>
      <c r="T697" s="157" t="s">
        <v>347</v>
      </c>
      <c r="U697" s="157">
        <v>23.62792</v>
      </c>
      <c r="V697" s="157">
        <v>-166.13538</v>
      </c>
      <c r="W697" s="1" t="s">
        <v>422</v>
      </c>
      <c r="X697" s="4">
        <v>43672</v>
      </c>
      <c r="Y697" s="1">
        <v>26.666</v>
      </c>
      <c r="Z697" s="1" t="s">
        <v>1248</v>
      </c>
      <c r="AA697" s="2" t="s">
        <v>1245</v>
      </c>
    </row>
    <row r="698" spans="1:27" ht="14.5" x14ac:dyDescent="0.35">
      <c r="A698" s="1" t="s">
        <v>1457</v>
      </c>
      <c r="B698" s="1" t="s">
        <v>7</v>
      </c>
      <c r="C698" s="1" t="s">
        <v>310</v>
      </c>
      <c r="D698" s="1"/>
      <c r="E698" s="1" t="s">
        <v>339</v>
      </c>
      <c r="F698" s="16">
        <v>2.2928999999999999</v>
      </c>
      <c r="H698" s="17">
        <v>27.4</v>
      </c>
      <c r="I698" s="161">
        <f t="shared" si="40"/>
        <v>2.7400000000000001E-2</v>
      </c>
      <c r="J698" s="162">
        <f t="shared" si="41"/>
        <v>1.1949932400017446E-2</v>
      </c>
      <c r="K698" s="171">
        <v>1.1949932400017446E-2</v>
      </c>
      <c r="L698" s="17">
        <v>2.5</v>
      </c>
      <c r="M698" s="17">
        <v>495.4</v>
      </c>
      <c r="N698" s="161">
        <f t="shared" si="42"/>
        <v>0.49540000000000001</v>
      </c>
      <c r="O698" s="165">
        <f t="shared" si="43"/>
        <v>0.21605826682367307</v>
      </c>
      <c r="P698" s="15">
        <v>0.21605826682367307</v>
      </c>
      <c r="Q698" s="17">
        <v>-19.3</v>
      </c>
      <c r="R698" s="323">
        <v>64</v>
      </c>
      <c r="S698" s="1"/>
      <c r="T698" s="157" t="s">
        <v>347</v>
      </c>
      <c r="U698" s="157">
        <v>23.63833</v>
      </c>
      <c r="V698" s="157">
        <v>-166.21693999999999</v>
      </c>
      <c r="W698" s="1" t="s">
        <v>422</v>
      </c>
      <c r="X698" s="4">
        <v>43673</v>
      </c>
      <c r="Y698" s="157"/>
      <c r="Z698" s="1" t="s">
        <v>1288</v>
      </c>
      <c r="AA698" s="2" t="s">
        <v>1245</v>
      </c>
    </row>
    <row r="699" spans="1:27" ht="14.5" x14ac:dyDescent="0.35">
      <c r="A699" s="1" t="s">
        <v>1458</v>
      </c>
      <c r="B699" s="1" t="s">
        <v>7</v>
      </c>
      <c r="C699" s="1" t="s">
        <v>310</v>
      </c>
      <c r="D699" s="1"/>
      <c r="E699" s="1" t="s">
        <v>339</v>
      </c>
      <c r="F699" s="16">
        <v>2.4864000000000002</v>
      </c>
      <c r="H699" s="17">
        <v>29.9</v>
      </c>
      <c r="I699" s="161">
        <f t="shared" si="40"/>
        <v>2.9899999999999999E-2</v>
      </c>
      <c r="J699" s="162">
        <f t="shared" si="41"/>
        <v>1.2025418275418275E-2</v>
      </c>
      <c r="K699" s="171">
        <v>1.2025418275418275E-2</v>
      </c>
      <c r="L699" s="17">
        <v>0.3</v>
      </c>
      <c r="M699" s="17">
        <v>553.1</v>
      </c>
      <c r="N699" s="161">
        <f t="shared" si="42"/>
        <v>0.55310000000000004</v>
      </c>
      <c r="O699" s="165">
        <f t="shared" si="43"/>
        <v>0.2224501287001287</v>
      </c>
      <c r="P699" s="15">
        <v>0.2224501287001287</v>
      </c>
      <c r="Q699" s="17">
        <v>-19.2</v>
      </c>
      <c r="R699" s="323">
        <v>64</v>
      </c>
      <c r="S699" s="1"/>
      <c r="T699" s="157" t="s">
        <v>347</v>
      </c>
      <c r="U699" s="157">
        <v>23.63833</v>
      </c>
      <c r="V699" s="157">
        <v>-166.21693999999999</v>
      </c>
      <c r="W699" s="1" t="s">
        <v>422</v>
      </c>
      <c r="X699" s="4">
        <v>43673</v>
      </c>
      <c r="Y699" s="157"/>
      <c r="Z699" s="1" t="s">
        <v>1288</v>
      </c>
      <c r="AA699" s="2" t="s">
        <v>1245</v>
      </c>
    </row>
    <row r="700" spans="1:27" ht="14.5" x14ac:dyDescent="0.35">
      <c r="A700" s="1" t="s">
        <v>1460</v>
      </c>
      <c r="B700" s="1" t="s">
        <v>7</v>
      </c>
      <c r="C700" s="1" t="s">
        <v>303</v>
      </c>
      <c r="D700" s="1"/>
      <c r="E700" s="1" t="s">
        <v>339</v>
      </c>
      <c r="F700" s="16">
        <v>2.5695999999999999</v>
      </c>
      <c r="H700" s="17">
        <v>25.5</v>
      </c>
      <c r="I700" s="161">
        <f t="shared" si="40"/>
        <v>2.5500000000000002E-2</v>
      </c>
      <c r="J700" s="162">
        <f t="shared" si="41"/>
        <v>9.9237235367372369E-3</v>
      </c>
      <c r="K700" s="171">
        <v>9.9237235367372369E-3</v>
      </c>
      <c r="L700" s="17">
        <v>3</v>
      </c>
      <c r="M700" s="17">
        <v>597.70000000000005</v>
      </c>
      <c r="N700" s="161">
        <f t="shared" si="42"/>
        <v>0.59770000000000001</v>
      </c>
      <c r="O700" s="165">
        <f t="shared" si="43"/>
        <v>0.23260429638854299</v>
      </c>
      <c r="P700" s="15">
        <v>0.23260429638854299</v>
      </c>
      <c r="Q700" s="17">
        <v>-16.3</v>
      </c>
      <c r="R700" s="323">
        <v>11</v>
      </c>
      <c r="S700" s="3" t="s">
        <v>1320</v>
      </c>
      <c r="T700" s="157" t="s">
        <v>349</v>
      </c>
      <c r="U700" s="157">
        <v>26.004280000000001</v>
      </c>
      <c r="V700" s="157">
        <v>-173.99403000000001</v>
      </c>
      <c r="W700" s="1" t="s">
        <v>422</v>
      </c>
      <c r="X700" s="4">
        <v>43676</v>
      </c>
      <c r="Y700" s="1">
        <v>27.222200000000001</v>
      </c>
      <c r="Z700" s="1" t="s">
        <v>1245</v>
      </c>
      <c r="AA700" s="2" t="s">
        <v>1245</v>
      </c>
    </row>
    <row r="701" spans="1:27" ht="14.5" x14ac:dyDescent="0.35">
      <c r="A701" s="1" t="s">
        <v>1461</v>
      </c>
      <c r="B701" s="1" t="s">
        <v>7</v>
      </c>
      <c r="C701" s="1" t="s">
        <v>303</v>
      </c>
      <c r="D701" s="1"/>
      <c r="E701" s="1" t="s">
        <v>339</v>
      </c>
      <c r="F701" s="16">
        <v>2.496</v>
      </c>
      <c r="H701" s="17">
        <v>27</v>
      </c>
      <c r="I701" s="161">
        <f t="shared" si="40"/>
        <v>2.7E-2</v>
      </c>
      <c r="J701" s="162">
        <f t="shared" si="41"/>
        <v>1.0817307692307692E-2</v>
      </c>
      <c r="K701" s="171">
        <v>1.0817307692307692E-2</v>
      </c>
      <c r="L701" s="17">
        <v>2</v>
      </c>
      <c r="M701" s="17">
        <v>578.29999999999995</v>
      </c>
      <c r="N701" s="161">
        <f t="shared" si="42"/>
        <v>0.57829999999999993</v>
      </c>
      <c r="O701" s="165">
        <f t="shared" si="43"/>
        <v>0.23169070512820511</v>
      </c>
      <c r="P701" s="15">
        <v>0.23169070512820511</v>
      </c>
      <c r="Q701" s="17">
        <v>-14.8</v>
      </c>
      <c r="R701" s="323">
        <v>11</v>
      </c>
      <c r="S701" s="157" t="s">
        <v>1320</v>
      </c>
      <c r="T701" s="157" t="s">
        <v>349</v>
      </c>
      <c r="U701" s="157">
        <v>26.004280000000001</v>
      </c>
      <c r="V701" s="157">
        <v>-173.99403000000001</v>
      </c>
      <c r="W701" s="1" t="s">
        <v>422</v>
      </c>
      <c r="X701" s="4">
        <v>43676</v>
      </c>
      <c r="Y701" s="1">
        <v>27.222200000000001</v>
      </c>
      <c r="Z701" s="1" t="s">
        <v>1245</v>
      </c>
      <c r="AA701" s="2" t="s">
        <v>1245</v>
      </c>
    </row>
    <row r="702" spans="1:27" ht="14.5" x14ac:dyDescent="0.35">
      <c r="A702" s="1" t="s">
        <v>1462</v>
      </c>
      <c r="B702" s="1" t="s">
        <v>7</v>
      </c>
      <c r="C702" s="1" t="s">
        <v>303</v>
      </c>
      <c r="D702" s="1"/>
      <c r="E702" s="1" t="s">
        <v>339</v>
      </c>
      <c r="F702" s="16">
        <v>2.4963000000000002</v>
      </c>
      <c r="H702" s="17">
        <v>25.1</v>
      </c>
      <c r="I702" s="161">
        <f t="shared" si="40"/>
        <v>2.5100000000000001E-2</v>
      </c>
      <c r="J702" s="162">
        <f t="shared" si="41"/>
        <v>1.0054881224211833E-2</v>
      </c>
      <c r="K702" s="171">
        <v>1.0054881224211833E-2</v>
      </c>
      <c r="L702" s="17">
        <v>2.8</v>
      </c>
      <c r="M702" s="17">
        <v>567.4</v>
      </c>
      <c r="N702" s="161">
        <f t="shared" si="42"/>
        <v>0.56740000000000002</v>
      </c>
      <c r="O702" s="165">
        <f t="shared" si="43"/>
        <v>0.22729639867003162</v>
      </c>
      <c r="P702" s="15">
        <v>0.22729639867003162</v>
      </c>
      <c r="Q702" s="17">
        <v>-16.399999999999999</v>
      </c>
      <c r="R702" s="323">
        <v>11</v>
      </c>
      <c r="S702" s="157" t="s">
        <v>1320</v>
      </c>
      <c r="T702" s="157" t="s">
        <v>349</v>
      </c>
      <c r="U702" s="157">
        <v>26.004280000000001</v>
      </c>
      <c r="V702" s="157">
        <v>-173.99403000000001</v>
      </c>
      <c r="W702" s="1" t="s">
        <v>422</v>
      </c>
      <c r="X702" s="4">
        <v>43676</v>
      </c>
      <c r="Y702" s="1">
        <v>27.222200000000001</v>
      </c>
      <c r="Z702" s="1" t="s">
        <v>1245</v>
      </c>
      <c r="AA702" s="2" t="s">
        <v>1245</v>
      </c>
    </row>
    <row r="703" spans="1:27" ht="14.5" x14ac:dyDescent="0.35">
      <c r="A703" s="1" t="s">
        <v>1464</v>
      </c>
      <c r="B703" s="1" t="s">
        <v>7</v>
      </c>
      <c r="C703" s="1" t="s">
        <v>303</v>
      </c>
      <c r="D703" s="1"/>
      <c r="E703" s="1" t="s">
        <v>339</v>
      </c>
      <c r="F703" s="16">
        <v>2.5344000000000002</v>
      </c>
      <c r="H703" s="17">
        <v>27.6</v>
      </c>
      <c r="I703" s="161">
        <f t="shared" si="40"/>
        <v>2.7600000000000003E-2</v>
      </c>
      <c r="J703" s="162">
        <f t="shared" si="41"/>
        <v>1.0890151515151516E-2</v>
      </c>
      <c r="K703" s="171">
        <v>1.0890151515151516E-2</v>
      </c>
      <c r="L703" s="17">
        <v>1.8</v>
      </c>
      <c r="M703" s="17">
        <v>664.5</v>
      </c>
      <c r="N703" s="161">
        <f t="shared" si="42"/>
        <v>0.66449999999999998</v>
      </c>
      <c r="O703" s="165">
        <f t="shared" si="43"/>
        <v>0.26219223484848481</v>
      </c>
      <c r="P703" s="15">
        <v>0.26219223484848481</v>
      </c>
      <c r="Q703" s="17">
        <v>-18</v>
      </c>
      <c r="R703" s="323">
        <v>55</v>
      </c>
      <c r="S703" s="157" t="s">
        <v>349</v>
      </c>
      <c r="T703" s="157" t="s">
        <v>349</v>
      </c>
      <c r="U703" s="157">
        <v>26.025276999999999</v>
      </c>
      <c r="V703" s="157">
        <v>-174.15693999999999</v>
      </c>
      <c r="W703" s="1" t="s">
        <v>422</v>
      </c>
      <c r="X703" s="4">
        <v>43676</v>
      </c>
      <c r="Y703" s="157"/>
      <c r="Z703" s="1" t="s">
        <v>378</v>
      </c>
      <c r="AA703" s="2" t="s">
        <v>1245</v>
      </c>
    </row>
    <row r="704" spans="1:27" ht="14.5" x14ac:dyDescent="0.35">
      <c r="A704" s="1" t="s">
        <v>1465</v>
      </c>
      <c r="B704" s="1" t="s">
        <v>7</v>
      </c>
      <c r="C704" s="1" t="s">
        <v>303</v>
      </c>
      <c r="D704" s="1"/>
      <c r="E704" s="1" t="s">
        <v>339</v>
      </c>
      <c r="F704" s="16">
        <v>2.5655999999999999</v>
      </c>
      <c r="H704" s="17">
        <v>27.7</v>
      </c>
      <c r="I704" s="161">
        <f t="shared" si="40"/>
        <v>2.7699999999999999E-2</v>
      </c>
      <c r="J704" s="162">
        <f t="shared" si="41"/>
        <v>1.0796694730277518E-2</v>
      </c>
      <c r="K704" s="171">
        <v>1.0796694730277518E-2</v>
      </c>
      <c r="L704" s="17">
        <v>5.2</v>
      </c>
      <c r="M704" s="17">
        <v>744.2</v>
      </c>
      <c r="N704" s="161">
        <f t="shared" si="42"/>
        <v>0.74420000000000008</v>
      </c>
      <c r="O704" s="165">
        <f t="shared" si="43"/>
        <v>0.29006859993763645</v>
      </c>
      <c r="P704" s="15">
        <v>0.29006859993763645</v>
      </c>
      <c r="Q704" s="17">
        <v>-18.3</v>
      </c>
      <c r="R704" s="323">
        <v>55</v>
      </c>
      <c r="S704" s="157" t="s">
        <v>349</v>
      </c>
      <c r="T704" s="157" t="s">
        <v>349</v>
      </c>
      <c r="U704" s="157">
        <v>26.025276999999999</v>
      </c>
      <c r="V704" s="157">
        <v>-174.15693999999999</v>
      </c>
      <c r="W704" s="1" t="s">
        <v>422</v>
      </c>
      <c r="X704" s="4">
        <v>43676</v>
      </c>
      <c r="Y704" s="157"/>
      <c r="Z704" s="1" t="s">
        <v>378</v>
      </c>
      <c r="AA704" s="2" t="s">
        <v>1245</v>
      </c>
    </row>
    <row r="705" spans="1:27" ht="14.5" x14ac:dyDescent="0.35">
      <c r="A705" s="1" t="s">
        <v>1466</v>
      </c>
      <c r="B705" s="1" t="s">
        <v>7</v>
      </c>
      <c r="C705" s="1" t="s">
        <v>303</v>
      </c>
      <c r="D705" s="1"/>
      <c r="E705" s="1" t="s">
        <v>339</v>
      </c>
      <c r="F705" s="16">
        <v>2.5445000000000002</v>
      </c>
      <c r="H705" s="17">
        <v>27.2</v>
      </c>
      <c r="I705" s="161">
        <f t="shared" si="40"/>
        <v>2.7199999999999998E-2</v>
      </c>
      <c r="J705" s="162">
        <f t="shared" si="41"/>
        <v>1.0689722931813715E-2</v>
      </c>
      <c r="K705" s="171">
        <v>1.0689722931813715E-2</v>
      </c>
      <c r="L705" s="17">
        <v>2.4</v>
      </c>
      <c r="M705" s="17">
        <v>699.9</v>
      </c>
      <c r="N705" s="161">
        <f t="shared" si="42"/>
        <v>0.69989999999999997</v>
      </c>
      <c r="O705" s="165">
        <f t="shared" si="43"/>
        <v>0.27506386323442716</v>
      </c>
      <c r="P705" s="15">
        <v>0.27506386323442716</v>
      </c>
      <c r="Q705" s="17">
        <v>-17.8</v>
      </c>
      <c r="R705" s="323">
        <v>55</v>
      </c>
      <c r="S705" s="157" t="s">
        <v>349</v>
      </c>
      <c r="T705" s="157" t="s">
        <v>349</v>
      </c>
      <c r="U705" s="157">
        <v>26.025276999999999</v>
      </c>
      <c r="V705" s="157">
        <v>-174.15693999999999</v>
      </c>
      <c r="W705" s="1" t="s">
        <v>422</v>
      </c>
      <c r="X705" s="4">
        <v>43676</v>
      </c>
      <c r="Y705" s="157"/>
      <c r="Z705" s="1" t="s">
        <v>378</v>
      </c>
      <c r="AA705" s="2" t="s">
        <v>1245</v>
      </c>
    </row>
    <row r="706" spans="1:27" ht="14.5" x14ac:dyDescent="0.35">
      <c r="A706" s="1" t="s">
        <v>1468</v>
      </c>
      <c r="B706" s="1" t="s">
        <v>7</v>
      </c>
      <c r="C706" s="1" t="s">
        <v>303</v>
      </c>
      <c r="D706" s="1"/>
      <c r="E706" s="1" t="s">
        <v>339</v>
      </c>
      <c r="F706" s="16">
        <v>2.5074999999999998</v>
      </c>
      <c r="H706" s="17">
        <v>22.4</v>
      </c>
      <c r="I706" s="161">
        <f t="shared" ref="I706:I769" si="44">H706*0.001</f>
        <v>2.24E-2</v>
      </c>
      <c r="J706" s="162">
        <f t="shared" ref="J706:J769" si="45">I706/F706</f>
        <v>8.9332003988035896E-3</v>
      </c>
      <c r="K706" s="171">
        <v>8.9332003988035896E-3</v>
      </c>
      <c r="L706" s="17">
        <v>1.2</v>
      </c>
      <c r="M706" s="17">
        <v>603.5</v>
      </c>
      <c r="N706" s="161">
        <f t="shared" ref="N706:N769" si="46">M706*0.001</f>
        <v>0.60350000000000004</v>
      </c>
      <c r="O706" s="165">
        <f t="shared" ref="O706:O769" si="47">N706/F706</f>
        <v>0.24067796610169495</v>
      </c>
      <c r="P706" s="15">
        <v>0.24067796610169495</v>
      </c>
      <c r="Q706" s="17">
        <v>-15.8</v>
      </c>
      <c r="R706" s="323">
        <v>15</v>
      </c>
      <c r="S706" s="157" t="s">
        <v>1467</v>
      </c>
      <c r="T706" s="157" t="s">
        <v>1212</v>
      </c>
      <c r="U706" s="157">
        <v>27.910520000000002</v>
      </c>
      <c r="V706" s="157">
        <v>-175.90467000000001</v>
      </c>
      <c r="W706" s="1" t="s">
        <v>422</v>
      </c>
      <c r="X706" s="4">
        <v>43682</v>
      </c>
      <c r="Y706" s="157"/>
      <c r="Z706" s="2" t="s">
        <v>1245</v>
      </c>
      <c r="AA706" s="1" t="s">
        <v>1245</v>
      </c>
    </row>
    <row r="707" spans="1:27" ht="14.5" x14ac:dyDescent="0.35">
      <c r="A707" s="1" t="s">
        <v>1469</v>
      </c>
      <c r="B707" s="1" t="s">
        <v>7</v>
      </c>
      <c r="C707" s="1" t="s">
        <v>303</v>
      </c>
      <c r="D707" s="1"/>
      <c r="E707" s="1" t="s">
        <v>339</v>
      </c>
      <c r="F707" s="16">
        <v>2.5274000000000001</v>
      </c>
      <c r="H707" s="17">
        <v>23.8</v>
      </c>
      <c r="I707" s="161">
        <f t="shared" si="44"/>
        <v>2.3800000000000002E-2</v>
      </c>
      <c r="J707" s="162">
        <f t="shared" si="45"/>
        <v>9.4167919601171168E-3</v>
      </c>
      <c r="K707" s="171">
        <v>9.4167919601171168E-3</v>
      </c>
      <c r="L707" s="17">
        <v>1.2</v>
      </c>
      <c r="M707" s="17">
        <v>591.4</v>
      </c>
      <c r="N707" s="161">
        <f t="shared" si="46"/>
        <v>0.59140000000000004</v>
      </c>
      <c r="O707" s="165">
        <f t="shared" si="47"/>
        <v>0.23399541030307827</v>
      </c>
      <c r="P707" s="15">
        <v>0.23399541030307827</v>
      </c>
      <c r="Q707" s="17">
        <v>-16.3</v>
      </c>
      <c r="R707" s="323">
        <v>15</v>
      </c>
      <c r="S707" s="3" t="s">
        <v>1467</v>
      </c>
      <c r="T707" s="157" t="s">
        <v>1212</v>
      </c>
      <c r="U707" s="157">
        <v>27.910520000000002</v>
      </c>
      <c r="V707" s="157">
        <v>-175.90467000000001</v>
      </c>
      <c r="W707" s="1" t="s">
        <v>422</v>
      </c>
      <c r="X707" s="4">
        <v>43682</v>
      </c>
      <c r="Y707" s="157"/>
      <c r="Z707" s="2" t="s">
        <v>1245</v>
      </c>
      <c r="AA707" s="1" t="s">
        <v>1245</v>
      </c>
    </row>
    <row r="708" spans="1:27" ht="14.5" x14ac:dyDescent="0.35">
      <c r="A708" s="1" t="s">
        <v>1470</v>
      </c>
      <c r="B708" s="1" t="s">
        <v>7</v>
      </c>
      <c r="C708" s="1" t="s">
        <v>303</v>
      </c>
      <c r="D708" s="1"/>
      <c r="E708" s="1" t="s">
        <v>339</v>
      </c>
      <c r="F708" s="16">
        <v>2.5552000000000001</v>
      </c>
      <c r="H708" s="17">
        <v>22.1</v>
      </c>
      <c r="I708" s="161">
        <f t="shared" si="44"/>
        <v>2.2100000000000002E-2</v>
      </c>
      <c r="J708" s="162">
        <f t="shared" si="45"/>
        <v>8.6490294301815908E-3</v>
      </c>
      <c r="K708" s="171">
        <v>8.6490294301815908E-3</v>
      </c>
      <c r="L708" s="17">
        <v>1.4</v>
      </c>
      <c r="M708" s="17">
        <v>579.4</v>
      </c>
      <c r="N708" s="161">
        <f t="shared" si="46"/>
        <v>0.57940000000000003</v>
      </c>
      <c r="O708" s="165">
        <f t="shared" si="47"/>
        <v>0.22675328741390105</v>
      </c>
      <c r="P708" s="15">
        <v>0.22675328741390105</v>
      </c>
      <c r="Q708" s="17">
        <v>-14.7</v>
      </c>
      <c r="R708" s="323">
        <v>15</v>
      </c>
      <c r="S708" s="3" t="s">
        <v>1467</v>
      </c>
      <c r="T708" s="157" t="s">
        <v>1212</v>
      </c>
      <c r="U708" s="157">
        <v>27.910520000000002</v>
      </c>
      <c r="V708" s="157">
        <v>-175.90467000000001</v>
      </c>
      <c r="W708" s="1" t="s">
        <v>422</v>
      </c>
      <c r="X708" s="4">
        <v>43682</v>
      </c>
      <c r="Y708" s="157"/>
      <c r="Z708" s="2" t="s">
        <v>1245</v>
      </c>
      <c r="AA708" s="1" t="s">
        <v>1245</v>
      </c>
    </row>
    <row r="709" spans="1:27" ht="14.5" x14ac:dyDescent="0.35">
      <c r="A709" s="1" t="s">
        <v>1445</v>
      </c>
      <c r="B709" s="1" t="s">
        <v>7</v>
      </c>
      <c r="C709" s="1" t="s">
        <v>303</v>
      </c>
      <c r="D709" s="1"/>
      <c r="E709" s="1" t="s">
        <v>339</v>
      </c>
      <c r="F709" s="16">
        <v>2.4855999999999998</v>
      </c>
      <c r="H709" s="17">
        <v>27.6</v>
      </c>
      <c r="I709" s="161">
        <f t="shared" si="44"/>
        <v>2.7600000000000003E-2</v>
      </c>
      <c r="J709" s="162">
        <f t="shared" si="45"/>
        <v>1.1103958802703574E-2</v>
      </c>
      <c r="K709" s="171">
        <v>1.1103958802703574E-2</v>
      </c>
      <c r="L709" s="17">
        <v>1</v>
      </c>
      <c r="M709" s="17">
        <v>544.20000000000005</v>
      </c>
      <c r="N709" s="161">
        <f t="shared" si="46"/>
        <v>0.54420000000000002</v>
      </c>
      <c r="O709" s="165">
        <f t="shared" si="47"/>
        <v>0.21894110074026393</v>
      </c>
      <c r="P709" s="15">
        <v>0.21894110074026393</v>
      </c>
      <c r="Q709" s="17">
        <v>-16.399999999999999</v>
      </c>
      <c r="R709" s="323">
        <v>20</v>
      </c>
      <c r="S709" s="3" t="s">
        <v>1362</v>
      </c>
      <c r="T709" s="157" t="s">
        <v>1212</v>
      </c>
      <c r="U709" s="157">
        <v>27.907830000000001</v>
      </c>
      <c r="V709" s="157">
        <v>-175.72118</v>
      </c>
      <c r="W709" s="1" t="s">
        <v>422</v>
      </c>
      <c r="X709" s="4">
        <v>43685</v>
      </c>
      <c r="Y709" s="157"/>
      <c r="Z709" s="2" t="s">
        <v>1245</v>
      </c>
      <c r="AA709" s="1" t="s">
        <v>1245</v>
      </c>
    </row>
    <row r="710" spans="1:27" ht="14.5" x14ac:dyDescent="0.35">
      <c r="A710" s="1" t="s">
        <v>1446</v>
      </c>
      <c r="B710" s="1" t="s">
        <v>7</v>
      </c>
      <c r="C710" s="1" t="s">
        <v>303</v>
      </c>
      <c r="D710" s="1"/>
      <c r="E710" s="1" t="s">
        <v>339</v>
      </c>
      <c r="F710" s="16">
        <v>2.5476999999999999</v>
      </c>
      <c r="H710" s="17">
        <v>26.1</v>
      </c>
      <c r="I710" s="161">
        <f t="shared" si="44"/>
        <v>2.6100000000000002E-2</v>
      </c>
      <c r="J710" s="162">
        <f t="shared" si="45"/>
        <v>1.0244534285826433E-2</v>
      </c>
      <c r="K710" s="171">
        <v>1.0244534285826433E-2</v>
      </c>
      <c r="L710" s="17">
        <v>0.8</v>
      </c>
      <c r="M710" s="17">
        <v>523.79999999999995</v>
      </c>
      <c r="N710" s="161">
        <f t="shared" si="46"/>
        <v>0.52379999999999993</v>
      </c>
      <c r="O710" s="165">
        <f t="shared" si="47"/>
        <v>0.20559720532244768</v>
      </c>
      <c r="P710" s="15">
        <v>0.20559720532244768</v>
      </c>
      <c r="Q710" s="17">
        <v>-15.8</v>
      </c>
      <c r="R710" s="323">
        <v>20</v>
      </c>
      <c r="S710" s="3" t="s">
        <v>1362</v>
      </c>
      <c r="T710" s="157" t="s">
        <v>1212</v>
      </c>
      <c r="U710" s="157">
        <v>27.907830000000001</v>
      </c>
      <c r="V710" s="157">
        <v>-175.72118</v>
      </c>
      <c r="W710" s="1" t="s">
        <v>422</v>
      </c>
      <c r="X710" s="4">
        <v>43685</v>
      </c>
      <c r="Y710" s="157"/>
      <c r="Z710" s="2" t="s">
        <v>1245</v>
      </c>
      <c r="AA710" s="1" t="s">
        <v>1245</v>
      </c>
    </row>
    <row r="711" spans="1:27" ht="14.5" x14ac:dyDescent="0.35">
      <c r="A711" s="1" t="s">
        <v>1447</v>
      </c>
      <c r="B711" s="1" t="s">
        <v>7</v>
      </c>
      <c r="C711" s="1" t="s">
        <v>303</v>
      </c>
      <c r="D711" s="1"/>
      <c r="E711" s="1" t="s">
        <v>339</v>
      </c>
      <c r="F711" s="16">
        <v>2.4969999999999999</v>
      </c>
      <c r="H711" s="17">
        <v>29.6</v>
      </c>
      <c r="I711" s="161">
        <f t="shared" si="44"/>
        <v>2.9600000000000001E-2</v>
      </c>
      <c r="J711" s="162">
        <f t="shared" si="45"/>
        <v>1.1854225070084101E-2</v>
      </c>
      <c r="K711" s="171">
        <v>1.1854225070084101E-2</v>
      </c>
      <c r="L711" s="17">
        <v>1.5</v>
      </c>
      <c r="M711" s="17">
        <v>539.6</v>
      </c>
      <c r="N711" s="161">
        <f t="shared" si="46"/>
        <v>0.53960000000000008</v>
      </c>
      <c r="O711" s="165">
        <f t="shared" si="47"/>
        <v>0.21609931918301967</v>
      </c>
      <c r="P711" s="15">
        <v>0.21609931918301967</v>
      </c>
      <c r="Q711" s="17">
        <v>-17.2</v>
      </c>
      <c r="R711" s="323">
        <v>20</v>
      </c>
      <c r="S711" s="3" t="s">
        <v>1362</v>
      </c>
      <c r="T711" s="157" t="s">
        <v>1212</v>
      </c>
      <c r="U711" s="157">
        <v>27.907830000000001</v>
      </c>
      <c r="V711" s="157">
        <v>-175.72118</v>
      </c>
      <c r="W711" s="1" t="s">
        <v>422</v>
      </c>
      <c r="X711" s="4">
        <v>43685</v>
      </c>
      <c r="Y711" s="157"/>
      <c r="Z711" s="2" t="s">
        <v>1245</v>
      </c>
      <c r="AA711" s="1" t="s">
        <v>1245</v>
      </c>
    </row>
    <row r="712" spans="1:27" ht="14.5" x14ac:dyDescent="0.35">
      <c r="A712" s="1" t="s">
        <v>1449</v>
      </c>
      <c r="B712" s="1" t="s">
        <v>7</v>
      </c>
      <c r="C712" s="1" t="s">
        <v>303</v>
      </c>
      <c r="D712" s="1"/>
      <c r="E712" s="1" t="s">
        <v>339</v>
      </c>
      <c r="F712" s="16">
        <v>2.5701999999999998</v>
      </c>
      <c r="H712" s="17">
        <v>50</v>
      </c>
      <c r="I712" s="161">
        <f t="shared" si="44"/>
        <v>0.05</v>
      </c>
      <c r="J712" s="162">
        <f t="shared" si="45"/>
        <v>1.9453739008637463E-2</v>
      </c>
      <c r="K712" s="171">
        <v>1.9453739008637463E-2</v>
      </c>
      <c r="L712" s="17">
        <v>2.5</v>
      </c>
      <c r="M712" s="17">
        <v>705.2</v>
      </c>
      <c r="N712" s="161">
        <f t="shared" si="46"/>
        <v>0.70520000000000005</v>
      </c>
      <c r="O712" s="165">
        <f t="shared" si="47"/>
        <v>0.2743755349778228</v>
      </c>
      <c r="P712" s="15">
        <v>0.2743755349778228</v>
      </c>
      <c r="Q712" s="17">
        <v>-31.7</v>
      </c>
      <c r="R712" s="323">
        <v>25</v>
      </c>
      <c r="S712" s="3" t="s">
        <v>1448</v>
      </c>
      <c r="T712" s="157" t="s">
        <v>1212</v>
      </c>
      <c r="U712" s="157">
        <v>27.943059999999999</v>
      </c>
      <c r="V712" s="157">
        <v>-175.72380999999999</v>
      </c>
      <c r="W712" s="1" t="s">
        <v>422</v>
      </c>
      <c r="X712" s="4">
        <v>43687</v>
      </c>
      <c r="Y712" s="157"/>
      <c r="Z712" s="1" t="s">
        <v>1245</v>
      </c>
      <c r="AA712" s="2" t="s">
        <v>1245</v>
      </c>
    </row>
    <row r="713" spans="1:27" ht="14.5" x14ac:dyDescent="0.35">
      <c r="A713" s="1" t="s">
        <v>1450</v>
      </c>
      <c r="B713" s="1" t="s">
        <v>7</v>
      </c>
      <c r="C713" s="1" t="s">
        <v>303</v>
      </c>
      <c r="D713" s="1"/>
      <c r="E713" s="1" t="s">
        <v>339</v>
      </c>
      <c r="F713" s="16">
        <v>2.5882999999999998</v>
      </c>
      <c r="H713" s="17">
        <v>52</v>
      </c>
      <c r="I713" s="161">
        <f t="shared" si="44"/>
        <v>5.2000000000000005E-2</v>
      </c>
      <c r="J713" s="162">
        <f t="shared" si="45"/>
        <v>2.0090406830738327E-2</v>
      </c>
      <c r="K713" s="171">
        <v>2.0090406830738327E-2</v>
      </c>
      <c r="L713" s="17">
        <v>2.2000000000000002</v>
      </c>
      <c r="M713" s="17">
        <v>674.4</v>
      </c>
      <c r="N713" s="161">
        <f t="shared" si="46"/>
        <v>0.6744</v>
      </c>
      <c r="O713" s="165">
        <f t="shared" si="47"/>
        <v>0.26055712243557549</v>
      </c>
      <c r="P713" s="15">
        <v>0.26055712243557549</v>
      </c>
      <c r="Q713" s="17">
        <v>-31</v>
      </c>
      <c r="R713" s="323">
        <v>25</v>
      </c>
      <c r="S713" s="3" t="s">
        <v>1448</v>
      </c>
      <c r="T713" s="157" t="s">
        <v>1212</v>
      </c>
      <c r="U713" s="157">
        <v>27.943059999999999</v>
      </c>
      <c r="V713" s="157">
        <v>-175.72380999999999</v>
      </c>
      <c r="W713" s="1" t="s">
        <v>422</v>
      </c>
      <c r="X713" s="4">
        <v>43687</v>
      </c>
      <c r="Y713" s="157"/>
      <c r="Z713" s="1" t="s">
        <v>1245</v>
      </c>
      <c r="AA713" s="2" t="s">
        <v>1245</v>
      </c>
    </row>
    <row r="714" spans="1:27" ht="14.5" x14ac:dyDescent="0.35">
      <c r="A714" s="1" t="s">
        <v>1451</v>
      </c>
      <c r="B714" s="1" t="s">
        <v>7</v>
      </c>
      <c r="C714" s="1" t="s">
        <v>303</v>
      </c>
      <c r="D714" s="1"/>
      <c r="E714" s="1" t="s">
        <v>339</v>
      </c>
      <c r="F714" s="16">
        <v>2.4895</v>
      </c>
      <c r="H714" s="17">
        <v>49.5</v>
      </c>
      <c r="I714" s="161">
        <f t="shared" si="44"/>
        <v>4.9500000000000002E-2</v>
      </c>
      <c r="J714" s="162">
        <f t="shared" si="45"/>
        <v>1.9883510745129545E-2</v>
      </c>
      <c r="K714" s="171">
        <v>1.9883510745129545E-2</v>
      </c>
      <c r="L714" s="17">
        <v>2.2000000000000002</v>
      </c>
      <c r="M714" s="17">
        <v>656</v>
      </c>
      <c r="N714" s="161">
        <f t="shared" si="46"/>
        <v>0.65600000000000003</v>
      </c>
      <c r="O714" s="165">
        <f t="shared" si="47"/>
        <v>0.26350672825868648</v>
      </c>
      <c r="P714" s="15">
        <v>0.26350672825868648</v>
      </c>
      <c r="Q714" s="17">
        <v>-31.2</v>
      </c>
      <c r="R714" s="323">
        <v>25</v>
      </c>
      <c r="S714" s="3" t="s">
        <v>1448</v>
      </c>
      <c r="T714" s="157" t="s">
        <v>1212</v>
      </c>
      <c r="U714" s="157">
        <v>27.943059999999999</v>
      </c>
      <c r="V714" s="157">
        <v>-175.72380999999999</v>
      </c>
      <c r="W714" s="1" t="s">
        <v>422</v>
      </c>
      <c r="X714" s="4">
        <v>43687</v>
      </c>
      <c r="Y714" s="157"/>
      <c r="Z714" s="1" t="s">
        <v>1245</v>
      </c>
      <c r="AA714" s="2" t="s">
        <v>1245</v>
      </c>
    </row>
    <row r="715" spans="1:27" ht="14.5" x14ac:dyDescent="0.35">
      <c r="A715" s="105" t="s">
        <v>195</v>
      </c>
      <c r="B715" s="114" t="s">
        <v>199</v>
      </c>
      <c r="C715" s="1" t="s">
        <v>303</v>
      </c>
      <c r="D715" s="24"/>
      <c r="E715" s="1" t="s">
        <v>339</v>
      </c>
      <c r="F715" s="106">
        <v>2.0348999999999999</v>
      </c>
      <c r="G715" s="21"/>
      <c r="H715" s="107">
        <v>16.5</v>
      </c>
      <c r="I715" s="161">
        <f t="shared" si="44"/>
        <v>1.6500000000000001E-2</v>
      </c>
      <c r="J715" s="162">
        <f t="shared" si="45"/>
        <v>8.1085065605189452E-3</v>
      </c>
      <c r="K715" s="163">
        <v>8.1085065605189452E-3</v>
      </c>
      <c r="L715" s="164">
        <v>0.6</v>
      </c>
      <c r="M715" s="107">
        <v>433</v>
      </c>
      <c r="N715" s="161">
        <f t="shared" si="46"/>
        <v>0.433</v>
      </c>
      <c r="O715" s="165">
        <f t="shared" si="47"/>
        <v>0.21278686913361836</v>
      </c>
      <c r="P715" s="166">
        <v>0.21278686913361836</v>
      </c>
      <c r="Q715" s="107">
        <v>-16.8</v>
      </c>
      <c r="R715" s="109">
        <v>82</v>
      </c>
      <c r="S715" s="110" t="s">
        <v>347</v>
      </c>
      <c r="T715" s="110" t="s">
        <v>347</v>
      </c>
      <c r="U715" s="127">
        <v>23.726700000000001</v>
      </c>
      <c r="V715" s="128">
        <v>-166.35481666666666</v>
      </c>
      <c r="W715" s="21" t="s">
        <v>422</v>
      </c>
      <c r="X715" s="129">
        <v>42255</v>
      </c>
      <c r="Y715" s="129"/>
      <c r="Z715" s="105" t="s">
        <v>380</v>
      </c>
      <c r="AA715" s="1" t="s">
        <v>384</v>
      </c>
    </row>
    <row r="716" spans="1:27" ht="14.5" x14ac:dyDescent="0.35">
      <c r="A716" s="105" t="s">
        <v>224</v>
      </c>
      <c r="B716" s="114" t="s">
        <v>199</v>
      </c>
      <c r="C716" s="1" t="s">
        <v>303</v>
      </c>
      <c r="E716" s="1" t="s">
        <v>339</v>
      </c>
      <c r="F716" s="106">
        <v>2.0392999999999999</v>
      </c>
      <c r="G716" s="21"/>
      <c r="H716" s="107">
        <v>20.7</v>
      </c>
      <c r="I716" s="161">
        <f t="shared" si="44"/>
        <v>2.07E-2</v>
      </c>
      <c r="J716" s="162">
        <f t="shared" si="45"/>
        <v>1.015054185259648E-2</v>
      </c>
      <c r="K716" s="163">
        <v>1.015054185259648E-2</v>
      </c>
      <c r="L716" s="164">
        <v>3</v>
      </c>
      <c r="M716" s="107">
        <v>397.5</v>
      </c>
      <c r="N716" s="161">
        <f t="shared" si="46"/>
        <v>0.39750000000000002</v>
      </c>
      <c r="O716" s="165">
        <f t="shared" si="47"/>
        <v>0.19491982543029474</v>
      </c>
      <c r="P716" s="166">
        <v>0.19491982543029474</v>
      </c>
      <c r="Q716" s="107">
        <v>-17.5</v>
      </c>
      <c r="R716" s="109">
        <v>57</v>
      </c>
      <c r="S716" s="110" t="s">
        <v>354</v>
      </c>
      <c r="T716" s="110" t="s">
        <v>354</v>
      </c>
      <c r="U716" s="127">
        <v>28.375679999999999</v>
      </c>
      <c r="V716" s="128">
        <v>-178.31120000000001</v>
      </c>
      <c r="W716" s="21" t="s">
        <v>422</v>
      </c>
      <c r="X716" s="129">
        <v>42262</v>
      </c>
      <c r="Y716" s="129"/>
      <c r="Z716" s="105" t="s">
        <v>380</v>
      </c>
      <c r="AA716" s="1" t="s">
        <v>384</v>
      </c>
    </row>
    <row r="717" spans="1:27" ht="14.5" x14ac:dyDescent="0.35">
      <c r="A717" s="105" t="s">
        <v>268</v>
      </c>
      <c r="B717" s="114" t="s">
        <v>199</v>
      </c>
      <c r="C717" s="1" t="s">
        <v>328</v>
      </c>
      <c r="E717" s="1" t="s">
        <v>339</v>
      </c>
      <c r="F717" s="106">
        <v>2.0084</v>
      </c>
      <c r="G717" s="21"/>
      <c r="H717" s="107">
        <v>59.9</v>
      </c>
      <c r="I717" s="161">
        <f t="shared" si="44"/>
        <v>5.9900000000000002E-2</v>
      </c>
      <c r="J717" s="162">
        <f t="shared" si="45"/>
        <v>2.9824736108344952E-2</v>
      </c>
      <c r="K717" s="163">
        <v>2.9824736108344952E-2</v>
      </c>
      <c r="L717" s="164">
        <v>4.0999999999999996</v>
      </c>
      <c r="M717" s="107">
        <v>488.5</v>
      </c>
      <c r="N717" s="161">
        <f t="shared" si="46"/>
        <v>0.48849999999999999</v>
      </c>
      <c r="O717" s="165">
        <f t="shared" si="47"/>
        <v>0.24322844054969128</v>
      </c>
      <c r="P717" s="166">
        <v>0.24322844054969128</v>
      </c>
      <c r="Q717" s="107">
        <v>-17.7</v>
      </c>
      <c r="R717" s="116">
        <v>88.08720000000001</v>
      </c>
      <c r="S717" s="110" t="s">
        <v>354</v>
      </c>
      <c r="T717" s="110" t="s">
        <v>354</v>
      </c>
      <c r="U717" s="134">
        <v>28.490066666666667</v>
      </c>
      <c r="V717" s="134">
        <v>-178.29113333333333</v>
      </c>
      <c r="W717" s="21" t="s">
        <v>422</v>
      </c>
      <c r="X717" s="129">
        <v>42268</v>
      </c>
      <c r="Y717" s="129"/>
      <c r="Z717" s="105" t="s">
        <v>386</v>
      </c>
      <c r="AA717" s="1" t="s">
        <v>384</v>
      </c>
    </row>
    <row r="718" spans="1:27" ht="14.5" x14ac:dyDescent="0.35">
      <c r="A718" s="105" t="s">
        <v>107</v>
      </c>
      <c r="B718" s="114" t="s">
        <v>199</v>
      </c>
      <c r="C718" s="1" t="s">
        <v>303</v>
      </c>
      <c r="E718" s="2" t="s">
        <v>339</v>
      </c>
      <c r="F718" s="106">
        <v>2.0190999999999999</v>
      </c>
      <c r="G718" s="21"/>
      <c r="H718" s="107">
        <v>15.3</v>
      </c>
      <c r="I718" s="161">
        <f t="shared" si="44"/>
        <v>1.5300000000000001E-2</v>
      </c>
      <c r="J718" s="162">
        <f t="shared" si="45"/>
        <v>7.5776335991283254E-3</v>
      </c>
      <c r="K718" s="163">
        <v>7.5776335991283254E-3</v>
      </c>
      <c r="L718" s="164">
        <v>1.5</v>
      </c>
      <c r="M718" s="107">
        <v>365</v>
      </c>
      <c r="N718" s="161">
        <f t="shared" si="46"/>
        <v>0.36499999999999999</v>
      </c>
      <c r="O718" s="165">
        <f t="shared" si="47"/>
        <v>0.18077361200534892</v>
      </c>
      <c r="P718" s="166">
        <v>0.18077361200534892</v>
      </c>
      <c r="Q718" s="107">
        <v>-16.100000000000001</v>
      </c>
      <c r="R718" s="109">
        <v>58</v>
      </c>
      <c r="S718" s="110" t="s">
        <v>351</v>
      </c>
      <c r="T718" s="110" t="s">
        <v>351</v>
      </c>
      <c r="U718" s="127">
        <v>25.708731</v>
      </c>
      <c r="V718" s="128">
        <v>-171.80663000000001</v>
      </c>
      <c r="W718" s="21" t="s">
        <v>422</v>
      </c>
      <c r="X718" s="129">
        <v>41417</v>
      </c>
      <c r="Y718" s="113"/>
      <c r="Z718" s="105" t="s">
        <v>376</v>
      </c>
      <c r="AA718" s="1" t="s">
        <v>372</v>
      </c>
    </row>
    <row r="719" spans="1:27" ht="14.5" x14ac:dyDescent="0.35">
      <c r="A719" s="105" t="s">
        <v>213</v>
      </c>
      <c r="B719" s="114" t="s">
        <v>199</v>
      </c>
      <c r="C719" s="1" t="s">
        <v>303</v>
      </c>
      <c r="E719" s="1" t="s">
        <v>339</v>
      </c>
      <c r="F719" s="106">
        <v>1.9341999999999999</v>
      </c>
      <c r="G719" s="21"/>
      <c r="H719" s="107">
        <v>22.1</v>
      </c>
      <c r="I719" s="161">
        <f t="shared" si="44"/>
        <v>2.2100000000000002E-2</v>
      </c>
      <c r="J719" s="162">
        <f t="shared" si="45"/>
        <v>1.1425912521972909E-2</v>
      </c>
      <c r="K719" s="163">
        <v>1.1425912521972909E-2</v>
      </c>
      <c r="L719" s="164">
        <v>2.6</v>
      </c>
      <c r="M719" s="107">
        <v>354.9</v>
      </c>
      <c r="N719" s="161">
        <f t="shared" si="46"/>
        <v>0.35489999999999999</v>
      </c>
      <c r="O719" s="165">
        <f t="shared" si="47"/>
        <v>0.18348671285285906</v>
      </c>
      <c r="P719" s="166">
        <v>0.18348671285285906</v>
      </c>
      <c r="Q719" s="107">
        <v>-17.3</v>
      </c>
      <c r="R719" s="116">
        <v>63</v>
      </c>
      <c r="S719" s="110" t="s">
        <v>1212</v>
      </c>
      <c r="T719" s="110" t="s">
        <v>1212</v>
      </c>
      <c r="U719" s="127">
        <v>27.761166666666668</v>
      </c>
      <c r="V719" s="128">
        <v>-175.98240000000001</v>
      </c>
      <c r="W719" s="21" t="s">
        <v>422</v>
      </c>
      <c r="X719" s="129">
        <v>42260</v>
      </c>
      <c r="Y719" s="129"/>
      <c r="Z719" s="105" t="s">
        <v>380</v>
      </c>
      <c r="AA719" s="1" t="s">
        <v>384</v>
      </c>
    </row>
    <row r="720" spans="1:27" ht="14.5" x14ac:dyDescent="0.35">
      <c r="A720" s="105" t="s">
        <v>220</v>
      </c>
      <c r="B720" s="114" t="s">
        <v>199</v>
      </c>
      <c r="C720" s="1" t="s">
        <v>303</v>
      </c>
      <c r="E720" s="1" t="s">
        <v>339</v>
      </c>
      <c r="F720" s="106">
        <v>2.0769000000000002</v>
      </c>
      <c r="G720" s="21"/>
      <c r="H720" s="107">
        <v>19.899999999999999</v>
      </c>
      <c r="I720" s="161">
        <f t="shared" si="44"/>
        <v>1.9899999999999998E-2</v>
      </c>
      <c r="J720" s="162">
        <f t="shared" si="45"/>
        <v>9.5815879435697405E-3</v>
      </c>
      <c r="K720" s="163">
        <v>9.5815879435697405E-3</v>
      </c>
      <c r="L720" s="164">
        <v>3.3</v>
      </c>
      <c r="M720" s="107">
        <v>367.9</v>
      </c>
      <c r="N720" s="161">
        <f t="shared" si="46"/>
        <v>0.3679</v>
      </c>
      <c r="O720" s="165">
        <f t="shared" si="47"/>
        <v>0.17713900524820644</v>
      </c>
      <c r="P720" s="166">
        <v>0.17713900524820644</v>
      </c>
      <c r="Q720" s="107">
        <v>-18</v>
      </c>
      <c r="R720" s="116">
        <v>70.408799999999999</v>
      </c>
      <c r="S720" s="110" t="s">
        <v>1212</v>
      </c>
      <c r="T720" s="110" t="s">
        <v>1212</v>
      </c>
      <c r="U720" s="127">
        <v>27.764066666666668</v>
      </c>
      <c r="V720" s="128">
        <v>-175.98591666666667</v>
      </c>
      <c r="W720" s="21" t="s">
        <v>422</v>
      </c>
      <c r="X720" s="129">
        <v>42260</v>
      </c>
      <c r="Y720" s="129"/>
      <c r="Z720" s="105" t="s">
        <v>386</v>
      </c>
      <c r="AA720" s="1" t="s">
        <v>384</v>
      </c>
    </row>
    <row r="721" spans="1:27" ht="14.5" x14ac:dyDescent="0.35">
      <c r="A721" s="105" t="s">
        <v>281</v>
      </c>
      <c r="B721" s="114" t="s">
        <v>199</v>
      </c>
      <c r="C721" s="1" t="s">
        <v>303</v>
      </c>
      <c r="E721" s="1" t="s">
        <v>339</v>
      </c>
      <c r="F721" s="106">
        <v>2.0510000000000002</v>
      </c>
      <c r="G721" s="21"/>
      <c r="H721" s="107">
        <v>20.100000000000001</v>
      </c>
      <c r="I721" s="161">
        <f t="shared" si="44"/>
        <v>2.0100000000000003E-2</v>
      </c>
      <c r="J721" s="162">
        <f t="shared" si="45"/>
        <v>9.8000975134080945E-3</v>
      </c>
      <c r="K721" s="163">
        <v>9.8000975134080945E-3</v>
      </c>
      <c r="L721" s="164">
        <v>2.6</v>
      </c>
      <c r="M721" s="107">
        <v>384.2</v>
      </c>
      <c r="N721" s="161">
        <f t="shared" si="46"/>
        <v>0.38419999999999999</v>
      </c>
      <c r="O721" s="165">
        <f t="shared" si="47"/>
        <v>0.18732325694783031</v>
      </c>
      <c r="P721" s="166">
        <v>0.18732325694783031</v>
      </c>
      <c r="Q721" s="107">
        <v>-18.2</v>
      </c>
      <c r="R721" s="116">
        <v>54</v>
      </c>
      <c r="S721" s="110" t="s">
        <v>353</v>
      </c>
      <c r="T721" s="110" t="s">
        <v>353</v>
      </c>
      <c r="U721" s="127">
        <v>25.942816666666666</v>
      </c>
      <c r="V721" s="128">
        <v>-173.38303333333334</v>
      </c>
      <c r="W721" s="21" t="s">
        <v>422</v>
      </c>
      <c r="X721" s="129">
        <v>42271</v>
      </c>
      <c r="Y721" s="129"/>
      <c r="Z721" s="105" t="s">
        <v>380</v>
      </c>
      <c r="AA721" s="1" t="s">
        <v>384</v>
      </c>
    </row>
    <row r="722" spans="1:27" ht="14.5" x14ac:dyDescent="0.35">
      <c r="A722" s="105" t="s">
        <v>198</v>
      </c>
      <c r="B722" s="114" t="s">
        <v>199</v>
      </c>
      <c r="C722" s="1" t="s">
        <v>303</v>
      </c>
      <c r="E722" s="1" t="s">
        <v>339</v>
      </c>
      <c r="F722" s="106">
        <v>2.0880000000000001</v>
      </c>
      <c r="G722" s="21"/>
      <c r="H722" s="107">
        <v>17.899999999999999</v>
      </c>
      <c r="I722" s="161">
        <f t="shared" si="44"/>
        <v>1.7899999999999999E-2</v>
      </c>
      <c r="J722" s="162">
        <f t="shared" si="45"/>
        <v>8.5727969348659006E-3</v>
      </c>
      <c r="K722" s="163">
        <v>8.5727969348659006E-3</v>
      </c>
      <c r="L722" s="164">
        <v>0.8</v>
      </c>
      <c r="M722" s="107">
        <v>434.6</v>
      </c>
      <c r="N722" s="161">
        <f t="shared" si="46"/>
        <v>0.43460000000000004</v>
      </c>
      <c r="O722" s="165">
        <f t="shared" si="47"/>
        <v>0.2081417624521073</v>
      </c>
      <c r="P722" s="166">
        <v>0.2081417624521073</v>
      </c>
      <c r="Q722" s="107">
        <v>-17.5</v>
      </c>
      <c r="R722" s="109">
        <v>84</v>
      </c>
      <c r="S722" s="110" t="s">
        <v>353</v>
      </c>
      <c r="T722" s="110" t="s">
        <v>353</v>
      </c>
      <c r="U722" s="127">
        <v>25.89528</v>
      </c>
      <c r="V722" s="128">
        <v>-173.49687</v>
      </c>
      <c r="W722" s="21" t="s">
        <v>422</v>
      </c>
      <c r="X722" s="129">
        <v>42258</v>
      </c>
      <c r="Y722" s="129"/>
      <c r="Z722" s="105" t="s">
        <v>380</v>
      </c>
      <c r="AA722" s="1" t="s">
        <v>384</v>
      </c>
    </row>
    <row r="723" spans="1:27" ht="14.5" x14ac:dyDescent="0.35">
      <c r="A723" s="105" t="s">
        <v>203</v>
      </c>
      <c r="B723" s="114" t="s">
        <v>199</v>
      </c>
      <c r="C723" s="1" t="s">
        <v>303</v>
      </c>
      <c r="E723" s="1" t="s">
        <v>339</v>
      </c>
      <c r="F723" s="106">
        <v>2.0663999999999998</v>
      </c>
      <c r="G723" s="21"/>
      <c r="H723" s="107">
        <v>16.899999999999999</v>
      </c>
      <c r="I723" s="161">
        <f t="shared" si="44"/>
        <v>1.6899999999999998E-2</v>
      </c>
      <c r="J723" s="162">
        <f t="shared" si="45"/>
        <v>8.1784746418892759E-3</v>
      </c>
      <c r="K723" s="163">
        <v>8.1784746418892759E-3</v>
      </c>
      <c r="L723" s="164">
        <v>2.4</v>
      </c>
      <c r="M723" s="107">
        <v>340.3</v>
      </c>
      <c r="N723" s="161">
        <f t="shared" si="46"/>
        <v>0.34029999999999999</v>
      </c>
      <c r="O723" s="165">
        <f t="shared" si="47"/>
        <v>0.16468253968253971</v>
      </c>
      <c r="P723" s="166">
        <v>0.16468253968253971</v>
      </c>
      <c r="Q723" s="107">
        <v>-18.8</v>
      </c>
      <c r="R723" s="109">
        <v>88</v>
      </c>
      <c r="S723" s="110" t="s">
        <v>353</v>
      </c>
      <c r="T723" s="110" t="s">
        <v>353</v>
      </c>
      <c r="U723" s="127">
        <v>25.89913</v>
      </c>
      <c r="V723" s="128">
        <v>-173.49757</v>
      </c>
      <c r="W723" s="21" t="s">
        <v>422</v>
      </c>
      <c r="X723" s="129">
        <v>42258</v>
      </c>
      <c r="Y723" s="129"/>
      <c r="Z723" s="105" t="s">
        <v>386</v>
      </c>
      <c r="AA723" s="1" t="s">
        <v>384</v>
      </c>
    </row>
    <row r="724" spans="1:27" ht="14.5" x14ac:dyDescent="0.35">
      <c r="A724" s="105" t="s">
        <v>256</v>
      </c>
      <c r="B724" s="114" t="s">
        <v>199</v>
      </c>
      <c r="C724" s="1" t="s">
        <v>303</v>
      </c>
      <c r="E724" s="1" t="s">
        <v>339</v>
      </c>
      <c r="F724" s="106">
        <v>1.9945999999999999</v>
      </c>
      <c r="G724" s="21"/>
      <c r="H724" s="107">
        <v>27.6</v>
      </c>
      <c r="I724" s="161">
        <f t="shared" si="44"/>
        <v>2.7600000000000003E-2</v>
      </c>
      <c r="J724" s="162">
        <f t="shared" si="45"/>
        <v>1.3837360874360776E-2</v>
      </c>
      <c r="K724" s="163">
        <v>1.3837360874360776E-2</v>
      </c>
      <c r="L724" s="164">
        <v>4.5</v>
      </c>
      <c r="M724" s="107">
        <v>381.3</v>
      </c>
      <c r="N724" s="161">
        <f t="shared" si="46"/>
        <v>0.38130000000000003</v>
      </c>
      <c r="O724" s="165">
        <f t="shared" si="47"/>
        <v>0.19116614860122333</v>
      </c>
      <c r="P724" s="166">
        <v>0.19116614860122333</v>
      </c>
      <c r="Q724" s="107">
        <v>-19.399999999999999</v>
      </c>
      <c r="R724" s="116">
        <v>91</v>
      </c>
      <c r="S724" s="110" t="s">
        <v>355</v>
      </c>
      <c r="T724" s="110" t="s">
        <v>355</v>
      </c>
      <c r="U724" s="127">
        <v>26.870080000000002</v>
      </c>
      <c r="V724" s="128">
        <v>-176.49017000000001</v>
      </c>
      <c r="W724" s="21" t="s">
        <v>422</v>
      </c>
      <c r="X724" s="129">
        <v>42265</v>
      </c>
      <c r="Y724" s="129"/>
      <c r="Z724" s="105" t="s">
        <v>386</v>
      </c>
      <c r="AA724" s="1" t="s">
        <v>384</v>
      </c>
    </row>
    <row r="725" spans="1:27" ht="14.5" x14ac:dyDescent="0.35">
      <c r="A725" s="2" t="s">
        <v>37</v>
      </c>
      <c r="B725" s="2" t="s">
        <v>38</v>
      </c>
      <c r="C725" s="2" t="s">
        <v>304</v>
      </c>
      <c r="E725" s="2" t="s">
        <v>338</v>
      </c>
      <c r="F725" s="16">
        <v>2.7441</v>
      </c>
      <c r="G725" s="16"/>
      <c r="H725" s="17">
        <v>51.7</v>
      </c>
      <c r="I725" s="161">
        <f t="shared" si="44"/>
        <v>5.1700000000000003E-2</v>
      </c>
      <c r="J725" s="162">
        <f t="shared" si="45"/>
        <v>1.8840421267446523E-2</v>
      </c>
      <c r="K725" s="163">
        <v>1.8840421267446523E-2</v>
      </c>
      <c r="L725" s="167">
        <v>3.2</v>
      </c>
      <c r="M725" s="17">
        <v>677.4</v>
      </c>
      <c r="N725" s="161">
        <f t="shared" si="46"/>
        <v>0.6774</v>
      </c>
      <c r="O725" s="165">
        <f t="shared" si="47"/>
        <v>0.2468568929703728</v>
      </c>
      <c r="P725" s="166">
        <v>0.2468568929703728</v>
      </c>
      <c r="Q725" s="17">
        <v>-31.4</v>
      </c>
      <c r="R725" s="18">
        <v>57.912000000000006</v>
      </c>
      <c r="S725" s="3" t="s">
        <v>1212</v>
      </c>
      <c r="T725" s="157" t="s">
        <v>1212</v>
      </c>
      <c r="U725" s="168">
        <v>27.786133333333332</v>
      </c>
      <c r="V725" s="169">
        <v>-175.75016666666667</v>
      </c>
      <c r="W725" s="21" t="s">
        <v>422</v>
      </c>
      <c r="X725" s="170">
        <v>41165</v>
      </c>
      <c r="Y725" s="22"/>
      <c r="Z725" s="2" t="s">
        <v>370</v>
      </c>
      <c r="AA725" s="1" t="s">
        <v>369</v>
      </c>
    </row>
    <row r="726" spans="1:27" x14ac:dyDescent="0.3">
      <c r="A726" s="32" t="s">
        <v>447</v>
      </c>
      <c r="B726" s="1" t="s">
        <v>1206</v>
      </c>
      <c r="C726" s="15" t="s">
        <v>310</v>
      </c>
      <c r="E726" s="15" t="s">
        <v>339</v>
      </c>
      <c r="F726" s="34">
        <v>0.46789999999999998</v>
      </c>
      <c r="G726" s="21"/>
      <c r="H726" s="26">
        <v>1.8237650200267022</v>
      </c>
      <c r="I726" s="183">
        <f t="shared" si="44"/>
        <v>1.8237650200267023E-3</v>
      </c>
      <c r="J726" s="184">
        <f t="shared" si="45"/>
        <v>3.897766659599706E-3</v>
      </c>
      <c r="K726" s="185">
        <v>3.897766659599706E-3</v>
      </c>
      <c r="L726" s="35"/>
      <c r="M726" s="26">
        <v>65.419540229885058</v>
      </c>
      <c r="N726" s="183">
        <f t="shared" si="46"/>
        <v>6.5419540229885054E-2</v>
      </c>
      <c r="O726" s="184">
        <f t="shared" si="47"/>
        <v>0.13981521741800609</v>
      </c>
      <c r="P726" s="185">
        <v>0.13981521741800609</v>
      </c>
      <c r="Q726" s="27">
        <v>-5.1744601999999977</v>
      </c>
      <c r="R726" s="323">
        <v>9</v>
      </c>
      <c r="S726" s="25" t="s">
        <v>1099</v>
      </c>
      <c r="T726" s="28" t="s">
        <v>1218</v>
      </c>
      <c r="U726" s="29"/>
      <c r="V726" s="30"/>
      <c r="W726" s="21" t="s">
        <v>1203</v>
      </c>
      <c r="X726" s="31"/>
      <c r="Y726" s="31"/>
      <c r="Z726" s="28"/>
      <c r="AA726" s="21"/>
    </row>
    <row r="727" spans="1:27" ht="14.5" x14ac:dyDescent="0.35">
      <c r="A727" s="118" t="s">
        <v>251</v>
      </c>
      <c r="B727" s="119" t="s">
        <v>154</v>
      </c>
      <c r="C727" s="119"/>
      <c r="D727" s="44"/>
      <c r="E727" s="119"/>
      <c r="F727" s="120">
        <v>2.5110999999999999</v>
      </c>
      <c r="G727" s="45"/>
      <c r="H727" s="121">
        <v>149.4</v>
      </c>
      <c r="I727" s="172">
        <f t="shared" si="44"/>
        <v>0.14940000000000001</v>
      </c>
      <c r="J727" s="173">
        <f t="shared" si="45"/>
        <v>5.949583847716141E-2</v>
      </c>
      <c r="K727" s="174">
        <v>5.949583847716141E-2</v>
      </c>
      <c r="L727" s="175">
        <v>4.0999999999999996</v>
      </c>
      <c r="M727" s="121">
        <v>700.7</v>
      </c>
      <c r="N727" s="172">
        <f t="shared" si="46"/>
        <v>0.7007000000000001</v>
      </c>
      <c r="O727" s="176">
        <f t="shared" si="47"/>
        <v>0.27904105770379523</v>
      </c>
      <c r="P727" s="177">
        <v>0.27904105770379523</v>
      </c>
      <c r="Q727" s="121">
        <v>-21.6</v>
      </c>
      <c r="R727" s="123">
        <v>91</v>
      </c>
      <c r="S727" s="124" t="s">
        <v>354</v>
      </c>
      <c r="T727" s="124" t="s">
        <v>354</v>
      </c>
      <c r="U727" s="132">
        <v>28.496283333333334</v>
      </c>
      <c r="V727" s="132">
        <v>-178.34633333333332</v>
      </c>
      <c r="W727" s="45" t="s">
        <v>422</v>
      </c>
      <c r="X727" s="133">
        <v>42264</v>
      </c>
      <c r="Y727" s="133"/>
      <c r="Z727" s="118" t="s">
        <v>386</v>
      </c>
      <c r="AA727" s="119" t="s">
        <v>384</v>
      </c>
    </row>
    <row r="728" spans="1:27" ht="14.5" x14ac:dyDescent="0.35">
      <c r="A728" s="105" t="s">
        <v>138</v>
      </c>
      <c r="B728" s="55" t="s">
        <v>32</v>
      </c>
      <c r="C728" s="1" t="s">
        <v>315</v>
      </c>
      <c r="E728" s="2" t="s">
        <v>337</v>
      </c>
      <c r="F728" s="106">
        <v>5.4702000000000002</v>
      </c>
      <c r="G728" s="21"/>
      <c r="H728" s="107">
        <v>60</v>
      </c>
      <c r="I728" s="161">
        <f t="shared" si="44"/>
        <v>0.06</v>
      </c>
      <c r="J728" s="162">
        <f t="shared" si="45"/>
        <v>1.0968520346605242E-2</v>
      </c>
      <c r="K728" s="163">
        <v>1.0968520346605242E-2</v>
      </c>
      <c r="L728" s="164">
        <v>2.2999999999999998</v>
      </c>
      <c r="M728" s="107">
        <v>1355.2</v>
      </c>
      <c r="N728" s="161">
        <f t="shared" si="46"/>
        <v>1.3552000000000002</v>
      </c>
      <c r="O728" s="165">
        <f t="shared" si="47"/>
        <v>0.24774231289532378</v>
      </c>
      <c r="P728" s="166">
        <v>0.24774231289532378</v>
      </c>
      <c r="Q728" s="107">
        <v>-18.7</v>
      </c>
      <c r="R728" s="109">
        <v>81</v>
      </c>
      <c r="S728" s="110" t="s">
        <v>347</v>
      </c>
      <c r="T728" s="110" t="s">
        <v>347</v>
      </c>
      <c r="U728" s="127">
        <v>23.776783333333334</v>
      </c>
      <c r="V728" s="128">
        <v>-166.38678333333334</v>
      </c>
      <c r="W728" s="21" t="s">
        <v>422</v>
      </c>
      <c r="X728" s="129">
        <v>41894</v>
      </c>
      <c r="Y728" s="113"/>
      <c r="Z728" s="105" t="s">
        <v>378</v>
      </c>
      <c r="AA728" s="1" t="s">
        <v>379</v>
      </c>
    </row>
    <row r="729" spans="1:27" ht="14.5" x14ac:dyDescent="0.35">
      <c r="A729" s="105" t="s">
        <v>113</v>
      </c>
      <c r="B729" s="105" t="s">
        <v>32</v>
      </c>
      <c r="C729" s="1" t="s">
        <v>310</v>
      </c>
      <c r="E729" s="2" t="s">
        <v>337</v>
      </c>
      <c r="F729" s="106">
        <v>5.5358999999999998</v>
      </c>
      <c r="G729" s="21"/>
      <c r="H729" s="107">
        <v>24.7</v>
      </c>
      <c r="I729" s="161">
        <f t="shared" si="44"/>
        <v>2.47E-2</v>
      </c>
      <c r="J729" s="162">
        <f t="shared" si="45"/>
        <v>4.4617857981538687E-3</v>
      </c>
      <c r="K729" s="163">
        <v>4.4617857981538687E-3</v>
      </c>
      <c r="L729" s="164">
        <v>3.9</v>
      </c>
      <c r="M729" s="107">
        <v>573.20000000000005</v>
      </c>
      <c r="N729" s="161">
        <f t="shared" si="46"/>
        <v>0.57320000000000004</v>
      </c>
      <c r="O729" s="165">
        <f t="shared" si="47"/>
        <v>0.10354233277335213</v>
      </c>
      <c r="P729" s="166">
        <v>0.10354233277335213</v>
      </c>
      <c r="Q729" s="107">
        <v>-22.1</v>
      </c>
      <c r="R729" s="109">
        <v>61</v>
      </c>
      <c r="S729" s="110" t="s">
        <v>351</v>
      </c>
      <c r="T729" s="110" t="s">
        <v>351</v>
      </c>
      <c r="U729" s="127">
        <v>25.710609999999999</v>
      </c>
      <c r="V729" s="128">
        <v>-171.81145000000001</v>
      </c>
      <c r="W729" s="21" t="s">
        <v>422</v>
      </c>
      <c r="X729" s="129">
        <v>41418</v>
      </c>
      <c r="Y729" s="113"/>
      <c r="Z729" s="105" t="s">
        <v>375</v>
      </c>
      <c r="AA729" s="1" t="s">
        <v>372</v>
      </c>
    </row>
    <row r="730" spans="1:27" ht="14.5" x14ac:dyDescent="0.35">
      <c r="A730" s="2" t="s">
        <v>49</v>
      </c>
      <c r="B730" s="2" t="s">
        <v>32</v>
      </c>
      <c r="C730" s="2" t="s">
        <v>289</v>
      </c>
      <c r="E730" s="2" t="s">
        <v>337</v>
      </c>
      <c r="F730" s="16">
        <v>5.4551999999999996</v>
      </c>
      <c r="G730" s="16">
        <v>5.6820000000000004</v>
      </c>
      <c r="H730" s="17">
        <v>56.1</v>
      </c>
      <c r="I730" s="161">
        <f t="shared" si="44"/>
        <v>5.6100000000000004E-2</v>
      </c>
      <c r="J730" s="162">
        <f t="shared" si="45"/>
        <v>1.0283765948086231E-2</v>
      </c>
      <c r="K730" s="163">
        <v>1.0283765948086231E-2</v>
      </c>
      <c r="L730" s="167">
        <v>3.9</v>
      </c>
      <c r="M730" s="17">
        <v>984.9</v>
      </c>
      <c r="N730" s="161">
        <f t="shared" si="46"/>
        <v>0.9849</v>
      </c>
      <c r="O730" s="165">
        <f t="shared" si="47"/>
        <v>0.18054333479982404</v>
      </c>
      <c r="P730" s="166">
        <v>0.18054333479982404</v>
      </c>
      <c r="Q730" s="17">
        <v>-13.1</v>
      </c>
      <c r="R730" s="18">
        <v>54.864000000000004</v>
      </c>
      <c r="S730" s="3" t="s">
        <v>345</v>
      </c>
      <c r="T730" s="157" t="s">
        <v>345</v>
      </c>
      <c r="U730" s="168">
        <v>28.698350000000001</v>
      </c>
      <c r="V730" s="169">
        <v>-177.43491666666668</v>
      </c>
      <c r="W730" s="21" t="s">
        <v>422</v>
      </c>
      <c r="X730" s="170">
        <v>41168</v>
      </c>
      <c r="Y730" s="22"/>
      <c r="Z730" s="2" t="s">
        <v>371</v>
      </c>
      <c r="AA730" s="1" t="s">
        <v>369</v>
      </c>
    </row>
    <row r="731" spans="1:27" ht="14.5" x14ac:dyDescent="0.35">
      <c r="A731" s="105" t="s">
        <v>168</v>
      </c>
      <c r="B731" s="1" t="s">
        <v>32</v>
      </c>
      <c r="C731" s="1" t="s">
        <v>315</v>
      </c>
      <c r="E731" s="2" t="s">
        <v>337</v>
      </c>
      <c r="F731" s="106">
        <v>5.4762000000000004</v>
      </c>
      <c r="G731" s="21"/>
      <c r="H731" s="107">
        <v>32</v>
      </c>
      <c r="I731" s="161">
        <f t="shared" si="44"/>
        <v>3.2000000000000001E-2</v>
      </c>
      <c r="J731" s="162">
        <f t="shared" si="45"/>
        <v>5.8434680983163508E-3</v>
      </c>
      <c r="K731" s="163">
        <v>5.8434680983163508E-3</v>
      </c>
      <c r="L731" s="164">
        <v>3.4</v>
      </c>
      <c r="M731" s="107">
        <v>768.1</v>
      </c>
      <c r="N731" s="161">
        <f t="shared" si="46"/>
        <v>0.7681</v>
      </c>
      <c r="O731" s="165">
        <f t="shared" si="47"/>
        <v>0.14026149519739964</v>
      </c>
      <c r="P731" s="166">
        <v>0.14026149519739964</v>
      </c>
      <c r="Q731" s="107">
        <v>-17.2</v>
      </c>
      <c r="R731" s="116">
        <v>55.473600000000005</v>
      </c>
      <c r="S731" s="110" t="s">
        <v>1212</v>
      </c>
      <c r="T731" s="110" t="s">
        <v>1212</v>
      </c>
      <c r="U731" s="127">
        <v>27.786833333333334</v>
      </c>
      <c r="V731" s="128">
        <v>-175.85341666666667</v>
      </c>
      <c r="W731" s="21" t="s">
        <v>422</v>
      </c>
      <c r="X731" s="129">
        <v>41899</v>
      </c>
      <c r="Y731" s="113"/>
      <c r="Z731" s="105" t="s">
        <v>382</v>
      </c>
      <c r="AA731" s="1" t="s">
        <v>379</v>
      </c>
    </row>
    <row r="732" spans="1:27" ht="14.5" x14ac:dyDescent="0.35">
      <c r="A732" s="2" t="s">
        <v>39</v>
      </c>
      <c r="B732" s="2" t="s">
        <v>32</v>
      </c>
      <c r="C732" s="2" t="s">
        <v>302</v>
      </c>
      <c r="E732" s="2" t="s">
        <v>337</v>
      </c>
      <c r="F732" s="16">
        <v>5.5589000000000004</v>
      </c>
      <c r="G732" s="16">
        <v>6.1963999999999997</v>
      </c>
      <c r="H732" s="17">
        <v>31.2</v>
      </c>
      <c r="I732" s="161">
        <f t="shared" si="44"/>
        <v>3.1199999999999999E-2</v>
      </c>
      <c r="J732" s="162">
        <f t="shared" si="45"/>
        <v>5.6126212020363737E-3</v>
      </c>
      <c r="K732" s="163">
        <v>5.6126212020363737E-3</v>
      </c>
      <c r="L732" s="167">
        <v>2.7</v>
      </c>
      <c r="M732" s="17">
        <v>1312</v>
      </c>
      <c r="N732" s="161">
        <f t="shared" si="46"/>
        <v>1.3120000000000001</v>
      </c>
      <c r="O732" s="165">
        <f t="shared" si="47"/>
        <v>0.23601791721383727</v>
      </c>
      <c r="P732" s="166">
        <v>0.23601791721383727</v>
      </c>
      <c r="Q732" s="17">
        <v>-20.6</v>
      </c>
      <c r="R732" s="18">
        <v>57.912000000000006</v>
      </c>
      <c r="S732" s="3" t="s">
        <v>1212</v>
      </c>
      <c r="T732" s="157" t="s">
        <v>1212</v>
      </c>
      <c r="U732" s="168">
        <v>27.786133333333332</v>
      </c>
      <c r="V732" s="169">
        <v>-175.75016666666667</v>
      </c>
      <c r="W732" s="21" t="s">
        <v>422</v>
      </c>
      <c r="X732" s="170">
        <v>41165</v>
      </c>
      <c r="Y732" s="22"/>
      <c r="Z732" s="2" t="s">
        <v>370</v>
      </c>
      <c r="AA732" s="1" t="s">
        <v>369</v>
      </c>
    </row>
    <row r="733" spans="1:27" ht="14.5" x14ac:dyDescent="0.35">
      <c r="A733" s="2" t="s">
        <v>40</v>
      </c>
      <c r="B733" s="2" t="s">
        <v>32</v>
      </c>
      <c r="C733" s="2" t="s">
        <v>287</v>
      </c>
      <c r="E733" s="2" t="s">
        <v>337</v>
      </c>
      <c r="F733" s="16">
        <v>6.5856000000000003</v>
      </c>
      <c r="G733" s="16">
        <v>4.0244</v>
      </c>
      <c r="H733" s="17">
        <v>37.1</v>
      </c>
      <c r="I733" s="161">
        <f t="shared" si="44"/>
        <v>3.7100000000000001E-2</v>
      </c>
      <c r="J733" s="162">
        <f t="shared" si="45"/>
        <v>5.6335034013605444E-3</v>
      </c>
      <c r="K733" s="163">
        <v>5.6335034013605444E-3</v>
      </c>
      <c r="L733" s="167">
        <v>3.8</v>
      </c>
      <c r="M733" s="17">
        <v>486</v>
      </c>
      <c r="N733" s="161">
        <f t="shared" si="46"/>
        <v>0.48599999999999999</v>
      </c>
      <c r="O733" s="165">
        <f t="shared" si="47"/>
        <v>7.3797376093294453E-2</v>
      </c>
      <c r="P733" s="166">
        <v>7.3797376093294453E-2</v>
      </c>
      <c r="Q733" s="17">
        <v>-17.3</v>
      </c>
      <c r="R733" s="18">
        <v>57.912000000000006</v>
      </c>
      <c r="S733" s="3" t="s">
        <v>1212</v>
      </c>
      <c r="T733" s="157" t="s">
        <v>1212</v>
      </c>
      <c r="U733" s="168">
        <v>27.786133333333332</v>
      </c>
      <c r="V733" s="169">
        <v>-175.75016666666667</v>
      </c>
      <c r="W733" s="21" t="s">
        <v>422</v>
      </c>
      <c r="X733" s="170">
        <v>41165</v>
      </c>
      <c r="Y733" s="22"/>
      <c r="Z733" s="2" t="s">
        <v>370</v>
      </c>
      <c r="AA733" s="1" t="s">
        <v>369</v>
      </c>
    </row>
    <row r="734" spans="1:27" ht="14.5" x14ac:dyDescent="0.35">
      <c r="A734" s="105" t="s">
        <v>172</v>
      </c>
      <c r="B734" s="1" t="s">
        <v>32</v>
      </c>
      <c r="C734" s="1" t="s">
        <v>315</v>
      </c>
      <c r="E734" s="2" t="s">
        <v>337</v>
      </c>
      <c r="F734" s="106">
        <v>5.5197000000000003</v>
      </c>
      <c r="G734" s="21"/>
      <c r="H734" s="107">
        <v>38.200000000000003</v>
      </c>
      <c r="I734" s="161">
        <f t="shared" si="44"/>
        <v>3.8200000000000005E-2</v>
      </c>
      <c r="J734" s="162">
        <f t="shared" si="45"/>
        <v>6.9206659782234548E-3</v>
      </c>
      <c r="K734" s="163">
        <v>6.9206659782234548E-3</v>
      </c>
      <c r="L734" s="164">
        <v>4.4000000000000004</v>
      </c>
      <c r="M734" s="107">
        <v>831.8</v>
      </c>
      <c r="N734" s="161">
        <f t="shared" si="46"/>
        <v>0.83179999999999998</v>
      </c>
      <c r="O734" s="165">
        <f t="shared" si="47"/>
        <v>0.15069659582948347</v>
      </c>
      <c r="P734" s="166">
        <v>0.15069659582948347</v>
      </c>
      <c r="Q734" s="107">
        <v>-21.4</v>
      </c>
      <c r="R734" s="116">
        <v>59.436</v>
      </c>
      <c r="S734" s="110" t="s">
        <v>1212</v>
      </c>
      <c r="T734" s="110" t="s">
        <v>1212</v>
      </c>
      <c r="U734" s="127">
        <v>27.78575</v>
      </c>
      <c r="V734" s="128">
        <v>-175.75511666666668</v>
      </c>
      <c r="W734" s="21" t="s">
        <v>422</v>
      </c>
      <c r="X734" s="129">
        <v>41899</v>
      </c>
      <c r="Y734" s="113"/>
      <c r="Z734" s="105" t="s">
        <v>380</v>
      </c>
      <c r="AA734" s="1" t="s">
        <v>379</v>
      </c>
    </row>
    <row r="735" spans="1:27" ht="14.5" x14ac:dyDescent="0.35">
      <c r="A735" s="115" t="s">
        <v>191</v>
      </c>
      <c r="B735" s="32" t="s">
        <v>192</v>
      </c>
      <c r="C735" s="32" t="s">
        <v>315</v>
      </c>
      <c r="D735" s="23"/>
      <c r="E735" s="32" t="s">
        <v>337</v>
      </c>
      <c r="F735" s="106">
        <v>5.5022000000000002</v>
      </c>
      <c r="G735" s="40"/>
      <c r="H735" s="107">
        <v>29.7</v>
      </c>
      <c r="I735" s="161">
        <f t="shared" si="44"/>
        <v>2.9700000000000001E-2</v>
      </c>
      <c r="J735" s="162">
        <f t="shared" si="45"/>
        <v>5.3978408636545377E-3</v>
      </c>
      <c r="K735" s="163">
        <v>5.3978408636545377E-3</v>
      </c>
      <c r="L735" s="164">
        <v>2.7</v>
      </c>
      <c r="M735" s="107">
        <v>681.1</v>
      </c>
      <c r="N735" s="161">
        <f t="shared" si="46"/>
        <v>0.68110000000000004</v>
      </c>
      <c r="O735" s="165">
        <f t="shared" si="47"/>
        <v>0.12378684889680491</v>
      </c>
      <c r="P735" s="166">
        <v>0.12378684889680491</v>
      </c>
      <c r="Q735" s="107">
        <v>-21</v>
      </c>
      <c r="R735" s="116">
        <v>91</v>
      </c>
      <c r="S735" s="25" t="s">
        <v>347</v>
      </c>
      <c r="T735" s="25" t="s">
        <v>347</v>
      </c>
      <c r="U735" s="128">
        <v>23.83972</v>
      </c>
      <c r="V735" s="128">
        <v>-166.38172</v>
      </c>
      <c r="W735" s="40" t="s">
        <v>422</v>
      </c>
      <c r="X735" s="131">
        <v>42255</v>
      </c>
      <c r="Y735" s="131"/>
      <c r="Z735" s="115" t="s">
        <v>386</v>
      </c>
      <c r="AA735" s="32" t="s">
        <v>384</v>
      </c>
    </row>
    <row r="736" spans="1:27" ht="14.5" x14ac:dyDescent="0.35">
      <c r="A736" s="105" t="s">
        <v>228</v>
      </c>
      <c r="B736" s="114" t="s">
        <v>192</v>
      </c>
      <c r="C736" s="1" t="s">
        <v>315</v>
      </c>
      <c r="E736" s="1" t="s">
        <v>337</v>
      </c>
      <c r="F736" s="106">
        <v>5.49</v>
      </c>
      <c r="G736" s="21"/>
      <c r="H736" s="107">
        <v>42.4</v>
      </c>
      <c r="I736" s="161">
        <f t="shared" si="44"/>
        <v>4.24E-2</v>
      </c>
      <c r="J736" s="162">
        <f t="shared" si="45"/>
        <v>7.7231329690346084E-3</v>
      </c>
      <c r="K736" s="163">
        <v>7.7231329690346084E-3</v>
      </c>
      <c r="L736" s="164">
        <v>4.7</v>
      </c>
      <c r="M736" s="107">
        <v>823.7</v>
      </c>
      <c r="N736" s="161">
        <f t="shared" si="46"/>
        <v>0.8237000000000001</v>
      </c>
      <c r="O736" s="165">
        <f t="shared" si="47"/>
        <v>0.15003642987249546</v>
      </c>
      <c r="P736" s="166">
        <v>0.15003642987249546</v>
      </c>
      <c r="Q736" s="107">
        <v>-17.399999999999999</v>
      </c>
      <c r="R736" s="109">
        <v>57</v>
      </c>
      <c r="S736" s="110" t="s">
        <v>354</v>
      </c>
      <c r="T736" s="110" t="s">
        <v>354</v>
      </c>
      <c r="U736" s="127">
        <v>28.375679999999999</v>
      </c>
      <c r="V736" s="128">
        <v>-178.31120000000001</v>
      </c>
      <c r="W736" s="21" t="s">
        <v>422</v>
      </c>
      <c r="X736" s="129">
        <v>42262</v>
      </c>
      <c r="Y736" s="129"/>
      <c r="Z736" s="105" t="s">
        <v>380</v>
      </c>
      <c r="AA736" s="1" t="s">
        <v>384</v>
      </c>
    </row>
    <row r="737" spans="1:27" ht="14.5" x14ac:dyDescent="0.35">
      <c r="A737" s="105" t="s">
        <v>284</v>
      </c>
      <c r="B737" s="114" t="s">
        <v>192</v>
      </c>
      <c r="C737" s="1" t="s">
        <v>315</v>
      </c>
      <c r="D737" s="44"/>
      <c r="E737" s="1" t="s">
        <v>337</v>
      </c>
      <c r="F737" s="106">
        <v>5.4832999999999998</v>
      </c>
      <c r="G737" s="45"/>
      <c r="H737" s="107">
        <v>39.200000000000003</v>
      </c>
      <c r="I737" s="161">
        <f t="shared" si="44"/>
        <v>3.9200000000000006E-2</v>
      </c>
      <c r="J737" s="162">
        <f t="shared" si="45"/>
        <v>7.1489796290554967E-3</v>
      </c>
      <c r="K737" s="163">
        <v>7.1489796290554967E-3</v>
      </c>
      <c r="L737" s="164">
        <v>6.8</v>
      </c>
      <c r="M737" s="107">
        <v>905.6</v>
      </c>
      <c r="N737" s="161">
        <f t="shared" si="46"/>
        <v>0.90560000000000007</v>
      </c>
      <c r="O737" s="165">
        <f t="shared" si="47"/>
        <v>0.16515601918552697</v>
      </c>
      <c r="P737" s="166">
        <v>0.16515601918552697</v>
      </c>
      <c r="Q737" s="107">
        <v>-20.5</v>
      </c>
      <c r="R737" s="109">
        <v>80</v>
      </c>
      <c r="S737" s="110" t="s">
        <v>353</v>
      </c>
      <c r="T737" s="110" t="s">
        <v>353</v>
      </c>
      <c r="U737" s="127">
        <v>25.929133333333333</v>
      </c>
      <c r="V737" s="128">
        <v>-173.40411666666665</v>
      </c>
      <c r="W737" s="21" t="s">
        <v>422</v>
      </c>
      <c r="X737" s="129">
        <v>42271</v>
      </c>
      <c r="Y737" s="129"/>
      <c r="Z737" s="105" t="s">
        <v>386</v>
      </c>
      <c r="AA737" s="1" t="s">
        <v>384</v>
      </c>
    </row>
    <row r="738" spans="1:27" ht="14.5" x14ac:dyDescent="0.35">
      <c r="A738" s="105" t="s">
        <v>272</v>
      </c>
      <c r="B738" s="2" t="s">
        <v>14</v>
      </c>
      <c r="C738" s="1" t="s">
        <v>310</v>
      </c>
      <c r="E738" s="1" t="s">
        <v>338</v>
      </c>
      <c r="F738" s="106">
        <v>10.507099999999999</v>
      </c>
      <c r="G738" s="21"/>
      <c r="H738" s="107">
        <v>150.1</v>
      </c>
      <c r="I738" s="161">
        <f t="shared" si="44"/>
        <v>0.15010000000000001</v>
      </c>
      <c r="J738" s="162">
        <f t="shared" si="45"/>
        <v>1.4285578323229057E-2</v>
      </c>
      <c r="K738" s="163">
        <v>1.4285578323229057E-2</v>
      </c>
      <c r="L738" s="164">
        <v>3.6</v>
      </c>
      <c r="M738" s="107">
        <v>1323.5</v>
      </c>
      <c r="N738" s="161">
        <f t="shared" si="46"/>
        <v>1.3235000000000001</v>
      </c>
      <c r="O738" s="165">
        <f t="shared" si="47"/>
        <v>0.12596244444232949</v>
      </c>
      <c r="P738" s="166">
        <v>0.12596244444232949</v>
      </c>
      <c r="Q738" s="107">
        <v>-23.8</v>
      </c>
      <c r="R738" s="116">
        <v>88.08720000000001</v>
      </c>
      <c r="S738" s="110" t="s">
        <v>354</v>
      </c>
      <c r="T738" s="110" t="s">
        <v>354</v>
      </c>
      <c r="U738" s="134">
        <v>28.490066666666667</v>
      </c>
      <c r="V738" s="134">
        <v>-178.29113333333333</v>
      </c>
      <c r="W738" s="21" t="s">
        <v>422</v>
      </c>
      <c r="X738" s="129">
        <v>42268</v>
      </c>
      <c r="Y738" s="129"/>
      <c r="Z738" s="105" t="s">
        <v>386</v>
      </c>
      <c r="AA738" s="1" t="s">
        <v>384</v>
      </c>
    </row>
    <row r="739" spans="1:27" ht="14.5" x14ac:dyDescent="0.35">
      <c r="A739" s="105" t="s">
        <v>171</v>
      </c>
      <c r="B739" s="2" t="s">
        <v>14</v>
      </c>
      <c r="C739" s="1" t="s">
        <v>310</v>
      </c>
      <c r="E739" s="2" t="s">
        <v>338</v>
      </c>
      <c r="F739" s="106">
        <v>10.481999999999999</v>
      </c>
      <c r="G739" s="21"/>
      <c r="H739" s="107">
        <v>81.2</v>
      </c>
      <c r="I739" s="161">
        <f t="shared" si="44"/>
        <v>8.1200000000000008E-2</v>
      </c>
      <c r="J739" s="162">
        <f t="shared" si="45"/>
        <v>7.7466132417477592E-3</v>
      </c>
      <c r="K739" s="163">
        <v>7.7466132417477592E-3</v>
      </c>
      <c r="L739" s="164">
        <v>3.5</v>
      </c>
      <c r="M739" s="107">
        <v>1017.8</v>
      </c>
      <c r="N739" s="161">
        <f t="shared" si="46"/>
        <v>1.0178</v>
      </c>
      <c r="O739" s="165">
        <f t="shared" si="47"/>
        <v>9.7099790116390014E-2</v>
      </c>
      <c r="P739" s="166">
        <v>9.7099790116390014E-2</v>
      </c>
      <c r="Q739" s="107">
        <v>-20.7</v>
      </c>
      <c r="R739" s="116">
        <v>55.473600000000005</v>
      </c>
      <c r="S739" s="110" t="s">
        <v>1212</v>
      </c>
      <c r="T739" s="110" t="s">
        <v>1212</v>
      </c>
      <c r="U739" s="127">
        <v>27.786833333333334</v>
      </c>
      <c r="V739" s="128">
        <v>-175.85341666666667</v>
      </c>
      <c r="W739" s="21" t="s">
        <v>422</v>
      </c>
      <c r="X739" s="129">
        <v>41899</v>
      </c>
      <c r="Y739" s="113"/>
      <c r="Z739" s="105" t="s">
        <v>382</v>
      </c>
      <c r="AA739" s="1" t="s">
        <v>379</v>
      </c>
    </row>
    <row r="740" spans="1:27" ht="14.5" x14ac:dyDescent="0.35">
      <c r="A740" s="2" t="s">
        <v>34</v>
      </c>
      <c r="B740" s="2" t="s">
        <v>14</v>
      </c>
      <c r="C740" s="2" t="s">
        <v>287</v>
      </c>
      <c r="E740" s="2" t="s">
        <v>338</v>
      </c>
      <c r="F740" s="16">
        <v>10.3423</v>
      </c>
      <c r="G740" s="16">
        <v>10.7974</v>
      </c>
      <c r="H740" s="17">
        <v>66.3</v>
      </c>
      <c r="I740" s="161">
        <f t="shared" si="44"/>
        <v>6.6299999999999998E-2</v>
      </c>
      <c r="J740" s="162">
        <f t="shared" si="45"/>
        <v>6.4105663150363073E-3</v>
      </c>
      <c r="K740" s="163">
        <v>6.4105663150363073E-3</v>
      </c>
      <c r="L740" s="167">
        <v>2.8</v>
      </c>
      <c r="M740" s="17">
        <v>1014.7</v>
      </c>
      <c r="N740" s="161">
        <f t="shared" si="46"/>
        <v>1.0147000000000002</v>
      </c>
      <c r="O740" s="165">
        <f t="shared" si="47"/>
        <v>9.8111638610367147E-2</v>
      </c>
      <c r="P740" s="166">
        <v>9.8111638610367147E-2</v>
      </c>
      <c r="Q740" s="17">
        <v>-23.1</v>
      </c>
      <c r="R740" s="18">
        <v>57.912000000000006</v>
      </c>
      <c r="S740" s="3" t="s">
        <v>1212</v>
      </c>
      <c r="T740" s="157" t="s">
        <v>1212</v>
      </c>
      <c r="U740" s="168">
        <v>27.786133333333332</v>
      </c>
      <c r="V740" s="169">
        <v>-175.75016666666667</v>
      </c>
      <c r="W740" s="21" t="s">
        <v>422</v>
      </c>
      <c r="X740" s="170">
        <v>41165</v>
      </c>
      <c r="Y740" s="22"/>
      <c r="Z740" s="2" t="s">
        <v>370</v>
      </c>
      <c r="AA740" s="1" t="s">
        <v>369</v>
      </c>
    </row>
    <row r="741" spans="1:27" ht="14.5" x14ac:dyDescent="0.35">
      <c r="A741" s="2" t="s">
        <v>55</v>
      </c>
      <c r="B741" s="2" t="s">
        <v>56</v>
      </c>
      <c r="C741" s="2" t="s">
        <v>309</v>
      </c>
      <c r="E741" s="2" t="s">
        <v>338</v>
      </c>
      <c r="F741" s="16">
        <v>1.9674</v>
      </c>
      <c r="G741" s="16"/>
      <c r="H741" s="17">
        <v>76.5</v>
      </c>
      <c r="I741" s="161">
        <f t="shared" si="44"/>
        <v>7.6499999999999999E-2</v>
      </c>
      <c r="J741" s="162">
        <f t="shared" si="45"/>
        <v>3.8883806038426345E-2</v>
      </c>
      <c r="K741" s="163">
        <v>3.8883806038426345E-2</v>
      </c>
      <c r="L741" s="167">
        <v>0.9</v>
      </c>
      <c r="M741" s="17">
        <v>567.4</v>
      </c>
      <c r="N741" s="161">
        <f t="shared" si="46"/>
        <v>0.56740000000000002</v>
      </c>
      <c r="O741" s="165">
        <f t="shared" si="47"/>
        <v>0.28840093524448512</v>
      </c>
      <c r="P741" s="166">
        <v>0.28840093524448512</v>
      </c>
      <c r="Q741" s="17">
        <v>-33</v>
      </c>
      <c r="R741" s="18">
        <v>64.00800000000001</v>
      </c>
      <c r="S741" s="3" t="s">
        <v>1212</v>
      </c>
      <c r="T741" s="157" t="s">
        <v>1212</v>
      </c>
      <c r="U741" s="168">
        <v>27.761733333333332</v>
      </c>
      <c r="V741" s="168">
        <v>-175.85003333333333</v>
      </c>
      <c r="W741" s="21" t="s">
        <v>422</v>
      </c>
      <c r="X741" s="170">
        <v>41170</v>
      </c>
      <c r="Y741" s="22"/>
      <c r="Z741" s="2" t="s">
        <v>370</v>
      </c>
      <c r="AA741" s="1" t="s">
        <v>369</v>
      </c>
    </row>
    <row r="742" spans="1:27" ht="14.5" x14ac:dyDescent="0.35">
      <c r="A742" s="105" t="s">
        <v>95</v>
      </c>
      <c r="B742" s="105" t="s">
        <v>1223</v>
      </c>
      <c r="C742" s="1" t="s">
        <v>310</v>
      </c>
      <c r="E742" s="2" t="s">
        <v>338</v>
      </c>
      <c r="F742" s="106">
        <v>2.0097</v>
      </c>
      <c r="G742" s="21"/>
      <c r="H742" s="107">
        <v>47.2</v>
      </c>
      <c r="I742" s="161">
        <f t="shared" si="44"/>
        <v>4.7200000000000006E-2</v>
      </c>
      <c r="J742" s="162">
        <f t="shared" si="45"/>
        <v>2.3486092451609694E-2</v>
      </c>
      <c r="K742" s="163">
        <v>2.3486092451609694E-2</v>
      </c>
      <c r="L742" s="164">
        <v>2.2000000000000002</v>
      </c>
      <c r="M742" s="107">
        <v>418</v>
      </c>
      <c r="N742" s="161">
        <f t="shared" si="46"/>
        <v>0.41799999999999998</v>
      </c>
      <c r="O742" s="165">
        <f t="shared" si="47"/>
        <v>0.20799124247400108</v>
      </c>
      <c r="P742" s="166">
        <v>0.20799124247400108</v>
      </c>
      <c r="Q742" s="107">
        <v>-22.5</v>
      </c>
      <c r="R742" s="109">
        <v>55</v>
      </c>
      <c r="S742" s="110" t="s">
        <v>347</v>
      </c>
      <c r="T742" s="110" t="s">
        <v>347</v>
      </c>
      <c r="U742" s="127">
        <v>23.857780000000002</v>
      </c>
      <c r="V742" s="128">
        <v>-166.36510000000001</v>
      </c>
      <c r="W742" s="21" t="s">
        <v>422</v>
      </c>
      <c r="X742" s="129">
        <v>41415</v>
      </c>
      <c r="Y742" s="113"/>
      <c r="Z742" s="105" t="s">
        <v>368</v>
      </c>
      <c r="AA742" s="1" t="s">
        <v>372</v>
      </c>
    </row>
    <row r="743" spans="1:27" ht="14.5" x14ac:dyDescent="0.35">
      <c r="A743" s="105" t="s">
        <v>75</v>
      </c>
      <c r="B743" s="105" t="s">
        <v>76</v>
      </c>
      <c r="C743" s="1"/>
      <c r="E743" s="2" t="s">
        <v>338</v>
      </c>
      <c r="F743" s="106">
        <v>2.4253</v>
      </c>
      <c r="G743" s="21"/>
      <c r="H743" s="107">
        <v>35.9</v>
      </c>
      <c r="I743" s="161">
        <f t="shared" si="44"/>
        <v>3.5900000000000001E-2</v>
      </c>
      <c r="J743" s="162">
        <f t="shared" si="45"/>
        <v>1.4802292499896921E-2</v>
      </c>
      <c r="K743" s="163">
        <v>1.4802292499896921E-2</v>
      </c>
      <c r="L743" s="164">
        <v>3</v>
      </c>
      <c r="M743" s="107">
        <v>522</v>
      </c>
      <c r="N743" s="161">
        <f t="shared" si="46"/>
        <v>0.52200000000000002</v>
      </c>
      <c r="O743" s="165">
        <f t="shared" si="47"/>
        <v>0.21523110543025606</v>
      </c>
      <c r="P743" s="166">
        <v>0.21523110543025606</v>
      </c>
      <c r="Q743" s="107">
        <v>-23.5</v>
      </c>
      <c r="R743" s="109">
        <v>64</v>
      </c>
      <c r="S743" s="110" t="s">
        <v>346</v>
      </c>
      <c r="T743" s="110" t="s">
        <v>346</v>
      </c>
      <c r="U743" s="127">
        <v>23.049589999999998</v>
      </c>
      <c r="V743" s="128">
        <v>-162.26033000000001</v>
      </c>
      <c r="W743" s="21" t="s">
        <v>422</v>
      </c>
      <c r="X743" s="129">
        <v>41412</v>
      </c>
      <c r="Y743" s="113"/>
      <c r="Z743" s="105" t="s">
        <v>368</v>
      </c>
      <c r="AA743" s="1" t="s">
        <v>372</v>
      </c>
    </row>
    <row r="744" spans="1:27" ht="14.5" x14ac:dyDescent="0.35">
      <c r="A744" s="1" t="s">
        <v>1071</v>
      </c>
      <c r="B744" s="1" t="s">
        <v>1094</v>
      </c>
      <c r="E744" s="1" t="s">
        <v>338</v>
      </c>
      <c r="F744" s="25">
        <v>2.0682999999999998</v>
      </c>
      <c r="G744" s="21"/>
      <c r="H744" s="17">
        <v>23.6</v>
      </c>
      <c r="I744" s="161">
        <f t="shared" si="44"/>
        <v>2.3600000000000003E-2</v>
      </c>
      <c r="J744" s="162">
        <f t="shared" si="45"/>
        <v>1.1410336991732344E-2</v>
      </c>
      <c r="K744" s="163">
        <v>1.1410336991732344E-2</v>
      </c>
      <c r="L744" s="167">
        <v>3.6</v>
      </c>
      <c r="M744" s="17">
        <v>317</v>
      </c>
      <c r="N744" s="161">
        <f t="shared" si="46"/>
        <v>0.317</v>
      </c>
      <c r="O744" s="165">
        <f t="shared" si="47"/>
        <v>0.1532659672194556</v>
      </c>
      <c r="P744" s="166">
        <v>0.1532659672194556</v>
      </c>
      <c r="Q744" s="17">
        <v>-11.2</v>
      </c>
      <c r="R744" s="323" t="s">
        <v>1216</v>
      </c>
      <c r="S744" s="3" t="s">
        <v>1117</v>
      </c>
      <c r="T744" s="21" t="s">
        <v>1217</v>
      </c>
      <c r="W744" s="21" t="s">
        <v>1203</v>
      </c>
      <c r="X744" s="36"/>
      <c r="Y744" s="21"/>
      <c r="Z744" s="21"/>
      <c r="AA744" s="21"/>
    </row>
    <row r="745" spans="1:27" ht="14.5" x14ac:dyDescent="0.35">
      <c r="A745" s="105" t="s">
        <v>98</v>
      </c>
      <c r="B745" s="105" t="s">
        <v>20</v>
      </c>
      <c r="C745" s="1"/>
      <c r="E745" s="2" t="s">
        <v>338</v>
      </c>
      <c r="F745" s="106">
        <v>2.5407000000000002</v>
      </c>
      <c r="G745" s="21"/>
      <c r="H745" s="107">
        <v>7.4</v>
      </c>
      <c r="I745" s="161">
        <f t="shared" si="44"/>
        <v>7.4000000000000003E-3</v>
      </c>
      <c r="J745" s="162">
        <f t="shared" si="45"/>
        <v>2.9125831463769829E-3</v>
      </c>
      <c r="K745" s="163">
        <v>2.9125831463769829E-3</v>
      </c>
      <c r="L745" s="164">
        <v>5.2</v>
      </c>
      <c r="M745" s="107">
        <v>239.8</v>
      </c>
      <c r="N745" s="161">
        <f t="shared" si="46"/>
        <v>0.23980000000000001</v>
      </c>
      <c r="O745" s="165">
        <f t="shared" si="47"/>
        <v>9.4383437635297357E-2</v>
      </c>
      <c r="P745" s="166">
        <v>9.4383437635297357E-2</v>
      </c>
      <c r="Q745" s="107">
        <v>-20.100000000000001</v>
      </c>
      <c r="R745" s="109">
        <v>55</v>
      </c>
      <c r="S745" s="110" t="s">
        <v>347</v>
      </c>
      <c r="T745" s="110" t="s">
        <v>347</v>
      </c>
      <c r="U745" s="127">
        <v>23.857780000000002</v>
      </c>
      <c r="V745" s="128">
        <v>-166.36510000000001</v>
      </c>
      <c r="W745" s="21" t="s">
        <v>422</v>
      </c>
      <c r="X745" s="129">
        <v>41415</v>
      </c>
      <c r="Y745" s="113"/>
      <c r="Z745" s="105" t="s">
        <v>375</v>
      </c>
      <c r="AA745" s="1" t="s">
        <v>372</v>
      </c>
    </row>
    <row r="746" spans="1:27" ht="14.5" x14ac:dyDescent="0.35">
      <c r="A746" s="105" t="s">
        <v>99</v>
      </c>
      <c r="B746" s="105" t="s">
        <v>20</v>
      </c>
      <c r="C746" s="1"/>
      <c r="E746" s="2" t="s">
        <v>338</v>
      </c>
      <c r="F746" s="106">
        <v>2.4925000000000002</v>
      </c>
      <c r="G746" s="21"/>
      <c r="H746" s="107">
        <v>70.099999999999994</v>
      </c>
      <c r="I746" s="161">
        <f t="shared" si="44"/>
        <v>7.0099999999999996E-2</v>
      </c>
      <c r="J746" s="162">
        <f t="shared" si="45"/>
        <v>2.812437311935807E-2</v>
      </c>
      <c r="K746" s="163">
        <v>2.812437311935807E-2</v>
      </c>
      <c r="L746" s="164">
        <v>1.4</v>
      </c>
      <c r="M746" s="107">
        <v>742.3</v>
      </c>
      <c r="N746" s="161">
        <f t="shared" si="46"/>
        <v>0.74229999999999996</v>
      </c>
      <c r="O746" s="165">
        <f t="shared" si="47"/>
        <v>0.29781344032096285</v>
      </c>
      <c r="P746" s="166">
        <v>0.29781344032096285</v>
      </c>
      <c r="Q746" s="107">
        <v>-33.4</v>
      </c>
      <c r="R746" s="109">
        <v>55</v>
      </c>
      <c r="S746" s="110" t="s">
        <v>347</v>
      </c>
      <c r="T746" s="110" t="s">
        <v>347</v>
      </c>
      <c r="U746" s="127">
        <v>23.857780000000002</v>
      </c>
      <c r="V746" s="128">
        <v>-166.36510000000001</v>
      </c>
      <c r="W746" s="21" t="s">
        <v>422</v>
      </c>
      <c r="X746" s="129">
        <v>41415</v>
      </c>
      <c r="Y746" s="113"/>
      <c r="Z746" s="105" t="s">
        <v>375</v>
      </c>
      <c r="AA746" s="1" t="s">
        <v>372</v>
      </c>
    </row>
    <row r="747" spans="1:27" ht="14.5" x14ac:dyDescent="0.35">
      <c r="A747" s="105" t="s">
        <v>100</v>
      </c>
      <c r="B747" s="105" t="s">
        <v>20</v>
      </c>
      <c r="C747" s="1"/>
      <c r="E747" s="2" t="s">
        <v>338</v>
      </c>
      <c r="F747" s="106">
        <v>7.6238000000000001</v>
      </c>
      <c r="G747" s="21"/>
      <c r="H747" s="107">
        <v>28.7</v>
      </c>
      <c r="I747" s="161">
        <f t="shared" si="44"/>
        <v>2.87E-2</v>
      </c>
      <c r="J747" s="162">
        <f t="shared" si="45"/>
        <v>3.76452687636087E-3</v>
      </c>
      <c r="K747" s="163">
        <v>3.76452687636087E-3</v>
      </c>
      <c r="L747" s="164">
        <v>10.199999999999999</v>
      </c>
      <c r="M747" s="107">
        <v>503.3</v>
      </c>
      <c r="N747" s="161">
        <f t="shared" si="46"/>
        <v>0.50329999999999997</v>
      </c>
      <c r="O747" s="165">
        <f t="shared" si="47"/>
        <v>6.601694692935281E-2</v>
      </c>
      <c r="P747" s="166">
        <v>6.601694692935281E-2</v>
      </c>
      <c r="Q747" s="107">
        <v>-31.7</v>
      </c>
      <c r="R747" s="109">
        <v>55</v>
      </c>
      <c r="S747" s="110" t="s">
        <v>347</v>
      </c>
      <c r="T747" s="110" t="s">
        <v>347</v>
      </c>
      <c r="U747" s="127">
        <v>23.857780000000002</v>
      </c>
      <c r="V747" s="128">
        <v>-166.36510000000001</v>
      </c>
      <c r="W747" s="21" t="s">
        <v>422</v>
      </c>
      <c r="X747" s="129">
        <v>41415</v>
      </c>
      <c r="Y747" s="113"/>
      <c r="Z747" s="105" t="s">
        <v>375</v>
      </c>
      <c r="AA747" s="1" t="s">
        <v>372</v>
      </c>
    </row>
    <row r="748" spans="1:27" ht="14.5" x14ac:dyDescent="0.35">
      <c r="A748" s="105" t="s">
        <v>119</v>
      </c>
      <c r="B748" s="105" t="s">
        <v>20</v>
      </c>
      <c r="C748" s="1"/>
      <c r="E748" s="2" t="s">
        <v>338</v>
      </c>
      <c r="F748" s="106">
        <v>4.4976000000000003</v>
      </c>
      <c r="G748" s="21"/>
      <c r="H748" s="107">
        <v>26.8</v>
      </c>
      <c r="I748" s="161">
        <f t="shared" si="44"/>
        <v>2.6800000000000001E-2</v>
      </c>
      <c r="J748" s="162">
        <f t="shared" si="45"/>
        <v>5.9587335467805053E-3</v>
      </c>
      <c r="K748" s="163">
        <v>5.9587335467805053E-3</v>
      </c>
      <c r="L748" s="164">
        <v>4.2</v>
      </c>
      <c r="M748" s="107">
        <v>270.7</v>
      </c>
      <c r="N748" s="161">
        <f t="shared" si="46"/>
        <v>0.2707</v>
      </c>
      <c r="O748" s="165">
        <f t="shared" si="47"/>
        <v>6.0187655638562786E-2</v>
      </c>
      <c r="P748" s="166">
        <v>6.0187655638562786E-2</v>
      </c>
      <c r="Q748" s="107">
        <v>-33.700000000000003</v>
      </c>
      <c r="R748" s="109">
        <v>61</v>
      </c>
      <c r="S748" s="110" t="s">
        <v>351</v>
      </c>
      <c r="T748" s="110" t="s">
        <v>351</v>
      </c>
      <c r="U748" s="127">
        <v>25.71443</v>
      </c>
      <c r="V748" s="128">
        <v>-171.81477000000001</v>
      </c>
      <c r="W748" s="21" t="s">
        <v>422</v>
      </c>
      <c r="X748" s="129">
        <v>41419</v>
      </c>
      <c r="Y748" s="113"/>
      <c r="Z748" s="105" t="s">
        <v>368</v>
      </c>
      <c r="AA748" s="1" t="s">
        <v>372</v>
      </c>
    </row>
    <row r="749" spans="1:27" ht="14.5" x14ac:dyDescent="0.35">
      <c r="A749" s="105" t="s">
        <v>65</v>
      </c>
      <c r="B749" s="105" t="s">
        <v>20</v>
      </c>
      <c r="C749" s="1"/>
      <c r="E749" s="2" t="s">
        <v>338</v>
      </c>
      <c r="F749" s="106">
        <v>2.6133999999999999</v>
      </c>
      <c r="G749" s="21"/>
      <c r="H749" s="107">
        <v>33.6</v>
      </c>
      <c r="I749" s="161">
        <f t="shared" si="44"/>
        <v>3.3600000000000005E-2</v>
      </c>
      <c r="J749" s="162">
        <f t="shared" si="45"/>
        <v>1.2856814877171503E-2</v>
      </c>
      <c r="K749" s="163">
        <v>1.2856814877171503E-2</v>
      </c>
      <c r="L749" s="164">
        <v>0.5</v>
      </c>
      <c r="M749" s="107">
        <v>460.8</v>
      </c>
      <c r="N749" s="161">
        <f t="shared" si="46"/>
        <v>0.46080000000000004</v>
      </c>
      <c r="O749" s="165">
        <f t="shared" si="47"/>
        <v>0.17632203260120918</v>
      </c>
      <c r="P749" s="166">
        <v>0.17632203260120918</v>
      </c>
      <c r="Q749" s="107">
        <v>-6.6</v>
      </c>
      <c r="R749" s="109">
        <v>44</v>
      </c>
      <c r="S749" s="110" t="s">
        <v>346</v>
      </c>
      <c r="T749" s="110" t="s">
        <v>346</v>
      </c>
      <c r="U749" s="127">
        <v>23.054200000000002</v>
      </c>
      <c r="V749" s="128">
        <v>-161.87674000000001</v>
      </c>
      <c r="W749" s="21" t="s">
        <v>422</v>
      </c>
      <c r="X749" s="129">
        <v>41410</v>
      </c>
      <c r="Y749" s="113"/>
      <c r="Z749" s="105" t="s">
        <v>368</v>
      </c>
      <c r="AA749" s="1" t="s">
        <v>372</v>
      </c>
    </row>
    <row r="750" spans="1:27" ht="14.5" x14ac:dyDescent="0.35">
      <c r="A750" s="105" t="s">
        <v>77</v>
      </c>
      <c r="B750" s="105" t="s">
        <v>20</v>
      </c>
      <c r="C750" s="1"/>
      <c r="E750" s="2" t="s">
        <v>338</v>
      </c>
      <c r="F750" s="106">
        <v>13.045999999999999</v>
      </c>
      <c r="G750" s="21"/>
      <c r="H750" s="107">
        <v>23.1</v>
      </c>
      <c r="I750" s="161">
        <f t="shared" si="44"/>
        <v>2.3100000000000002E-2</v>
      </c>
      <c r="J750" s="162">
        <f t="shared" si="45"/>
        <v>1.7706576728499159E-3</v>
      </c>
      <c r="K750" s="163">
        <v>1.7706576728499159E-3</v>
      </c>
      <c r="L750" s="164">
        <v>2.2999999999999998</v>
      </c>
      <c r="M750" s="107">
        <v>402.8</v>
      </c>
      <c r="N750" s="161">
        <f t="shared" si="46"/>
        <v>0.40280000000000005</v>
      </c>
      <c r="O750" s="165">
        <f t="shared" si="47"/>
        <v>3.0875364096274727E-2</v>
      </c>
      <c r="P750" s="166">
        <v>3.0875364096274727E-2</v>
      </c>
      <c r="Q750" s="107">
        <v>-33.200000000000003</v>
      </c>
      <c r="R750" s="109">
        <v>64</v>
      </c>
      <c r="S750" s="110" t="s">
        <v>346</v>
      </c>
      <c r="T750" s="110" t="s">
        <v>346</v>
      </c>
      <c r="U750" s="127">
        <v>23.049589999999998</v>
      </c>
      <c r="V750" s="128">
        <v>-162.26033000000001</v>
      </c>
      <c r="W750" s="21" t="s">
        <v>422</v>
      </c>
      <c r="X750" s="129">
        <v>41412</v>
      </c>
      <c r="Y750" s="113"/>
      <c r="Z750" s="105" t="s">
        <v>368</v>
      </c>
      <c r="AA750" s="1" t="s">
        <v>372</v>
      </c>
    </row>
    <row r="751" spans="1:27" ht="14.5" x14ac:dyDescent="0.35">
      <c r="A751" s="105" t="s">
        <v>78</v>
      </c>
      <c r="B751" s="105" t="s">
        <v>79</v>
      </c>
      <c r="C751" s="1"/>
      <c r="E751" s="2" t="s">
        <v>338</v>
      </c>
      <c r="F751" s="106">
        <v>2.4182000000000001</v>
      </c>
      <c r="G751" s="21"/>
      <c r="H751" s="107">
        <v>21.4</v>
      </c>
      <c r="I751" s="161">
        <f t="shared" si="44"/>
        <v>2.1399999999999999E-2</v>
      </c>
      <c r="J751" s="162">
        <f t="shared" si="45"/>
        <v>8.8495575221238937E-3</v>
      </c>
      <c r="K751" s="163">
        <v>8.8495575221238937E-3</v>
      </c>
      <c r="L751" s="164">
        <v>3.2</v>
      </c>
      <c r="M751" s="107">
        <v>357.8</v>
      </c>
      <c r="N751" s="161">
        <f t="shared" si="46"/>
        <v>0.35780000000000001</v>
      </c>
      <c r="O751" s="165">
        <f t="shared" si="47"/>
        <v>0.14796129352410883</v>
      </c>
      <c r="P751" s="166">
        <v>0.14796129352410883</v>
      </c>
      <c r="Q751" s="107">
        <v>-34.1</v>
      </c>
      <c r="R751" s="109">
        <v>64</v>
      </c>
      <c r="S751" s="110" t="s">
        <v>346</v>
      </c>
      <c r="T751" s="110" t="s">
        <v>346</v>
      </c>
      <c r="U751" s="127">
        <v>23.049589999999998</v>
      </c>
      <c r="V751" s="128">
        <v>-162.26033000000001</v>
      </c>
      <c r="W751" s="21" t="s">
        <v>422</v>
      </c>
      <c r="X751" s="129">
        <v>41412</v>
      </c>
      <c r="Y751" s="113"/>
      <c r="Z751" s="105" t="s">
        <v>368</v>
      </c>
      <c r="AA751" s="1" t="s">
        <v>372</v>
      </c>
    </row>
    <row r="752" spans="1:27" ht="14.5" x14ac:dyDescent="0.35">
      <c r="A752" s="105" t="s">
        <v>85</v>
      </c>
      <c r="B752" s="105" t="s">
        <v>86</v>
      </c>
      <c r="C752" s="1"/>
      <c r="E752" s="2" t="s">
        <v>338</v>
      </c>
      <c r="F752" s="106">
        <v>2.6049000000000002</v>
      </c>
      <c r="G752" s="21"/>
      <c r="H752" s="107">
        <v>12.6</v>
      </c>
      <c r="I752" s="161">
        <f t="shared" si="44"/>
        <v>1.26E-2</v>
      </c>
      <c r="J752" s="162">
        <f t="shared" si="45"/>
        <v>4.8370378901301386E-3</v>
      </c>
      <c r="K752" s="163">
        <v>4.8370378901301386E-3</v>
      </c>
      <c r="L752" s="164">
        <v>3.7</v>
      </c>
      <c r="M752" s="107">
        <v>181.3</v>
      </c>
      <c r="N752" s="161">
        <f t="shared" si="46"/>
        <v>0.18130000000000002</v>
      </c>
      <c r="O752" s="165">
        <f t="shared" si="47"/>
        <v>6.9599600752428117E-2</v>
      </c>
      <c r="P752" s="166">
        <v>6.9599600752428117E-2</v>
      </c>
      <c r="Q752" s="107">
        <v>-30</v>
      </c>
      <c r="R752" s="109">
        <v>63</v>
      </c>
      <c r="S752" s="110" t="s">
        <v>347</v>
      </c>
      <c r="T752" s="110" t="s">
        <v>347</v>
      </c>
      <c r="U752" s="127">
        <v>23.629100000000001</v>
      </c>
      <c r="V752" s="128">
        <v>-166.19397000000001</v>
      </c>
      <c r="W752" s="21" t="s">
        <v>422</v>
      </c>
      <c r="X752" s="129">
        <v>41414</v>
      </c>
      <c r="Y752" s="113"/>
      <c r="Z752" s="105" t="s">
        <v>368</v>
      </c>
      <c r="AA752" s="1" t="s">
        <v>372</v>
      </c>
    </row>
    <row r="753" spans="1:27" ht="14.5" x14ac:dyDescent="0.35">
      <c r="A753" s="105" t="s">
        <v>87</v>
      </c>
      <c r="B753" s="105" t="s">
        <v>86</v>
      </c>
      <c r="C753" s="1"/>
      <c r="E753" s="2" t="s">
        <v>338</v>
      </c>
      <c r="F753" s="106">
        <v>2.4994000000000001</v>
      </c>
      <c r="G753" s="21"/>
      <c r="H753" s="107">
        <v>14.8</v>
      </c>
      <c r="I753" s="161">
        <f t="shared" si="44"/>
        <v>1.4800000000000001E-2</v>
      </c>
      <c r="J753" s="162">
        <f t="shared" si="45"/>
        <v>5.921421141073858E-3</v>
      </c>
      <c r="K753" s="163">
        <v>5.921421141073858E-3</v>
      </c>
      <c r="L753" s="164">
        <v>2</v>
      </c>
      <c r="M753" s="107">
        <v>225.5</v>
      </c>
      <c r="N753" s="161">
        <f t="shared" si="46"/>
        <v>0.22550000000000001</v>
      </c>
      <c r="O753" s="165">
        <f t="shared" si="47"/>
        <v>9.0221653196767226E-2</v>
      </c>
      <c r="P753" s="166">
        <v>9.0221653196767226E-2</v>
      </c>
      <c r="Q753" s="107">
        <v>-27.8</v>
      </c>
      <c r="R753" s="109">
        <v>63</v>
      </c>
      <c r="S753" s="110" t="s">
        <v>347</v>
      </c>
      <c r="T753" s="110" t="s">
        <v>347</v>
      </c>
      <c r="U753" s="127">
        <v>23.629100000000001</v>
      </c>
      <c r="V753" s="128">
        <v>-166.19397000000001</v>
      </c>
      <c r="W753" s="21" t="s">
        <v>422</v>
      </c>
      <c r="X753" s="129">
        <v>41414</v>
      </c>
      <c r="Y753" s="113"/>
      <c r="Z753" s="105" t="s">
        <v>375</v>
      </c>
      <c r="AA753" s="1" t="s">
        <v>372</v>
      </c>
    </row>
    <row r="754" spans="1:27" x14ac:dyDescent="0.3">
      <c r="A754" s="32" t="s">
        <v>444</v>
      </c>
      <c r="B754" s="1" t="s">
        <v>254</v>
      </c>
      <c r="E754" s="2" t="s">
        <v>338</v>
      </c>
      <c r="F754" s="34">
        <v>0.52359999999999995</v>
      </c>
      <c r="G754" s="21"/>
      <c r="H754" s="26">
        <v>1.6976709686990061</v>
      </c>
      <c r="I754" s="183">
        <f t="shared" si="44"/>
        <v>1.6976709686990061E-3</v>
      </c>
      <c r="J754" s="184">
        <f t="shared" si="45"/>
        <v>3.2423051350248398E-3</v>
      </c>
      <c r="K754" s="185">
        <v>3.2423051350248398E-3</v>
      </c>
      <c r="L754" s="35"/>
      <c r="M754" s="26">
        <v>73.883141762452098</v>
      </c>
      <c r="N754" s="183">
        <f t="shared" si="46"/>
        <v>7.3883141762452101E-2</v>
      </c>
      <c r="O754" s="184">
        <f t="shared" si="47"/>
        <v>0.14110607670445399</v>
      </c>
      <c r="P754" s="185">
        <v>0.14110607670445399</v>
      </c>
      <c r="Q754" s="27">
        <v>-6.1611823999999986</v>
      </c>
      <c r="R754" s="25">
        <v>12</v>
      </c>
      <c r="S754" s="25" t="s">
        <v>1099</v>
      </c>
      <c r="T754" s="21" t="s">
        <v>1218</v>
      </c>
      <c r="U754" s="29"/>
      <c r="V754" s="30"/>
      <c r="W754" s="21" t="s">
        <v>1203</v>
      </c>
      <c r="X754" s="31"/>
      <c r="Y754" s="31"/>
      <c r="Z754" s="28"/>
      <c r="AA754" s="21"/>
    </row>
    <row r="755" spans="1:27" s="1" customFormat="1" ht="14.5" x14ac:dyDescent="0.35">
      <c r="A755" s="1" t="s">
        <v>1054</v>
      </c>
      <c r="B755" s="1" t="s">
        <v>1092</v>
      </c>
      <c r="C755" s="15"/>
      <c r="D755" s="15"/>
      <c r="E755" s="1" t="s">
        <v>338</v>
      </c>
      <c r="F755" s="34">
        <v>1.5066999999999999</v>
      </c>
      <c r="G755" s="21"/>
      <c r="H755" s="26">
        <v>50.920390223988029</v>
      </c>
      <c r="I755" s="161">
        <f t="shared" si="44"/>
        <v>5.0920390223988032E-2</v>
      </c>
      <c r="J755" s="162">
        <f t="shared" si="45"/>
        <v>3.3795971476729296E-2</v>
      </c>
      <c r="K755" s="163">
        <v>3.3795971476729296E-2</v>
      </c>
      <c r="L755" s="27">
        <v>2.0980116942785632</v>
      </c>
      <c r="M755" s="26">
        <v>352.14735938244854</v>
      </c>
      <c r="N755" s="161">
        <f t="shared" si="46"/>
        <v>0.35214735938244857</v>
      </c>
      <c r="O755" s="165">
        <f t="shared" si="47"/>
        <v>0.23372095266638918</v>
      </c>
      <c r="P755" s="166">
        <v>0.23372095266638918</v>
      </c>
      <c r="Q755" s="26">
        <v>-35.283595742373663</v>
      </c>
      <c r="R755" s="323">
        <v>109</v>
      </c>
      <c r="S755" s="3" t="s">
        <v>1117</v>
      </c>
      <c r="T755" s="21" t="s">
        <v>1217</v>
      </c>
      <c r="U755" s="21"/>
      <c r="V755" s="21"/>
      <c r="W755" s="21" t="s">
        <v>1203</v>
      </c>
      <c r="X755" s="36"/>
      <c r="Y755" s="21"/>
      <c r="Z755" s="21"/>
      <c r="AA755" s="21"/>
    </row>
    <row r="756" spans="1:27" ht="14.5" x14ac:dyDescent="0.35">
      <c r="A756" s="1" t="s">
        <v>1061</v>
      </c>
      <c r="B756" s="1" t="s">
        <v>1092</v>
      </c>
      <c r="E756" s="1" t="s">
        <v>338</v>
      </c>
      <c r="F756" s="34">
        <v>1.4854000000000001</v>
      </c>
      <c r="G756" s="21"/>
      <c r="H756" s="26">
        <v>56.062582757246489</v>
      </c>
      <c r="I756" s="161">
        <f t="shared" si="44"/>
        <v>5.6062582757246487E-2</v>
      </c>
      <c r="J756" s="162">
        <f t="shared" si="45"/>
        <v>3.7742414674327783E-2</v>
      </c>
      <c r="K756" s="163">
        <v>3.7742414674327783E-2</v>
      </c>
      <c r="L756" s="27">
        <v>2.0903885126702857</v>
      </c>
      <c r="M756" s="26">
        <v>373.87246899298276</v>
      </c>
      <c r="N756" s="161">
        <f t="shared" si="46"/>
        <v>0.37387246899298276</v>
      </c>
      <c r="O756" s="165">
        <f t="shared" si="47"/>
        <v>0.25169817489765905</v>
      </c>
      <c r="P756" s="166">
        <v>0.25169817489765905</v>
      </c>
      <c r="Q756" s="26">
        <v>-35.238820043990643</v>
      </c>
      <c r="R756" s="323">
        <v>109</v>
      </c>
      <c r="S756" s="3" t="s">
        <v>1117</v>
      </c>
      <c r="T756" s="21" t="s">
        <v>1217</v>
      </c>
      <c r="W756" s="21" t="s">
        <v>1203</v>
      </c>
      <c r="X756" s="36"/>
      <c r="Y756" s="21"/>
      <c r="Z756" s="21"/>
      <c r="AA756" s="21"/>
    </row>
    <row r="757" spans="1:27" ht="14.5" x14ac:dyDescent="0.35">
      <c r="A757" s="115" t="s">
        <v>247</v>
      </c>
      <c r="B757" s="32" t="s">
        <v>4</v>
      </c>
      <c r="C757" s="32" t="s">
        <v>317</v>
      </c>
      <c r="D757" s="23"/>
      <c r="E757" s="32" t="s">
        <v>337</v>
      </c>
      <c r="F757" s="106">
        <v>2.4872999999999998</v>
      </c>
      <c r="G757" s="40"/>
      <c r="H757" s="107">
        <v>16.2</v>
      </c>
      <c r="I757" s="161">
        <f t="shared" si="44"/>
        <v>1.6199999999999999E-2</v>
      </c>
      <c r="J757" s="162">
        <f t="shared" si="45"/>
        <v>6.5130864793149197E-3</v>
      </c>
      <c r="K757" s="163">
        <v>6.5130864793149197E-3</v>
      </c>
      <c r="L757" s="164">
        <v>2.7</v>
      </c>
      <c r="M757" s="107">
        <v>692.8</v>
      </c>
      <c r="N757" s="161">
        <f t="shared" si="46"/>
        <v>0.69279999999999997</v>
      </c>
      <c r="O757" s="165">
        <f t="shared" si="47"/>
        <v>0.2785349575845294</v>
      </c>
      <c r="P757" s="166">
        <v>0.2785349575845294</v>
      </c>
      <c r="Q757" s="107">
        <v>-19.5</v>
      </c>
      <c r="R757" s="116">
        <v>52</v>
      </c>
      <c r="S757" s="25" t="s">
        <v>354</v>
      </c>
      <c r="T757" s="25" t="s">
        <v>354</v>
      </c>
      <c r="U757" s="128">
        <v>28.384429999999998</v>
      </c>
      <c r="V757" s="128">
        <v>-178.27961999999999</v>
      </c>
      <c r="W757" s="40" t="s">
        <v>422</v>
      </c>
      <c r="X757" s="131">
        <v>42263</v>
      </c>
      <c r="Y757" s="131"/>
      <c r="Z757" s="115" t="s">
        <v>380</v>
      </c>
      <c r="AA757" s="32" t="s">
        <v>384</v>
      </c>
    </row>
    <row r="758" spans="1:27" ht="14.5" x14ac:dyDescent="0.35">
      <c r="A758" s="105" t="s">
        <v>262</v>
      </c>
      <c r="B758" s="114" t="s">
        <v>4</v>
      </c>
      <c r="C758" s="1" t="s">
        <v>316</v>
      </c>
      <c r="E758" s="1" t="s">
        <v>337</v>
      </c>
      <c r="F758" s="106">
        <v>2.4891999999999999</v>
      </c>
      <c r="G758" s="21"/>
      <c r="H758" s="107">
        <v>23.7</v>
      </c>
      <c r="I758" s="161">
        <f t="shared" si="44"/>
        <v>2.3699999999999999E-2</v>
      </c>
      <c r="J758" s="162">
        <f t="shared" si="45"/>
        <v>9.5211312871605336E-3</v>
      </c>
      <c r="K758" s="163">
        <v>9.5211312871605336E-3</v>
      </c>
      <c r="L758" s="164">
        <v>2.9</v>
      </c>
      <c r="M758" s="107">
        <v>626.70000000000005</v>
      </c>
      <c r="N758" s="161">
        <f t="shared" si="46"/>
        <v>0.62670000000000003</v>
      </c>
      <c r="O758" s="165">
        <f t="shared" si="47"/>
        <v>0.25176763618833364</v>
      </c>
      <c r="P758" s="166">
        <v>0.25176763618833364</v>
      </c>
      <c r="Q758" s="107">
        <v>-25.1</v>
      </c>
      <c r="R758" s="116">
        <v>86.868000000000009</v>
      </c>
      <c r="S758" s="110" t="s">
        <v>354</v>
      </c>
      <c r="T758" s="110" t="s">
        <v>354</v>
      </c>
      <c r="U758" s="127">
        <v>28.443416666666668</v>
      </c>
      <c r="V758" s="128">
        <v>-178.26171666666667</v>
      </c>
      <c r="W758" s="21" t="s">
        <v>422</v>
      </c>
      <c r="X758" s="129">
        <v>42268</v>
      </c>
      <c r="Y758" s="129"/>
      <c r="Z758" s="105" t="s">
        <v>380</v>
      </c>
      <c r="AA758" s="1" t="s">
        <v>384</v>
      </c>
    </row>
    <row r="759" spans="1:27" ht="14.5" x14ac:dyDescent="0.35">
      <c r="A759" s="1" t="s">
        <v>1471</v>
      </c>
      <c r="B759" s="1" t="s">
        <v>4</v>
      </c>
      <c r="C759" s="1" t="s">
        <v>310</v>
      </c>
      <c r="D759" s="1"/>
      <c r="E759" s="1" t="s">
        <v>337</v>
      </c>
      <c r="F759" s="16">
        <v>2.5373000000000001</v>
      </c>
      <c r="H759" s="17">
        <v>26.8</v>
      </c>
      <c r="I759" s="161">
        <f t="shared" si="44"/>
        <v>2.6800000000000001E-2</v>
      </c>
      <c r="J759" s="162">
        <f t="shared" si="45"/>
        <v>1.0562408859811611E-2</v>
      </c>
      <c r="K759" s="171">
        <v>1.0562408859811611E-2</v>
      </c>
      <c r="L759" s="17">
        <v>4.5</v>
      </c>
      <c r="M759" s="17">
        <v>632.79999999999995</v>
      </c>
      <c r="N759" s="161">
        <f t="shared" si="46"/>
        <v>0.63279999999999992</v>
      </c>
      <c r="O759" s="165">
        <f t="shared" si="47"/>
        <v>0.24939896740629799</v>
      </c>
      <c r="P759" s="15">
        <v>0.24939896740629799</v>
      </c>
      <c r="Q759" s="17">
        <v>-23.2</v>
      </c>
      <c r="R759" s="323">
        <v>75</v>
      </c>
      <c r="S759" s="3" t="s">
        <v>1212</v>
      </c>
      <c r="T759" s="3" t="s">
        <v>1212</v>
      </c>
      <c r="U759" s="157">
        <v>27.741289999999999</v>
      </c>
      <c r="V759" s="157">
        <v>-175.95840000000001</v>
      </c>
      <c r="W759" s="1" t="s">
        <v>422</v>
      </c>
      <c r="X759" s="4">
        <v>43683</v>
      </c>
      <c r="Y759" s="157"/>
      <c r="Z759" s="1" t="s">
        <v>378</v>
      </c>
      <c r="AA759" s="1" t="s">
        <v>1245</v>
      </c>
    </row>
    <row r="760" spans="1:27" ht="14.5" x14ac:dyDescent="0.35">
      <c r="A760" s="1" t="s">
        <v>1474</v>
      </c>
      <c r="B760" s="1" t="s">
        <v>4</v>
      </c>
      <c r="C760" s="1" t="s">
        <v>1472</v>
      </c>
      <c r="D760" s="1"/>
      <c r="E760" s="1" t="s">
        <v>337</v>
      </c>
      <c r="F760" s="16">
        <v>2.1861999999999999</v>
      </c>
      <c r="H760" s="17">
        <v>21.5</v>
      </c>
      <c r="I760" s="161">
        <f t="shared" si="44"/>
        <v>2.1500000000000002E-2</v>
      </c>
      <c r="J760" s="162">
        <f t="shared" si="45"/>
        <v>9.8344158814381126E-3</v>
      </c>
      <c r="K760" s="171">
        <v>9.8344158814381126E-3</v>
      </c>
      <c r="L760" s="17">
        <v>3.4</v>
      </c>
      <c r="M760" s="17">
        <v>552.9</v>
      </c>
      <c r="N760" s="161">
        <f t="shared" si="46"/>
        <v>0.55289999999999995</v>
      </c>
      <c r="O760" s="165">
        <f t="shared" si="47"/>
        <v>0.25290458329521542</v>
      </c>
      <c r="P760" s="15">
        <v>0.25290458329521542</v>
      </c>
      <c r="Q760" s="17">
        <v>-22.7</v>
      </c>
      <c r="R760" s="323">
        <v>85</v>
      </c>
      <c r="S760" s="3" t="s">
        <v>1212</v>
      </c>
      <c r="T760" s="3" t="s">
        <v>1212</v>
      </c>
      <c r="U760" s="157">
        <v>27.766570000000002</v>
      </c>
      <c r="V760" s="157">
        <v>-175.78357</v>
      </c>
      <c r="W760" s="1"/>
      <c r="X760" s="4">
        <v>43682</v>
      </c>
      <c r="Y760" s="157"/>
      <c r="Z760" s="1" t="s">
        <v>1291</v>
      </c>
      <c r="AA760" s="2" t="s">
        <v>1338</v>
      </c>
    </row>
    <row r="761" spans="1:27" ht="14.5" x14ac:dyDescent="0.35">
      <c r="A761" s="105" t="s">
        <v>231</v>
      </c>
      <c r="B761" s="114" t="s">
        <v>232</v>
      </c>
      <c r="C761" s="1" t="s">
        <v>314</v>
      </c>
      <c r="E761" s="1" t="s">
        <v>337</v>
      </c>
      <c r="F761" s="106">
        <v>2.4704999999999999</v>
      </c>
      <c r="G761" s="21"/>
      <c r="H761" s="107">
        <v>18.3</v>
      </c>
      <c r="I761" s="161">
        <f t="shared" si="44"/>
        <v>1.83E-2</v>
      </c>
      <c r="J761" s="162">
        <f t="shared" si="45"/>
        <v>7.4074074074074077E-3</v>
      </c>
      <c r="K761" s="163">
        <v>7.4074074074074077E-3</v>
      </c>
      <c r="L761" s="164">
        <v>2.4</v>
      </c>
      <c r="M761" s="107">
        <v>637.6</v>
      </c>
      <c r="N761" s="161">
        <f t="shared" si="46"/>
        <v>0.63760000000000006</v>
      </c>
      <c r="O761" s="165">
        <f t="shared" si="47"/>
        <v>0.25808540781218381</v>
      </c>
      <c r="P761" s="166">
        <v>0.25808540781218381</v>
      </c>
      <c r="Q761" s="107">
        <v>-22.5</v>
      </c>
      <c r="R761" s="109">
        <v>57</v>
      </c>
      <c r="S761" s="110" t="s">
        <v>354</v>
      </c>
      <c r="T761" s="110" t="s">
        <v>354</v>
      </c>
      <c r="U761" s="127">
        <v>28.375679999999999</v>
      </c>
      <c r="V761" s="128">
        <v>-178.31120000000001</v>
      </c>
      <c r="W761" s="21" t="s">
        <v>422</v>
      </c>
      <c r="X761" s="129">
        <v>42262</v>
      </c>
      <c r="Y761" s="129"/>
      <c r="Z761" s="105" t="s">
        <v>380</v>
      </c>
      <c r="AA761" s="1" t="s">
        <v>384</v>
      </c>
    </row>
    <row r="762" spans="1:27" ht="14.5" x14ac:dyDescent="0.35">
      <c r="A762" s="105" t="s">
        <v>255</v>
      </c>
      <c r="B762" s="114" t="s">
        <v>232</v>
      </c>
      <c r="C762" s="1" t="s">
        <v>317</v>
      </c>
      <c r="E762" s="1" t="s">
        <v>337</v>
      </c>
      <c r="F762" s="106">
        <v>2.4167999999999998</v>
      </c>
      <c r="G762" s="21"/>
      <c r="H762" s="107">
        <v>43.4</v>
      </c>
      <c r="I762" s="161">
        <f t="shared" si="44"/>
        <v>4.3400000000000001E-2</v>
      </c>
      <c r="J762" s="162">
        <f t="shared" si="45"/>
        <v>1.7957629923866271E-2</v>
      </c>
      <c r="K762" s="163">
        <v>1.7957629923866271E-2</v>
      </c>
      <c r="L762" s="164">
        <v>3</v>
      </c>
      <c r="M762" s="107">
        <v>645.5</v>
      </c>
      <c r="N762" s="161">
        <f t="shared" si="46"/>
        <v>0.64549999999999996</v>
      </c>
      <c r="O762" s="165">
        <f t="shared" si="47"/>
        <v>0.26708871234690501</v>
      </c>
      <c r="P762" s="166">
        <v>0.26708871234690501</v>
      </c>
      <c r="Q762" s="107">
        <v>-22</v>
      </c>
      <c r="R762" s="116">
        <v>91</v>
      </c>
      <c r="S762" s="110" t="s">
        <v>355</v>
      </c>
      <c r="T762" s="110" t="s">
        <v>355</v>
      </c>
      <c r="U762" s="127">
        <v>26.870080000000002</v>
      </c>
      <c r="V762" s="128">
        <v>-176.49017000000001</v>
      </c>
      <c r="W762" s="21" t="s">
        <v>422</v>
      </c>
      <c r="X762" s="129">
        <v>42265</v>
      </c>
      <c r="Y762" s="129"/>
      <c r="Z762" s="105" t="s">
        <v>386</v>
      </c>
      <c r="AA762" s="1" t="s">
        <v>384</v>
      </c>
    </row>
    <row r="763" spans="1:27" ht="14.5" x14ac:dyDescent="0.35">
      <c r="A763" s="105" t="s">
        <v>74</v>
      </c>
      <c r="B763" s="55" t="s">
        <v>176</v>
      </c>
      <c r="C763" s="1" t="s">
        <v>310</v>
      </c>
      <c r="E763" s="2" t="s">
        <v>338</v>
      </c>
      <c r="F763" s="106">
        <v>2.5489000000000002</v>
      </c>
      <c r="G763" s="21"/>
      <c r="H763" s="107">
        <v>17.100000000000001</v>
      </c>
      <c r="I763" s="161">
        <f t="shared" si="44"/>
        <v>1.7100000000000001E-2</v>
      </c>
      <c r="J763" s="162">
        <f t="shared" si="45"/>
        <v>6.7087763348895602E-3</v>
      </c>
      <c r="K763" s="163">
        <v>6.7087763348895602E-3</v>
      </c>
      <c r="L763" s="164">
        <v>4.9000000000000004</v>
      </c>
      <c r="M763" s="107">
        <v>200.6</v>
      </c>
      <c r="N763" s="161">
        <f t="shared" si="46"/>
        <v>0.2006</v>
      </c>
      <c r="O763" s="165">
        <f t="shared" si="47"/>
        <v>7.8700615951979275E-2</v>
      </c>
      <c r="P763" s="166">
        <v>7.8700615951979275E-2</v>
      </c>
      <c r="Q763" s="107">
        <v>-25.2</v>
      </c>
      <c r="R763" s="109">
        <v>64</v>
      </c>
      <c r="S763" s="110" t="s">
        <v>346</v>
      </c>
      <c r="T763" s="110" t="s">
        <v>346</v>
      </c>
      <c r="U763" s="127">
        <v>23.049589999999998</v>
      </c>
      <c r="V763" s="128">
        <v>-162.26033000000001</v>
      </c>
      <c r="W763" s="21" t="s">
        <v>422</v>
      </c>
      <c r="X763" s="129">
        <v>41412</v>
      </c>
      <c r="Y763" s="113"/>
      <c r="Z763" s="105" t="s">
        <v>368</v>
      </c>
      <c r="AA763" s="1" t="s">
        <v>372</v>
      </c>
    </row>
    <row r="764" spans="1:27" ht="14.5" x14ac:dyDescent="0.35">
      <c r="A764" s="1" t="s">
        <v>1478</v>
      </c>
      <c r="B764" s="1" t="s">
        <v>1475</v>
      </c>
      <c r="C764" s="1" t="s">
        <v>310</v>
      </c>
      <c r="D764" s="1"/>
      <c r="E764" s="1" t="s">
        <v>337</v>
      </c>
      <c r="F764" s="16">
        <v>2.5350000000000001</v>
      </c>
      <c r="H764" s="17">
        <v>13.1</v>
      </c>
      <c r="I764" s="161">
        <f t="shared" si="44"/>
        <v>1.3100000000000001E-2</v>
      </c>
      <c r="J764" s="162">
        <f t="shared" si="45"/>
        <v>5.1676528599605524E-3</v>
      </c>
      <c r="K764" s="171">
        <v>5.1676528599605524E-3</v>
      </c>
      <c r="L764" s="17">
        <v>5.2</v>
      </c>
      <c r="M764" s="17">
        <v>198.1</v>
      </c>
      <c r="N764" s="161">
        <f t="shared" si="46"/>
        <v>0.1981</v>
      </c>
      <c r="O764" s="165">
        <f t="shared" si="47"/>
        <v>7.8145956607495071E-2</v>
      </c>
      <c r="P764" s="15">
        <v>7.8145956607495071E-2</v>
      </c>
      <c r="Q764" s="17">
        <v>-23.7</v>
      </c>
      <c r="R764" s="323">
        <v>68</v>
      </c>
      <c r="S764" s="3" t="s">
        <v>347</v>
      </c>
      <c r="T764" s="3" t="s">
        <v>347</v>
      </c>
      <c r="U764" s="157">
        <v>23.629166000000001</v>
      </c>
      <c r="V764" s="157">
        <v>-166.19721999999999</v>
      </c>
      <c r="W764" s="1"/>
      <c r="X764" s="4">
        <v>43672</v>
      </c>
      <c r="Y764" s="157"/>
      <c r="Z764" s="1" t="s">
        <v>1269</v>
      </c>
      <c r="AA764" s="2" t="s">
        <v>1245</v>
      </c>
    </row>
    <row r="765" spans="1:27" ht="14.5" x14ac:dyDescent="0.35">
      <c r="A765" s="1" t="s">
        <v>1476</v>
      </c>
      <c r="B765" s="1" t="s">
        <v>1475</v>
      </c>
      <c r="C765" s="1"/>
      <c r="D765" s="1"/>
      <c r="E765" s="1" t="s">
        <v>338</v>
      </c>
      <c r="F765" s="16">
        <v>2.5102000000000002</v>
      </c>
      <c r="H765" s="17">
        <v>31.7</v>
      </c>
      <c r="I765" s="161">
        <f t="shared" si="44"/>
        <v>3.1699999999999999E-2</v>
      </c>
      <c r="J765" s="162">
        <f t="shared" si="45"/>
        <v>1.2628475818659866E-2</v>
      </c>
      <c r="K765" s="171">
        <v>1.2628475818659866E-2</v>
      </c>
      <c r="L765" s="17">
        <v>4.2</v>
      </c>
      <c r="M765" s="17">
        <v>344.9</v>
      </c>
      <c r="N765" s="161">
        <f t="shared" si="46"/>
        <v>0.34489999999999998</v>
      </c>
      <c r="O765" s="165">
        <f t="shared" si="47"/>
        <v>0.13739941040554535</v>
      </c>
      <c r="P765" s="15">
        <v>0.13739941040554535</v>
      </c>
      <c r="Q765" s="17">
        <v>-26.2</v>
      </c>
      <c r="R765" s="323">
        <v>75</v>
      </c>
      <c r="S765" s="157" t="s">
        <v>1212</v>
      </c>
      <c r="T765" s="157" t="s">
        <v>1212</v>
      </c>
      <c r="U765" s="157">
        <v>27.741289999999999</v>
      </c>
      <c r="V765" s="157">
        <v>-175.95840000000001</v>
      </c>
      <c r="W765" s="1"/>
      <c r="X765" s="4">
        <v>43683</v>
      </c>
      <c r="Y765" s="157"/>
      <c r="Z765" s="1" t="s">
        <v>378</v>
      </c>
      <c r="AA765" s="2" t="s">
        <v>1245</v>
      </c>
    </row>
    <row r="766" spans="1:27" ht="14.5" x14ac:dyDescent="0.35">
      <c r="A766" s="1" t="s">
        <v>1042</v>
      </c>
      <c r="B766" s="1" t="s">
        <v>1089</v>
      </c>
      <c r="C766" s="23"/>
      <c r="E766" s="54" t="s">
        <v>337</v>
      </c>
      <c r="F766" s="34">
        <v>1.4388000000000001</v>
      </c>
      <c r="G766" s="21"/>
      <c r="H766" s="26">
        <v>22.507202809890803</v>
      </c>
      <c r="I766" s="161">
        <f t="shared" si="44"/>
        <v>2.2507202809890804E-2</v>
      </c>
      <c r="J766" s="162">
        <f t="shared" si="45"/>
        <v>1.5643037816159857E-2</v>
      </c>
      <c r="K766" s="163">
        <v>1.5643037816159857E-2</v>
      </c>
      <c r="L766" s="27">
        <v>3.2284601958556309</v>
      </c>
      <c r="M766" s="26">
        <v>316.67921526382167</v>
      </c>
      <c r="N766" s="161">
        <f t="shared" si="46"/>
        <v>0.3166792152638217</v>
      </c>
      <c r="O766" s="165">
        <f t="shared" si="47"/>
        <v>0.22009953799264781</v>
      </c>
      <c r="P766" s="166">
        <v>0.22009953799264781</v>
      </c>
      <c r="Q766" s="26">
        <v>-20.39250702863313</v>
      </c>
      <c r="R766" s="323">
        <v>87</v>
      </c>
      <c r="S766" s="157" t="s">
        <v>1123</v>
      </c>
      <c r="T766" s="21" t="s">
        <v>1217</v>
      </c>
      <c r="W766" s="21" t="s">
        <v>1203</v>
      </c>
      <c r="X766" s="36"/>
      <c r="Y766" s="21"/>
      <c r="Z766" s="21"/>
      <c r="AA766" s="21"/>
    </row>
    <row r="767" spans="1:27" ht="14.5" x14ac:dyDescent="0.35">
      <c r="A767" s="1" t="s">
        <v>807</v>
      </c>
      <c r="B767" s="1" t="s">
        <v>1089</v>
      </c>
      <c r="E767" s="54" t="s">
        <v>337</v>
      </c>
      <c r="F767" s="34">
        <v>1.3254999999999999</v>
      </c>
      <c r="G767" s="21"/>
      <c r="H767" s="26">
        <v>16.380426784400292</v>
      </c>
      <c r="I767" s="161">
        <f t="shared" si="44"/>
        <v>1.6380426784400291E-2</v>
      </c>
      <c r="J767" s="162">
        <f t="shared" si="45"/>
        <v>1.2357922885251069E-2</v>
      </c>
      <c r="K767" s="163">
        <v>1.2357922885251069E-2</v>
      </c>
      <c r="L767" s="27">
        <v>3.5371500000000009</v>
      </c>
      <c r="M767" s="26">
        <v>277.80613985218872</v>
      </c>
      <c r="N767" s="161">
        <f t="shared" si="46"/>
        <v>0.27780613985218872</v>
      </c>
      <c r="O767" s="165">
        <f t="shared" si="47"/>
        <v>0.20958592218196057</v>
      </c>
      <c r="P767" s="166">
        <v>0.20958592218196057</v>
      </c>
      <c r="Q767" s="27">
        <v>-23.714268400000005</v>
      </c>
      <c r="R767" s="323">
        <v>83</v>
      </c>
      <c r="S767" s="3" t="s">
        <v>1113</v>
      </c>
      <c r="T767" s="21" t="s">
        <v>1218</v>
      </c>
      <c r="U767" s="29"/>
      <c r="V767" s="30"/>
      <c r="W767" s="21" t="s">
        <v>1203</v>
      </c>
      <c r="X767" s="31"/>
      <c r="Y767" s="31"/>
      <c r="Z767" s="28"/>
      <c r="AA767" s="21"/>
    </row>
    <row r="768" spans="1:27" ht="14.5" x14ac:dyDescent="0.35">
      <c r="A768" s="1" t="s">
        <v>805</v>
      </c>
      <c r="B768" s="1" t="s">
        <v>1089</v>
      </c>
      <c r="E768" s="54" t="s">
        <v>337</v>
      </c>
      <c r="F768" s="34">
        <v>1.3744000000000001</v>
      </c>
      <c r="G768" s="21"/>
      <c r="H768" s="26">
        <v>23.389256806475348</v>
      </c>
      <c r="I768" s="161">
        <f t="shared" si="44"/>
        <v>2.3389256806475349E-2</v>
      </c>
      <c r="J768" s="162">
        <f t="shared" si="45"/>
        <v>1.7017794533232936E-2</v>
      </c>
      <c r="K768" s="163">
        <v>1.7017794533232936E-2</v>
      </c>
      <c r="L768" s="27">
        <v>3.1377700000000002</v>
      </c>
      <c r="M768" s="39"/>
      <c r="N768" s="161">
        <f t="shared" si="46"/>
        <v>0</v>
      </c>
      <c r="O768" s="165">
        <f t="shared" si="47"/>
        <v>0</v>
      </c>
      <c r="P768" s="166">
        <v>0</v>
      </c>
      <c r="Q768" s="38"/>
      <c r="R768" s="323">
        <v>92</v>
      </c>
      <c r="S768" s="3" t="s">
        <v>1113</v>
      </c>
      <c r="T768" s="28" t="s">
        <v>1218</v>
      </c>
      <c r="U768" s="29"/>
      <c r="V768" s="30"/>
      <c r="W768" s="21" t="s">
        <v>1203</v>
      </c>
      <c r="X768" s="31"/>
      <c r="Y768" s="31"/>
      <c r="Z768" s="28"/>
      <c r="AA768" s="21"/>
    </row>
    <row r="769" spans="1:27" ht="14.5" x14ac:dyDescent="0.35">
      <c r="A769" s="1" t="s">
        <v>806</v>
      </c>
      <c r="B769" s="1" t="s">
        <v>1089</v>
      </c>
      <c r="E769" s="54" t="s">
        <v>337</v>
      </c>
      <c r="F769" s="34">
        <v>1.3197000000000001</v>
      </c>
      <c r="G769" s="21"/>
      <c r="H769" s="26">
        <v>27.57431935246505</v>
      </c>
      <c r="I769" s="161">
        <f t="shared" si="44"/>
        <v>2.757431935246505E-2</v>
      </c>
      <c r="J769" s="162">
        <f t="shared" si="45"/>
        <v>2.0894384596851594E-2</v>
      </c>
      <c r="K769" s="163">
        <v>2.0894384596851594E-2</v>
      </c>
      <c r="L769" s="27">
        <v>2.8713200000000003</v>
      </c>
      <c r="M769" s="26">
        <v>306.92495736213755</v>
      </c>
      <c r="N769" s="161">
        <f t="shared" si="46"/>
        <v>0.30692495736213754</v>
      </c>
      <c r="O769" s="165">
        <f t="shared" si="47"/>
        <v>0.23257176431169016</v>
      </c>
      <c r="P769" s="166">
        <v>0.23257176431169016</v>
      </c>
      <c r="Q769" s="27">
        <v>-24.277219200000001</v>
      </c>
      <c r="R769" s="323">
        <v>92</v>
      </c>
      <c r="S769" s="3" t="s">
        <v>1113</v>
      </c>
      <c r="T769" s="28" t="s">
        <v>1218</v>
      </c>
      <c r="U769" s="29"/>
      <c r="V769" s="30"/>
      <c r="W769" s="21" t="s">
        <v>1203</v>
      </c>
      <c r="X769" s="31"/>
      <c r="Y769" s="31"/>
      <c r="Z769" s="28"/>
      <c r="AA769" s="21"/>
    </row>
    <row r="770" spans="1:27" ht="14.5" x14ac:dyDescent="0.35">
      <c r="A770" s="1" t="s">
        <v>804</v>
      </c>
      <c r="B770" s="1" t="s">
        <v>1089</v>
      </c>
      <c r="E770" s="54" t="s">
        <v>337</v>
      </c>
      <c r="F770" s="34">
        <v>1.2705</v>
      </c>
      <c r="G770" s="21"/>
      <c r="H770" s="26">
        <v>17.591238471673254</v>
      </c>
      <c r="I770" s="161">
        <f t="shared" ref="I770:I833" si="48">H770*0.001</f>
        <v>1.7591238471673255E-2</v>
      </c>
      <c r="J770" s="162">
        <f t="shared" ref="J770:J833" si="49">I770/F770</f>
        <v>1.3845917726622003E-2</v>
      </c>
      <c r="K770" s="163">
        <v>1.3845917726622003E-2</v>
      </c>
      <c r="L770" s="27">
        <v>2.6352629999999997</v>
      </c>
      <c r="M770" s="26">
        <v>272.18397383483239</v>
      </c>
      <c r="N770" s="161">
        <f t="shared" ref="N770:N833" si="50">M770*0.001</f>
        <v>0.27218397383483239</v>
      </c>
      <c r="O770" s="165">
        <f t="shared" ref="O770:O833" si="51">N770/F770</f>
        <v>0.21423374563938008</v>
      </c>
      <c r="P770" s="166">
        <v>0.21423374563938008</v>
      </c>
      <c r="Q770" s="27">
        <v>-24.173755799999999</v>
      </c>
      <c r="R770" s="323">
        <v>94</v>
      </c>
      <c r="S770" s="3" t="s">
        <v>1113</v>
      </c>
      <c r="T770" s="28" t="s">
        <v>1218</v>
      </c>
      <c r="U770" s="29"/>
      <c r="V770" s="30"/>
      <c r="W770" s="21" t="s">
        <v>1203</v>
      </c>
      <c r="X770" s="31"/>
      <c r="Y770" s="31"/>
      <c r="Z770" s="28"/>
      <c r="AA770" s="21"/>
    </row>
    <row r="771" spans="1:27" ht="14.5" x14ac:dyDescent="0.35">
      <c r="A771" s="105" t="s">
        <v>230</v>
      </c>
      <c r="B771" s="114" t="s">
        <v>12</v>
      </c>
      <c r="C771" s="1" t="s">
        <v>293</v>
      </c>
      <c r="E771" s="1" t="s">
        <v>337</v>
      </c>
      <c r="F771" s="106">
        <v>2.4803000000000002</v>
      </c>
      <c r="G771" s="21"/>
      <c r="H771" s="107">
        <v>22.9</v>
      </c>
      <c r="I771" s="161">
        <f t="shared" si="48"/>
        <v>2.29E-2</v>
      </c>
      <c r="J771" s="162">
        <f t="shared" si="49"/>
        <v>9.2327541023263307E-3</v>
      </c>
      <c r="K771" s="163">
        <v>9.2327541023263307E-3</v>
      </c>
      <c r="L771" s="164">
        <v>4.2</v>
      </c>
      <c r="M771" s="107">
        <v>563.79999999999995</v>
      </c>
      <c r="N771" s="161">
        <f t="shared" si="50"/>
        <v>0.56379999999999997</v>
      </c>
      <c r="O771" s="165">
        <f t="shared" si="51"/>
        <v>0.22731121235334434</v>
      </c>
      <c r="P771" s="166">
        <v>0.22731121235334434</v>
      </c>
      <c r="Q771" s="107">
        <v>-29.5</v>
      </c>
      <c r="R771" s="109">
        <v>57</v>
      </c>
      <c r="S771" s="110" t="s">
        <v>354</v>
      </c>
      <c r="T771" s="110" t="s">
        <v>354</v>
      </c>
      <c r="U771" s="127">
        <v>28.375679999999999</v>
      </c>
      <c r="V771" s="128">
        <v>-178.31120000000001</v>
      </c>
      <c r="W771" s="21" t="s">
        <v>422</v>
      </c>
      <c r="X771" s="129">
        <v>42262</v>
      </c>
      <c r="Y771" s="129"/>
      <c r="Z771" s="105" t="s">
        <v>380</v>
      </c>
      <c r="AA771" s="1" t="s">
        <v>384</v>
      </c>
    </row>
    <row r="772" spans="1:27" ht="14.5" x14ac:dyDescent="0.35">
      <c r="A772" s="105" t="s">
        <v>165</v>
      </c>
      <c r="B772" s="1" t="s">
        <v>12</v>
      </c>
      <c r="C772" s="1" t="s">
        <v>293</v>
      </c>
      <c r="E772" s="2" t="s">
        <v>337</v>
      </c>
      <c r="F772" s="106">
        <v>2.4649000000000001</v>
      </c>
      <c r="G772" s="21"/>
      <c r="H772" s="107">
        <v>37.1</v>
      </c>
      <c r="I772" s="161">
        <f t="shared" si="48"/>
        <v>3.7100000000000001E-2</v>
      </c>
      <c r="J772" s="162">
        <f t="shared" si="49"/>
        <v>1.5051320540387034E-2</v>
      </c>
      <c r="K772" s="163">
        <v>1.5051320540387034E-2</v>
      </c>
      <c r="L772" s="164">
        <v>3.5</v>
      </c>
      <c r="M772" s="107">
        <v>738.6</v>
      </c>
      <c r="N772" s="161">
        <f t="shared" si="50"/>
        <v>0.73860000000000003</v>
      </c>
      <c r="O772" s="165">
        <f t="shared" si="51"/>
        <v>0.29964704450484808</v>
      </c>
      <c r="P772" s="166">
        <v>0.29964704450484808</v>
      </c>
      <c r="Q772" s="107">
        <v>-30.9</v>
      </c>
      <c r="R772" s="116">
        <v>55.473600000000005</v>
      </c>
      <c r="S772" s="110" t="s">
        <v>1212</v>
      </c>
      <c r="T772" s="110" t="s">
        <v>1212</v>
      </c>
      <c r="U772" s="127">
        <v>27.786833333333334</v>
      </c>
      <c r="V772" s="128">
        <v>-175.85341666666667</v>
      </c>
      <c r="W772" s="21" t="s">
        <v>422</v>
      </c>
      <c r="X772" s="129">
        <v>41899</v>
      </c>
      <c r="Y772" s="113"/>
      <c r="Z772" s="105" t="s">
        <v>382</v>
      </c>
      <c r="AA772" s="1" t="s">
        <v>379</v>
      </c>
    </row>
    <row r="773" spans="1:27" ht="14.5" x14ac:dyDescent="0.35">
      <c r="A773" s="105" t="s">
        <v>201</v>
      </c>
      <c r="B773" s="114" t="s">
        <v>12</v>
      </c>
      <c r="C773" s="1" t="s">
        <v>330</v>
      </c>
      <c r="E773" s="1" t="s">
        <v>337</v>
      </c>
      <c r="F773" s="106">
        <v>2.4956</v>
      </c>
      <c r="G773" s="21"/>
      <c r="H773" s="107">
        <v>42.2</v>
      </c>
      <c r="I773" s="161">
        <f t="shared" si="48"/>
        <v>4.2200000000000001E-2</v>
      </c>
      <c r="J773" s="162">
        <f t="shared" si="49"/>
        <v>1.6909761179676231E-2</v>
      </c>
      <c r="K773" s="163">
        <v>1.6909761179676231E-2</v>
      </c>
      <c r="L773" s="164">
        <v>3.1</v>
      </c>
      <c r="M773" s="107">
        <v>717.3</v>
      </c>
      <c r="N773" s="161">
        <f t="shared" si="50"/>
        <v>0.71729999999999994</v>
      </c>
      <c r="O773" s="165">
        <f t="shared" si="51"/>
        <v>0.28742586953037341</v>
      </c>
      <c r="P773" s="166">
        <v>0.28742586953037341</v>
      </c>
      <c r="Q773" s="107">
        <v>-35.1</v>
      </c>
      <c r="R773" s="109">
        <v>88</v>
      </c>
      <c r="S773" s="110" t="s">
        <v>353</v>
      </c>
      <c r="T773" s="110" t="s">
        <v>353</v>
      </c>
      <c r="U773" s="127">
        <v>25.89913</v>
      </c>
      <c r="V773" s="128">
        <v>-173.49757</v>
      </c>
      <c r="W773" s="21" t="s">
        <v>422</v>
      </c>
      <c r="X773" s="129">
        <v>42258</v>
      </c>
      <c r="Y773" s="129"/>
      <c r="Z773" s="105" t="s">
        <v>386</v>
      </c>
      <c r="AA773" s="1" t="s">
        <v>384</v>
      </c>
    </row>
    <row r="774" spans="1:27" ht="14.5" x14ac:dyDescent="0.35">
      <c r="A774" s="105" t="s">
        <v>276</v>
      </c>
      <c r="B774" s="114" t="s">
        <v>190</v>
      </c>
      <c r="C774" s="1" t="s">
        <v>317</v>
      </c>
      <c r="E774" s="1" t="s">
        <v>337</v>
      </c>
      <c r="F774" s="106">
        <v>2.4990000000000001</v>
      </c>
      <c r="G774" s="21"/>
      <c r="H774" s="107">
        <v>33.1</v>
      </c>
      <c r="I774" s="161">
        <f t="shared" si="48"/>
        <v>3.3100000000000004E-2</v>
      </c>
      <c r="J774" s="162">
        <f t="shared" si="49"/>
        <v>1.3245298119247701E-2</v>
      </c>
      <c r="K774" s="163">
        <v>1.3245298119247701E-2</v>
      </c>
      <c r="L774" s="164">
        <v>1.8</v>
      </c>
      <c r="M774" s="107">
        <v>470.2</v>
      </c>
      <c r="N774" s="161">
        <f t="shared" si="50"/>
        <v>0.47020000000000001</v>
      </c>
      <c r="O774" s="165">
        <f t="shared" si="51"/>
        <v>0.18815526210484193</v>
      </c>
      <c r="P774" s="166">
        <v>0.18815526210484193</v>
      </c>
      <c r="Q774" s="107">
        <v>-37.1</v>
      </c>
      <c r="R774" s="116">
        <v>88.08720000000001</v>
      </c>
      <c r="S774" s="110" t="s">
        <v>354</v>
      </c>
      <c r="T774" s="110" t="s">
        <v>354</v>
      </c>
      <c r="U774" s="134">
        <v>28.490066666666667</v>
      </c>
      <c r="V774" s="134">
        <v>-178.29113333333333</v>
      </c>
      <c r="W774" s="21" t="s">
        <v>422</v>
      </c>
      <c r="X774" s="129">
        <v>42268</v>
      </c>
      <c r="Y774" s="129"/>
      <c r="Z774" s="105" t="s">
        <v>386</v>
      </c>
      <c r="AA774" s="1" t="s">
        <v>384</v>
      </c>
    </row>
    <row r="775" spans="1:27" ht="14.5" x14ac:dyDescent="0.35">
      <c r="A775" s="105" t="s">
        <v>210</v>
      </c>
      <c r="B775" s="114" t="s">
        <v>190</v>
      </c>
      <c r="C775" s="1" t="s">
        <v>330</v>
      </c>
      <c r="E775" s="1" t="s">
        <v>337</v>
      </c>
      <c r="F775" s="106">
        <v>2.5007000000000001</v>
      </c>
      <c r="G775" s="21"/>
      <c r="H775" s="107">
        <v>41.8</v>
      </c>
      <c r="I775" s="161">
        <f t="shared" si="48"/>
        <v>4.1799999999999997E-2</v>
      </c>
      <c r="J775" s="162">
        <f t="shared" si="49"/>
        <v>1.6715319710481062E-2</v>
      </c>
      <c r="K775" s="163">
        <v>1.6715319710481062E-2</v>
      </c>
      <c r="L775" s="164">
        <v>4.7</v>
      </c>
      <c r="M775" s="107">
        <v>702.4</v>
      </c>
      <c r="N775" s="161">
        <f t="shared" si="50"/>
        <v>0.70240000000000002</v>
      </c>
      <c r="O775" s="165">
        <f t="shared" si="51"/>
        <v>0.28088135322109808</v>
      </c>
      <c r="P775" s="166">
        <v>0.28088135322109808</v>
      </c>
      <c r="Q775" s="107">
        <v>-33.1</v>
      </c>
      <c r="R775" s="109">
        <v>79</v>
      </c>
      <c r="S775" s="110" t="s">
        <v>353</v>
      </c>
      <c r="T775" s="110" t="s">
        <v>353</v>
      </c>
      <c r="U775" s="127">
        <v>25.929279999999999</v>
      </c>
      <c r="V775" s="128">
        <v>-173.40385000000001</v>
      </c>
      <c r="W775" s="21" t="s">
        <v>422</v>
      </c>
      <c r="X775" s="129">
        <v>42259</v>
      </c>
      <c r="Y775" s="129"/>
      <c r="Z775" s="105" t="s">
        <v>386</v>
      </c>
      <c r="AA775" s="1" t="s">
        <v>384</v>
      </c>
    </row>
    <row r="776" spans="1:27" ht="14.5" x14ac:dyDescent="0.35">
      <c r="A776" s="105" t="s">
        <v>169</v>
      </c>
      <c r="B776" s="1" t="s">
        <v>170</v>
      </c>
      <c r="C776" s="1" t="s">
        <v>326</v>
      </c>
      <c r="E776" s="2" t="s">
        <v>338</v>
      </c>
      <c r="F776" s="106">
        <v>10.076499999999999</v>
      </c>
      <c r="G776" s="21"/>
      <c r="H776" s="107">
        <v>51.1</v>
      </c>
      <c r="I776" s="161">
        <f t="shared" si="48"/>
        <v>5.11E-2</v>
      </c>
      <c r="J776" s="162">
        <f t="shared" si="49"/>
        <v>5.0712052796109764E-3</v>
      </c>
      <c r="K776" s="163">
        <v>5.0712052796109764E-3</v>
      </c>
      <c r="L776" s="164">
        <v>4.7</v>
      </c>
      <c r="M776" s="107">
        <v>1113.7</v>
      </c>
      <c r="N776" s="161">
        <f t="shared" si="50"/>
        <v>1.1137000000000001</v>
      </c>
      <c r="O776" s="165">
        <f t="shared" si="51"/>
        <v>0.11052448766932965</v>
      </c>
      <c r="P776" s="166">
        <v>0.11052448766932965</v>
      </c>
      <c r="Q776" s="107">
        <v>-20.6</v>
      </c>
      <c r="R776" s="116">
        <v>55.473600000000005</v>
      </c>
      <c r="S776" s="110" t="s">
        <v>1212</v>
      </c>
      <c r="T776" s="110" t="s">
        <v>1212</v>
      </c>
      <c r="U776" s="127">
        <v>27.786833333333334</v>
      </c>
      <c r="V776" s="128">
        <v>-175.85341666666667</v>
      </c>
      <c r="W776" s="21" t="s">
        <v>422</v>
      </c>
      <c r="X776" s="129">
        <v>41899</v>
      </c>
      <c r="Y776" s="113"/>
      <c r="Z776" s="105" t="s">
        <v>382</v>
      </c>
      <c r="AA776" s="1" t="s">
        <v>379</v>
      </c>
    </row>
    <row r="777" spans="1:27" ht="14.5" x14ac:dyDescent="0.35">
      <c r="A777" s="1" t="s">
        <v>787</v>
      </c>
      <c r="B777" s="1" t="s">
        <v>1085</v>
      </c>
      <c r="E777" s="2" t="s">
        <v>339</v>
      </c>
      <c r="F777" s="34">
        <v>3.3167</v>
      </c>
      <c r="G777" s="21"/>
      <c r="H777" s="26">
        <v>13.803633552377271</v>
      </c>
      <c r="I777" s="161">
        <f t="shared" si="48"/>
        <v>1.3803633552377272E-2</v>
      </c>
      <c r="J777" s="162">
        <f t="shared" si="49"/>
        <v>4.1618577358148974E-3</v>
      </c>
      <c r="K777" s="163">
        <v>4.1618577358148974E-3</v>
      </c>
      <c r="L777" s="27">
        <v>3.2163289999999995</v>
      </c>
      <c r="M777" s="26">
        <v>463.78982300884957</v>
      </c>
      <c r="N777" s="161">
        <f t="shared" si="50"/>
        <v>0.46378982300884958</v>
      </c>
      <c r="O777" s="165">
        <f t="shared" si="51"/>
        <v>0.13983472216626452</v>
      </c>
      <c r="P777" s="166">
        <v>0.13983472216626452</v>
      </c>
      <c r="Q777" s="27">
        <v>-3.6433483000000004</v>
      </c>
      <c r="R777" s="323">
        <v>47</v>
      </c>
      <c r="S777" s="3" t="s">
        <v>1112</v>
      </c>
      <c r="T777" s="28" t="s">
        <v>1218</v>
      </c>
      <c r="U777" s="29"/>
      <c r="V777" s="30"/>
      <c r="W777" s="21" t="s">
        <v>1203</v>
      </c>
      <c r="X777" s="31"/>
      <c r="Y777" s="31"/>
      <c r="Z777" s="28"/>
      <c r="AA777" s="21"/>
    </row>
    <row r="778" spans="1:27" ht="14.5" x14ac:dyDescent="0.35">
      <c r="A778" s="1" t="s">
        <v>792</v>
      </c>
      <c r="B778" s="1" t="s">
        <v>1085</v>
      </c>
      <c r="E778" s="2" t="s">
        <v>339</v>
      </c>
      <c r="F778" s="34">
        <v>3.2061999999999999</v>
      </c>
      <c r="G778" s="21"/>
      <c r="H778" s="26">
        <v>25.434866640896793</v>
      </c>
      <c r="I778" s="161">
        <f t="shared" si="48"/>
        <v>2.5434866640896794E-2</v>
      </c>
      <c r="J778" s="162">
        <f t="shared" si="49"/>
        <v>7.9330255882031041E-3</v>
      </c>
      <c r="K778" s="163">
        <v>7.9330255882031041E-3</v>
      </c>
      <c r="L778" s="27">
        <v>2.4987126000000006</v>
      </c>
      <c r="M778" s="26">
        <v>527.35176991150445</v>
      </c>
      <c r="N778" s="161">
        <f t="shared" si="50"/>
        <v>0.52735176991150445</v>
      </c>
      <c r="O778" s="165">
        <f t="shared" si="51"/>
        <v>0.16447875051821609</v>
      </c>
      <c r="P778" s="166">
        <v>0.16447875051821609</v>
      </c>
      <c r="Q778" s="27">
        <v>-7.9083336000000024</v>
      </c>
      <c r="R778" s="323">
        <v>47</v>
      </c>
      <c r="S778" s="3" t="s">
        <v>1112</v>
      </c>
      <c r="T778" s="28" t="s">
        <v>1218</v>
      </c>
      <c r="U778" s="29"/>
      <c r="V778" s="30"/>
      <c r="W778" s="21" t="s">
        <v>1203</v>
      </c>
      <c r="X778" s="31"/>
      <c r="Y778" s="31"/>
      <c r="Z778" s="28"/>
      <c r="AA778" s="21"/>
    </row>
    <row r="779" spans="1:27" ht="14.5" x14ac:dyDescent="0.35">
      <c r="A779" s="1" t="s">
        <v>793</v>
      </c>
      <c r="B779" s="1" t="s">
        <v>1085</v>
      </c>
      <c r="E779" s="2" t="s">
        <v>339</v>
      </c>
      <c r="F779" s="34">
        <v>3.2746</v>
      </c>
      <c r="G779" s="21"/>
      <c r="H779" s="26">
        <v>14.940085040587553</v>
      </c>
      <c r="I779" s="161">
        <f t="shared" si="48"/>
        <v>1.4940085040587553E-2</v>
      </c>
      <c r="J779" s="162">
        <f t="shared" si="49"/>
        <v>4.5624152692199209E-3</v>
      </c>
      <c r="K779" s="163">
        <v>4.5624152692199209E-3</v>
      </c>
      <c r="L779" s="27">
        <v>3.9093266</v>
      </c>
      <c r="M779" s="26">
        <v>474.67477876106199</v>
      </c>
      <c r="N779" s="161">
        <f t="shared" si="50"/>
        <v>0.47467477876106201</v>
      </c>
      <c r="O779" s="165">
        <f t="shared" si="51"/>
        <v>0.14495656836287241</v>
      </c>
      <c r="P779" s="166">
        <v>0.14495656836287241</v>
      </c>
      <c r="Q779" s="27">
        <v>-3.4111895000000043</v>
      </c>
      <c r="R779" s="323">
        <v>47</v>
      </c>
      <c r="S779" s="3" t="s">
        <v>1112</v>
      </c>
      <c r="T779" s="28" t="s">
        <v>1218</v>
      </c>
      <c r="U779" s="29"/>
      <c r="V779" s="29"/>
      <c r="W779" s="21" t="s">
        <v>1203</v>
      </c>
      <c r="X779" s="31"/>
      <c r="Y779" s="31"/>
      <c r="Z779" s="28"/>
      <c r="AA779" s="21"/>
    </row>
    <row r="780" spans="1:27" ht="14.5" x14ac:dyDescent="0.35">
      <c r="A780" s="1" t="s">
        <v>794</v>
      </c>
      <c r="B780" s="1" t="s">
        <v>1085</v>
      </c>
      <c r="E780" s="2" t="s">
        <v>339</v>
      </c>
      <c r="F780" s="34">
        <v>3.1015999999999999</v>
      </c>
      <c r="G780" s="21"/>
      <c r="H780" s="26">
        <v>30.429068419018169</v>
      </c>
      <c r="I780" s="161">
        <f t="shared" si="48"/>
        <v>3.0429068419018171E-2</v>
      </c>
      <c r="J780" s="162">
        <f t="shared" si="49"/>
        <v>9.8107649016695164E-3</v>
      </c>
      <c r="K780" s="163">
        <v>9.8107649016695164E-3</v>
      </c>
      <c r="L780" s="27">
        <v>2.456069400000001</v>
      </c>
      <c r="M780" s="26">
        <v>537.08628318584067</v>
      </c>
      <c r="N780" s="161">
        <f t="shared" si="50"/>
        <v>0.53708628318584073</v>
      </c>
      <c r="O780" s="165">
        <f t="shared" si="51"/>
        <v>0.17316426463304124</v>
      </c>
      <c r="P780" s="166">
        <v>0.17316426463304124</v>
      </c>
      <c r="Q780" s="27">
        <v>-9.3778176000000055</v>
      </c>
      <c r="R780" s="323">
        <v>47</v>
      </c>
      <c r="S780" s="3" t="s">
        <v>1112</v>
      </c>
      <c r="T780" s="28" t="s">
        <v>1218</v>
      </c>
      <c r="U780" s="29"/>
      <c r="V780" s="30"/>
      <c r="W780" s="21" t="s">
        <v>1203</v>
      </c>
      <c r="X780" s="31"/>
      <c r="Y780" s="31"/>
      <c r="Z780" s="28"/>
      <c r="AA780" s="21"/>
    </row>
    <row r="781" spans="1:27" ht="14.5" x14ac:dyDescent="0.35">
      <c r="A781" s="1" t="s">
        <v>795</v>
      </c>
      <c r="B781" s="1" t="s">
        <v>1085</v>
      </c>
      <c r="E781" s="2" t="s">
        <v>339</v>
      </c>
      <c r="F781" s="34">
        <v>3.1524999999999999</v>
      </c>
      <c r="G781" s="21"/>
      <c r="H781" s="26">
        <v>18.252802473908002</v>
      </c>
      <c r="I781" s="161">
        <f t="shared" si="48"/>
        <v>1.8252802473908002E-2</v>
      </c>
      <c r="J781" s="162">
        <f t="shared" si="49"/>
        <v>5.7899452732459956E-3</v>
      </c>
      <c r="K781" s="163">
        <v>5.7899452732459956E-3</v>
      </c>
      <c r="L781" s="27">
        <v>3.0098094</v>
      </c>
      <c r="M781" s="26">
        <v>482.50663716814165</v>
      </c>
      <c r="N781" s="161">
        <f t="shared" si="50"/>
        <v>0.48250663716814168</v>
      </c>
      <c r="O781" s="165">
        <f t="shared" si="51"/>
        <v>0.15305523780115518</v>
      </c>
      <c r="P781" s="166">
        <v>0.15305523780115518</v>
      </c>
      <c r="Q781" s="27">
        <v>-4.0484289000000029</v>
      </c>
      <c r="R781" s="323">
        <v>47</v>
      </c>
      <c r="S781" s="3" t="s">
        <v>1112</v>
      </c>
      <c r="T781" s="28" t="s">
        <v>1218</v>
      </c>
      <c r="U781" s="29"/>
      <c r="V781" s="30"/>
      <c r="W781" s="21" t="s">
        <v>1203</v>
      </c>
      <c r="X781" s="31"/>
      <c r="Y781" s="31"/>
      <c r="Z781" s="28"/>
      <c r="AA781" s="21"/>
    </row>
    <row r="782" spans="1:27" ht="14.5" x14ac:dyDescent="0.35">
      <c r="A782" s="1" t="s">
        <v>796</v>
      </c>
      <c r="B782" s="1" t="s">
        <v>1085</v>
      </c>
      <c r="E782" s="2" t="s">
        <v>339</v>
      </c>
      <c r="F782" s="34">
        <v>3.2707999999999999</v>
      </c>
      <c r="G782" s="21"/>
      <c r="H782" s="26">
        <v>23.607363145720893</v>
      </c>
      <c r="I782" s="161">
        <f t="shared" si="48"/>
        <v>2.3607363145720893E-2</v>
      </c>
      <c r="J782" s="162">
        <f t="shared" si="49"/>
        <v>7.2176113323104115E-3</v>
      </c>
      <c r="K782" s="163">
        <v>7.2176113323104115E-3</v>
      </c>
      <c r="L782" s="27">
        <v>3.14872</v>
      </c>
      <c r="M782" s="26">
        <v>529.22004357298476</v>
      </c>
      <c r="N782" s="161">
        <f t="shared" si="50"/>
        <v>0.5292200435729848</v>
      </c>
      <c r="O782" s="165">
        <f t="shared" si="51"/>
        <v>0.16180140747614799</v>
      </c>
      <c r="P782" s="166">
        <v>0.16180140747614799</v>
      </c>
      <c r="Q782" s="27">
        <v>-6.5069050000000015</v>
      </c>
      <c r="R782" s="323">
        <v>47</v>
      </c>
      <c r="S782" s="3" t="s">
        <v>1112</v>
      </c>
      <c r="T782" s="28" t="s">
        <v>1218</v>
      </c>
      <c r="U782" s="47"/>
      <c r="V782" s="47"/>
      <c r="W782" s="21" t="s">
        <v>1203</v>
      </c>
      <c r="X782" s="48"/>
      <c r="Y782" s="48"/>
      <c r="Z782" s="45"/>
      <c r="AA782" s="45"/>
    </row>
    <row r="783" spans="1:27" ht="14.5" x14ac:dyDescent="0.35">
      <c r="A783" s="1" t="s">
        <v>888</v>
      </c>
      <c r="B783" s="1" t="s">
        <v>1085</v>
      </c>
      <c r="E783" s="2" t="s">
        <v>339</v>
      </c>
      <c r="F783" s="34">
        <v>3.1644999999999999</v>
      </c>
      <c r="G783" s="21"/>
      <c r="H783" s="26">
        <v>29.493666169895675</v>
      </c>
      <c r="I783" s="161">
        <f t="shared" si="48"/>
        <v>2.9493666169895676E-2</v>
      </c>
      <c r="J783" s="162">
        <f t="shared" si="49"/>
        <v>9.3201662726799424E-3</v>
      </c>
      <c r="K783" s="163">
        <v>9.3201662726799424E-3</v>
      </c>
      <c r="L783" s="27">
        <v>2.4172978999999986</v>
      </c>
      <c r="M783" s="26">
        <v>251.50047303689686</v>
      </c>
      <c r="N783" s="161">
        <f t="shared" si="50"/>
        <v>0.25150047303689688</v>
      </c>
      <c r="O783" s="165">
        <f t="shared" si="51"/>
        <v>7.9475580040100136E-2</v>
      </c>
      <c r="P783" s="166">
        <v>7.9475580040100136E-2</v>
      </c>
      <c r="Q783" s="27">
        <v>-9.1240432000000027</v>
      </c>
      <c r="R783" s="323">
        <v>51</v>
      </c>
      <c r="S783" s="3" t="s">
        <v>1112</v>
      </c>
      <c r="T783" s="21" t="s">
        <v>1218</v>
      </c>
      <c r="W783" s="21" t="s">
        <v>1203</v>
      </c>
      <c r="X783" s="36"/>
      <c r="Y783" s="21"/>
      <c r="Z783" s="21"/>
      <c r="AA783" s="21"/>
    </row>
    <row r="784" spans="1:27" ht="14.5" x14ac:dyDescent="0.35">
      <c r="A784" s="1" t="s">
        <v>889</v>
      </c>
      <c r="B784" s="1" t="s">
        <v>1085</v>
      </c>
      <c r="E784" s="2" t="s">
        <v>339</v>
      </c>
      <c r="F784" s="34">
        <v>3.1701000000000001</v>
      </c>
      <c r="G784" s="21"/>
      <c r="H784" s="26">
        <v>13.61674894861949</v>
      </c>
      <c r="I784" s="161">
        <f t="shared" si="48"/>
        <v>1.361674894861949E-2</v>
      </c>
      <c r="J784" s="162">
        <f t="shared" si="49"/>
        <v>4.2953688995992206E-3</v>
      </c>
      <c r="K784" s="163">
        <v>4.2953688995992206E-3</v>
      </c>
      <c r="L784" s="27">
        <v>2.9869180000000002</v>
      </c>
      <c r="M784" s="26">
        <v>454.39344262295077</v>
      </c>
      <c r="N784" s="161">
        <f t="shared" si="50"/>
        <v>0.45439344262295078</v>
      </c>
      <c r="O784" s="165">
        <f t="shared" si="51"/>
        <v>0.14333725832716657</v>
      </c>
      <c r="P784" s="166">
        <v>0.14333725832716657</v>
      </c>
      <c r="Q784" s="27">
        <v>-4.4280032000000009</v>
      </c>
      <c r="R784" s="323">
        <v>51</v>
      </c>
      <c r="S784" s="3" t="s">
        <v>1112</v>
      </c>
      <c r="T784" s="21" t="s">
        <v>1218</v>
      </c>
      <c r="W784" s="21" t="s">
        <v>1203</v>
      </c>
      <c r="X784" s="36"/>
      <c r="Y784" s="21"/>
      <c r="Z784" s="21"/>
      <c r="AA784" s="21"/>
    </row>
    <row r="785" spans="1:27" ht="14.5" x14ac:dyDescent="0.35">
      <c r="A785" s="1" t="s">
        <v>890</v>
      </c>
      <c r="B785" s="1" t="s">
        <v>1085</v>
      </c>
      <c r="E785" s="2" t="s">
        <v>339</v>
      </c>
      <c r="F785" s="34">
        <v>3.1863999999999999</v>
      </c>
      <c r="G785" s="21"/>
      <c r="H785" s="26">
        <v>43.240080453464984</v>
      </c>
      <c r="I785" s="161">
        <f t="shared" si="48"/>
        <v>4.3240080453464988E-2</v>
      </c>
      <c r="J785" s="162">
        <f t="shared" si="49"/>
        <v>1.3570198485270208E-2</v>
      </c>
      <c r="K785" s="163">
        <v>1.3570198485270208E-2</v>
      </c>
      <c r="L785" s="27">
        <v>2.4176515000000007</v>
      </c>
      <c r="M785" s="26">
        <v>620.02868852459005</v>
      </c>
      <c r="N785" s="161">
        <f t="shared" si="50"/>
        <v>0.62002868852459003</v>
      </c>
      <c r="O785" s="165">
        <f t="shared" si="51"/>
        <v>0.19458595547470187</v>
      </c>
      <c r="P785" s="166">
        <v>0.19458595547470187</v>
      </c>
      <c r="Q785" s="27">
        <v>-12.492141399999996</v>
      </c>
      <c r="R785" s="323">
        <v>51</v>
      </c>
      <c r="S785" s="157" t="s">
        <v>1112</v>
      </c>
      <c r="T785" s="21" t="s">
        <v>1218</v>
      </c>
      <c r="W785" s="21" t="s">
        <v>1203</v>
      </c>
      <c r="X785" s="36"/>
      <c r="Y785" s="21"/>
      <c r="Z785" s="21"/>
      <c r="AA785" s="21"/>
    </row>
    <row r="786" spans="1:27" ht="14.5" x14ac:dyDescent="0.35">
      <c r="A786" s="1" t="s">
        <v>891</v>
      </c>
      <c r="B786" s="1" t="s">
        <v>1085</v>
      </c>
      <c r="E786" s="2" t="s">
        <v>339</v>
      </c>
      <c r="F786" s="34">
        <v>3.2330999999999999</v>
      </c>
      <c r="G786" s="21"/>
      <c r="H786" s="26">
        <v>48.489669043700857</v>
      </c>
      <c r="I786" s="161">
        <f t="shared" si="48"/>
        <v>4.8489669043700862E-2</v>
      </c>
      <c r="J786" s="162">
        <f t="shared" si="49"/>
        <v>1.499788718063186E-2</v>
      </c>
      <c r="K786" s="163">
        <v>1.499788718063186E-2</v>
      </c>
      <c r="L786" s="27">
        <v>2.3098299999999998</v>
      </c>
      <c r="M786" s="26">
        <v>634.20901639344254</v>
      </c>
      <c r="N786" s="161">
        <f t="shared" si="50"/>
        <v>0.63420901639344252</v>
      </c>
      <c r="O786" s="165">
        <f t="shared" si="51"/>
        <v>0.19616127444045731</v>
      </c>
      <c r="P786" s="166">
        <v>0.19616127444045731</v>
      </c>
      <c r="Q786" s="27">
        <v>-12.564638199999997</v>
      </c>
      <c r="R786" s="323">
        <v>51</v>
      </c>
      <c r="S786" s="3" t="s">
        <v>1112</v>
      </c>
      <c r="T786" s="21" t="s">
        <v>1218</v>
      </c>
      <c r="W786" s="21" t="s">
        <v>1203</v>
      </c>
      <c r="X786" s="36"/>
      <c r="Y786" s="21"/>
      <c r="Z786" s="21"/>
      <c r="AA786" s="21"/>
    </row>
    <row r="787" spans="1:27" ht="14.5" x14ac:dyDescent="0.35">
      <c r="A787" s="1" t="s">
        <v>892</v>
      </c>
      <c r="B787" s="1" t="s">
        <v>1085</v>
      </c>
      <c r="E787" s="2" t="s">
        <v>339</v>
      </c>
      <c r="F787" s="34">
        <v>3.1913999999999998</v>
      </c>
      <c r="G787" s="21"/>
      <c r="H787" s="26">
        <v>49.440482720789902</v>
      </c>
      <c r="I787" s="161">
        <f t="shared" si="48"/>
        <v>4.9440482720789901E-2</v>
      </c>
      <c r="J787" s="162">
        <f t="shared" si="49"/>
        <v>1.54917850224948E-2</v>
      </c>
      <c r="K787" s="163">
        <v>1.54917850224948E-2</v>
      </c>
      <c r="L787" s="27">
        <v>2.4682500000000012</v>
      </c>
      <c r="M787" s="26">
        <v>659.31147540983602</v>
      </c>
      <c r="N787" s="161">
        <f t="shared" si="50"/>
        <v>0.65931147540983603</v>
      </c>
      <c r="O787" s="165">
        <f t="shared" si="51"/>
        <v>0.20659004681639284</v>
      </c>
      <c r="P787" s="166">
        <v>0.20659004681639284</v>
      </c>
      <c r="Q787" s="27">
        <v>-12.6220032</v>
      </c>
      <c r="R787" s="323">
        <v>51</v>
      </c>
      <c r="S787" s="157" t="s">
        <v>1112</v>
      </c>
      <c r="T787" s="21" t="s">
        <v>1218</v>
      </c>
      <c r="W787" s="21" t="s">
        <v>1203</v>
      </c>
      <c r="X787" s="36"/>
      <c r="Y787" s="21"/>
      <c r="Z787" s="21"/>
      <c r="AA787" s="21"/>
    </row>
    <row r="788" spans="1:27" ht="14.5" x14ac:dyDescent="0.35">
      <c r="A788" s="1" t="s">
        <v>893</v>
      </c>
      <c r="B788" s="1" t="s">
        <v>1085</v>
      </c>
      <c r="E788" s="2" t="s">
        <v>339</v>
      </c>
      <c r="F788" s="34">
        <v>3.2341000000000002</v>
      </c>
      <c r="G788" s="21"/>
      <c r="H788" s="26">
        <v>18.023404644359111</v>
      </c>
      <c r="I788" s="161">
        <f t="shared" si="48"/>
        <v>1.8023404644359111E-2</v>
      </c>
      <c r="J788" s="162">
        <f t="shared" si="49"/>
        <v>5.5729274432946138E-3</v>
      </c>
      <c r="K788" s="163">
        <v>5.5729274432946138E-3</v>
      </c>
      <c r="L788" s="27">
        <v>2.8506530000000008</v>
      </c>
      <c r="M788" s="26">
        <v>479.86475409836055</v>
      </c>
      <c r="N788" s="161">
        <f t="shared" si="50"/>
        <v>0.47986475409836055</v>
      </c>
      <c r="O788" s="165">
        <f t="shared" si="51"/>
        <v>0.14837659753822099</v>
      </c>
      <c r="P788" s="166">
        <v>0.14837659753822099</v>
      </c>
      <c r="Q788" s="27">
        <v>-5.6630054000000021</v>
      </c>
      <c r="R788" s="323">
        <v>51</v>
      </c>
      <c r="S788" s="157" t="s">
        <v>1112</v>
      </c>
      <c r="T788" s="21" t="s">
        <v>1218</v>
      </c>
      <c r="W788" s="21" t="s">
        <v>1203</v>
      </c>
      <c r="X788" s="36"/>
      <c r="Y788" s="21"/>
      <c r="Z788" s="21"/>
      <c r="AA788" s="21"/>
    </row>
    <row r="789" spans="1:27" ht="14.5" x14ac:dyDescent="0.35">
      <c r="A789" s="1" t="s">
        <v>785</v>
      </c>
      <c r="B789" s="1" t="s">
        <v>1085</v>
      </c>
      <c r="E789" s="2" t="s">
        <v>339</v>
      </c>
      <c r="F789" s="34">
        <v>3.2099000000000002</v>
      </c>
      <c r="G789" s="21"/>
      <c r="H789" s="26">
        <v>11.921144182450716</v>
      </c>
      <c r="I789" s="161">
        <f t="shared" si="48"/>
        <v>1.1921144182450716E-2</v>
      </c>
      <c r="J789" s="162">
        <f t="shared" si="49"/>
        <v>3.7138677785758792E-3</v>
      </c>
      <c r="K789" s="163">
        <v>3.7138677785758792E-3</v>
      </c>
      <c r="L789" s="27">
        <v>3.2513942</v>
      </c>
      <c r="M789" s="26">
        <v>444.49778761061953</v>
      </c>
      <c r="N789" s="161">
        <f t="shared" si="50"/>
        <v>0.44449778761061953</v>
      </c>
      <c r="O789" s="165">
        <f t="shared" si="51"/>
        <v>0.1384771449610952</v>
      </c>
      <c r="P789" s="166">
        <v>0.1384771449610952</v>
      </c>
      <c r="Q789" s="27">
        <v>-2.9665891000000046</v>
      </c>
      <c r="R789" s="323">
        <v>60</v>
      </c>
      <c r="S789" s="3" t="s">
        <v>1112</v>
      </c>
      <c r="T789" s="28" t="s">
        <v>1218</v>
      </c>
      <c r="U789" s="29"/>
      <c r="V789" s="30"/>
      <c r="W789" s="21" t="s">
        <v>1203</v>
      </c>
      <c r="X789" s="31"/>
      <c r="Y789" s="31"/>
      <c r="Z789" s="28"/>
      <c r="AA789" s="21"/>
    </row>
    <row r="790" spans="1:27" ht="14.5" x14ac:dyDescent="0.35">
      <c r="A790" s="1" t="s">
        <v>791</v>
      </c>
      <c r="B790" s="1" t="s">
        <v>1085</v>
      </c>
      <c r="E790" s="2" t="s">
        <v>339</v>
      </c>
      <c r="F790" s="34">
        <v>3.1349</v>
      </c>
      <c r="G790" s="21"/>
      <c r="H790" s="26">
        <v>17.011982991882491</v>
      </c>
      <c r="I790" s="161">
        <f t="shared" si="48"/>
        <v>1.7011982991882491E-2</v>
      </c>
      <c r="J790" s="162">
        <f t="shared" si="49"/>
        <v>5.4266429525287856E-3</v>
      </c>
      <c r="K790" s="163">
        <v>5.4266429525287856E-3</v>
      </c>
      <c r="L790" s="27">
        <v>3.1892610000000001</v>
      </c>
      <c r="M790" s="26">
        <v>467.01991150442484</v>
      </c>
      <c r="N790" s="161">
        <f t="shared" si="50"/>
        <v>0.46701991150442485</v>
      </c>
      <c r="O790" s="165">
        <f t="shared" si="51"/>
        <v>0.14897442071658581</v>
      </c>
      <c r="P790" s="166">
        <v>0.14897442071658581</v>
      </c>
      <c r="Q790" s="27">
        <v>-5.3401589000000014</v>
      </c>
      <c r="R790" s="323">
        <v>60</v>
      </c>
      <c r="S790" s="157" t="s">
        <v>1112</v>
      </c>
      <c r="T790" s="28" t="s">
        <v>1218</v>
      </c>
      <c r="U790" s="29"/>
      <c r="V790" s="30"/>
      <c r="W790" s="21" t="s">
        <v>1203</v>
      </c>
      <c r="X790" s="31"/>
      <c r="Y790" s="31"/>
      <c r="Z790" s="28"/>
      <c r="AA790" s="21"/>
    </row>
    <row r="791" spans="1:27" ht="14.5" x14ac:dyDescent="0.35">
      <c r="A791" s="1" t="s">
        <v>781</v>
      </c>
      <c r="B791" s="1" t="s">
        <v>1085</v>
      </c>
      <c r="E791" s="2" t="s">
        <v>339</v>
      </c>
      <c r="F791" s="34">
        <v>3.1861999999999999</v>
      </c>
      <c r="G791" s="21"/>
      <c r="H791" s="26">
        <v>9.1283339775802084</v>
      </c>
      <c r="I791" s="161">
        <f t="shared" si="48"/>
        <v>9.1283339775802084E-3</v>
      </c>
      <c r="J791" s="162">
        <f t="shared" si="49"/>
        <v>2.8649595058628488E-3</v>
      </c>
      <c r="K791" s="163">
        <v>2.8649595058628488E-3</v>
      </c>
      <c r="L791" s="27">
        <v>3.7386552000000011</v>
      </c>
      <c r="M791" s="26">
        <v>422.70575221238943</v>
      </c>
      <c r="N791" s="161">
        <f t="shared" si="50"/>
        <v>0.42270575221238943</v>
      </c>
      <c r="O791" s="165">
        <f t="shared" si="51"/>
        <v>0.13266767692310258</v>
      </c>
      <c r="P791" s="166">
        <v>0.13266767692310258</v>
      </c>
      <c r="Q791" s="27">
        <v>-1.7958806000000043</v>
      </c>
      <c r="R791" s="323">
        <v>66</v>
      </c>
      <c r="S791" s="3" t="s">
        <v>1112</v>
      </c>
      <c r="T791" s="28" t="s">
        <v>1218</v>
      </c>
      <c r="U791" s="29"/>
      <c r="V791" s="30"/>
      <c r="W791" s="21" t="s">
        <v>1203</v>
      </c>
      <c r="X791" s="31"/>
      <c r="Y791" s="31"/>
      <c r="Z791" s="28"/>
      <c r="AA791" s="21"/>
    </row>
    <row r="792" spans="1:27" ht="14.5" x14ac:dyDescent="0.35">
      <c r="A792" s="1" t="s">
        <v>783</v>
      </c>
      <c r="B792" s="1" t="s">
        <v>1085</v>
      </c>
      <c r="E792" s="2" t="s">
        <v>339</v>
      </c>
      <c r="F792" s="34">
        <v>3.3300999999999998</v>
      </c>
      <c r="G792" s="21"/>
      <c r="H792" s="26">
        <v>12.122149207576344</v>
      </c>
      <c r="I792" s="161">
        <f t="shared" si="48"/>
        <v>1.2122149207576344E-2</v>
      </c>
      <c r="J792" s="162">
        <f t="shared" si="49"/>
        <v>3.6401757327336548E-3</v>
      </c>
      <c r="K792" s="163">
        <v>3.6401757327336548E-3</v>
      </c>
      <c r="L792" s="27">
        <v>3.2734550000000011</v>
      </c>
      <c r="M792" s="26">
        <v>464.5420353982301</v>
      </c>
      <c r="N792" s="161">
        <f t="shared" si="50"/>
        <v>0.46454203539823014</v>
      </c>
      <c r="O792" s="165">
        <f t="shared" si="51"/>
        <v>0.13949792360536625</v>
      </c>
      <c r="P792" s="166">
        <v>0.13949792360536625</v>
      </c>
      <c r="Q792" s="27">
        <v>-3.0192357000000039</v>
      </c>
      <c r="R792" s="323">
        <v>66</v>
      </c>
      <c r="S792" s="3" t="s">
        <v>1112</v>
      </c>
      <c r="T792" s="28" t="s">
        <v>1218</v>
      </c>
      <c r="U792" s="29"/>
      <c r="V792" s="30"/>
      <c r="W792" s="21" t="s">
        <v>1203</v>
      </c>
      <c r="X792" s="31"/>
      <c r="Y792" s="31"/>
      <c r="Z792" s="28"/>
      <c r="AA792" s="21"/>
    </row>
    <row r="793" spans="1:27" ht="14.5" x14ac:dyDescent="0.35">
      <c r="A793" s="1" t="s">
        <v>789</v>
      </c>
      <c r="B793" s="1" t="s">
        <v>1085</v>
      </c>
      <c r="E793" s="2" t="s">
        <v>339</v>
      </c>
      <c r="F793" s="34">
        <v>3.2462</v>
      </c>
      <c r="G793" s="21"/>
      <c r="H793" s="26">
        <v>16.294936219559336</v>
      </c>
      <c r="I793" s="161">
        <f t="shared" si="48"/>
        <v>1.6294936219559335E-2</v>
      </c>
      <c r="J793" s="162">
        <f t="shared" si="49"/>
        <v>5.0196957117735613E-3</v>
      </c>
      <c r="K793" s="163">
        <v>5.0196957117735613E-3</v>
      </c>
      <c r="L793" s="27">
        <v>3.6164768</v>
      </c>
      <c r="M793" s="26">
        <v>474.23230088495581</v>
      </c>
      <c r="N793" s="161">
        <f t="shared" si="50"/>
        <v>0.47423230088495583</v>
      </c>
      <c r="O793" s="165">
        <f t="shared" si="51"/>
        <v>0.14608844214310759</v>
      </c>
      <c r="P793" s="166">
        <v>0.14608844214310759</v>
      </c>
      <c r="Q793" s="27">
        <v>-3.8456675000000011</v>
      </c>
      <c r="R793" s="323">
        <v>66</v>
      </c>
      <c r="S793" s="157" t="s">
        <v>1112</v>
      </c>
      <c r="T793" s="28" t="s">
        <v>1218</v>
      </c>
      <c r="U793" s="29"/>
      <c r="V793" s="30"/>
      <c r="W793" s="21" t="s">
        <v>1203</v>
      </c>
      <c r="X793" s="31"/>
      <c r="Y793" s="31"/>
      <c r="Z793" s="28"/>
      <c r="AA793" s="21"/>
    </row>
    <row r="794" spans="1:27" ht="14.5" x14ac:dyDescent="0.35">
      <c r="A794" s="1" t="s">
        <v>887</v>
      </c>
      <c r="B794" s="1" t="s">
        <v>1085</v>
      </c>
      <c r="E794" s="2" t="s">
        <v>339</v>
      </c>
      <c r="F794" s="34">
        <v>3.3096000000000001</v>
      </c>
      <c r="G794" s="21"/>
      <c r="H794" s="26">
        <v>10.600223546944857</v>
      </c>
      <c r="I794" s="161">
        <f t="shared" si="48"/>
        <v>1.0600223546944858E-2</v>
      </c>
      <c r="J794" s="162">
        <f t="shared" si="49"/>
        <v>3.2028715092291692E-3</v>
      </c>
      <c r="K794" s="163">
        <v>3.2028715092291692E-3</v>
      </c>
      <c r="L794" s="27">
        <v>3.9727052999999994</v>
      </c>
      <c r="M794" s="26">
        <v>207.0728476821192</v>
      </c>
      <c r="N794" s="161">
        <f t="shared" si="50"/>
        <v>0.2070728476821192</v>
      </c>
      <c r="O794" s="165">
        <f t="shared" si="51"/>
        <v>6.2567333720727342E-2</v>
      </c>
      <c r="P794" s="166">
        <v>6.2567333720727342E-2</v>
      </c>
      <c r="Q794" s="27">
        <v>-2.7743664000000008</v>
      </c>
      <c r="R794" s="323">
        <v>70</v>
      </c>
      <c r="S794" s="157" t="s">
        <v>1112</v>
      </c>
      <c r="T794" s="21" t="s">
        <v>1218</v>
      </c>
      <c r="W794" s="21" t="s">
        <v>1203</v>
      </c>
      <c r="X794" s="36"/>
      <c r="Y794" s="21"/>
      <c r="Z794" s="21"/>
      <c r="AA794" s="21"/>
    </row>
    <row r="795" spans="1:27" ht="14.5" x14ac:dyDescent="0.35">
      <c r="A795" s="1" t="s">
        <v>884</v>
      </c>
      <c r="B795" s="1" t="s">
        <v>1085</v>
      </c>
      <c r="E795" s="2" t="s">
        <v>339</v>
      </c>
      <c r="F795" s="34">
        <v>3.1371000000000002</v>
      </c>
      <c r="G795" s="21"/>
      <c r="H795" s="26">
        <v>14.195603576751116</v>
      </c>
      <c r="I795" s="161">
        <f t="shared" si="48"/>
        <v>1.4195603576751117E-2</v>
      </c>
      <c r="J795" s="162">
        <f t="shared" si="49"/>
        <v>4.5250720655226531E-3</v>
      </c>
      <c r="K795" s="163">
        <v>4.5250720655226531E-3</v>
      </c>
      <c r="L795" s="27">
        <v>2.8585342999999988</v>
      </c>
      <c r="M795" s="26">
        <v>200.80037842951748</v>
      </c>
      <c r="N795" s="161">
        <f t="shared" si="50"/>
        <v>0.20080037842951748</v>
      </c>
      <c r="O795" s="165">
        <f t="shared" si="51"/>
        <v>6.4008281033284709E-2</v>
      </c>
      <c r="P795" s="166">
        <v>6.4008281033284709E-2</v>
      </c>
      <c r="Q795" s="27">
        <v>-4.7335760000000029</v>
      </c>
      <c r="R795" s="323">
        <v>70</v>
      </c>
      <c r="S795" s="3" t="s">
        <v>1112</v>
      </c>
      <c r="T795" s="21" t="s">
        <v>1218</v>
      </c>
      <c r="W795" s="21" t="s">
        <v>1203</v>
      </c>
      <c r="X795" s="36"/>
      <c r="Y795" s="21"/>
      <c r="Z795" s="21"/>
      <c r="AA795" s="21"/>
    </row>
    <row r="796" spans="1:27" ht="14.5" x14ac:dyDescent="0.35">
      <c r="A796" s="1" t="s">
        <v>885</v>
      </c>
      <c r="B796" s="1" t="s">
        <v>1085</v>
      </c>
      <c r="E796" s="2" t="s">
        <v>339</v>
      </c>
      <c r="F796" s="34">
        <v>3.1814</v>
      </c>
      <c r="G796" s="21"/>
      <c r="H796" s="26">
        <v>29.445230998509686</v>
      </c>
      <c r="I796" s="161">
        <f t="shared" si="48"/>
        <v>2.9445230998509687E-2</v>
      </c>
      <c r="J796" s="162">
        <f t="shared" si="49"/>
        <v>9.255431884865056E-3</v>
      </c>
      <c r="K796" s="163">
        <v>9.255431884865056E-3</v>
      </c>
      <c r="L796" s="27">
        <v>2.1286400999999993</v>
      </c>
      <c r="M796" s="26">
        <v>242.42762535477769</v>
      </c>
      <c r="N796" s="161">
        <f t="shared" si="50"/>
        <v>0.24242762535477769</v>
      </c>
      <c r="O796" s="165">
        <f t="shared" si="51"/>
        <v>7.6201554458658977E-2</v>
      </c>
      <c r="P796" s="166">
        <v>7.6201554458658977E-2</v>
      </c>
      <c r="Q796" s="27">
        <v>-10.411095999999999</v>
      </c>
      <c r="R796" s="323">
        <v>70</v>
      </c>
      <c r="S796" s="3" t="s">
        <v>1112</v>
      </c>
      <c r="T796" s="21" t="s">
        <v>1218</v>
      </c>
      <c r="W796" s="21" t="s">
        <v>1203</v>
      </c>
      <c r="X796" s="36"/>
      <c r="Y796" s="21"/>
      <c r="Z796" s="21"/>
      <c r="AA796" s="21"/>
    </row>
    <row r="797" spans="1:27" ht="14.5" x14ac:dyDescent="0.35">
      <c r="A797" s="1" t="s">
        <v>886</v>
      </c>
      <c r="B797" s="1" t="s">
        <v>1085</v>
      </c>
      <c r="E797" s="2" t="s">
        <v>339</v>
      </c>
      <c r="F797" s="34">
        <v>3.3050999999999999</v>
      </c>
      <c r="G797" s="21"/>
      <c r="H797" s="26">
        <v>54.871833084947838</v>
      </c>
      <c r="I797" s="161">
        <f t="shared" si="48"/>
        <v>5.4871833084947842E-2</v>
      </c>
      <c r="J797" s="162">
        <f t="shared" si="49"/>
        <v>1.6602170307993054E-2</v>
      </c>
      <c r="K797" s="163">
        <v>1.6602170307993054E-2</v>
      </c>
      <c r="L797" s="27">
        <v>1.2869597999999987</v>
      </c>
      <c r="M797" s="26">
        <v>304.24408703878902</v>
      </c>
      <c r="N797" s="161">
        <f t="shared" si="50"/>
        <v>0.30424408703878902</v>
      </c>
      <c r="O797" s="165">
        <f t="shared" si="51"/>
        <v>9.2052914295721475E-2</v>
      </c>
      <c r="P797" s="166">
        <v>9.2052914295721475E-2</v>
      </c>
      <c r="Q797" s="27">
        <v>-15.672003200000002</v>
      </c>
      <c r="R797" s="323">
        <v>70</v>
      </c>
      <c r="S797" s="157" t="s">
        <v>1112</v>
      </c>
      <c r="T797" s="21" t="s">
        <v>1218</v>
      </c>
      <c r="W797" s="21" t="s">
        <v>1203</v>
      </c>
      <c r="X797" s="36"/>
      <c r="Y797" s="21"/>
      <c r="Z797" s="21"/>
      <c r="AA797" s="21"/>
    </row>
    <row r="798" spans="1:27" ht="14.5" x14ac:dyDescent="0.35">
      <c r="A798" s="1" t="s">
        <v>426</v>
      </c>
      <c r="B798" s="1" t="s">
        <v>1085</v>
      </c>
      <c r="E798" s="2" t="s">
        <v>339</v>
      </c>
      <c r="F798" s="34">
        <v>0.59099999999999997</v>
      </c>
      <c r="G798" s="21"/>
      <c r="H798" s="26">
        <v>5.5427978044800472</v>
      </c>
      <c r="I798" s="161">
        <f t="shared" si="48"/>
        <v>5.5427978044800472E-3</v>
      </c>
      <c r="J798" s="162">
        <f t="shared" si="49"/>
        <v>9.3786764881219082E-3</v>
      </c>
      <c r="K798" s="163">
        <v>9.3786764881219082E-3</v>
      </c>
      <c r="L798" s="38"/>
      <c r="M798" s="26">
        <v>94.618773946360164</v>
      </c>
      <c r="N798" s="161">
        <f t="shared" si="50"/>
        <v>9.461877394636016E-2</v>
      </c>
      <c r="O798" s="165">
        <f t="shared" si="51"/>
        <v>0.16009944830179385</v>
      </c>
      <c r="P798" s="166">
        <v>0.16009944830179385</v>
      </c>
      <c r="Q798" s="27">
        <v>-8.8564519999999973</v>
      </c>
      <c r="R798" s="323">
        <v>76</v>
      </c>
      <c r="S798" s="157" t="s">
        <v>1098</v>
      </c>
      <c r="T798" s="21" t="s">
        <v>1218</v>
      </c>
      <c r="W798" s="21" t="s">
        <v>1203</v>
      </c>
      <c r="X798" s="36"/>
      <c r="Y798" s="21"/>
      <c r="Z798" s="21"/>
      <c r="AA798" s="21"/>
    </row>
    <row r="799" spans="1:27" ht="14.5" x14ac:dyDescent="0.35">
      <c r="A799" s="1" t="s">
        <v>797</v>
      </c>
      <c r="B799" s="1" t="s">
        <v>1085</v>
      </c>
      <c r="E799" s="2" t="s">
        <v>339</v>
      </c>
      <c r="F799" s="34">
        <v>3.2231000000000001</v>
      </c>
      <c r="G799" s="21"/>
      <c r="H799" s="26">
        <v>19.139360061680801</v>
      </c>
      <c r="I799" s="161">
        <f t="shared" si="48"/>
        <v>1.91393600616808E-2</v>
      </c>
      <c r="J799" s="162">
        <f t="shared" si="49"/>
        <v>5.9381837552917377E-3</v>
      </c>
      <c r="K799" s="163">
        <v>5.9381837552917377E-3</v>
      </c>
      <c r="L799" s="27">
        <v>2.1997240000000002</v>
      </c>
      <c r="M799" s="26">
        <v>459.17647058823525</v>
      </c>
      <c r="N799" s="161">
        <f t="shared" si="50"/>
        <v>0.45917647058823524</v>
      </c>
      <c r="O799" s="165">
        <f t="shared" si="51"/>
        <v>0.14246423337415384</v>
      </c>
      <c r="P799" s="166">
        <v>0.14246423337415384</v>
      </c>
      <c r="Q799" s="27">
        <v>-4.271968000000002</v>
      </c>
      <c r="R799" s="323">
        <v>78</v>
      </c>
      <c r="S799" s="157" t="s">
        <v>1112</v>
      </c>
      <c r="T799" s="28" t="s">
        <v>1218</v>
      </c>
      <c r="U799" s="29"/>
      <c r="V799" s="30"/>
      <c r="W799" s="21" t="s">
        <v>1203</v>
      </c>
      <c r="X799" s="31"/>
      <c r="Y799" s="31"/>
      <c r="Z799" s="28"/>
      <c r="AA799" s="21"/>
    </row>
    <row r="800" spans="1:27" ht="14.5" x14ac:dyDescent="0.35">
      <c r="A800" s="1" t="s">
        <v>798</v>
      </c>
      <c r="B800" s="1" t="s">
        <v>1085</v>
      </c>
      <c r="E800" s="2" t="s">
        <v>339</v>
      </c>
      <c r="F800" s="34">
        <v>3.1678999999999999</v>
      </c>
      <c r="G800" s="21"/>
      <c r="H800" s="26">
        <v>19.152852737085581</v>
      </c>
      <c r="I800" s="161">
        <f t="shared" si="48"/>
        <v>1.9152852737085582E-2</v>
      </c>
      <c r="J800" s="162">
        <f t="shared" si="49"/>
        <v>6.0459145607770388E-3</v>
      </c>
      <c r="K800" s="163">
        <v>6.0459145607770388E-3</v>
      </c>
      <c r="L800" s="27">
        <v>3.7728779999999986</v>
      </c>
      <c r="M800" s="26">
        <v>462.29193899782126</v>
      </c>
      <c r="N800" s="161">
        <f t="shared" si="50"/>
        <v>0.46229193899782128</v>
      </c>
      <c r="O800" s="165">
        <f t="shared" si="51"/>
        <v>0.14593009217393899</v>
      </c>
      <c r="P800" s="166">
        <v>0.14593009217393899</v>
      </c>
      <c r="Q800" s="27">
        <v>-4.641655400000003</v>
      </c>
      <c r="R800" s="323">
        <v>78</v>
      </c>
      <c r="S800" s="157" t="s">
        <v>1112</v>
      </c>
      <c r="T800" s="28" t="s">
        <v>1218</v>
      </c>
      <c r="U800" s="29"/>
      <c r="V800" s="30"/>
      <c r="W800" s="21" t="s">
        <v>1203</v>
      </c>
      <c r="X800" s="31"/>
      <c r="Y800" s="31"/>
      <c r="Z800" s="28"/>
      <c r="AA800" s="21"/>
    </row>
    <row r="801" spans="1:27" ht="14.5" x14ac:dyDescent="0.35">
      <c r="A801" s="1" t="s">
        <v>799</v>
      </c>
      <c r="B801" s="1" t="s">
        <v>1085</v>
      </c>
      <c r="E801" s="2" t="s">
        <v>339</v>
      </c>
      <c r="F801" s="34">
        <v>3.2109999999999999</v>
      </c>
      <c r="G801" s="21"/>
      <c r="H801" s="26">
        <v>14.014070932922127</v>
      </c>
      <c r="I801" s="161">
        <f t="shared" si="48"/>
        <v>1.4014070932922128E-2</v>
      </c>
      <c r="J801" s="162">
        <f t="shared" si="49"/>
        <v>4.3643945602373493E-3</v>
      </c>
      <c r="K801" s="163">
        <v>4.3643945602373493E-3</v>
      </c>
      <c r="L801" s="27">
        <v>3.9062260000000002</v>
      </c>
      <c r="M801" s="26">
        <v>432.66230936819164</v>
      </c>
      <c r="N801" s="161">
        <f t="shared" si="50"/>
        <v>0.43266230936819167</v>
      </c>
      <c r="O801" s="165">
        <f t="shared" si="51"/>
        <v>0.13474378989977942</v>
      </c>
      <c r="P801" s="166">
        <v>0.13474378989977942</v>
      </c>
      <c r="Q801" s="27">
        <v>-2.0466073999999983</v>
      </c>
      <c r="R801" s="323">
        <v>78</v>
      </c>
      <c r="S801" s="157" t="s">
        <v>1112</v>
      </c>
      <c r="T801" s="28" t="s">
        <v>1218</v>
      </c>
      <c r="U801" s="29"/>
      <c r="V801" s="30"/>
      <c r="W801" s="21" t="s">
        <v>1203</v>
      </c>
      <c r="X801" s="31"/>
      <c r="Y801" s="31"/>
      <c r="Z801" s="28"/>
      <c r="AA801" s="21"/>
    </row>
    <row r="802" spans="1:27" ht="14.5" x14ac:dyDescent="0.35">
      <c r="A802" s="1" t="s">
        <v>800</v>
      </c>
      <c r="B802" s="1" t="s">
        <v>1085</v>
      </c>
      <c r="E802" s="2" t="s">
        <v>339</v>
      </c>
      <c r="F802" s="34">
        <v>3.2222</v>
      </c>
      <c r="G802" s="21"/>
      <c r="H802" s="26">
        <v>10.903045489591364</v>
      </c>
      <c r="I802" s="161">
        <f t="shared" si="48"/>
        <v>1.0903045489591364E-2</v>
      </c>
      <c r="J802" s="162">
        <f t="shared" si="49"/>
        <v>3.3837271086808282E-3</v>
      </c>
      <c r="K802" s="163">
        <v>3.3837271086808282E-3</v>
      </c>
      <c r="L802" s="27">
        <v>3.7147179999999995</v>
      </c>
      <c r="M802" s="26">
        <v>437.86928104575156</v>
      </c>
      <c r="N802" s="161">
        <f t="shared" si="50"/>
        <v>0.43786928104575157</v>
      </c>
      <c r="O802" s="165">
        <f t="shared" si="51"/>
        <v>0.13589140371353473</v>
      </c>
      <c r="P802" s="166">
        <v>0.13589140371353473</v>
      </c>
      <c r="Q802" s="27">
        <v>-2.766427600000001</v>
      </c>
      <c r="R802" s="323">
        <v>78</v>
      </c>
      <c r="S802" s="157" t="s">
        <v>1112</v>
      </c>
      <c r="T802" s="28" t="s">
        <v>1218</v>
      </c>
      <c r="U802" s="47"/>
      <c r="V802" s="47"/>
      <c r="W802" s="21" t="s">
        <v>1203</v>
      </c>
      <c r="X802" s="48"/>
      <c r="Y802" s="48"/>
      <c r="Z802" s="45"/>
      <c r="AA802" s="45"/>
    </row>
    <row r="803" spans="1:27" ht="14.5" x14ac:dyDescent="0.35">
      <c r="A803" s="1" t="s">
        <v>801</v>
      </c>
      <c r="B803" s="1" t="s">
        <v>1085</v>
      </c>
      <c r="E803" s="2" t="s">
        <v>339</v>
      </c>
      <c r="F803" s="34">
        <v>3.1343999999999999</v>
      </c>
      <c r="G803" s="21"/>
      <c r="H803" s="26">
        <v>44.505589822667694</v>
      </c>
      <c r="I803" s="161">
        <f t="shared" si="48"/>
        <v>4.4505589822667696E-2</v>
      </c>
      <c r="J803" s="162">
        <f t="shared" si="49"/>
        <v>1.4199077916879689E-2</v>
      </c>
      <c r="K803" s="163">
        <v>1.4199077916879689E-2</v>
      </c>
      <c r="L803" s="27">
        <v>1.9802439999999999</v>
      </c>
      <c r="M803" s="26">
        <v>569.17647058823525</v>
      </c>
      <c r="N803" s="161">
        <f t="shared" si="50"/>
        <v>0.56917647058823528</v>
      </c>
      <c r="O803" s="165">
        <f t="shared" si="51"/>
        <v>0.18159024712488364</v>
      </c>
      <c r="P803" s="166">
        <v>0.18159024712488364</v>
      </c>
      <c r="Q803" s="27">
        <v>-12.558546199999999</v>
      </c>
      <c r="R803" s="323">
        <v>78</v>
      </c>
      <c r="S803" s="157" t="s">
        <v>1112</v>
      </c>
      <c r="T803" s="28" t="s">
        <v>1218</v>
      </c>
      <c r="U803" s="29"/>
      <c r="V803" s="30"/>
      <c r="W803" s="21" t="s">
        <v>1203</v>
      </c>
      <c r="X803" s="31"/>
      <c r="Y803" s="31"/>
      <c r="Z803" s="28"/>
      <c r="AA803" s="21"/>
    </row>
    <row r="804" spans="1:27" ht="14.5" x14ac:dyDescent="0.35">
      <c r="A804" s="1" t="s">
        <v>802</v>
      </c>
      <c r="B804" s="1" t="s">
        <v>1085</v>
      </c>
      <c r="E804" s="2" t="s">
        <v>339</v>
      </c>
      <c r="F804" s="34">
        <v>3.1368</v>
      </c>
      <c r="G804" s="21"/>
      <c r="H804" s="26">
        <v>20.463569776407091</v>
      </c>
      <c r="I804" s="161">
        <f t="shared" si="48"/>
        <v>2.0463569776407092E-2</v>
      </c>
      <c r="J804" s="162">
        <f t="shared" si="49"/>
        <v>6.5237088040063411E-3</v>
      </c>
      <c r="K804" s="163">
        <v>6.5237088040063411E-3</v>
      </c>
      <c r="L804" s="27">
        <v>3.2068379999999985</v>
      </c>
      <c r="M804" s="26">
        <v>470.30936819172109</v>
      </c>
      <c r="N804" s="161">
        <f t="shared" si="50"/>
        <v>0.47030936819172109</v>
      </c>
      <c r="O804" s="165">
        <f t="shared" si="51"/>
        <v>0.14993285137456042</v>
      </c>
      <c r="P804" s="166">
        <v>0.14993285137456042</v>
      </c>
      <c r="Q804" s="27">
        <v>-6.0209978000000017</v>
      </c>
      <c r="R804" s="323">
        <v>78</v>
      </c>
      <c r="S804" s="157" t="s">
        <v>1112</v>
      </c>
      <c r="T804" s="28" t="s">
        <v>1218</v>
      </c>
      <c r="U804" s="29"/>
      <c r="V804" s="30"/>
      <c r="W804" s="21" t="s">
        <v>1203</v>
      </c>
      <c r="X804" s="31"/>
      <c r="Y804" s="31"/>
      <c r="Z804" s="28"/>
      <c r="AA804" s="21"/>
    </row>
    <row r="805" spans="1:27" ht="14.5" x14ac:dyDescent="0.35">
      <c r="A805" s="1" t="s">
        <v>803</v>
      </c>
      <c r="B805" s="1" t="s">
        <v>1085</v>
      </c>
      <c r="E805" s="2" t="s">
        <v>339</v>
      </c>
      <c r="F805" s="34">
        <v>3.2860999999999998</v>
      </c>
      <c r="G805" s="21"/>
      <c r="H805" s="26">
        <v>14.22995373939861</v>
      </c>
      <c r="I805" s="161">
        <f t="shared" si="48"/>
        <v>1.422995373939861E-2</v>
      </c>
      <c r="J805" s="162">
        <f t="shared" si="49"/>
        <v>4.3303471408047871E-3</v>
      </c>
      <c r="K805" s="163">
        <v>4.3303471408047871E-3</v>
      </c>
      <c r="L805" s="27">
        <v>3.0966899999999997</v>
      </c>
      <c r="M805" s="26">
        <v>468.65359477124179</v>
      </c>
      <c r="N805" s="161">
        <f t="shared" si="50"/>
        <v>0.4686535947712418</v>
      </c>
      <c r="O805" s="165">
        <f t="shared" si="51"/>
        <v>0.14261696076541852</v>
      </c>
      <c r="P805" s="166">
        <v>0.14261696076541852</v>
      </c>
      <c r="Q805" s="27">
        <v>-4.1491010000000026</v>
      </c>
      <c r="R805" s="323">
        <v>78</v>
      </c>
      <c r="S805" s="157" t="s">
        <v>1112</v>
      </c>
      <c r="T805" s="28" t="s">
        <v>1218</v>
      </c>
      <c r="U805" s="29"/>
      <c r="V805" s="29"/>
      <c r="W805" s="21" t="s">
        <v>1203</v>
      </c>
      <c r="X805" s="31"/>
      <c r="Y805" s="31"/>
      <c r="Z805" s="28"/>
      <c r="AA805" s="21"/>
    </row>
    <row r="806" spans="1:27" ht="14.5" x14ac:dyDescent="0.35">
      <c r="A806" s="1" t="s">
        <v>874</v>
      </c>
      <c r="B806" s="1" t="s">
        <v>1085</v>
      </c>
      <c r="E806" s="2" t="s">
        <v>339</v>
      </c>
      <c r="F806" s="34">
        <v>3.1894</v>
      </c>
      <c r="G806" s="21"/>
      <c r="H806" s="26">
        <v>16.019374068554395</v>
      </c>
      <c r="I806" s="161">
        <f t="shared" si="48"/>
        <v>1.6019374068554394E-2</v>
      </c>
      <c r="J806" s="162">
        <f t="shared" si="49"/>
        <v>5.0226920638848666E-3</v>
      </c>
      <c r="K806" s="163">
        <v>5.0226920638848666E-3</v>
      </c>
      <c r="L806" s="27">
        <v>3.5363029999999993</v>
      </c>
      <c r="M806" s="26">
        <v>208.21759697256385</v>
      </c>
      <c r="N806" s="161">
        <f t="shared" si="50"/>
        <v>0.20821759697256387</v>
      </c>
      <c r="O806" s="165">
        <f t="shared" si="51"/>
        <v>6.5284253142460613E-2</v>
      </c>
      <c r="P806" s="166">
        <v>6.5284253142460613E-2</v>
      </c>
      <c r="Q806" s="27">
        <v>-4.7718832000000031</v>
      </c>
      <c r="R806" s="323">
        <v>87</v>
      </c>
      <c r="S806" s="157" t="s">
        <v>1112</v>
      </c>
      <c r="T806" s="21" t="s">
        <v>1218</v>
      </c>
      <c r="W806" s="21" t="s">
        <v>1203</v>
      </c>
      <c r="X806" s="36"/>
      <c r="Y806" s="21"/>
      <c r="Z806" s="21"/>
      <c r="AA806" s="21"/>
    </row>
    <row r="807" spans="1:27" ht="14.5" x14ac:dyDescent="0.35">
      <c r="A807" s="1" t="s">
        <v>875</v>
      </c>
      <c r="B807" s="1" t="s">
        <v>1085</v>
      </c>
      <c r="E807" s="2" t="s">
        <v>339</v>
      </c>
      <c r="F807" s="34">
        <v>3.2311999999999999</v>
      </c>
      <c r="G807" s="21"/>
      <c r="H807" s="26">
        <v>16.511177347242917</v>
      </c>
      <c r="I807" s="161">
        <f t="shared" si="48"/>
        <v>1.6511177347242917E-2</v>
      </c>
      <c r="J807" s="162">
        <f t="shared" si="49"/>
        <v>5.1099211894165995E-3</v>
      </c>
      <c r="K807" s="163">
        <v>5.1099211894165995E-3</v>
      </c>
      <c r="L807" s="27">
        <v>2.9979821999999983</v>
      </c>
      <c r="M807" s="26">
        <v>209.0406811731315</v>
      </c>
      <c r="N807" s="161">
        <f t="shared" si="50"/>
        <v>0.20904068117313152</v>
      </c>
      <c r="O807" s="165">
        <f t="shared" si="51"/>
        <v>6.4694442056552212E-2</v>
      </c>
      <c r="P807" s="166">
        <v>6.4694442056552212E-2</v>
      </c>
      <c r="Q807" s="27">
        <v>-5.0096927999999972</v>
      </c>
      <c r="R807" s="323">
        <v>87</v>
      </c>
      <c r="S807" s="157" t="s">
        <v>1112</v>
      </c>
      <c r="T807" s="21" t="s">
        <v>1218</v>
      </c>
      <c r="W807" s="21" t="s">
        <v>1203</v>
      </c>
      <c r="X807" s="36"/>
      <c r="Y807" s="21"/>
      <c r="Z807" s="21"/>
      <c r="AA807" s="21"/>
    </row>
    <row r="808" spans="1:27" ht="14.5" x14ac:dyDescent="0.35">
      <c r="A808" s="1" t="s">
        <v>877</v>
      </c>
      <c r="B808" s="1" t="s">
        <v>1085</v>
      </c>
      <c r="C808" s="23"/>
      <c r="E808" s="2" t="s">
        <v>339</v>
      </c>
      <c r="F808" s="34">
        <v>3.2757999999999998</v>
      </c>
      <c r="G808" s="21"/>
      <c r="H808" s="26">
        <v>18.865871833084945</v>
      </c>
      <c r="I808" s="161">
        <f t="shared" si="48"/>
        <v>1.8865871833084944E-2</v>
      </c>
      <c r="J808" s="162">
        <f t="shared" si="49"/>
        <v>5.7591647332208762E-3</v>
      </c>
      <c r="K808" s="163">
        <v>5.7591647332208762E-3</v>
      </c>
      <c r="L808" s="27">
        <v>2.7809613999999989</v>
      </c>
      <c r="M808" s="26">
        <v>216.75118259224217</v>
      </c>
      <c r="N808" s="161">
        <f t="shared" si="50"/>
        <v>0.21675118259224219</v>
      </c>
      <c r="O808" s="165">
        <f t="shared" si="51"/>
        <v>6.6167404173710906E-2</v>
      </c>
      <c r="P808" s="166">
        <v>6.6167404173710906E-2</v>
      </c>
      <c r="Q808" s="27">
        <v>-5.2796448000000007</v>
      </c>
      <c r="R808" s="323">
        <v>87</v>
      </c>
      <c r="S808" s="157" t="s">
        <v>1112</v>
      </c>
      <c r="T808" s="21" t="s">
        <v>1218</v>
      </c>
      <c r="W808" s="21" t="s">
        <v>1203</v>
      </c>
      <c r="X808" s="36"/>
      <c r="Y808" s="21"/>
      <c r="Z808" s="21"/>
      <c r="AA808" s="21"/>
    </row>
    <row r="809" spans="1:27" ht="14.5" x14ac:dyDescent="0.35">
      <c r="A809" s="1" t="s">
        <v>879</v>
      </c>
      <c r="B809" s="1" t="s">
        <v>1085</v>
      </c>
      <c r="C809" s="23"/>
      <c r="E809" s="2" t="s">
        <v>339</v>
      </c>
      <c r="F809" s="34">
        <v>3.2621000000000002</v>
      </c>
      <c r="G809" s="21"/>
      <c r="H809" s="26">
        <v>37.183681073025333</v>
      </c>
      <c r="I809" s="161">
        <f t="shared" si="48"/>
        <v>3.7183681073025332E-2</v>
      </c>
      <c r="J809" s="162">
        <f t="shared" si="49"/>
        <v>1.1398694421699314E-2</v>
      </c>
      <c r="K809" s="163">
        <v>1.1398694421699314E-2</v>
      </c>
      <c r="L809" s="27">
        <v>1.8877362999999998</v>
      </c>
      <c r="M809" s="26">
        <v>257.45127719962153</v>
      </c>
      <c r="N809" s="161">
        <f t="shared" si="50"/>
        <v>0.25745127719962152</v>
      </c>
      <c r="O809" s="165">
        <f t="shared" si="51"/>
        <v>7.8921945127255907E-2</v>
      </c>
      <c r="P809" s="166">
        <v>7.8921945127255907E-2</v>
      </c>
      <c r="Q809" s="27">
        <v>-11.930126400000001</v>
      </c>
      <c r="R809" s="323">
        <v>87</v>
      </c>
      <c r="S809" s="157" t="s">
        <v>1112</v>
      </c>
      <c r="T809" s="21" t="s">
        <v>1218</v>
      </c>
      <c r="W809" s="21" t="s">
        <v>1203</v>
      </c>
      <c r="X809" s="36"/>
      <c r="Y809" s="21"/>
      <c r="Z809" s="21"/>
      <c r="AA809" s="21"/>
    </row>
    <row r="810" spans="1:27" ht="14.5" x14ac:dyDescent="0.35">
      <c r="A810" s="1" t="s">
        <v>881</v>
      </c>
      <c r="B810" s="1" t="s">
        <v>1085</v>
      </c>
      <c r="C810" s="23"/>
      <c r="E810" s="2" t="s">
        <v>339</v>
      </c>
      <c r="F810" s="34">
        <v>3.1922000000000001</v>
      </c>
      <c r="G810" s="21"/>
      <c r="H810" s="26">
        <v>12.312220566318924</v>
      </c>
      <c r="I810" s="161">
        <f t="shared" si="48"/>
        <v>1.2312220566318925E-2</v>
      </c>
      <c r="J810" s="162">
        <f t="shared" si="49"/>
        <v>3.8569702920615637E-3</v>
      </c>
      <c r="K810" s="163">
        <v>3.8569702920615637E-3</v>
      </c>
      <c r="L810" s="27">
        <v>3.5539559999999994</v>
      </c>
      <c r="M810" s="26">
        <v>200.16650898770104</v>
      </c>
      <c r="N810" s="161">
        <f t="shared" si="50"/>
        <v>0.20016650898770105</v>
      </c>
      <c r="O810" s="165">
        <f t="shared" si="51"/>
        <v>6.2704877196823841E-2</v>
      </c>
      <c r="P810" s="166">
        <v>6.2704877196823841E-2</v>
      </c>
      <c r="Q810" s="27">
        <v>-3.6011824000000034</v>
      </c>
      <c r="R810" s="323">
        <v>87</v>
      </c>
      <c r="S810" s="157" t="s">
        <v>1112</v>
      </c>
      <c r="T810" s="21" t="s">
        <v>1218</v>
      </c>
      <c r="W810" s="21" t="s">
        <v>1203</v>
      </c>
      <c r="X810" s="36"/>
      <c r="Y810" s="21"/>
      <c r="Z810" s="21"/>
      <c r="AA810" s="21"/>
    </row>
    <row r="811" spans="1:27" ht="14.5" x14ac:dyDescent="0.35">
      <c r="A811" s="1" t="s">
        <v>883</v>
      </c>
      <c r="B811" s="1" t="s">
        <v>1085</v>
      </c>
      <c r="E811" s="2" t="s">
        <v>339</v>
      </c>
      <c r="F811" s="34">
        <v>3.1652999999999998</v>
      </c>
      <c r="G811" s="21"/>
      <c r="H811" s="26">
        <v>13.010804769001489</v>
      </c>
      <c r="I811" s="161">
        <f t="shared" si="48"/>
        <v>1.3010804769001488E-2</v>
      </c>
      <c r="J811" s="162">
        <f t="shared" si="49"/>
        <v>4.1104491735385234E-3</v>
      </c>
      <c r="K811" s="163">
        <v>4.1104491735385234E-3</v>
      </c>
      <c r="L811" s="27">
        <v>2.8134435</v>
      </c>
      <c r="M811" s="26">
        <v>202.91012298959319</v>
      </c>
      <c r="N811" s="161">
        <f t="shared" si="50"/>
        <v>0.20291012298959318</v>
      </c>
      <c r="O811" s="165">
        <f t="shared" si="51"/>
        <v>6.4104547117048369E-2</v>
      </c>
      <c r="P811" s="166">
        <v>6.4104547117048369E-2</v>
      </c>
      <c r="Q811" s="27">
        <v>-3.2442144000000006</v>
      </c>
      <c r="R811" s="323">
        <v>87</v>
      </c>
      <c r="S811" s="157" t="s">
        <v>1112</v>
      </c>
      <c r="T811" s="21" t="s">
        <v>1218</v>
      </c>
      <c r="W811" s="21" t="s">
        <v>1203</v>
      </c>
      <c r="X811" s="36"/>
      <c r="Y811" s="21"/>
      <c r="Z811" s="21"/>
      <c r="AA811" s="21"/>
    </row>
    <row r="812" spans="1:27" ht="14.5" x14ac:dyDescent="0.35">
      <c r="A812" s="105" t="s">
        <v>91</v>
      </c>
      <c r="B812" s="105" t="s">
        <v>1086</v>
      </c>
      <c r="C812" s="1" t="s">
        <v>310</v>
      </c>
      <c r="E812" s="2" t="s">
        <v>339</v>
      </c>
      <c r="F812" s="106">
        <v>6.5094000000000003</v>
      </c>
      <c r="G812" s="21"/>
      <c r="H812" s="107">
        <v>22</v>
      </c>
      <c r="I812" s="161">
        <f t="shared" si="48"/>
        <v>2.1999999999999999E-2</v>
      </c>
      <c r="J812" s="162">
        <f t="shared" si="49"/>
        <v>3.3797277782898574E-3</v>
      </c>
      <c r="K812" s="163">
        <v>3.3797277782898574E-3</v>
      </c>
      <c r="L812" s="164">
        <v>3.5</v>
      </c>
      <c r="M812" s="107">
        <v>1034.2</v>
      </c>
      <c r="N812" s="161">
        <f t="shared" si="50"/>
        <v>1.0342</v>
      </c>
      <c r="O812" s="165">
        <f t="shared" si="51"/>
        <v>0.15887793037760775</v>
      </c>
      <c r="P812" s="166">
        <v>0.15887793037760775</v>
      </c>
      <c r="Q812" s="107">
        <v>-22.8</v>
      </c>
      <c r="R812" s="109">
        <v>64</v>
      </c>
      <c r="S812" s="110" t="s">
        <v>347</v>
      </c>
      <c r="T812" s="110" t="s">
        <v>347</v>
      </c>
      <c r="U812" s="127">
        <v>23.628720000000001</v>
      </c>
      <c r="V812" s="128">
        <v>-166.19597999999999</v>
      </c>
      <c r="W812" s="21" t="s">
        <v>422</v>
      </c>
      <c r="X812" s="129">
        <v>41414</v>
      </c>
      <c r="Y812" s="113"/>
      <c r="Z812" s="105" t="s">
        <v>374</v>
      </c>
      <c r="AA812" s="1" t="s">
        <v>372</v>
      </c>
    </row>
    <row r="813" spans="1:27" ht="14.5" x14ac:dyDescent="0.35">
      <c r="A813" s="1" t="s">
        <v>952</v>
      </c>
      <c r="B813" s="1" t="s">
        <v>1086</v>
      </c>
      <c r="E813" s="2" t="s">
        <v>339</v>
      </c>
      <c r="F813" s="34">
        <v>1.5782</v>
      </c>
      <c r="G813" s="21"/>
      <c r="H813" s="26">
        <v>13.983032620384755</v>
      </c>
      <c r="I813" s="161">
        <f t="shared" si="48"/>
        <v>1.3983032620384755E-2</v>
      </c>
      <c r="J813" s="162">
        <f t="shared" si="49"/>
        <v>8.860114447081964E-3</v>
      </c>
      <c r="K813" s="163">
        <v>8.860114447081964E-3</v>
      </c>
      <c r="L813" s="27">
        <v>4.7024720000000011</v>
      </c>
      <c r="M813" s="26">
        <v>183.42406015037594</v>
      </c>
      <c r="N813" s="161">
        <f t="shared" si="50"/>
        <v>0.18342406015037593</v>
      </c>
      <c r="O813" s="165">
        <f t="shared" si="51"/>
        <v>0.11622358392496257</v>
      </c>
      <c r="P813" s="166">
        <v>0.11622358392496257</v>
      </c>
      <c r="Q813" s="27">
        <v>-20.9645476</v>
      </c>
      <c r="R813" s="323">
        <v>71</v>
      </c>
      <c r="S813" s="157" t="s">
        <v>1117</v>
      </c>
      <c r="T813" s="21" t="s">
        <v>1217</v>
      </c>
      <c r="W813" s="21" t="s">
        <v>1203</v>
      </c>
      <c r="X813" s="36"/>
      <c r="Y813" s="21"/>
      <c r="Z813" s="21"/>
      <c r="AA813" s="21"/>
    </row>
    <row r="814" spans="1:27" ht="14.5" x14ac:dyDescent="0.35">
      <c r="A814" s="1" t="s">
        <v>953</v>
      </c>
      <c r="B814" s="1" t="s">
        <v>1086</v>
      </c>
      <c r="E814" s="2" t="s">
        <v>339</v>
      </c>
      <c r="F814" s="34">
        <v>1.5136000000000001</v>
      </c>
      <c r="G814" s="21"/>
      <c r="H814" s="26">
        <v>14.91265384155813</v>
      </c>
      <c r="I814" s="161">
        <f t="shared" si="48"/>
        <v>1.491265384155813E-2</v>
      </c>
      <c r="J814" s="162">
        <f t="shared" si="49"/>
        <v>9.852440434433226E-3</v>
      </c>
      <c r="K814" s="163">
        <v>9.852440434433226E-3</v>
      </c>
      <c r="L814" s="27">
        <v>4.6227416000000012</v>
      </c>
      <c r="M814" s="26">
        <v>202.07067669172932</v>
      </c>
      <c r="N814" s="161">
        <f t="shared" si="50"/>
        <v>0.20207067669172932</v>
      </c>
      <c r="O814" s="165">
        <f t="shared" si="51"/>
        <v>0.13350335405108965</v>
      </c>
      <c r="P814" s="166">
        <v>0.13350335405108965</v>
      </c>
      <c r="Q814" s="27">
        <v>-20.585835599999999</v>
      </c>
      <c r="R814" s="323">
        <v>71</v>
      </c>
      <c r="S814" s="157" t="s">
        <v>1117</v>
      </c>
      <c r="T814" s="21" t="s">
        <v>1217</v>
      </c>
      <c r="W814" s="21" t="s">
        <v>1203</v>
      </c>
      <c r="X814" s="36"/>
      <c r="Y814" s="21"/>
      <c r="Z814" s="21"/>
      <c r="AA814" s="21"/>
    </row>
    <row r="815" spans="1:27" ht="14.5" x14ac:dyDescent="0.35">
      <c r="A815" s="1" t="s">
        <v>954</v>
      </c>
      <c r="B815" s="1" t="s">
        <v>1086</v>
      </c>
      <c r="E815" s="2" t="s">
        <v>339</v>
      </c>
      <c r="F815" s="34">
        <v>1.5091000000000001</v>
      </c>
      <c r="G815" s="21"/>
      <c r="H815" s="26">
        <v>15.494563269207791</v>
      </c>
      <c r="I815" s="161">
        <f t="shared" si="48"/>
        <v>1.5494563269207793E-2</v>
      </c>
      <c r="J815" s="162">
        <f t="shared" si="49"/>
        <v>1.0267419832488099E-2</v>
      </c>
      <c r="K815" s="163">
        <v>1.0267419832488099E-2</v>
      </c>
      <c r="L815" s="27">
        <v>4.9361700000000006</v>
      </c>
      <c r="M815" s="26">
        <v>187.31879699248123</v>
      </c>
      <c r="N815" s="161">
        <f t="shared" si="50"/>
        <v>0.18731879699248122</v>
      </c>
      <c r="O815" s="165">
        <f t="shared" si="51"/>
        <v>0.12412616592172898</v>
      </c>
      <c r="P815" s="166">
        <v>0.12412616592172898</v>
      </c>
      <c r="Q815" s="27">
        <v>-20.8095134</v>
      </c>
      <c r="R815" s="323">
        <v>71</v>
      </c>
      <c r="S815" s="157" t="s">
        <v>1117</v>
      </c>
      <c r="T815" s="21" t="s">
        <v>1217</v>
      </c>
      <c r="W815" s="21" t="s">
        <v>1203</v>
      </c>
      <c r="X815" s="36"/>
      <c r="Y815" s="21"/>
      <c r="Z815" s="21"/>
      <c r="AA815" s="21"/>
    </row>
    <row r="816" spans="1:27" ht="14.5" x14ac:dyDescent="0.35">
      <c r="A816" s="1" t="s">
        <v>955</v>
      </c>
      <c r="B816" s="1" t="s">
        <v>1086</v>
      </c>
      <c r="E816" s="2" t="s">
        <v>339</v>
      </c>
      <c r="F816" s="34">
        <v>1.4877</v>
      </c>
      <c r="G816" s="21"/>
      <c r="H816" s="26">
        <v>16.095590871071813</v>
      </c>
      <c r="I816" s="161">
        <f t="shared" si="48"/>
        <v>1.6095590871071815E-2</v>
      </c>
      <c r="J816" s="162">
        <f t="shared" si="49"/>
        <v>1.0819110621141236E-2</v>
      </c>
      <c r="K816" s="163">
        <v>1.0819110621141236E-2</v>
      </c>
      <c r="L816" s="27">
        <v>5.3978096000000004</v>
      </c>
      <c r="M816" s="26">
        <v>184.52180451127822</v>
      </c>
      <c r="N816" s="161">
        <f t="shared" si="50"/>
        <v>0.18452180451127823</v>
      </c>
      <c r="O816" s="165">
        <f t="shared" si="51"/>
        <v>0.1240315954233234</v>
      </c>
      <c r="P816" s="166">
        <v>0.1240315954233234</v>
      </c>
      <c r="Q816" s="27">
        <v>-20.821920199999997</v>
      </c>
      <c r="R816" s="323">
        <v>71</v>
      </c>
      <c r="S816" s="157" t="s">
        <v>1117</v>
      </c>
      <c r="T816" s="21" t="s">
        <v>1217</v>
      </c>
      <c r="W816" s="21" t="s">
        <v>1203</v>
      </c>
      <c r="X816" s="36"/>
      <c r="Y816" s="21"/>
      <c r="Z816" s="21"/>
      <c r="AA816" s="21"/>
    </row>
    <row r="817" spans="1:27" ht="14.5" x14ac:dyDescent="0.35">
      <c r="A817" s="1" t="s">
        <v>956</v>
      </c>
      <c r="B817" s="1" t="s">
        <v>1086</v>
      </c>
      <c r="E817" s="2" t="s">
        <v>339</v>
      </c>
      <c r="F817" s="34">
        <v>1.5186999999999999</v>
      </c>
      <c r="G817" s="21"/>
      <c r="H817" s="26">
        <v>16.531724220336958</v>
      </c>
      <c r="I817" s="161">
        <f t="shared" si="48"/>
        <v>1.6531724220336958E-2</v>
      </c>
      <c r="J817" s="162">
        <f t="shared" si="49"/>
        <v>1.0885444274930505E-2</v>
      </c>
      <c r="K817" s="163">
        <v>1.0885444274930505E-2</v>
      </c>
      <c r="L817" s="27">
        <v>4.9556276000000006</v>
      </c>
      <c r="M817" s="26">
        <v>206.56691729323308</v>
      </c>
      <c r="N817" s="161">
        <f t="shared" si="50"/>
        <v>0.20656691729323309</v>
      </c>
      <c r="O817" s="165">
        <f t="shared" si="51"/>
        <v>0.13601561683889715</v>
      </c>
      <c r="P817" s="166">
        <v>0.13601561683889715</v>
      </c>
      <c r="Q817" s="27">
        <v>-20.727649400000001</v>
      </c>
      <c r="R817" s="323">
        <v>71</v>
      </c>
      <c r="S817" s="157" t="s">
        <v>1117</v>
      </c>
      <c r="T817" s="21" t="s">
        <v>1217</v>
      </c>
      <c r="W817" s="21" t="s">
        <v>1203</v>
      </c>
      <c r="X817" s="36"/>
      <c r="Y817" s="21"/>
      <c r="Z817" s="21"/>
      <c r="AA817" s="21"/>
    </row>
    <row r="818" spans="1:27" ht="14.5" x14ac:dyDescent="0.35">
      <c r="A818" s="1" t="s">
        <v>957</v>
      </c>
      <c r="B818" s="1" t="s">
        <v>1086</v>
      </c>
      <c r="E818" s="2" t="s">
        <v>339</v>
      </c>
      <c r="F818" s="34">
        <v>1.4541999999999999</v>
      </c>
      <c r="G818" s="21"/>
      <c r="H818" s="26">
        <v>15.8984346994862</v>
      </c>
      <c r="I818" s="161">
        <f t="shared" si="48"/>
        <v>1.5898434699486201E-2</v>
      </c>
      <c r="J818" s="162">
        <f t="shared" si="49"/>
        <v>1.0932770388864119E-2</v>
      </c>
      <c r="K818" s="163">
        <v>1.0932770388864119E-2</v>
      </c>
      <c r="L818" s="27">
        <v>4.835631600000001</v>
      </c>
      <c r="M818" s="26">
        <v>187.1533834586466</v>
      </c>
      <c r="N818" s="161">
        <f t="shared" si="50"/>
        <v>0.1871533834586466</v>
      </c>
      <c r="O818" s="165">
        <f t="shared" si="51"/>
        <v>0.12869851702561314</v>
      </c>
      <c r="P818" s="166">
        <v>0.12869851702561314</v>
      </c>
      <c r="Q818" s="27">
        <v>-20.9850052</v>
      </c>
      <c r="R818" s="323">
        <v>71</v>
      </c>
      <c r="S818" s="157" t="s">
        <v>1117</v>
      </c>
      <c r="T818" s="21" t="s">
        <v>1217</v>
      </c>
      <c r="W818" s="21" t="s">
        <v>1203</v>
      </c>
      <c r="X818" s="36"/>
      <c r="Y818" s="21"/>
      <c r="Z818" s="21"/>
      <c r="AA818" s="21"/>
    </row>
    <row r="819" spans="1:27" ht="14.5" x14ac:dyDescent="0.35">
      <c r="A819" s="1" t="s">
        <v>1046</v>
      </c>
      <c r="B819" s="1" t="s">
        <v>1086</v>
      </c>
      <c r="E819" s="2" t="s">
        <v>339</v>
      </c>
      <c r="F819" s="34">
        <v>1.5276000000000001</v>
      </c>
      <c r="G819" s="21"/>
      <c r="H819" s="26">
        <v>34.147550792376805</v>
      </c>
      <c r="I819" s="161">
        <f t="shared" si="48"/>
        <v>3.4147550792376809E-2</v>
      </c>
      <c r="J819" s="162">
        <f t="shared" si="49"/>
        <v>2.235372531577429E-2</v>
      </c>
      <c r="K819" s="163">
        <v>2.235372531577429E-2</v>
      </c>
      <c r="L819" s="27">
        <v>3.3695249720470151</v>
      </c>
      <c r="M819" s="26">
        <v>304.49835762263035</v>
      </c>
      <c r="N819" s="161">
        <f t="shared" si="50"/>
        <v>0.30449835762263033</v>
      </c>
      <c r="O819" s="165">
        <f t="shared" si="51"/>
        <v>0.19933121080297875</v>
      </c>
      <c r="P819" s="166">
        <v>0.19933121080297875</v>
      </c>
      <c r="Q819" s="26">
        <v>-18.745682650431636</v>
      </c>
      <c r="R819" s="323">
        <v>84</v>
      </c>
      <c r="S819" s="157" t="s">
        <v>1123</v>
      </c>
      <c r="T819" s="21" t="s">
        <v>1217</v>
      </c>
      <c r="W819" s="21" t="s">
        <v>1203</v>
      </c>
      <c r="X819" s="36"/>
      <c r="Y819" s="21"/>
      <c r="Z819" s="21"/>
      <c r="AA819" s="21"/>
    </row>
    <row r="820" spans="1:27" ht="14.5" x14ac:dyDescent="0.35">
      <c r="A820" s="1" t="s">
        <v>1044</v>
      </c>
      <c r="B820" s="1" t="s">
        <v>1086</v>
      </c>
      <c r="E820" s="2" t="s">
        <v>339</v>
      </c>
      <c r="F820" s="34">
        <v>1.6235999999999999</v>
      </c>
      <c r="G820" s="21"/>
      <c r="H820" s="26">
        <v>11.058530732031601</v>
      </c>
      <c r="I820" s="161">
        <f t="shared" si="48"/>
        <v>1.1058530732031601E-2</v>
      </c>
      <c r="J820" s="162">
        <f t="shared" si="49"/>
        <v>6.811117721133038E-3</v>
      </c>
      <c r="K820" s="163">
        <v>6.811117721133038E-3</v>
      </c>
      <c r="L820" s="27">
        <v>4.9313635532823543</v>
      </c>
      <c r="M820" s="26">
        <v>258.08177527685689</v>
      </c>
      <c r="N820" s="161">
        <f t="shared" si="50"/>
        <v>0.25808177527685688</v>
      </c>
      <c r="O820" s="165">
        <f t="shared" si="51"/>
        <v>0.15895650115598478</v>
      </c>
      <c r="P820" s="166">
        <v>0.15895650115598478</v>
      </c>
      <c r="Q820" s="26">
        <v>-22.354215579408422</v>
      </c>
      <c r="R820" s="323">
        <v>85</v>
      </c>
      <c r="S820" s="157" t="s">
        <v>1123</v>
      </c>
      <c r="T820" s="21" t="s">
        <v>1217</v>
      </c>
      <c r="W820" s="21" t="s">
        <v>1203</v>
      </c>
      <c r="X820" s="36"/>
      <c r="Y820" s="21"/>
      <c r="Z820" s="21"/>
      <c r="AA820" s="21"/>
    </row>
    <row r="821" spans="1:27" ht="14.5" x14ac:dyDescent="0.35">
      <c r="A821" s="1" t="s">
        <v>1043</v>
      </c>
      <c r="B821" s="1" t="s">
        <v>1086</v>
      </c>
      <c r="C821" s="23"/>
      <c r="E821" s="2" t="s">
        <v>339</v>
      </c>
      <c r="F821" s="34">
        <v>1.4885999999999999</v>
      </c>
      <c r="G821" s="21"/>
      <c r="H821" s="26">
        <v>6.8344549691658756</v>
      </c>
      <c r="I821" s="161">
        <f t="shared" si="48"/>
        <v>6.8344549691658754E-3</v>
      </c>
      <c r="J821" s="162">
        <f t="shared" si="49"/>
        <v>4.5911964054587365E-3</v>
      </c>
      <c r="K821" s="163">
        <v>4.5911964054587365E-3</v>
      </c>
      <c r="L821" s="27">
        <v>5.9400658116682719</v>
      </c>
      <c r="M821" s="26">
        <v>137.63633644889345</v>
      </c>
      <c r="N821" s="161">
        <f t="shared" si="50"/>
        <v>0.13763633644889345</v>
      </c>
      <c r="O821" s="165">
        <f t="shared" si="51"/>
        <v>9.2460255574965372E-2</v>
      </c>
      <c r="P821" s="166">
        <v>9.2460255574965372E-2</v>
      </c>
      <c r="Q821" s="26">
        <v>-22.474280694810535</v>
      </c>
      <c r="R821" s="323">
        <v>87</v>
      </c>
      <c r="S821" s="157" t="s">
        <v>1123</v>
      </c>
      <c r="T821" s="21" t="s">
        <v>1217</v>
      </c>
      <c r="W821" s="21" t="s">
        <v>1203</v>
      </c>
      <c r="X821" s="36"/>
      <c r="Y821" s="21"/>
      <c r="Z821" s="21"/>
      <c r="AA821" s="21"/>
    </row>
    <row r="822" spans="1:27" ht="14.5" x14ac:dyDescent="0.35">
      <c r="A822" s="1" t="s">
        <v>1026</v>
      </c>
      <c r="B822" s="1" t="s">
        <v>1086</v>
      </c>
      <c r="E822" s="2" t="s">
        <v>339</v>
      </c>
      <c r="F822" s="34">
        <v>1.4756</v>
      </c>
      <c r="G822" s="21"/>
      <c r="H822" s="26">
        <v>21.385970826434804</v>
      </c>
      <c r="I822" s="161">
        <f t="shared" si="48"/>
        <v>2.1385970826434803E-2</v>
      </c>
      <c r="J822" s="162">
        <f t="shared" si="49"/>
        <v>1.4493067786957714E-2</v>
      </c>
      <c r="K822" s="163">
        <v>1.4493067786957714E-2</v>
      </c>
      <c r="L822" s="27">
        <v>3.5816466022098585</v>
      </c>
      <c r="M822" s="26">
        <v>273.1112409460456</v>
      </c>
      <c r="N822" s="161">
        <f t="shared" si="50"/>
        <v>0.27311124094604561</v>
      </c>
      <c r="O822" s="165">
        <f t="shared" si="51"/>
        <v>0.18508487459070588</v>
      </c>
      <c r="P822" s="166">
        <v>0.18508487459070588</v>
      </c>
      <c r="Q822" s="26">
        <v>-19.828595730417444</v>
      </c>
      <c r="R822" s="323">
        <v>90</v>
      </c>
      <c r="S822" s="157" t="s">
        <v>1122</v>
      </c>
      <c r="T822" s="21" t="s">
        <v>1217</v>
      </c>
      <c r="W822" s="21" t="s">
        <v>1203</v>
      </c>
      <c r="X822" s="36"/>
      <c r="Y822" s="21"/>
      <c r="Z822" s="21"/>
      <c r="AA822" s="21"/>
    </row>
    <row r="823" spans="1:27" ht="14.5" x14ac:dyDescent="0.35">
      <c r="A823" s="1" t="s">
        <v>1022</v>
      </c>
      <c r="B823" s="1" t="s">
        <v>1086</v>
      </c>
      <c r="E823" s="2" t="s">
        <v>339</v>
      </c>
      <c r="F823" s="34">
        <v>1.4177</v>
      </c>
      <c r="G823" s="21"/>
      <c r="H823" s="26">
        <v>19.352476830732471</v>
      </c>
      <c r="I823" s="161">
        <f t="shared" si="48"/>
        <v>1.9352476830732469E-2</v>
      </c>
      <c r="J823" s="162">
        <f t="shared" si="49"/>
        <v>1.3650614961368745E-2</v>
      </c>
      <c r="K823" s="163">
        <v>1.3650614961368745E-2</v>
      </c>
      <c r="L823" s="27">
        <v>3.4609846733741483</v>
      </c>
      <c r="M823" s="26">
        <v>285.64162104465987</v>
      </c>
      <c r="N823" s="161">
        <f t="shared" si="50"/>
        <v>0.2856416210446599</v>
      </c>
      <c r="O823" s="165">
        <f t="shared" si="51"/>
        <v>0.20148241591638563</v>
      </c>
      <c r="P823" s="166">
        <v>0.20148241591638563</v>
      </c>
      <c r="Q823" s="26">
        <v>-19.27924290282845</v>
      </c>
      <c r="R823" s="323">
        <v>92</v>
      </c>
      <c r="S823" s="157" t="s">
        <v>1122</v>
      </c>
      <c r="T823" s="21" t="s">
        <v>1217</v>
      </c>
      <c r="W823" s="21" t="s">
        <v>1203</v>
      </c>
      <c r="X823" s="36"/>
      <c r="Y823" s="21"/>
      <c r="Z823" s="21"/>
      <c r="AA823" s="21"/>
    </row>
    <row r="824" spans="1:27" ht="14.5" x14ac:dyDescent="0.35">
      <c r="A824" s="1" t="s">
        <v>1037</v>
      </c>
      <c r="B824" s="1" t="s">
        <v>1086</v>
      </c>
      <c r="E824" s="2" t="s">
        <v>339</v>
      </c>
      <c r="F824" s="34">
        <v>1.6473</v>
      </c>
      <c r="G824" s="21"/>
      <c r="H824" s="26">
        <v>24.19769781836624</v>
      </c>
      <c r="I824" s="161">
        <f t="shared" si="48"/>
        <v>2.419769781836624E-2</v>
      </c>
      <c r="J824" s="162">
        <f t="shared" si="49"/>
        <v>1.4689308455269981E-2</v>
      </c>
      <c r="K824" s="163">
        <v>1.4689308455269981E-2</v>
      </c>
      <c r="L824" s="27">
        <v>3.8211791487431506</v>
      </c>
      <c r="M824" s="26">
        <v>314.56460439641256</v>
      </c>
      <c r="N824" s="161">
        <f t="shared" si="50"/>
        <v>0.31456460439641259</v>
      </c>
      <c r="O824" s="165">
        <f t="shared" si="51"/>
        <v>0.19095769100735299</v>
      </c>
      <c r="P824" s="166">
        <v>0.19095769100735299</v>
      </c>
      <c r="Q824" s="26">
        <v>-19.060579123665587</v>
      </c>
      <c r="R824" s="323">
        <v>92</v>
      </c>
      <c r="S824" s="157" t="s">
        <v>1122</v>
      </c>
      <c r="T824" s="21" t="s">
        <v>1217</v>
      </c>
      <c r="W824" s="21" t="s">
        <v>1203</v>
      </c>
      <c r="X824" s="36"/>
      <c r="Y824" s="21"/>
      <c r="Z824" s="21"/>
      <c r="AA824" s="21"/>
    </row>
    <row r="825" spans="1:27" ht="14.5" x14ac:dyDescent="0.35">
      <c r="A825" s="1" t="s">
        <v>961</v>
      </c>
      <c r="B825" s="1" t="s">
        <v>1086</v>
      </c>
      <c r="E825" s="2" t="s">
        <v>339</v>
      </c>
      <c r="F825" s="34">
        <v>1.4481999999999999</v>
      </c>
      <c r="G825" s="21"/>
      <c r="H825" s="26">
        <v>16.520970247341378</v>
      </c>
      <c r="I825" s="161">
        <f t="shared" si="48"/>
        <v>1.6520970247341379E-2</v>
      </c>
      <c r="J825" s="162">
        <f t="shared" si="49"/>
        <v>1.1407934157810648E-2</v>
      </c>
      <c r="K825" s="163">
        <v>1.1407934157810648E-2</v>
      </c>
      <c r="L825" s="27">
        <v>5.3275088000000013</v>
      </c>
      <c r="M825" s="26">
        <v>205.86015037593984</v>
      </c>
      <c r="N825" s="161">
        <f t="shared" si="50"/>
        <v>0.20586015037593985</v>
      </c>
      <c r="O825" s="165">
        <f t="shared" si="51"/>
        <v>0.14214897830129808</v>
      </c>
      <c r="P825" s="166">
        <v>0.14214897830129808</v>
      </c>
      <c r="Q825" s="27">
        <v>-21.017478000000001</v>
      </c>
      <c r="R825" s="323">
        <v>94</v>
      </c>
      <c r="S825" s="157" t="s">
        <v>1117</v>
      </c>
      <c r="T825" s="21" t="s">
        <v>1217</v>
      </c>
      <c r="W825" s="21" t="s">
        <v>1203</v>
      </c>
      <c r="X825" s="36"/>
      <c r="Y825" s="21"/>
      <c r="Z825" s="21"/>
      <c r="AA825" s="21"/>
    </row>
    <row r="826" spans="1:27" ht="14.5" x14ac:dyDescent="0.35">
      <c r="A826" s="1" t="s">
        <v>962</v>
      </c>
      <c r="B826" s="1" t="s">
        <v>1086</v>
      </c>
      <c r="E826" s="2" t="s">
        <v>339</v>
      </c>
      <c r="F826" s="34">
        <v>1.5041</v>
      </c>
      <c r="G826" s="21"/>
      <c r="H826" s="26">
        <v>41.445094993428128</v>
      </c>
      <c r="I826" s="161">
        <f t="shared" si="48"/>
        <v>4.1445094993428126E-2</v>
      </c>
      <c r="J826" s="162">
        <f t="shared" si="49"/>
        <v>2.7554747020429576E-2</v>
      </c>
      <c r="K826" s="163">
        <v>2.7554747020429576E-2</v>
      </c>
      <c r="L826" s="27">
        <v>3.8078476000000014</v>
      </c>
      <c r="M826" s="26">
        <v>303.06315789473683</v>
      </c>
      <c r="N826" s="161">
        <f t="shared" si="50"/>
        <v>0.30306315789473681</v>
      </c>
      <c r="O826" s="165">
        <f t="shared" si="51"/>
        <v>0.20149136220646022</v>
      </c>
      <c r="P826" s="166">
        <v>0.20149136220646022</v>
      </c>
      <c r="Q826" s="27">
        <v>-18.481114800000004</v>
      </c>
      <c r="R826" s="323">
        <v>94</v>
      </c>
      <c r="S826" s="157" t="s">
        <v>1117</v>
      </c>
      <c r="T826" s="21" t="s">
        <v>1217</v>
      </c>
      <c r="W826" s="21" t="s">
        <v>1203</v>
      </c>
      <c r="X826" s="36"/>
      <c r="Y826" s="21"/>
      <c r="Z826" s="21"/>
      <c r="AA826" s="21"/>
    </row>
    <row r="827" spans="1:27" ht="14.5" x14ac:dyDescent="0.35">
      <c r="A827" s="1" t="s">
        <v>963</v>
      </c>
      <c r="B827" s="1" t="s">
        <v>1086</v>
      </c>
      <c r="E827" s="2" t="s">
        <v>339</v>
      </c>
      <c r="F827" s="34">
        <v>1.5505</v>
      </c>
      <c r="G827" s="21"/>
      <c r="H827" s="26">
        <v>17.283280757097792</v>
      </c>
      <c r="I827" s="161">
        <f t="shared" si="48"/>
        <v>1.7283280757097792E-2</v>
      </c>
      <c r="J827" s="162">
        <f t="shared" si="49"/>
        <v>1.1146907937502608E-2</v>
      </c>
      <c r="K827" s="163">
        <v>1.1146907937502608E-2</v>
      </c>
      <c r="L827" s="27">
        <v>3.886006000000001</v>
      </c>
      <c r="M827" s="26">
        <v>197.35163776493255</v>
      </c>
      <c r="N827" s="161">
        <f t="shared" si="50"/>
        <v>0.19735163776493256</v>
      </c>
      <c r="O827" s="165">
        <f t="shared" si="51"/>
        <v>0.12728257837144957</v>
      </c>
      <c r="P827" s="166">
        <v>0.12728257837144957</v>
      </c>
      <c r="Q827" s="27">
        <v>-20.864368899999999</v>
      </c>
      <c r="R827" s="323">
        <v>94</v>
      </c>
      <c r="S827" s="157" t="s">
        <v>1117</v>
      </c>
      <c r="T827" s="21" t="s">
        <v>1217</v>
      </c>
      <c r="W827" s="21" t="s">
        <v>1203</v>
      </c>
      <c r="X827" s="36"/>
      <c r="Y827" s="21"/>
      <c r="Z827" s="21"/>
      <c r="AA827" s="21"/>
    </row>
    <row r="828" spans="1:27" ht="14.5" x14ac:dyDescent="0.35">
      <c r="A828" s="1" t="s">
        <v>964</v>
      </c>
      <c r="B828" s="1" t="s">
        <v>1086</v>
      </c>
      <c r="E828" s="2" t="s">
        <v>339</v>
      </c>
      <c r="F828" s="34">
        <v>1.5550999999999999</v>
      </c>
      <c r="G828" s="21"/>
      <c r="H828" s="26">
        <v>44.54090431125131</v>
      </c>
      <c r="I828" s="161">
        <f t="shared" si="48"/>
        <v>4.4540904311251309E-2</v>
      </c>
      <c r="J828" s="162">
        <f t="shared" si="49"/>
        <v>2.8641826449264555E-2</v>
      </c>
      <c r="K828" s="163">
        <v>2.8641826449264555E-2</v>
      </c>
      <c r="L828" s="27">
        <v>3.6109280000000008</v>
      </c>
      <c r="M828" s="26">
        <v>329.48073217726397</v>
      </c>
      <c r="N828" s="161">
        <f t="shared" si="50"/>
        <v>0.32948073217726398</v>
      </c>
      <c r="O828" s="165">
        <f t="shared" si="51"/>
        <v>0.21187109007604912</v>
      </c>
      <c r="P828" s="166">
        <v>0.21187109007604912</v>
      </c>
      <c r="Q828" s="27">
        <v>-18.561768400000002</v>
      </c>
      <c r="R828" s="323">
        <v>94</v>
      </c>
      <c r="S828" s="157" t="s">
        <v>1117</v>
      </c>
      <c r="T828" s="21" t="s">
        <v>1217</v>
      </c>
      <c r="W828" s="21" t="s">
        <v>1203</v>
      </c>
      <c r="X828" s="36"/>
      <c r="Y828" s="21"/>
      <c r="Z828" s="21"/>
      <c r="AA828" s="21"/>
    </row>
    <row r="829" spans="1:27" ht="14.5" x14ac:dyDescent="0.35">
      <c r="A829" s="1" t="s">
        <v>965</v>
      </c>
      <c r="B829" s="1" t="s">
        <v>1086</v>
      </c>
      <c r="E829" s="2" t="s">
        <v>339</v>
      </c>
      <c r="F829" s="34">
        <v>1.4233</v>
      </c>
      <c r="G829" s="21"/>
      <c r="H829" s="26">
        <v>36.770136698212404</v>
      </c>
      <c r="I829" s="161">
        <f t="shared" si="48"/>
        <v>3.6770136698212406E-2</v>
      </c>
      <c r="J829" s="162">
        <f t="shared" si="49"/>
        <v>2.583442471595054E-2</v>
      </c>
      <c r="K829" s="163">
        <v>2.583442471595054E-2</v>
      </c>
      <c r="L829" s="27">
        <v>3.3505379999999998</v>
      </c>
      <c r="M829" s="26">
        <v>275.8680154142582</v>
      </c>
      <c r="N829" s="161">
        <f t="shared" si="50"/>
        <v>0.27586801541425821</v>
      </c>
      <c r="O829" s="165">
        <f t="shared" si="51"/>
        <v>0.19382281698465412</v>
      </c>
      <c r="P829" s="166">
        <v>0.19382281698465412</v>
      </c>
      <c r="Q829" s="27">
        <v>-18.369663899999999</v>
      </c>
      <c r="R829" s="323">
        <v>94</v>
      </c>
      <c r="S829" s="157" t="s">
        <v>1117</v>
      </c>
      <c r="T829" s="21" t="s">
        <v>1217</v>
      </c>
      <c r="W829" s="21" t="s">
        <v>1203</v>
      </c>
      <c r="X829" s="36"/>
      <c r="Y829" s="21"/>
      <c r="Z829" s="21"/>
      <c r="AA829" s="21"/>
    </row>
    <row r="830" spans="1:27" s="44" customFormat="1" ht="14.5" x14ac:dyDescent="0.35">
      <c r="A830" s="1" t="s">
        <v>966</v>
      </c>
      <c r="B830" s="1" t="s">
        <v>1086</v>
      </c>
      <c r="C830" s="15"/>
      <c r="D830" s="15"/>
      <c r="E830" s="2" t="s">
        <v>339</v>
      </c>
      <c r="F830" s="34">
        <v>1.4241999999999999</v>
      </c>
      <c r="G830" s="21"/>
      <c r="H830" s="26">
        <v>43.985699263932702</v>
      </c>
      <c r="I830" s="161">
        <f t="shared" si="48"/>
        <v>4.3985699263932705E-2</v>
      </c>
      <c r="J830" s="162">
        <f t="shared" si="49"/>
        <v>3.0884496042643383E-2</v>
      </c>
      <c r="K830" s="163">
        <v>3.0884496042643383E-2</v>
      </c>
      <c r="L830" s="27">
        <v>3.5583999999999998</v>
      </c>
      <c r="M830" s="26">
        <v>322.88150289017335</v>
      </c>
      <c r="N830" s="161">
        <f t="shared" si="50"/>
        <v>0.32288150289017337</v>
      </c>
      <c r="O830" s="165">
        <f t="shared" si="51"/>
        <v>0.22671078703143757</v>
      </c>
      <c r="P830" s="166">
        <v>0.22671078703143757</v>
      </c>
      <c r="Q830" s="27">
        <v>-18.531247899999997</v>
      </c>
      <c r="R830" s="323">
        <v>94</v>
      </c>
      <c r="S830" s="157" t="s">
        <v>1117</v>
      </c>
      <c r="T830" s="21" t="s">
        <v>1217</v>
      </c>
      <c r="U830" s="21"/>
      <c r="V830" s="21"/>
      <c r="W830" s="21" t="s">
        <v>1203</v>
      </c>
      <c r="X830" s="36"/>
      <c r="Y830" s="21"/>
      <c r="Z830" s="21"/>
      <c r="AA830" s="21"/>
    </row>
    <row r="831" spans="1:27" ht="14.5" x14ac:dyDescent="0.35">
      <c r="A831" s="1" t="s">
        <v>1048</v>
      </c>
      <c r="B831" s="1" t="s">
        <v>1086</v>
      </c>
      <c r="C831" s="23"/>
      <c r="E831" s="2" t="s">
        <v>339</v>
      </c>
      <c r="F831" s="34">
        <v>1.4371</v>
      </c>
      <c r="G831" s="21"/>
      <c r="H831" s="26">
        <v>33.419758823681072</v>
      </c>
      <c r="I831" s="161">
        <f t="shared" si="48"/>
        <v>3.3419758823681076E-2</v>
      </c>
      <c r="J831" s="162">
        <f t="shared" si="49"/>
        <v>2.3254998833540517E-2</v>
      </c>
      <c r="K831" s="163">
        <v>2.3254998833540517E-2</v>
      </c>
      <c r="L831" s="27">
        <v>3.0556459684594635</v>
      </c>
      <c r="M831" s="26">
        <v>285.22219409575229</v>
      </c>
      <c r="N831" s="161">
        <f t="shared" si="50"/>
        <v>0.28522219409575228</v>
      </c>
      <c r="O831" s="165">
        <f t="shared" si="51"/>
        <v>0.19847066599105997</v>
      </c>
      <c r="P831" s="166">
        <v>0.19847066599105997</v>
      </c>
      <c r="Q831" s="26">
        <v>-17.605455549777041</v>
      </c>
      <c r="R831" s="323">
        <v>104</v>
      </c>
      <c r="S831" s="3" t="s">
        <v>1123</v>
      </c>
      <c r="T831" s="21" t="s">
        <v>1217</v>
      </c>
      <c r="W831" s="21" t="s">
        <v>1203</v>
      </c>
      <c r="X831" s="36"/>
      <c r="Y831" s="21"/>
      <c r="Z831" s="21"/>
      <c r="AA831" s="21"/>
    </row>
    <row r="832" spans="1:27" ht="14.5" x14ac:dyDescent="0.35">
      <c r="A832" s="1" t="s">
        <v>958</v>
      </c>
      <c r="B832" s="1" t="s">
        <v>1086</v>
      </c>
      <c r="E832" s="2" t="s">
        <v>339</v>
      </c>
      <c r="F832" s="34">
        <v>1.4358</v>
      </c>
      <c r="G832" s="21"/>
      <c r="H832" s="26">
        <v>35.660652407695068</v>
      </c>
      <c r="I832" s="161">
        <f t="shared" si="48"/>
        <v>3.5660652407695066E-2</v>
      </c>
      <c r="J832" s="162">
        <f t="shared" si="49"/>
        <v>2.4836782565604589E-2</v>
      </c>
      <c r="K832" s="163">
        <v>2.4836782565604589E-2</v>
      </c>
      <c r="L832" s="27">
        <v>3.6509464000000014</v>
      </c>
      <c r="M832" s="26">
        <v>285.8300751879699</v>
      </c>
      <c r="N832" s="161">
        <f t="shared" si="50"/>
        <v>0.28583007518796988</v>
      </c>
      <c r="O832" s="165">
        <f t="shared" si="51"/>
        <v>0.19907373950966004</v>
      </c>
      <c r="P832" s="166">
        <v>0.19907373950966004</v>
      </c>
      <c r="Q832" s="27">
        <v>-17.4771696</v>
      </c>
      <c r="R832" s="323">
        <v>113</v>
      </c>
      <c r="S832" s="3" t="s">
        <v>1117</v>
      </c>
      <c r="T832" s="21" t="s">
        <v>1217</v>
      </c>
      <c r="W832" s="21" t="s">
        <v>1203</v>
      </c>
      <c r="X832" s="36"/>
      <c r="Y832" s="21"/>
      <c r="Z832" s="21"/>
      <c r="AA832" s="21"/>
    </row>
    <row r="833" spans="1:27" ht="14.5" x14ac:dyDescent="0.35">
      <c r="A833" s="1" t="s">
        <v>959</v>
      </c>
      <c r="B833" s="1" t="s">
        <v>1086</v>
      </c>
      <c r="E833" s="2" t="s">
        <v>339</v>
      </c>
      <c r="F833" s="34">
        <v>1.4400999999999999</v>
      </c>
      <c r="G833" s="21"/>
      <c r="H833" s="26">
        <v>46.249731150675117</v>
      </c>
      <c r="I833" s="161">
        <f t="shared" si="48"/>
        <v>4.624973115067512E-2</v>
      </c>
      <c r="J833" s="162">
        <f t="shared" si="49"/>
        <v>3.2115638601954807E-2</v>
      </c>
      <c r="K833" s="163">
        <v>3.2115638601954807E-2</v>
      </c>
      <c r="L833" s="27">
        <v>4.1489248000000005</v>
      </c>
      <c r="M833" s="26">
        <v>323.96541353383458</v>
      </c>
      <c r="N833" s="161">
        <f t="shared" si="50"/>
        <v>0.32396541353383457</v>
      </c>
      <c r="O833" s="165">
        <f t="shared" si="51"/>
        <v>0.22496035937353975</v>
      </c>
      <c r="P833" s="166">
        <v>0.22496035937353975</v>
      </c>
      <c r="Q833" s="27">
        <v>-15.930332800000002</v>
      </c>
      <c r="R833" s="323">
        <v>113</v>
      </c>
      <c r="S833" s="3" t="s">
        <v>1117</v>
      </c>
      <c r="T833" s="21" t="s">
        <v>1217</v>
      </c>
      <c r="W833" s="21" t="s">
        <v>1203</v>
      </c>
      <c r="X833" s="36"/>
      <c r="Y833" s="21"/>
      <c r="Z833" s="21"/>
      <c r="AA833" s="21"/>
    </row>
    <row r="834" spans="1:27" ht="14.5" x14ac:dyDescent="0.35">
      <c r="A834" s="1" t="s">
        <v>960</v>
      </c>
      <c r="B834" s="1" t="s">
        <v>1086</v>
      </c>
      <c r="E834" s="2" t="s">
        <v>339</v>
      </c>
      <c r="F834" s="34">
        <v>1.5748</v>
      </c>
      <c r="G834" s="21"/>
      <c r="H834" s="26">
        <v>42.220575934998209</v>
      </c>
      <c r="I834" s="161">
        <f t="shared" ref="I834:I883" si="52">H834*0.001</f>
        <v>4.2220575934998207E-2</v>
      </c>
      <c r="J834" s="162">
        <f t="shared" ref="J834:J883" si="53">I834/F834</f>
        <v>2.6810119338962539E-2</v>
      </c>
      <c r="K834" s="163">
        <v>2.6810119338962539E-2</v>
      </c>
      <c r="L834" s="27">
        <v>3.5914144000000006</v>
      </c>
      <c r="M834" s="26">
        <v>328.95789473684209</v>
      </c>
      <c r="N834" s="161">
        <f t="shared" ref="N834:N883" si="54">M834*0.001</f>
        <v>0.32895789473684212</v>
      </c>
      <c r="O834" s="165">
        <f t="shared" ref="O834:O883" si="55">N834/F834</f>
        <v>0.20888868093525662</v>
      </c>
      <c r="P834" s="166">
        <v>0.20888868093525662</v>
      </c>
      <c r="Q834" s="27">
        <v>-17.619671199999999</v>
      </c>
      <c r="R834" s="323">
        <v>113</v>
      </c>
      <c r="S834" s="3" t="s">
        <v>1117</v>
      </c>
      <c r="T834" s="21" t="s">
        <v>1217</v>
      </c>
      <c r="W834" s="21" t="s">
        <v>1203</v>
      </c>
      <c r="X834" s="36"/>
      <c r="Y834" s="21"/>
      <c r="Z834" s="21"/>
      <c r="AA834" s="21"/>
    </row>
    <row r="835" spans="1:27" ht="14.5" x14ac:dyDescent="0.35">
      <c r="A835" s="1" t="s">
        <v>1067</v>
      </c>
      <c r="B835" s="1" t="s">
        <v>1086</v>
      </c>
      <c r="E835" s="2" t="s">
        <v>339</v>
      </c>
      <c r="F835" s="25">
        <v>1.5405</v>
      </c>
      <c r="G835" s="21"/>
      <c r="H835" s="17">
        <v>32.299999999999997</v>
      </c>
      <c r="I835" s="161">
        <f t="shared" si="52"/>
        <v>3.2299999999999995E-2</v>
      </c>
      <c r="J835" s="162">
        <f t="shared" si="53"/>
        <v>2.0967218435572862E-2</v>
      </c>
      <c r="K835" s="163">
        <v>2.0967218435572862E-2</v>
      </c>
      <c r="L835" s="167">
        <v>4.0999999999999996</v>
      </c>
      <c r="M835" s="17">
        <v>258.39999999999998</v>
      </c>
      <c r="N835" s="161">
        <f t="shared" si="54"/>
        <v>0.25839999999999996</v>
      </c>
      <c r="O835" s="165">
        <f t="shared" si="55"/>
        <v>0.16773774748458289</v>
      </c>
      <c r="P835" s="166">
        <v>0.16773774748458289</v>
      </c>
      <c r="Q835" s="17">
        <v>-18.2</v>
      </c>
      <c r="R835" s="323" t="s">
        <v>1216</v>
      </c>
      <c r="S835" s="3" t="s">
        <v>1117</v>
      </c>
      <c r="T835" s="21" t="s">
        <v>1217</v>
      </c>
      <c r="W835" s="21" t="s">
        <v>1203</v>
      </c>
      <c r="X835" s="36"/>
      <c r="Y835" s="21"/>
      <c r="Z835" s="21"/>
      <c r="AA835" s="21"/>
    </row>
    <row r="836" spans="1:27" ht="14.5" x14ac:dyDescent="0.35">
      <c r="A836" s="1" t="s">
        <v>1068</v>
      </c>
      <c r="B836" s="1" t="s">
        <v>1086</v>
      </c>
      <c r="E836" s="2" t="s">
        <v>339</v>
      </c>
      <c r="F836" s="25">
        <v>1.63</v>
      </c>
      <c r="G836" s="21"/>
      <c r="H836" s="17">
        <v>45.6</v>
      </c>
      <c r="I836" s="161">
        <f t="shared" si="52"/>
        <v>4.5600000000000002E-2</v>
      </c>
      <c r="J836" s="162">
        <f t="shared" si="53"/>
        <v>2.7975460122699389E-2</v>
      </c>
      <c r="K836" s="163">
        <v>2.7975460122699389E-2</v>
      </c>
      <c r="L836" s="167">
        <v>4.2</v>
      </c>
      <c r="M836" s="17">
        <v>337.4</v>
      </c>
      <c r="N836" s="161">
        <f t="shared" si="54"/>
        <v>0.33739999999999998</v>
      </c>
      <c r="O836" s="165">
        <f t="shared" si="55"/>
        <v>0.20699386503067485</v>
      </c>
      <c r="P836" s="166">
        <v>0.20699386503067485</v>
      </c>
      <c r="Q836" s="17">
        <v>-18</v>
      </c>
      <c r="R836" s="323" t="s">
        <v>1216</v>
      </c>
      <c r="S836" s="3" t="s">
        <v>1117</v>
      </c>
      <c r="T836" s="21" t="s">
        <v>1217</v>
      </c>
      <c r="W836" s="21" t="s">
        <v>1203</v>
      </c>
      <c r="X836" s="36"/>
      <c r="Y836" s="21"/>
      <c r="Z836" s="21"/>
      <c r="AA836" s="21"/>
    </row>
    <row r="837" spans="1:27" ht="14.5" x14ac:dyDescent="0.35">
      <c r="A837" s="1" t="s">
        <v>1069</v>
      </c>
      <c r="B837" s="1" t="s">
        <v>1086</v>
      </c>
      <c r="E837" s="2" t="s">
        <v>339</v>
      </c>
      <c r="F837" s="25">
        <v>1.4939</v>
      </c>
      <c r="G837" s="21"/>
      <c r="H837" s="17">
        <v>36.4</v>
      </c>
      <c r="I837" s="161">
        <f t="shared" si="52"/>
        <v>3.6400000000000002E-2</v>
      </c>
      <c r="J837" s="162">
        <f t="shared" si="53"/>
        <v>2.4365754066537251E-2</v>
      </c>
      <c r="K837" s="163">
        <v>2.4365754066537251E-2</v>
      </c>
      <c r="L837" s="167">
        <v>4.0999999999999996</v>
      </c>
      <c r="M837" s="17">
        <v>281.5</v>
      </c>
      <c r="N837" s="161">
        <f t="shared" si="54"/>
        <v>0.28150000000000003</v>
      </c>
      <c r="O837" s="165">
        <f t="shared" si="55"/>
        <v>0.18843296070687465</v>
      </c>
      <c r="P837" s="166">
        <v>0.18843296070687465</v>
      </c>
      <c r="Q837" s="17">
        <v>-18.100000000000001</v>
      </c>
      <c r="R837" s="323" t="s">
        <v>1216</v>
      </c>
      <c r="S837" s="3" t="s">
        <v>1117</v>
      </c>
      <c r="T837" s="21" t="s">
        <v>1217</v>
      </c>
      <c r="W837" s="21" t="s">
        <v>1203</v>
      </c>
      <c r="X837" s="36"/>
      <c r="Y837" s="21"/>
      <c r="Z837" s="21"/>
      <c r="AA837" s="21"/>
    </row>
    <row r="838" spans="1:27" ht="14.5" x14ac:dyDescent="0.35">
      <c r="A838" s="1" t="s">
        <v>912</v>
      </c>
      <c r="B838" s="1" t="s">
        <v>1086</v>
      </c>
      <c r="E838" s="2" t="s">
        <v>339</v>
      </c>
      <c r="F838" s="34">
        <v>1.5471999999999999</v>
      </c>
      <c r="G838" s="21"/>
      <c r="H838" s="26">
        <v>17.967201674808095</v>
      </c>
      <c r="I838" s="161">
        <f t="shared" si="52"/>
        <v>1.7967201674808097E-2</v>
      </c>
      <c r="J838" s="162">
        <f t="shared" si="53"/>
        <v>1.1612720834286517E-2</v>
      </c>
      <c r="K838" s="163">
        <v>1.1612720834286517E-2</v>
      </c>
      <c r="L838" s="27">
        <v>6.0308024000000016</v>
      </c>
      <c r="M838" s="26">
        <v>184.21451355661881</v>
      </c>
      <c r="N838" s="161">
        <f t="shared" si="54"/>
        <v>0.1842145135566188</v>
      </c>
      <c r="O838" s="165">
        <f t="shared" si="55"/>
        <v>0.119063155090886</v>
      </c>
      <c r="P838" s="166">
        <v>0.119063155090886</v>
      </c>
      <c r="Q838" s="27">
        <v>-19.853582400000004</v>
      </c>
      <c r="R838" s="323">
        <v>80</v>
      </c>
      <c r="S838" s="3" t="s">
        <v>1116</v>
      </c>
      <c r="T838" s="40" t="s">
        <v>1219</v>
      </c>
      <c r="W838" s="21" t="s">
        <v>1203</v>
      </c>
      <c r="X838" s="36"/>
      <c r="Y838" s="21"/>
      <c r="Z838" s="21"/>
      <c r="AA838" s="21"/>
    </row>
    <row r="839" spans="1:27" ht="14.5" x14ac:dyDescent="0.35">
      <c r="A839" s="1" t="s">
        <v>913</v>
      </c>
      <c r="B839" s="1" t="s">
        <v>1086</v>
      </c>
      <c r="E839" s="2" t="s">
        <v>339</v>
      </c>
      <c r="F839" s="34">
        <v>1.4867999999999999</v>
      </c>
      <c r="G839" s="21"/>
      <c r="H839" s="26">
        <v>18.677250523377527</v>
      </c>
      <c r="I839" s="161">
        <f t="shared" si="52"/>
        <v>1.8677250523377528E-2</v>
      </c>
      <c r="J839" s="162">
        <f t="shared" si="53"/>
        <v>1.256204635685871E-2</v>
      </c>
      <c r="K839" s="163">
        <v>1.256204635685871E-2</v>
      </c>
      <c r="L839" s="27">
        <v>8.4734190000000016</v>
      </c>
      <c r="M839" s="26">
        <v>213.79186602870811</v>
      </c>
      <c r="N839" s="161">
        <f t="shared" si="54"/>
        <v>0.21379186602870812</v>
      </c>
      <c r="O839" s="165">
        <f t="shared" si="55"/>
        <v>0.14379329165234606</v>
      </c>
      <c r="P839" s="166">
        <v>0.14379329165234606</v>
      </c>
      <c r="Q839" s="27">
        <v>-18.856151800000006</v>
      </c>
      <c r="R839" s="323">
        <v>80</v>
      </c>
      <c r="S839" s="3" t="s">
        <v>1116</v>
      </c>
      <c r="T839" s="40" t="s">
        <v>1219</v>
      </c>
      <c r="W839" s="21" t="s">
        <v>1203</v>
      </c>
      <c r="X839" s="36"/>
      <c r="Y839" s="21"/>
      <c r="Z839" s="21"/>
      <c r="AA839" s="21"/>
    </row>
    <row r="840" spans="1:27" ht="14.5" x14ac:dyDescent="0.35">
      <c r="A840" s="1" t="s">
        <v>914</v>
      </c>
      <c r="B840" s="1" t="s">
        <v>1086</v>
      </c>
      <c r="E840" s="2" t="s">
        <v>339</v>
      </c>
      <c r="F840" s="34">
        <v>1.4955000000000001</v>
      </c>
      <c r="G840" s="21"/>
      <c r="H840" s="26">
        <v>15.575366364270758</v>
      </c>
      <c r="I840" s="161">
        <f t="shared" si="52"/>
        <v>1.5575366364270758E-2</v>
      </c>
      <c r="J840" s="162">
        <f t="shared" si="53"/>
        <v>1.0414822042307427E-2</v>
      </c>
      <c r="K840" s="163">
        <v>1.0414822042307427E-2</v>
      </c>
      <c r="L840" s="27">
        <v>6.376882600000001</v>
      </c>
      <c r="M840" s="26">
        <v>189.59728867623605</v>
      </c>
      <c r="N840" s="161">
        <f t="shared" si="54"/>
        <v>0.18959728867623604</v>
      </c>
      <c r="O840" s="165">
        <f t="shared" si="55"/>
        <v>0.12677852803492881</v>
      </c>
      <c r="P840" s="166">
        <v>0.12677852803492881</v>
      </c>
      <c r="Q840" s="27">
        <v>-19.711787400000009</v>
      </c>
      <c r="R840" s="323">
        <v>80</v>
      </c>
      <c r="S840" s="3" t="s">
        <v>1116</v>
      </c>
      <c r="T840" s="40" t="s">
        <v>1219</v>
      </c>
      <c r="W840" s="21" t="s">
        <v>1203</v>
      </c>
      <c r="X840" s="36"/>
      <c r="Y840" s="21"/>
      <c r="Z840" s="21"/>
      <c r="AA840" s="21"/>
    </row>
    <row r="841" spans="1:27" ht="14.5" x14ac:dyDescent="0.35">
      <c r="A841" s="1" t="s">
        <v>915</v>
      </c>
      <c r="B841" s="1" t="s">
        <v>1086</v>
      </c>
      <c r="E841" s="2" t="s">
        <v>339</v>
      </c>
      <c r="F841" s="34">
        <v>1.5679000000000001</v>
      </c>
      <c r="G841" s="21"/>
      <c r="H841" s="26">
        <v>23.410327983251914</v>
      </c>
      <c r="I841" s="161">
        <f t="shared" si="52"/>
        <v>2.3410327983251916E-2</v>
      </c>
      <c r="J841" s="162">
        <f t="shared" si="53"/>
        <v>1.4931008344442831E-2</v>
      </c>
      <c r="K841" s="163">
        <v>1.4931008344442831E-2</v>
      </c>
      <c r="L841" s="27">
        <v>5.0978584000000016</v>
      </c>
      <c r="M841" s="26">
        <v>235.58612440191385</v>
      </c>
      <c r="N841" s="161">
        <f t="shared" si="54"/>
        <v>0.23558612440191384</v>
      </c>
      <c r="O841" s="165">
        <f t="shared" si="55"/>
        <v>0.15025583544990997</v>
      </c>
      <c r="P841" s="166">
        <v>0.15025583544990997</v>
      </c>
      <c r="Q841" s="27">
        <v>-19.117519600000008</v>
      </c>
      <c r="R841" s="323">
        <v>80</v>
      </c>
      <c r="S841" s="3" t="s">
        <v>1116</v>
      </c>
      <c r="T841" s="40" t="s">
        <v>1219</v>
      </c>
      <c r="W841" s="21" t="s">
        <v>1203</v>
      </c>
      <c r="X841" s="36"/>
      <c r="Y841" s="21"/>
      <c r="Z841" s="21"/>
      <c r="AA841" s="21"/>
    </row>
    <row r="842" spans="1:27" ht="14.5" x14ac:dyDescent="0.35">
      <c r="A842" s="1" t="s">
        <v>916</v>
      </c>
      <c r="B842" s="1" t="s">
        <v>1086</v>
      </c>
      <c r="C842" s="23"/>
      <c r="E842" s="2" t="s">
        <v>339</v>
      </c>
      <c r="F842" s="34">
        <v>1.4937</v>
      </c>
      <c r="G842" s="21"/>
      <c r="H842" s="26">
        <v>14.38904396371249</v>
      </c>
      <c r="I842" s="161">
        <f t="shared" si="52"/>
        <v>1.4389043963712491E-2</v>
      </c>
      <c r="J842" s="162">
        <f t="shared" si="53"/>
        <v>9.6331552277649397E-3</v>
      </c>
      <c r="K842" s="163">
        <v>9.6331552277649397E-3</v>
      </c>
      <c r="L842" s="27">
        <v>5.5294986000000002</v>
      </c>
      <c r="M842" s="26">
        <v>178.2097288676236</v>
      </c>
      <c r="N842" s="161">
        <f t="shared" si="54"/>
        <v>0.1782097288676236</v>
      </c>
      <c r="O842" s="165">
        <f t="shared" si="55"/>
        <v>0.11930757773824971</v>
      </c>
      <c r="P842" s="166">
        <v>0.11930757773824971</v>
      </c>
      <c r="Q842" s="27">
        <v>-19.108082600000003</v>
      </c>
      <c r="R842" s="323">
        <v>80</v>
      </c>
      <c r="S842" s="3" t="s">
        <v>1116</v>
      </c>
      <c r="T842" s="40" t="s">
        <v>1219</v>
      </c>
      <c r="W842" s="21" t="s">
        <v>1203</v>
      </c>
      <c r="X842" s="36"/>
      <c r="Y842" s="21"/>
      <c r="Z842" s="21"/>
      <c r="AA842" s="21"/>
    </row>
    <row r="843" spans="1:27" ht="14.5" x14ac:dyDescent="0.35">
      <c r="A843" s="1" t="s">
        <v>917</v>
      </c>
      <c r="B843" s="1" t="s">
        <v>1086</v>
      </c>
      <c r="C843" s="23"/>
      <c r="E843" s="2" t="s">
        <v>339</v>
      </c>
      <c r="F843" s="34">
        <v>1.5006999999999999</v>
      </c>
      <c r="G843" s="21"/>
      <c r="H843" s="26">
        <v>17.377529658060009</v>
      </c>
      <c r="I843" s="161">
        <f t="shared" si="52"/>
        <v>1.7377529658060008E-2</v>
      </c>
      <c r="J843" s="162">
        <f t="shared" si="53"/>
        <v>1.1579615951262751E-2</v>
      </c>
      <c r="K843" s="163">
        <v>1.1579615951262751E-2</v>
      </c>
      <c r="L843" s="27">
        <v>5.6061380000000005</v>
      </c>
      <c r="M843" s="26">
        <v>192.41228070175438</v>
      </c>
      <c r="N843" s="161">
        <f t="shared" si="54"/>
        <v>0.1924122807017544</v>
      </c>
      <c r="O843" s="165">
        <f t="shared" si="55"/>
        <v>0.12821502012511121</v>
      </c>
      <c r="P843" s="166">
        <v>0.12821502012511121</v>
      </c>
      <c r="Q843" s="27">
        <v>-20.514647200000006</v>
      </c>
      <c r="R843" s="323">
        <v>80</v>
      </c>
      <c r="S843" s="3" t="s">
        <v>1116</v>
      </c>
      <c r="T843" s="40" t="s">
        <v>1219</v>
      </c>
      <c r="W843" s="21" t="s">
        <v>1203</v>
      </c>
      <c r="X843" s="36"/>
      <c r="Y843" s="21"/>
      <c r="Z843" s="21"/>
      <c r="AA843" s="21"/>
    </row>
    <row r="844" spans="1:27" ht="14.5" x14ac:dyDescent="0.35">
      <c r="A844" s="1" t="s">
        <v>809</v>
      </c>
      <c r="B844" s="1" t="s">
        <v>1086</v>
      </c>
      <c r="E844" s="2" t="s">
        <v>339</v>
      </c>
      <c r="F844" s="34">
        <v>1.5421</v>
      </c>
      <c r="G844" s="21"/>
      <c r="H844" s="26">
        <v>26.961514195583597</v>
      </c>
      <c r="I844" s="161">
        <f t="shared" si="52"/>
        <v>2.6961514195583597E-2</v>
      </c>
      <c r="J844" s="162">
        <f t="shared" si="53"/>
        <v>1.7483635429338951E-2</v>
      </c>
      <c r="K844" s="163">
        <v>1.7483635429338951E-2</v>
      </c>
      <c r="L844" s="27">
        <v>3.3902100000000002</v>
      </c>
      <c r="M844" s="26">
        <v>311.60982658959534</v>
      </c>
      <c r="N844" s="161">
        <f t="shared" si="54"/>
        <v>0.31160982658959535</v>
      </c>
      <c r="O844" s="165">
        <f t="shared" si="55"/>
        <v>0.20206849529187171</v>
      </c>
      <c r="P844" s="166">
        <v>0.20206849529187171</v>
      </c>
      <c r="Q844" s="27">
        <v>-18.292066900000002</v>
      </c>
      <c r="R844" s="323">
        <v>92</v>
      </c>
      <c r="S844" s="157" t="s">
        <v>1113</v>
      </c>
      <c r="T844" s="28" t="s">
        <v>1218</v>
      </c>
      <c r="U844" s="29"/>
      <c r="V844" s="29"/>
      <c r="W844" s="21" t="s">
        <v>1203</v>
      </c>
      <c r="X844" s="31"/>
      <c r="Y844" s="31"/>
      <c r="Z844" s="28"/>
      <c r="AA844" s="21"/>
    </row>
    <row r="845" spans="1:27" ht="14.5" x14ac:dyDescent="0.35">
      <c r="A845" s="1" t="s">
        <v>1480</v>
      </c>
      <c r="B845" s="1" t="s">
        <v>1086</v>
      </c>
      <c r="C845" s="1" t="s">
        <v>310</v>
      </c>
      <c r="D845" s="1"/>
      <c r="E845" s="1" t="s">
        <v>339</v>
      </c>
      <c r="F845" s="16">
        <v>2.4771999999999998</v>
      </c>
      <c r="H845" s="17">
        <v>18.100000000000001</v>
      </c>
      <c r="I845" s="161">
        <f t="shared" si="52"/>
        <v>1.8100000000000002E-2</v>
      </c>
      <c r="J845" s="162">
        <f t="shared" si="53"/>
        <v>7.3066365251089954E-3</v>
      </c>
      <c r="K845" s="171">
        <v>7.3066365251089954E-3</v>
      </c>
      <c r="L845" s="17">
        <v>5.3</v>
      </c>
      <c r="M845" s="17">
        <v>470.9</v>
      </c>
      <c r="N845" s="161">
        <f t="shared" si="54"/>
        <v>0.47089999999999999</v>
      </c>
      <c r="O845" s="165">
        <f t="shared" si="55"/>
        <v>0.19009365412562571</v>
      </c>
      <c r="P845" s="15">
        <v>0.19009365412562571</v>
      </c>
      <c r="Q845" s="17">
        <v>-19.399999999999999</v>
      </c>
      <c r="R845" s="323">
        <v>75</v>
      </c>
      <c r="S845" s="157" t="s">
        <v>1212</v>
      </c>
      <c r="T845" s="3" t="s">
        <v>1212</v>
      </c>
      <c r="U845" s="3">
        <v>27.741289999999999</v>
      </c>
      <c r="V845" s="3">
        <v>-175.95840000000001</v>
      </c>
      <c r="W845" s="1"/>
      <c r="X845" s="4">
        <v>43683</v>
      </c>
      <c r="Y845" s="3"/>
      <c r="Z845" s="1" t="s">
        <v>378</v>
      </c>
      <c r="AA845" s="2" t="s">
        <v>1245</v>
      </c>
    </row>
    <row r="846" spans="1:27" ht="14.5" x14ac:dyDescent="0.35">
      <c r="A846" s="1" t="s">
        <v>1481</v>
      </c>
      <c r="B846" s="1" t="s">
        <v>1086</v>
      </c>
      <c r="C846" s="1" t="s">
        <v>310</v>
      </c>
      <c r="D846" s="1"/>
      <c r="E846" s="1" t="s">
        <v>339</v>
      </c>
      <c r="F846" s="16">
        <v>2.6427</v>
      </c>
      <c r="H846" s="17">
        <v>14.9</v>
      </c>
      <c r="I846" s="161">
        <f t="shared" si="52"/>
        <v>1.49E-2</v>
      </c>
      <c r="J846" s="162">
        <f t="shared" si="53"/>
        <v>5.6381730805615468E-3</v>
      </c>
      <c r="K846" s="171">
        <v>5.6381730805615468E-3</v>
      </c>
      <c r="L846" s="17">
        <v>5.2</v>
      </c>
      <c r="M846" s="17">
        <v>422.3</v>
      </c>
      <c r="N846" s="161">
        <f t="shared" si="54"/>
        <v>0.42230000000000001</v>
      </c>
      <c r="O846" s="165">
        <f t="shared" si="55"/>
        <v>0.15979869073296249</v>
      </c>
      <c r="P846" s="15">
        <v>0.15979869073296249</v>
      </c>
      <c r="Q846" s="17">
        <v>-20</v>
      </c>
      <c r="R846" s="323">
        <v>75</v>
      </c>
      <c r="S846" s="3" t="s">
        <v>1212</v>
      </c>
      <c r="T846" s="3" t="s">
        <v>1212</v>
      </c>
      <c r="U846" s="3">
        <v>27.741289999999999</v>
      </c>
      <c r="V846" s="3">
        <v>-175.95840000000001</v>
      </c>
      <c r="W846" s="1"/>
      <c r="X846" s="4">
        <v>43683</v>
      </c>
      <c r="Y846" s="3"/>
      <c r="Z846" s="1" t="s">
        <v>378</v>
      </c>
      <c r="AA846" s="2" t="s">
        <v>1245</v>
      </c>
    </row>
    <row r="847" spans="1:27" ht="14.5" x14ac:dyDescent="0.35">
      <c r="A847" s="105" t="s">
        <v>181</v>
      </c>
      <c r="B847" s="114" t="s">
        <v>150</v>
      </c>
      <c r="C847" s="1" t="s">
        <v>327</v>
      </c>
      <c r="E847" s="1" t="s">
        <v>339</v>
      </c>
      <c r="F847" s="106">
        <v>10.0412</v>
      </c>
      <c r="G847" s="21"/>
      <c r="H847" s="107">
        <v>164.5</v>
      </c>
      <c r="I847" s="161">
        <f t="shared" si="52"/>
        <v>0.16450000000000001</v>
      </c>
      <c r="J847" s="162">
        <f t="shared" si="53"/>
        <v>1.6382504083177311E-2</v>
      </c>
      <c r="K847" s="163">
        <v>1.6382504083177311E-2</v>
      </c>
      <c r="L847" s="164">
        <v>2.4</v>
      </c>
      <c r="M847" s="107">
        <v>1881.9</v>
      </c>
      <c r="N847" s="161">
        <f t="shared" si="54"/>
        <v>1.8819000000000001</v>
      </c>
      <c r="O847" s="165">
        <f t="shared" si="55"/>
        <v>0.18741783850535795</v>
      </c>
      <c r="P847" s="166">
        <v>0.18741783850535795</v>
      </c>
      <c r="Q847" s="107">
        <v>-18.600000000000001</v>
      </c>
      <c r="R847" s="109">
        <v>82.600800000000007</v>
      </c>
      <c r="S847" s="110" t="s">
        <v>347</v>
      </c>
      <c r="T847" s="110" t="s">
        <v>347</v>
      </c>
      <c r="U847" s="127">
        <v>23.616949999999999</v>
      </c>
      <c r="V847" s="128">
        <v>-166.10082</v>
      </c>
      <c r="W847" s="21" t="s">
        <v>422</v>
      </c>
      <c r="X847" s="129">
        <v>42253</v>
      </c>
      <c r="Y847" s="129"/>
      <c r="Z847" s="105" t="s">
        <v>380</v>
      </c>
      <c r="AA847" s="1" t="s">
        <v>384</v>
      </c>
    </row>
    <row r="848" spans="1:27" ht="14.5" x14ac:dyDescent="0.35">
      <c r="A848" s="105" t="s">
        <v>186</v>
      </c>
      <c r="B848" s="114" t="s">
        <v>150</v>
      </c>
      <c r="C848" s="1" t="s">
        <v>327</v>
      </c>
      <c r="E848" s="1" t="s">
        <v>339</v>
      </c>
      <c r="F848" s="106">
        <v>9.8843999999999994</v>
      </c>
      <c r="G848" s="21"/>
      <c r="H848" s="107">
        <v>172.9</v>
      </c>
      <c r="I848" s="161">
        <f t="shared" si="52"/>
        <v>0.1729</v>
      </c>
      <c r="J848" s="162">
        <f t="shared" si="53"/>
        <v>1.7492209946987171E-2</v>
      </c>
      <c r="K848" s="163">
        <v>1.7492209946987171E-2</v>
      </c>
      <c r="L848" s="164">
        <v>3.7</v>
      </c>
      <c r="M848" s="107">
        <v>1807.3</v>
      </c>
      <c r="N848" s="161">
        <f t="shared" si="54"/>
        <v>1.8072999999999999</v>
      </c>
      <c r="O848" s="165">
        <f t="shared" si="55"/>
        <v>0.18284367285824127</v>
      </c>
      <c r="P848" s="166">
        <v>0.18284367285824127</v>
      </c>
      <c r="Q848" s="107">
        <v>-17.8</v>
      </c>
      <c r="R848" s="109">
        <v>91</v>
      </c>
      <c r="S848" s="110" t="s">
        <v>347</v>
      </c>
      <c r="T848" s="110" t="s">
        <v>347</v>
      </c>
      <c r="U848" s="127">
        <v>23.73845</v>
      </c>
      <c r="V848" s="128">
        <v>-166.38114999999999</v>
      </c>
      <c r="W848" s="21" t="s">
        <v>422</v>
      </c>
      <c r="X848" s="129">
        <v>42254</v>
      </c>
      <c r="Y848" s="129"/>
      <c r="Z848" s="105" t="s">
        <v>385</v>
      </c>
      <c r="AA848" s="1" t="s">
        <v>384</v>
      </c>
    </row>
    <row r="849" spans="1:27" s="44" customFormat="1" ht="14.5" x14ac:dyDescent="0.35">
      <c r="A849" s="105" t="s">
        <v>225</v>
      </c>
      <c r="B849" s="114" t="s">
        <v>150</v>
      </c>
      <c r="C849" s="1" t="s">
        <v>327</v>
      </c>
      <c r="D849" s="15"/>
      <c r="E849" s="1" t="s">
        <v>339</v>
      </c>
      <c r="F849" s="106">
        <v>10.0669</v>
      </c>
      <c r="G849" s="21"/>
      <c r="H849" s="107">
        <v>42.2</v>
      </c>
      <c r="I849" s="161">
        <f t="shared" si="52"/>
        <v>4.2200000000000001E-2</v>
      </c>
      <c r="J849" s="162">
        <f t="shared" si="53"/>
        <v>4.1919558155936783E-3</v>
      </c>
      <c r="K849" s="163">
        <v>4.1919558155936783E-3</v>
      </c>
      <c r="L849" s="164">
        <v>4.0999999999999996</v>
      </c>
      <c r="M849" s="107">
        <v>1602</v>
      </c>
      <c r="N849" s="161">
        <f t="shared" si="54"/>
        <v>1.6020000000000001</v>
      </c>
      <c r="O849" s="165">
        <f t="shared" si="55"/>
        <v>0.15913538427917234</v>
      </c>
      <c r="P849" s="166">
        <v>0.15913538427917234</v>
      </c>
      <c r="Q849" s="107">
        <v>-22.6</v>
      </c>
      <c r="R849" s="109">
        <v>57</v>
      </c>
      <c r="S849" s="110" t="s">
        <v>354</v>
      </c>
      <c r="T849" s="110" t="s">
        <v>354</v>
      </c>
      <c r="U849" s="127">
        <v>28.375679999999999</v>
      </c>
      <c r="V849" s="128">
        <v>-178.31120000000001</v>
      </c>
      <c r="W849" s="21" t="s">
        <v>422</v>
      </c>
      <c r="X849" s="129">
        <v>42262</v>
      </c>
      <c r="Y849" s="129"/>
      <c r="Z849" s="105" t="s">
        <v>380</v>
      </c>
      <c r="AA849" s="1" t="s">
        <v>384</v>
      </c>
    </row>
    <row r="850" spans="1:27" ht="14.5" x14ac:dyDescent="0.35">
      <c r="A850" s="105" t="s">
        <v>265</v>
      </c>
      <c r="B850" s="55" t="s">
        <v>150</v>
      </c>
      <c r="C850" s="1" t="s">
        <v>327</v>
      </c>
      <c r="E850" s="1" t="s">
        <v>339</v>
      </c>
      <c r="F850" s="106">
        <v>10.0419</v>
      </c>
      <c r="G850" s="21"/>
      <c r="H850" s="107">
        <v>140.69999999999999</v>
      </c>
      <c r="I850" s="161">
        <f t="shared" si="52"/>
        <v>0.14069999999999999</v>
      </c>
      <c r="J850" s="162">
        <f t="shared" si="53"/>
        <v>1.4011292683655483E-2</v>
      </c>
      <c r="K850" s="163">
        <v>1.4011292683655483E-2</v>
      </c>
      <c r="L850" s="164">
        <v>4.5999999999999996</v>
      </c>
      <c r="M850" s="107">
        <v>1723.1</v>
      </c>
      <c r="N850" s="161">
        <f t="shared" si="54"/>
        <v>1.7230999999999999</v>
      </c>
      <c r="O850" s="165">
        <f t="shared" si="55"/>
        <v>0.17159103356934444</v>
      </c>
      <c r="P850" s="166">
        <v>0.17159103356934444</v>
      </c>
      <c r="Q850" s="107">
        <v>-18.7</v>
      </c>
      <c r="R850" s="116">
        <v>88.08720000000001</v>
      </c>
      <c r="S850" s="110" t="s">
        <v>354</v>
      </c>
      <c r="T850" s="110" t="s">
        <v>354</v>
      </c>
      <c r="U850" s="134">
        <v>28.490066666666667</v>
      </c>
      <c r="V850" s="134">
        <v>-178.29113333333333</v>
      </c>
      <c r="W850" s="21" t="s">
        <v>422</v>
      </c>
      <c r="X850" s="129">
        <v>42268</v>
      </c>
      <c r="Y850" s="129"/>
      <c r="Z850" s="105" t="s">
        <v>386</v>
      </c>
      <c r="AA850" s="1" t="s">
        <v>384</v>
      </c>
    </row>
    <row r="851" spans="1:27" ht="14.5" x14ac:dyDescent="0.35">
      <c r="A851" s="105" t="s">
        <v>250</v>
      </c>
      <c r="B851" s="114" t="s">
        <v>150</v>
      </c>
      <c r="C851" s="1" t="s">
        <v>327</v>
      </c>
      <c r="E851" s="1" t="s">
        <v>339</v>
      </c>
      <c r="F851" s="106">
        <v>9.9741999999999997</v>
      </c>
      <c r="G851" s="21"/>
      <c r="H851" s="107">
        <v>107</v>
      </c>
      <c r="I851" s="161">
        <f t="shared" si="52"/>
        <v>0.107</v>
      </c>
      <c r="J851" s="162">
        <f t="shared" si="53"/>
        <v>1.0727677407711897E-2</v>
      </c>
      <c r="K851" s="163">
        <v>1.0727677407711897E-2</v>
      </c>
      <c r="L851" s="164">
        <v>4.5999999999999996</v>
      </c>
      <c r="M851" s="107">
        <v>1888</v>
      </c>
      <c r="N851" s="161">
        <f t="shared" si="54"/>
        <v>1.8880000000000001</v>
      </c>
      <c r="O851" s="165">
        <f t="shared" si="55"/>
        <v>0.18928836397906601</v>
      </c>
      <c r="P851" s="166">
        <v>0.18928836397906601</v>
      </c>
      <c r="Q851" s="107">
        <v>-17.899999999999999</v>
      </c>
      <c r="R851" s="110">
        <v>90</v>
      </c>
      <c r="S851" s="110" t="s">
        <v>354</v>
      </c>
      <c r="T851" s="110" t="s">
        <v>354</v>
      </c>
      <c r="U851" s="127">
        <v>28.479050000000001</v>
      </c>
      <c r="V851" s="128">
        <v>-178.38894999999999</v>
      </c>
      <c r="W851" s="21" t="s">
        <v>422</v>
      </c>
      <c r="X851" s="129">
        <v>42264</v>
      </c>
      <c r="Y851" s="129"/>
      <c r="Z851" s="105" t="s">
        <v>380</v>
      </c>
      <c r="AA851" s="1" t="s">
        <v>384</v>
      </c>
    </row>
    <row r="852" spans="1:27" ht="14.5" x14ac:dyDescent="0.35">
      <c r="A852" s="105" t="s">
        <v>239</v>
      </c>
      <c r="B852" s="114" t="s">
        <v>150</v>
      </c>
      <c r="C852" s="1" t="s">
        <v>327</v>
      </c>
      <c r="E852" s="1" t="s">
        <v>339</v>
      </c>
      <c r="F852" s="106">
        <v>4.0427999999999997</v>
      </c>
      <c r="G852" s="21"/>
      <c r="H852" s="107">
        <v>69.7</v>
      </c>
      <c r="I852" s="161">
        <f t="shared" si="52"/>
        <v>6.9699999999999998E-2</v>
      </c>
      <c r="J852" s="162">
        <f t="shared" si="53"/>
        <v>1.7240526367863857E-2</v>
      </c>
      <c r="K852" s="163">
        <v>1.7240526367863857E-2</v>
      </c>
      <c r="L852" s="164">
        <v>4.8</v>
      </c>
      <c r="M852" s="107">
        <v>862.8</v>
      </c>
      <c r="N852" s="161">
        <f t="shared" si="54"/>
        <v>0.86280000000000001</v>
      </c>
      <c r="O852" s="165">
        <f t="shared" si="55"/>
        <v>0.21341644404867915</v>
      </c>
      <c r="P852" s="166">
        <v>0.21341644404867915</v>
      </c>
      <c r="Q852" s="107">
        <v>-17.5</v>
      </c>
      <c r="R852" s="110">
        <v>91</v>
      </c>
      <c r="S852" s="110" t="s">
        <v>354</v>
      </c>
      <c r="T852" s="110" t="s">
        <v>354</v>
      </c>
      <c r="U852" s="127">
        <v>28.427320000000002</v>
      </c>
      <c r="V852" s="128">
        <v>-178.41370000000001</v>
      </c>
      <c r="W852" s="21" t="s">
        <v>422</v>
      </c>
      <c r="X852" s="129">
        <v>42262</v>
      </c>
      <c r="Y852" s="129"/>
      <c r="Z852" s="105" t="s">
        <v>386</v>
      </c>
      <c r="AA852" s="1" t="s">
        <v>384</v>
      </c>
    </row>
    <row r="853" spans="1:27" ht="14.5" x14ac:dyDescent="0.35">
      <c r="A853" s="105" t="s">
        <v>152</v>
      </c>
      <c r="B853" s="1" t="s">
        <v>150</v>
      </c>
      <c r="C853" s="1" t="s">
        <v>323</v>
      </c>
      <c r="E853" s="2" t="s">
        <v>339</v>
      </c>
      <c r="F853" s="106">
        <v>10.0161</v>
      </c>
      <c r="G853" s="21"/>
      <c r="H853" s="107">
        <v>170</v>
      </c>
      <c r="I853" s="161">
        <f t="shared" si="52"/>
        <v>0.17</v>
      </c>
      <c r="J853" s="162">
        <f t="shared" si="53"/>
        <v>1.6972673994868265E-2</v>
      </c>
      <c r="K853" s="163">
        <v>1.6972673994868265E-2</v>
      </c>
      <c r="L853" s="164">
        <v>4</v>
      </c>
      <c r="M853" s="107">
        <v>2053.6</v>
      </c>
      <c r="N853" s="161">
        <f t="shared" si="54"/>
        <v>2.0535999999999999</v>
      </c>
      <c r="O853" s="165">
        <f t="shared" si="55"/>
        <v>0.2050299018580086</v>
      </c>
      <c r="P853" s="166">
        <v>0.2050299018580086</v>
      </c>
      <c r="Q853" s="107">
        <v>-19.100000000000001</v>
      </c>
      <c r="R853" s="109">
        <v>84</v>
      </c>
      <c r="S853" s="110" t="s">
        <v>349</v>
      </c>
      <c r="T853" s="110" t="s">
        <v>349</v>
      </c>
      <c r="U853" s="127">
        <v>25.926983333333332</v>
      </c>
      <c r="V853" s="128">
        <v>-173.0549</v>
      </c>
      <c r="W853" s="21" t="s">
        <v>422</v>
      </c>
      <c r="X853" s="129">
        <v>41897</v>
      </c>
      <c r="Y853" s="113"/>
      <c r="Z853" s="105" t="s">
        <v>382</v>
      </c>
      <c r="AA853" s="1" t="s">
        <v>379</v>
      </c>
    </row>
    <row r="854" spans="1:27" ht="14.5" x14ac:dyDescent="0.35">
      <c r="A854" s="105" t="s">
        <v>212</v>
      </c>
      <c r="B854" s="32" t="s">
        <v>150</v>
      </c>
      <c r="C854" s="1" t="s">
        <v>327</v>
      </c>
      <c r="E854" s="1" t="s">
        <v>339</v>
      </c>
      <c r="F854" s="106">
        <v>9.9887999999999995</v>
      </c>
      <c r="G854" s="21"/>
      <c r="H854" s="107">
        <v>196.6</v>
      </c>
      <c r="I854" s="161">
        <f t="shared" si="52"/>
        <v>0.1966</v>
      </c>
      <c r="J854" s="162">
        <f t="shared" si="53"/>
        <v>1.9682043889155856E-2</v>
      </c>
      <c r="K854" s="163">
        <v>1.9682043889155856E-2</v>
      </c>
      <c r="L854" s="164">
        <v>5.3</v>
      </c>
      <c r="M854" s="107">
        <v>2379.3000000000002</v>
      </c>
      <c r="N854" s="161">
        <f t="shared" si="54"/>
        <v>2.3793000000000002</v>
      </c>
      <c r="O854" s="165">
        <f t="shared" si="55"/>
        <v>0.23819678039404135</v>
      </c>
      <c r="P854" s="166">
        <v>0.23819678039404135</v>
      </c>
      <c r="Q854" s="107">
        <v>-17.600000000000001</v>
      </c>
      <c r="R854" s="116">
        <v>63</v>
      </c>
      <c r="S854" s="110" t="s">
        <v>1212</v>
      </c>
      <c r="T854" s="110" t="s">
        <v>1212</v>
      </c>
      <c r="U854" s="127">
        <v>27.761166666666668</v>
      </c>
      <c r="V854" s="128">
        <v>-175.98240000000001</v>
      </c>
      <c r="W854" s="21" t="s">
        <v>422</v>
      </c>
      <c r="X854" s="129">
        <v>42260</v>
      </c>
      <c r="Y854" s="129"/>
      <c r="Z854" s="105" t="s">
        <v>380</v>
      </c>
      <c r="AA854" s="1" t="s">
        <v>384</v>
      </c>
    </row>
    <row r="855" spans="1:27" ht="14.5" x14ac:dyDescent="0.35">
      <c r="A855" s="105" t="s">
        <v>221</v>
      </c>
      <c r="B855" s="114" t="s">
        <v>150</v>
      </c>
      <c r="C855" s="1" t="s">
        <v>327</v>
      </c>
      <c r="E855" s="1" t="s">
        <v>339</v>
      </c>
      <c r="F855" s="106">
        <v>9.9995999999999992</v>
      </c>
      <c r="G855" s="21"/>
      <c r="H855" s="107">
        <v>60.9</v>
      </c>
      <c r="I855" s="161">
        <f t="shared" si="52"/>
        <v>6.0900000000000003E-2</v>
      </c>
      <c r="J855" s="162">
        <f t="shared" si="53"/>
        <v>6.0902436097443908E-3</v>
      </c>
      <c r="K855" s="163">
        <v>6.0902436097443908E-3</v>
      </c>
      <c r="L855" s="164">
        <v>5.3</v>
      </c>
      <c r="M855" s="107">
        <v>1202.5999999999999</v>
      </c>
      <c r="N855" s="161">
        <f t="shared" si="54"/>
        <v>1.2025999999999999</v>
      </c>
      <c r="O855" s="165">
        <f t="shared" si="55"/>
        <v>0.12026481059242369</v>
      </c>
      <c r="P855" s="166">
        <v>0.12026481059242369</v>
      </c>
      <c r="Q855" s="107">
        <v>-20</v>
      </c>
      <c r="R855" s="116">
        <v>70.408799999999999</v>
      </c>
      <c r="S855" s="110" t="s">
        <v>1212</v>
      </c>
      <c r="T855" s="110" t="s">
        <v>1212</v>
      </c>
      <c r="U855" s="127">
        <v>27.764066666666668</v>
      </c>
      <c r="V855" s="128">
        <v>-175.98591666666667</v>
      </c>
      <c r="W855" s="21" t="s">
        <v>422</v>
      </c>
      <c r="X855" s="129">
        <v>42260</v>
      </c>
      <c r="Y855" s="129"/>
      <c r="Z855" s="105" t="s">
        <v>386</v>
      </c>
      <c r="AA855" s="1" t="s">
        <v>384</v>
      </c>
    </row>
    <row r="856" spans="1:27" ht="14.5" x14ac:dyDescent="0.35">
      <c r="A856" s="105" t="s">
        <v>205</v>
      </c>
      <c r="B856" s="114" t="s">
        <v>150</v>
      </c>
      <c r="C856" s="1" t="s">
        <v>327</v>
      </c>
      <c r="E856" s="1" t="s">
        <v>339</v>
      </c>
      <c r="F856" s="106">
        <v>9.9824000000000002</v>
      </c>
      <c r="G856" s="21"/>
      <c r="H856" s="107">
        <v>87.7</v>
      </c>
      <c r="I856" s="161">
        <f t="shared" si="52"/>
        <v>8.77E-2</v>
      </c>
      <c r="J856" s="162">
        <f t="shared" si="53"/>
        <v>8.7854624138483731E-3</v>
      </c>
      <c r="K856" s="163">
        <v>8.7854624138483731E-3</v>
      </c>
      <c r="L856" s="164">
        <v>5.8</v>
      </c>
      <c r="M856" s="107">
        <v>1216.7</v>
      </c>
      <c r="N856" s="161">
        <f t="shared" si="54"/>
        <v>1.2167000000000001</v>
      </c>
      <c r="O856" s="165">
        <f t="shared" si="55"/>
        <v>0.12188451674947909</v>
      </c>
      <c r="P856" s="166">
        <v>0.12188451674947909</v>
      </c>
      <c r="Q856" s="107">
        <v>-19.600000000000001</v>
      </c>
      <c r="R856" s="109">
        <v>79</v>
      </c>
      <c r="S856" s="110" t="s">
        <v>353</v>
      </c>
      <c r="T856" s="110" t="s">
        <v>353</v>
      </c>
      <c r="U856" s="127">
        <v>25.929279999999999</v>
      </c>
      <c r="V856" s="128">
        <v>-173.40385000000001</v>
      </c>
      <c r="W856" s="21" t="s">
        <v>422</v>
      </c>
      <c r="X856" s="129">
        <v>42259</v>
      </c>
      <c r="Y856" s="129"/>
      <c r="Z856" s="105" t="s">
        <v>386</v>
      </c>
      <c r="AA856" s="1" t="s">
        <v>384</v>
      </c>
    </row>
    <row r="857" spans="1:27" ht="14.5" x14ac:dyDescent="0.35">
      <c r="A857" s="105" t="s">
        <v>208</v>
      </c>
      <c r="B857" s="114" t="s">
        <v>150</v>
      </c>
      <c r="C857" s="1" t="s">
        <v>327</v>
      </c>
      <c r="D857" s="24"/>
      <c r="E857" s="1" t="s">
        <v>339</v>
      </c>
      <c r="F857" s="106">
        <v>9.9860000000000007</v>
      </c>
      <c r="G857" s="71"/>
      <c r="H857" s="107">
        <v>113.4</v>
      </c>
      <c r="I857" s="161">
        <f t="shared" si="52"/>
        <v>0.11340000000000001</v>
      </c>
      <c r="J857" s="162">
        <f t="shared" si="53"/>
        <v>1.1355898257560585E-2</v>
      </c>
      <c r="K857" s="163">
        <v>1.1355898257560585E-2</v>
      </c>
      <c r="L857" s="164">
        <v>5.8</v>
      </c>
      <c r="M857" s="107">
        <v>1159.4000000000001</v>
      </c>
      <c r="N857" s="161">
        <f t="shared" si="54"/>
        <v>1.1594000000000002</v>
      </c>
      <c r="O857" s="165">
        <f t="shared" si="55"/>
        <v>0.1161025435609854</v>
      </c>
      <c r="P857" s="166">
        <v>0.1161025435609854</v>
      </c>
      <c r="Q857" s="107">
        <v>-18.5</v>
      </c>
      <c r="R857" s="109">
        <v>79</v>
      </c>
      <c r="S857" s="110" t="s">
        <v>353</v>
      </c>
      <c r="T857" s="110" t="s">
        <v>353</v>
      </c>
      <c r="U857" s="127">
        <v>25.929279999999999</v>
      </c>
      <c r="V857" s="128">
        <v>-173.40385000000001</v>
      </c>
      <c r="W857" s="21" t="s">
        <v>422</v>
      </c>
      <c r="X857" s="129">
        <v>42259</v>
      </c>
      <c r="Y857" s="129"/>
      <c r="Z857" s="105" t="s">
        <v>386</v>
      </c>
      <c r="AA857" s="1" t="s">
        <v>384</v>
      </c>
    </row>
    <row r="858" spans="1:27" ht="14.5" x14ac:dyDescent="0.35">
      <c r="A858" s="1" t="s">
        <v>1488</v>
      </c>
      <c r="B858" s="1" t="s">
        <v>1482</v>
      </c>
      <c r="C858" s="1"/>
      <c r="D858" s="1"/>
      <c r="E858" s="1" t="s">
        <v>339</v>
      </c>
      <c r="F858" s="16">
        <v>2.4935999999999998</v>
      </c>
      <c r="H858" s="17">
        <v>13.8</v>
      </c>
      <c r="I858" s="161">
        <f t="shared" si="52"/>
        <v>1.3800000000000002E-2</v>
      </c>
      <c r="J858" s="162">
        <f t="shared" si="53"/>
        <v>5.5341674687199244E-3</v>
      </c>
      <c r="K858" s="171">
        <v>5.5341674687199244E-3</v>
      </c>
      <c r="L858" s="17">
        <v>4.8</v>
      </c>
      <c r="M858" s="17">
        <v>465.3</v>
      </c>
      <c r="N858" s="161">
        <f t="shared" si="54"/>
        <v>0.46530000000000005</v>
      </c>
      <c r="O858" s="165">
        <f t="shared" si="55"/>
        <v>0.18659769008662178</v>
      </c>
      <c r="P858" s="15">
        <v>0.18659769008662178</v>
      </c>
      <c r="Q858" s="17">
        <v>-23.4</v>
      </c>
      <c r="R858" s="323">
        <v>68</v>
      </c>
      <c r="S858" s="3" t="s">
        <v>347</v>
      </c>
      <c r="T858" s="3" t="s">
        <v>347</v>
      </c>
      <c r="U858" s="3">
        <v>23.629166000000001</v>
      </c>
      <c r="V858" s="3">
        <v>-166.19721999999999</v>
      </c>
      <c r="W858" s="1"/>
      <c r="X858" s="4">
        <v>43672</v>
      </c>
      <c r="Y858" s="157"/>
      <c r="Z858" s="1" t="s">
        <v>1269</v>
      </c>
      <c r="AA858" s="2" t="s">
        <v>1245</v>
      </c>
    </row>
    <row r="859" spans="1:27" ht="14.5" x14ac:dyDescent="0.35">
      <c r="A859" s="1" t="s">
        <v>1490</v>
      </c>
      <c r="B859" s="1" t="s">
        <v>1482</v>
      </c>
      <c r="C859" s="1"/>
      <c r="D859" s="1"/>
      <c r="E859" s="1" t="s">
        <v>339</v>
      </c>
      <c r="F859" s="16">
        <v>2.5668000000000002</v>
      </c>
      <c r="H859" s="17">
        <v>14.5</v>
      </c>
      <c r="I859" s="161">
        <f t="shared" si="52"/>
        <v>1.4500000000000001E-2</v>
      </c>
      <c r="J859" s="162">
        <f t="shared" si="53"/>
        <v>5.6490571918341899E-3</v>
      </c>
      <c r="K859" s="171">
        <v>5.6490571918341899E-3</v>
      </c>
      <c r="L859" s="17">
        <v>5.5</v>
      </c>
      <c r="M859" s="17">
        <v>352.6</v>
      </c>
      <c r="N859" s="161">
        <f t="shared" si="54"/>
        <v>0.35260000000000002</v>
      </c>
      <c r="O859" s="165">
        <f t="shared" si="55"/>
        <v>0.13736948729936108</v>
      </c>
      <c r="P859" s="15">
        <v>0.13736948729936108</v>
      </c>
      <c r="Q859" s="17">
        <v>-21.3</v>
      </c>
      <c r="R859" s="323">
        <v>98</v>
      </c>
      <c r="S859" s="3" t="s">
        <v>349</v>
      </c>
      <c r="T859" s="3" t="s">
        <v>349</v>
      </c>
      <c r="U859" s="3">
        <v>26.083629999999999</v>
      </c>
      <c r="V859" s="3">
        <v>-174.16647</v>
      </c>
      <c r="W859" s="1"/>
      <c r="X859" s="4">
        <v>43676</v>
      </c>
      <c r="Y859" s="1">
        <v>26.111000000000001</v>
      </c>
      <c r="Z859" s="1" t="s">
        <v>1291</v>
      </c>
      <c r="AA859" s="2" t="s">
        <v>1245</v>
      </c>
    </row>
    <row r="860" spans="1:27" s="44" customFormat="1" ht="14.5" x14ac:dyDescent="0.35">
      <c r="A860" s="1" t="s">
        <v>1491</v>
      </c>
      <c r="B860" s="1" t="s">
        <v>1482</v>
      </c>
      <c r="C860" s="1"/>
      <c r="D860" s="1"/>
      <c r="E860" s="1" t="s">
        <v>339</v>
      </c>
      <c r="F860" s="16">
        <v>2.3773</v>
      </c>
      <c r="G860" s="15"/>
      <c r="H860" s="17">
        <v>14.1</v>
      </c>
      <c r="I860" s="161">
        <f t="shared" si="52"/>
        <v>1.41E-2</v>
      </c>
      <c r="J860" s="162">
        <f t="shared" si="53"/>
        <v>5.9310983047995624E-3</v>
      </c>
      <c r="K860" s="171">
        <v>5.9310983047995624E-3</v>
      </c>
      <c r="L860" s="17">
        <v>5.6</v>
      </c>
      <c r="M860" s="17">
        <v>326.3</v>
      </c>
      <c r="N860" s="161">
        <f t="shared" si="54"/>
        <v>0.32630000000000003</v>
      </c>
      <c r="O860" s="165">
        <f t="shared" si="55"/>
        <v>0.13725655155007785</v>
      </c>
      <c r="P860" s="15">
        <v>0.13725655155007785</v>
      </c>
      <c r="Q860" s="17">
        <v>-22.7</v>
      </c>
      <c r="R860" s="323">
        <v>98</v>
      </c>
      <c r="S860" s="157" t="s">
        <v>349</v>
      </c>
      <c r="T860" s="157" t="s">
        <v>349</v>
      </c>
      <c r="U860" s="157">
        <v>26.083629999999999</v>
      </c>
      <c r="V860" s="157">
        <v>-174.16647</v>
      </c>
      <c r="W860" s="1"/>
      <c r="X860" s="4">
        <v>43676</v>
      </c>
      <c r="Y860" s="1">
        <v>26.111000000000001</v>
      </c>
      <c r="Z860" s="1" t="s">
        <v>1291</v>
      </c>
      <c r="AA860" s="2" t="s">
        <v>1245</v>
      </c>
    </row>
    <row r="861" spans="1:27" ht="14.5" x14ac:dyDescent="0.35">
      <c r="A861" s="1" t="s">
        <v>1492</v>
      </c>
      <c r="B861" s="1" t="s">
        <v>1482</v>
      </c>
      <c r="C861" s="1"/>
      <c r="D861" s="1"/>
      <c r="E861" s="1" t="s">
        <v>339</v>
      </c>
      <c r="F861" s="16">
        <v>2.4952000000000001</v>
      </c>
      <c r="H861" s="17">
        <v>12</v>
      </c>
      <c r="I861" s="161">
        <f t="shared" si="52"/>
        <v>1.2E-2</v>
      </c>
      <c r="J861" s="162">
        <f t="shared" si="53"/>
        <v>4.8092337287592175E-3</v>
      </c>
      <c r="K861" s="171">
        <v>4.8092337287592175E-3</v>
      </c>
      <c r="L861" s="17">
        <v>6.8</v>
      </c>
      <c r="M861" s="17">
        <v>350.9</v>
      </c>
      <c r="N861" s="161">
        <f t="shared" si="54"/>
        <v>0.35089999999999999</v>
      </c>
      <c r="O861" s="165">
        <f t="shared" si="55"/>
        <v>0.14063000961846744</v>
      </c>
      <c r="P861" s="15">
        <v>0.14063000961846744</v>
      </c>
      <c r="Q861" s="17">
        <v>-21.4</v>
      </c>
      <c r="R861" s="323">
        <v>98</v>
      </c>
      <c r="S861" s="3" t="s">
        <v>349</v>
      </c>
      <c r="T861" s="3" t="s">
        <v>349</v>
      </c>
      <c r="U861" s="3">
        <v>26.083629999999999</v>
      </c>
      <c r="V861" s="3">
        <v>-174.16647</v>
      </c>
      <c r="W861" s="1"/>
      <c r="X861" s="4">
        <v>43676</v>
      </c>
      <c r="Y861" s="1">
        <v>26.111000000000001</v>
      </c>
      <c r="Z861" s="1" t="s">
        <v>1291</v>
      </c>
      <c r="AA861" s="2" t="s">
        <v>1245</v>
      </c>
    </row>
    <row r="862" spans="1:27" ht="14.5" x14ac:dyDescent="0.35">
      <c r="A862" s="1" t="s">
        <v>1484</v>
      </c>
      <c r="B862" s="1" t="s">
        <v>1482</v>
      </c>
      <c r="C862" s="1"/>
      <c r="D862" s="1"/>
      <c r="E862" s="1" t="s">
        <v>339</v>
      </c>
      <c r="F862" s="16">
        <v>2.5573000000000001</v>
      </c>
      <c r="H862" s="17">
        <v>34.700000000000003</v>
      </c>
      <c r="I862" s="161">
        <f t="shared" si="52"/>
        <v>3.4700000000000002E-2</v>
      </c>
      <c r="J862" s="162">
        <f t="shared" si="53"/>
        <v>1.3568998553161538E-2</v>
      </c>
      <c r="K862" s="171">
        <v>1.3568998553161538E-2</v>
      </c>
      <c r="L862" s="17">
        <v>4.5</v>
      </c>
      <c r="M862" s="17">
        <v>418.1</v>
      </c>
      <c r="N862" s="161">
        <f t="shared" si="54"/>
        <v>0.41810000000000003</v>
      </c>
      <c r="O862" s="165">
        <f t="shared" si="55"/>
        <v>0.1634927462558167</v>
      </c>
      <c r="P862" s="15">
        <v>0.1634927462558167</v>
      </c>
      <c r="Q862" s="17">
        <v>-18.899999999999999</v>
      </c>
      <c r="R862" s="323">
        <v>94</v>
      </c>
      <c r="S862" s="3" t="s">
        <v>1212</v>
      </c>
      <c r="T862" s="3" t="s">
        <v>1212</v>
      </c>
      <c r="U862" s="3">
        <v>27.81194</v>
      </c>
      <c r="V862" s="3">
        <v>-175.72707</v>
      </c>
      <c r="W862" s="1"/>
      <c r="X862" s="4">
        <v>43685</v>
      </c>
      <c r="Y862" s="157"/>
      <c r="Z862" s="1" t="s">
        <v>1291</v>
      </c>
      <c r="AA862" s="2" t="s">
        <v>1245</v>
      </c>
    </row>
    <row r="863" spans="1:27" ht="14.5" x14ac:dyDescent="0.35">
      <c r="A863" s="1" t="s">
        <v>1485</v>
      </c>
      <c r="B863" s="1" t="s">
        <v>1482</v>
      </c>
      <c r="C863" s="1"/>
      <c r="D863" s="1"/>
      <c r="E863" s="1" t="s">
        <v>339</v>
      </c>
      <c r="F863" s="16">
        <v>2.5558000000000001</v>
      </c>
      <c r="H863" s="17">
        <v>45</v>
      </c>
      <c r="I863" s="161">
        <f t="shared" si="52"/>
        <v>4.4999999999999998E-2</v>
      </c>
      <c r="J863" s="162">
        <f t="shared" si="53"/>
        <v>1.7607011503247515E-2</v>
      </c>
      <c r="K863" s="171">
        <v>1.7607011503247515E-2</v>
      </c>
      <c r="L863" s="17">
        <v>4.4000000000000004</v>
      </c>
      <c r="M863" s="17">
        <v>475.7</v>
      </c>
      <c r="N863" s="161">
        <f t="shared" si="54"/>
        <v>0.47570000000000001</v>
      </c>
      <c r="O863" s="165">
        <f t="shared" si="55"/>
        <v>0.18612567493544097</v>
      </c>
      <c r="P863" s="15">
        <v>0.18612567493544097</v>
      </c>
      <c r="Q863" s="17">
        <v>-19.600000000000001</v>
      </c>
      <c r="R863" s="323">
        <v>94</v>
      </c>
      <c r="S863" s="3" t="s">
        <v>1212</v>
      </c>
      <c r="T863" s="3" t="s">
        <v>1212</v>
      </c>
      <c r="U863" s="3">
        <v>27.81194</v>
      </c>
      <c r="V863" s="3">
        <v>-175.72707</v>
      </c>
      <c r="W863" s="1"/>
      <c r="X863" s="4">
        <v>43685</v>
      </c>
      <c r="Y863" s="157"/>
      <c r="Z863" s="1" t="s">
        <v>1291</v>
      </c>
      <c r="AA863" s="2" t="s">
        <v>1245</v>
      </c>
    </row>
    <row r="864" spans="1:27" ht="14.5" x14ac:dyDescent="0.35">
      <c r="A864" s="1" t="s">
        <v>1486</v>
      </c>
      <c r="B864" s="1" t="s">
        <v>1482</v>
      </c>
      <c r="C864" s="1"/>
      <c r="D864" s="1"/>
      <c r="E864" s="1" t="s">
        <v>339</v>
      </c>
      <c r="F864" s="16">
        <v>2.5044</v>
      </c>
      <c r="H864" s="17">
        <v>47.6</v>
      </c>
      <c r="I864" s="161">
        <f t="shared" si="52"/>
        <v>4.7600000000000003E-2</v>
      </c>
      <c r="J864" s="162">
        <f t="shared" si="53"/>
        <v>1.9006548474684557E-2</v>
      </c>
      <c r="K864" s="171">
        <v>1.9006548474684557E-2</v>
      </c>
      <c r="L864" s="17">
        <v>4.3</v>
      </c>
      <c r="M864" s="17">
        <v>481.8</v>
      </c>
      <c r="N864" s="161">
        <f t="shared" si="54"/>
        <v>0.48180000000000001</v>
      </c>
      <c r="O864" s="165">
        <f t="shared" si="55"/>
        <v>0.19238140872065165</v>
      </c>
      <c r="P864" s="15">
        <v>0.19238140872065165</v>
      </c>
      <c r="Q864" s="17">
        <v>-19.3</v>
      </c>
      <c r="R864" s="323">
        <v>94</v>
      </c>
      <c r="S864" s="3" t="s">
        <v>1212</v>
      </c>
      <c r="T864" s="3" t="s">
        <v>1212</v>
      </c>
      <c r="U864" s="3">
        <v>27.81194</v>
      </c>
      <c r="V864" s="3">
        <v>-175.72707</v>
      </c>
      <c r="W864" s="1"/>
      <c r="X864" s="4">
        <v>43685</v>
      </c>
      <c r="Y864" s="3"/>
      <c r="Z864" s="1" t="s">
        <v>1291</v>
      </c>
      <c r="AA864" s="2" t="s">
        <v>1245</v>
      </c>
    </row>
    <row r="865" spans="1:27" ht="14.5" x14ac:dyDescent="0.35">
      <c r="A865" s="105" t="s">
        <v>275</v>
      </c>
      <c r="B865" s="114" t="s">
        <v>143</v>
      </c>
      <c r="C865" s="1" t="s">
        <v>324</v>
      </c>
      <c r="E865" s="1" t="s">
        <v>338</v>
      </c>
      <c r="F865" s="106">
        <v>2.4748000000000001</v>
      </c>
      <c r="G865" s="21"/>
      <c r="H865" s="107">
        <v>77.8</v>
      </c>
      <c r="I865" s="161">
        <f t="shared" si="52"/>
        <v>7.7799999999999994E-2</v>
      </c>
      <c r="J865" s="162">
        <f t="shared" si="53"/>
        <v>3.1436883788588971E-2</v>
      </c>
      <c r="K865" s="163">
        <v>3.1436883788588971E-2</v>
      </c>
      <c r="L865" s="164">
        <v>3.7</v>
      </c>
      <c r="M865" s="107">
        <v>563.1</v>
      </c>
      <c r="N865" s="161">
        <f t="shared" si="54"/>
        <v>0.56310000000000004</v>
      </c>
      <c r="O865" s="165">
        <f t="shared" si="55"/>
        <v>0.22753353806368193</v>
      </c>
      <c r="P865" s="166">
        <v>0.22753353806368193</v>
      </c>
      <c r="Q865" s="107">
        <v>-36</v>
      </c>
      <c r="R865" s="116">
        <v>88.08720000000001</v>
      </c>
      <c r="S865" s="110" t="s">
        <v>354</v>
      </c>
      <c r="T865" s="110" t="s">
        <v>354</v>
      </c>
      <c r="U865" s="134">
        <v>28.490066666666667</v>
      </c>
      <c r="V865" s="134">
        <v>-178.29113333333333</v>
      </c>
      <c r="W865" s="21" t="s">
        <v>422</v>
      </c>
      <c r="X865" s="129">
        <v>42268</v>
      </c>
      <c r="Y865" s="129"/>
      <c r="Z865" s="105" t="s">
        <v>386</v>
      </c>
      <c r="AA865" s="1" t="s">
        <v>384</v>
      </c>
    </row>
    <row r="866" spans="1:27" ht="14.5" x14ac:dyDescent="0.35">
      <c r="A866" s="105" t="s">
        <v>277</v>
      </c>
      <c r="B866" s="114" t="s">
        <v>143</v>
      </c>
      <c r="C866" s="1" t="s">
        <v>316</v>
      </c>
      <c r="D866" s="44"/>
      <c r="E866" s="1" t="s">
        <v>338</v>
      </c>
      <c r="F866" s="106">
        <v>2.4893999999999998</v>
      </c>
      <c r="G866" s="45"/>
      <c r="H866" s="107">
        <v>59</v>
      </c>
      <c r="I866" s="161">
        <f t="shared" si="52"/>
        <v>5.9000000000000004E-2</v>
      </c>
      <c r="J866" s="162">
        <f t="shared" si="53"/>
        <v>2.3700490077930427E-2</v>
      </c>
      <c r="K866" s="163">
        <v>2.3700490077930427E-2</v>
      </c>
      <c r="L866" s="164">
        <v>4.5999999999999996</v>
      </c>
      <c r="M866" s="107">
        <v>513.4</v>
      </c>
      <c r="N866" s="161">
        <f t="shared" si="54"/>
        <v>0.51339999999999997</v>
      </c>
      <c r="O866" s="165">
        <f t="shared" si="55"/>
        <v>0.20623443400016067</v>
      </c>
      <c r="P866" s="166">
        <v>0.20623443400016067</v>
      </c>
      <c r="Q866" s="107">
        <v>-36</v>
      </c>
      <c r="R866" s="116">
        <v>88.08720000000001</v>
      </c>
      <c r="S866" s="110" t="s">
        <v>354</v>
      </c>
      <c r="T866" s="110" t="s">
        <v>354</v>
      </c>
      <c r="U866" s="134">
        <v>28.490066666666667</v>
      </c>
      <c r="V866" s="134">
        <v>-178.29113333333333</v>
      </c>
      <c r="W866" s="21" t="s">
        <v>422</v>
      </c>
      <c r="X866" s="129">
        <v>42268</v>
      </c>
      <c r="Y866" s="129"/>
      <c r="Z866" s="105" t="s">
        <v>386</v>
      </c>
      <c r="AA866" s="1" t="s">
        <v>384</v>
      </c>
    </row>
    <row r="867" spans="1:27" ht="14.5" x14ac:dyDescent="0.35">
      <c r="A867" s="105" t="s">
        <v>244</v>
      </c>
      <c r="B867" s="114" t="s">
        <v>143</v>
      </c>
      <c r="C867" s="1" t="s">
        <v>324</v>
      </c>
      <c r="E867" s="1" t="s">
        <v>338</v>
      </c>
      <c r="F867" s="106">
        <v>2.5301999999999998</v>
      </c>
      <c r="G867" s="21"/>
      <c r="H867" s="107">
        <v>81.099999999999994</v>
      </c>
      <c r="I867" s="161">
        <f t="shared" si="52"/>
        <v>8.1099999999999992E-2</v>
      </c>
      <c r="J867" s="162">
        <f t="shared" si="53"/>
        <v>3.2052802150027662E-2</v>
      </c>
      <c r="K867" s="163">
        <v>3.2052802150027662E-2</v>
      </c>
      <c r="L867" s="164">
        <v>4.5999999999999996</v>
      </c>
      <c r="M867" s="107">
        <v>658.9</v>
      </c>
      <c r="N867" s="161">
        <f t="shared" si="54"/>
        <v>0.65890000000000004</v>
      </c>
      <c r="O867" s="165">
        <f t="shared" si="55"/>
        <v>0.26041419650620506</v>
      </c>
      <c r="P867" s="166">
        <v>0.26041419650620506</v>
      </c>
      <c r="Q867" s="107">
        <v>-35.299999999999997</v>
      </c>
      <c r="R867" s="109">
        <v>91</v>
      </c>
      <c r="S867" s="110" t="s">
        <v>354</v>
      </c>
      <c r="T867" s="110" t="s">
        <v>354</v>
      </c>
      <c r="U867" s="127">
        <v>28.443966666666668</v>
      </c>
      <c r="V867" s="127">
        <v>-178.41021666666666</v>
      </c>
      <c r="W867" s="21" t="s">
        <v>422</v>
      </c>
      <c r="X867" s="129">
        <v>42263</v>
      </c>
      <c r="Y867" s="129"/>
      <c r="Z867" s="105" t="s">
        <v>386</v>
      </c>
      <c r="AA867" s="1" t="s">
        <v>384</v>
      </c>
    </row>
    <row r="868" spans="1:27" ht="14.5" x14ac:dyDescent="0.35">
      <c r="A868" s="105" t="s">
        <v>245</v>
      </c>
      <c r="B868" s="114" t="s">
        <v>143</v>
      </c>
      <c r="C868" s="1" t="s">
        <v>329</v>
      </c>
      <c r="E868" s="1" t="s">
        <v>338</v>
      </c>
      <c r="F868" s="106">
        <v>2.5118</v>
      </c>
      <c r="G868" s="21"/>
      <c r="H868" s="107">
        <v>35.700000000000003</v>
      </c>
      <c r="I868" s="161">
        <f t="shared" si="52"/>
        <v>3.5700000000000003E-2</v>
      </c>
      <c r="J868" s="162">
        <f t="shared" si="53"/>
        <v>1.421291504100645E-2</v>
      </c>
      <c r="K868" s="163">
        <v>1.421291504100645E-2</v>
      </c>
      <c r="L868" s="164">
        <v>4.9000000000000004</v>
      </c>
      <c r="M868" s="107">
        <v>536.1</v>
      </c>
      <c r="N868" s="161">
        <f t="shared" si="54"/>
        <v>0.53610000000000002</v>
      </c>
      <c r="O868" s="165">
        <f t="shared" si="55"/>
        <v>0.21343259813679433</v>
      </c>
      <c r="P868" s="166">
        <v>0.21343259813679433</v>
      </c>
      <c r="Q868" s="107">
        <v>-35.1</v>
      </c>
      <c r="R868" s="109">
        <v>91</v>
      </c>
      <c r="S868" s="110" t="s">
        <v>354</v>
      </c>
      <c r="T868" s="110" t="s">
        <v>354</v>
      </c>
      <c r="U868" s="127">
        <v>28.443966666666668</v>
      </c>
      <c r="V868" s="127">
        <v>-178.41021666666666</v>
      </c>
      <c r="W868" s="21" t="s">
        <v>422</v>
      </c>
      <c r="X868" s="129">
        <v>42263</v>
      </c>
      <c r="Y868" s="129"/>
      <c r="Z868" s="105" t="s">
        <v>386</v>
      </c>
      <c r="AA868" s="1" t="s">
        <v>384</v>
      </c>
    </row>
    <row r="869" spans="1:27" ht="14.5" x14ac:dyDescent="0.35">
      <c r="A869" s="115" t="s">
        <v>222</v>
      </c>
      <c r="B869" s="32" t="s">
        <v>139</v>
      </c>
      <c r="C869" s="32" t="s">
        <v>324</v>
      </c>
      <c r="D869" s="23"/>
      <c r="E869" s="32" t="s">
        <v>338</v>
      </c>
      <c r="F869" s="106">
        <v>2.5028000000000001</v>
      </c>
      <c r="G869" s="40"/>
      <c r="H869" s="107">
        <v>20.5</v>
      </c>
      <c r="I869" s="161">
        <f t="shared" si="52"/>
        <v>2.0500000000000001E-2</v>
      </c>
      <c r="J869" s="162">
        <f t="shared" si="53"/>
        <v>8.1908262745724793E-3</v>
      </c>
      <c r="K869" s="163">
        <v>8.1908262745724793E-3</v>
      </c>
      <c r="L869" s="164">
        <v>1.8</v>
      </c>
      <c r="M869" s="107">
        <v>641.4</v>
      </c>
      <c r="N869" s="161">
        <f t="shared" si="54"/>
        <v>0.64139999999999997</v>
      </c>
      <c r="O869" s="165">
        <f t="shared" si="55"/>
        <v>0.2562729742688189</v>
      </c>
      <c r="P869" s="166">
        <v>0.2562729742688189</v>
      </c>
      <c r="Q869" s="107">
        <v>-19.100000000000001</v>
      </c>
      <c r="R869" s="116">
        <v>57</v>
      </c>
      <c r="S869" s="25" t="s">
        <v>354</v>
      </c>
      <c r="T869" s="25" t="s">
        <v>354</v>
      </c>
      <c r="U869" s="128">
        <v>28.375679999999999</v>
      </c>
      <c r="V869" s="128">
        <v>-178.31120000000001</v>
      </c>
      <c r="W869" s="21" t="s">
        <v>422</v>
      </c>
      <c r="X869" s="131">
        <v>42262</v>
      </c>
      <c r="Y869" s="131"/>
      <c r="Z869" s="115" t="s">
        <v>380</v>
      </c>
      <c r="AA869" s="32" t="s">
        <v>384</v>
      </c>
    </row>
    <row r="870" spans="1:27" ht="14.5" x14ac:dyDescent="0.35">
      <c r="A870" s="105" t="s">
        <v>240</v>
      </c>
      <c r="B870" s="114" t="s">
        <v>139</v>
      </c>
      <c r="C870" s="1" t="s">
        <v>325</v>
      </c>
      <c r="E870" s="1" t="s">
        <v>338</v>
      </c>
      <c r="F870" s="106">
        <v>2.5085999999999999</v>
      </c>
      <c r="G870" s="21"/>
      <c r="H870" s="107">
        <v>44.5</v>
      </c>
      <c r="I870" s="161">
        <f t="shared" si="52"/>
        <v>4.4499999999999998E-2</v>
      </c>
      <c r="J870" s="162">
        <f t="shared" si="53"/>
        <v>1.7738977915969067E-2</v>
      </c>
      <c r="K870" s="163">
        <v>1.7738977915969067E-2</v>
      </c>
      <c r="L870" s="164">
        <v>5.6</v>
      </c>
      <c r="M870" s="107">
        <v>569.29999999999995</v>
      </c>
      <c r="N870" s="161">
        <f t="shared" si="54"/>
        <v>0.56929999999999992</v>
      </c>
      <c r="O870" s="165">
        <f t="shared" si="55"/>
        <v>0.22693932870924019</v>
      </c>
      <c r="P870" s="166">
        <v>0.22693932870924019</v>
      </c>
      <c r="Q870" s="107">
        <v>-21.4</v>
      </c>
      <c r="R870" s="110">
        <v>91</v>
      </c>
      <c r="S870" s="110" t="s">
        <v>354</v>
      </c>
      <c r="T870" s="110" t="s">
        <v>354</v>
      </c>
      <c r="U870" s="127">
        <v>28.427320000000002</v>
      </c>
      <c r="V870" s="128">
        <v>-178.41370000000001</v>
      </c>
      <c r="W870" s="21" t="s">
        <v>422</v>
      </c>
      <c r="X870" s="129">
        <v>42262</v>
      </c>
      <c r="Y870" s="129"/>
      <c r="Z870" s="105" t="s">
        <v>386</v>
      </c>
      <c r="AA870" s="1" t="s">
        <v>384</v>
      </c>
    </row>
    <row r="871" spans="1:27" ht="14.5" x14ac:dyDescent="0.35">
      <c r="A871" s="105" t="s">
        <v>223</v>
      </c>
      <c r="B871" s="114" t="s">
        <v>175</v>
      </c>
      <c r="C871" s="1" t="s">
        <v>314</v>
      </c>
      <c r="E871" s="1" t="s">
        <v>338</v>
      </c>
      <c r="F871" s="106">
        <v>2.5074000000000001</v>
      </c>
      <c r="G871" s="21"/>
      <c r="H871" s="107">
        <v>7.3</v>
      </c>
      <c r="I871" s="161">
        <f t="shared" si="52"/>
        <v>7.3000000000000001E-3</v>
      </c>
      <c r="J871" s="162">
        <f t="shared" si="53"/>
        <v>2.9113823083672329E-3</v>
      </c>
      <c r="K871" s="163">
        <v>2.9113823083672329E-3</v>
      </c>
      <c r="L871" s="164">
        <v>5.3</v>
      </c>
      <c r="M871" s="107">
        <v>205.5</v>
      </c>
      <c r="N871" s="161">
        <f t="shared" si="54"/>
        <v>0.20550000000000002</v>
      </c>
      <c r="O871" s="165">
        <f t="shared" si="55"/>
        <v>8.1957406078009096E-2</v>
      </c>
      <c r="P871" s="166">
        <v>8.1957406078009096E-2</v>
      </c>
      <c r="Q871" s="107">
        <v>-35.1</v>
      </c>
      <c r="R871" s="109">
        <v>57</v>
      </c>
      <c r="S871" s="110" t="s">
        <v>354</v>
      </c>
      <c r="T871" s="110" t="s">
        <v>354</v>
      </c>
      <c r="U871" s="127">
        <v>28.375679999999999</v>
      </c>
      <c r="V871" s="128">
        <v>-178.31120000000001</v>
      </c>
      <c r="W871" s="21" t="s">
        <v>422</v>
      </c>
      <c r="X871" s="129">
        <v>42262</v>
      </c>
      <c r="Y871" s="129"/>
      <c r="Z871" s="105" t="s">
        <v>380</v>
      </c>
      <c r="AA871" s="1" t="s">
        <v>384</v>
      </c>
    </row>
    <row r="872" spans="1:27" ht="14.5" x14ac:dyDescent="0.35">
      <c r="A872" s="105" t="s">
        <v>182</v>
      </c>
      <c r="B872" s="114" t="s">
        <v>149</v>
      </c>
      <c r="C872" s="1" t="s">
        <v>316</v>
      </c>
      <c r="E872" s="1" t="s">
        <v>338</v>
      </c>
      <c r="F872" s="106">
        <v>2.4891000000000001</v>
      </c>
      <c r="G872" s="21"/>
      <c r="H872" s="107">
        <v>29.2</v>
      </c>
      <c r="I872" s="161">
        <f t="shared" si="52"/>
        <v>2.92E-2</v>
      </c>
      <c r="J872" s="162">
        <f t="shared" si="53"/>
        <v>1.1731147804427303E-2</v>
      </c>
      <c r="K872" s="163">
        <v>1.1731147804427303E-2</v>
      </c>
      <c r="L872" s="164">
        <v>4.0999999999999996</v>
      </c>
      <c r="M872" s="107">
        <v>351.7</v>
      </c>
      <c r="N872" s="161">
        <f t="shared" si="54"/>
        <v>0.35170000000000001</v>
      </c>
      <c r="O872" s="165">
        <f t="shared" si="55"/>
        <v>0.14129605078140695</v>
      </c>
      <c r="P872" s="166">
        <v>0.14129605078140695</v>
      </c>
      <c r="Q872" s="107">
        <v>-35.200000000000003</v>
      </c>
      <c r="R872" s="109">
        <v>82.600800000000007</v>
      </c>
      <c r="S872" s="110" t="s">
        <v>347</v>
      </c>
      <c r="T872" s="110" t="s">
        <v>347</v>
      </c>
      <c r="U872" s="127">
        <v>23.616949999999999</v>
      </c>
      <c r="V872" s="128">
        <v>-166.10082</v>
      </c>
      <c r="W872" s="21" t="s">
        <v>422</v>
      </c>
      <c r="X872" s="129">
        <v>42253</v>
      </c>
      <c r="Y872" s="129"/>
      <c r="Z872" s="105" t="s">
        <v>380</v>
      </c>
      <c r="AA872" s="1" t="s">
        <v>384</v>
      </c>
    </row>
    <row r="873" spans="1:27" ht="14.5" x14ac:dyDescent="0.35">
      <c r="A873" s="105" t="s">
        <v>263</v>
      </c>
      <c r="B873" s="114" t="s">
        <v>149</v>
      </c>
      <c r="C873" s="1" t="s">
        <v>317</v>
      </c>
      <c r="E873" s="1" t="s">
        <v>338</v>
      </c>
      <c r="F873" s="106">
        <v>2.4803999999999999</v>
      </c>
      <c r="G873" s="21"/>
      <c r="H873" s="107">
        <v>39.799999999999997</v>
      </c>
      <c r="I873" s="161">
        <f t="shared" si="52"/>
        <v>3.9799999999999995E-2</v>
      </c>
      <c r="J873" s="162">
        <f t="shared" si="53"/>
        <v>1.6045799064666987E-2</v>
      </c>
      <c r="K873" s="163">
        <v>1.6045799064666987E-2</v>
      </c>
      <c r="L873" s="164">
        <v>1</v>
      </c>
      <c r="M873" s="107">
        <v>681.5</v>
      </c>
      <c r="N873" s="161">
        <f t="shared" si="54"/>
        <v>0.68149999999999999</v>
      </c>
      <c r="O873" s="165">
        <f t="shared" si="55"/>
        <v>0.27475407192388324</v>
      </c>
      <c r="P873" s="166">
        <v>0.27475407192388324</v>
      </c>
      <c r="Q873" s="107">
        <v>-36.299999999999997</v>
      </c>
      <c r="R873" s="116">
        <v>86.868000000000009</v>
      </c>
      <c r="S873" s="110" t="s">
        <v>354</v>
      </c>
      <c r="T873" s="110" t="s">
        <v>354</v>
      </c>
      <c r="U873" s="127">
        <v>28.443416666666668</v>
      </c>
      <c r="V873" s="128">
        <v>-178.26171666666667</v>
      </c>
      <c r="W873" s="21" t="s">
        <v>422</v>
      </c>
      <c r="X873" s="129">
        <v>42268</v>
      </c>
      <c r="Y873" s="129"/>
      <c r="Z873" s="105" t="s">
        <v>380</v>
      </c>
      <c r="AA873" s="1" t="s">
        <v>384</v>
      </c>
    </row>
    <row r="874" spans="1:27" ht="14.5" x14ac:dyDescent="0.35">
      <c r="A874" s="105" t="s">
        <v>274</v>
      </c>
      <c r="B874" s="114" t="s">
        <v>149</v>
      </c>
      <c r="C874" s="1" t="s">
        <v>314</v>
      </c>
      <c r="E874" s="1" t="s">
        <v>338</v>
      </c>
      <c r="F874" s="106">
        <v>2.5264000000000002</v>
      </c>
      <c r="G874" s="21"/>
      <c r="H874" s="107">
        <v>56.4</v>
      </c>
      <c r="I874" s="161">
        <f t="shared" si="52"/>
        <v>5.6399999999999999E-2</v>
      </c>
      <c r="J874" s="162">
        <f t="shared" si="53"/>
        <v>2.2324255858138058E-2</v>
      </c>
      <c r="K874" s="163">
        <v>2.2324255858138058E-2</v>
      </c>
      <c r="L874" s="164">
        <v>5.0999999999999996</v>
      </c>
      <c r="M874" s="107">
        <v>627.6</v>
      </c>
      <c r="N874" s="161">
        <f t="shared" si="54"/>
        <v>0.62760000000000005</v>
      </c>
      <c r="O874" s="165">
        <f t="shared" si="55"/>
        <v>0.24841671944268523</v>
      </c>
      <c r="P874" s="166">
        <v>0.24841671944268523</v>
      </c>
      <c r="Q874" s="107">
        <v>-37.299999999999997</v>
      </c>
      <c r="R874" s="116">
        <v>88.08720000000001</v>
      </c>
      <c r="S874" s="110" t="s">
        <v>354</v>
      </c>
      <c r="T874" s="110" t="s">
        <v>354</v>
      </c>
      <c r="U874" s="134">
        <v>28.490066666666667</v>
      </c>
      <c r="V874" s="134">
        <v>-178.29113333333333</v>
      </c>
      <c r="W874" s="21" t="s">
        <v>422</v>
      </c>
      <c r="X874" s="129">
        <v>42268</v>
      </c>
      <c r="Y874" s="129"/>
      <c r="Z874" s="105" t="s">
        <v>386</v>
      </c>
      <c r="AA874" s="1" t="s">
        <v>384</v>
      </c>
    </row>
    <row r="875" spans="1:27" ht="14.5" x14ac:dyDescent="0.35">
      <c r="A875" s="105" t="s">
        <v>243</v>
      </c>
      <c r="B875" s="114" t="s">
        <v>149</v>
      </c>
      <c r="C875" s="1" t="s">
        <v>317</v>
      </c>
      <c r="E875" s="1" t="s">
        <v>338</v>
      </c>
      <c r="F875" s="106">
        <v>2.4550999999999998</v>
      </c>
      <c r="G875" s="21"/>
      <c r="H875" s="107">
        <v>35.6</v>
      </c>
      <c r="I875" s="161">
        <f t="shared" si="52"/>
        <v>3.56E-2</v>
      </c>
      <c r="J875" s="162">
        <f t="shared" si="53"/>
        <v>1.4500427681153519E-2</v>
      </c>
      <c r="K875" s="163">
        <v>1.4500427681153519E-2</v>
      </c>
      <c r="L875" s="164">
        <v>3.8</v>
      </c>
      <c r="M875" s="107">
        <v>630</v>
      </c>
      <c r="N875" s="161">
        <f t="shared" si="54"/>
        <v>0.63</v>
      </c>
      <c r="O875" s="165">
        <f t="shared" si="55"/>
        <v>0.25660869211030102</v>
      </c>
      <c r="P875" s="166">
        <v>0.25660869211030102</v>
      </c>
      <c r="Q875" s="107">
        <v>-36.1</v>
      </c>
      <c r="R875" s="109">
        <v>91</v>
      </c>
      <c r="S875" s="110" t="s">
        <v>354</v>
      </c>
      <c r="T875" s="110" t="s">
        <v>354</v>
      </c>
      <c r="U875" s="127">
        <v>28.443966666666668</v>
      </c>
      <c r="V875" s="127">
        <v>-178.41021666666666</v>
      </c>
      <c r="W875" s="21" t="s">
        <v>422</v>
      </c>
      <c r="X875" s="129">
        <v>42263</v>
      </c>
      <c r="Y875" s="129"/>
      <c r="Z875" s="105" t="s">
        <v>386</v>
      </c>
      <c r="AA875" s="1" t="s">
        <v>384</v>
      </c>
    </row>
    <row r="876" spans="1:27" ht="14.5" x14ac:dyDescent="0.35">
      <c r="A876" s="115" t="s">
        <v>148</v>
      </c>
      <c r="B876" s="32" t="s">
        <v>149</v>
      </c>
      <c r="C876" s="32" t="s">
        <v>314</v>
      </c>
      <c r="D876" s="23"/>
      <c r="E876" s="115" t="s">
        <v>338</v>
      </c>
      <c r="F876" s="106">
        <v>3.0669</v>
      </c>
      <c r="G876" s="40"/>
      <c r="H876" s="107">
        <v>27.9</v>
      </c>
      <c r="I876" s="161">
        <f t="shared" si="52"/>
        <v>2.7899999999999998E-2</v>
      </c>
      <c r="J876" s="162">
        <f t="shared" si="53"/>
        <v>9.0971339137239544E-3</v>
      </c>
      <c r="K876" s="163">
        <v>9.0971339137239544E-3</v>
      </c>
      <c r="L876" s="164">
        <v>4</v>
      </c>
      <c r="M876" s="107">
        <v>360.2</v>
      </c>
      <c r="N876" s="161">
        <f t="shared" si="54"/>
        <v>0.36020000000000002</v>
      </c>
      <c r="O876" s="165">
        <f t="shared" si="55"/>
        <v>0.11744758550979817</v>
      </c>
      <c r="P876" s="166">
        <v>0.11744758550979817</v>
      </c>
      <c r="Q876" s="107">
        <v>-18.399999999999999</v>
      </c>
      <c r="R876" s="116">
        <v>84</v>
      </c>
      <c r="S876" s="25" t="s">
        <v>349</v>
      </c>
      <c r="T876" s="25" t="s">
        <v>349</v>
      </c>
      <c r="U876" s="128">
        <v>25.926983333333332</v>
      </c>
      <c r="V876" s="128">
        <v>-173.0549</v>
      </c>
      <c r="W876" s="21" t="s">
        <v>422</v>
      </c>
      <c r="X876" s="131">
        <v>41897</v>
      </c>
      <c r="Y876" s="117"/>
      <c r="Z876" s="115" t="s">
        <v>382</v>
      </c>
      <c r="AA876" s="32" t="s">
        <v>379</v>
      </c>
    </row>
    <row r="877" spans="1:27" ht="14.5" x14ac:dyDescent="0.35">
      <c r="A877" s="105" t="s">
        <v>156</v>
      </c>
      <c r="B877" s="1" t="s">
        <v>149</v>
      </c>
      <c r="C877" s="1" t="s">
        <v>316</v>
      </c>
      <c r="E877" s="2" t="s">
        <v>338</v>
      </c>
      <c r="F877" s="106">
        <v>2.5032999999999999</v>
      </c>
      <c r="G877" s="21"/>
      <c r="H877" s="107">
        <v>50.9</v>
      </c>
      <c r="I877" s="161">
        <f t="shared" si="52"/>
        <v>5.0900000000000001E-2</v>
      </c>
      <c r="J877" s="162">
        <f t="shared" si="53"/>
        <v>2.0333160228498383E-2</v>
      </c>
      <c r="K877" s="163">
        <v>2.0333160228498383E-2</v>
      </c>
      <c r="L877" s="164">
        <v>4.7</v>
      </c>
      <c r="M877" s="107">
        <v>678.4</v>
      </c>
      <c r="N877" s="161">
        <f t="shared" si="54"/>
        <v>0.6784</v>
      </c>
      <c r="O877" s="165">
        <f t="shared" si="55"/>
        <v>0.27100227699436746</v>
      </c>
      <c r="P877" s="166">
        <v>0.27100227699436746</v>
      </c>
      <c r="Q877" s="107">
        <v>-35</v>
      </c>
      <c r="R877" s="109">
        <v>84</v>
      </c>
      <c r="S877" s="110" t="s">
        <v>349</v>
      </c>
      <c r="T877" s="110" t="s">
        <v>349</v>
      </c>
      <c r="U877" s="127">
        <v>25.926983333333332</v>
      </c>
      <c r="V877" s="128">
        <v>-173.0549</v>
      </c>
      <c r="W877" s="21" t="s">
        <v>422</v>
      </c>
      <c r="X877" s="129">
        <v>41897</v>
      </c>
      <c r="Y877" s="113"/>
      <c r="Z877" s="105" t="s">
        <v>382</v>
      </c>
      <c r="AA877" s="1" t="s">
        <v>379</v>
      </c>
    </row>
    <row r="878" spans="1:27" ht="14.5" x14ac:dyDescent="0.35">
      <c r="A878" s="105" t="s">
        <v>261</v>
      </c>
      <c r="B878" s="114" t="s">
        <v>149</v>
      </c>
      <c r="C878" s="1" t="s">
        <v>314</v>
      </c>
      <c r="E878" s="1" t="s">
        <v>338</v>
      </c>
      <c r="F878" s="106">
        <v>5.5180999999999996</v>
      </c>
      <c r="G878" s="21"/>
      <c r="H878" s="107">
        <v>69.900000000000006</v>
      </c>
      <c r="I878" s="161">
        <f t="shared" si="52"/>
        <v>6.9900000000000004E-2</v>
      </c>
      <c r="J878" s="162">
        <f t="shared" si="53"/>
        <v>1.2667403635309257E-2</v>
      </c>
      <c r="K878" s="163">
        <v>1.2667403635309257E-2</v>
      </c>
      <c r="L878" s="164">
        <v>4.5999999999999996</v>
      </c>
      <c r="M878" s="107">
        <v>665.3</v>
      </c>
      <c r="N878" s="161">
        <f t="shared" si="54"/>
        <v>0.6653</v>
      </c>
      <c r="O878" s="165">
        <f t="shared" si="55"/>
        <v>0.12056686178213516</v>
      </c>
      <c r="P878" s="166">
        <v>0.12056686178213516</v>
      </c>
      <c r="Q878" s="107">
        <v>-36.799999999999997</v>
      </c>
      <c r="R878" s="116">
        <v>84.124800000000008</v>
      </c>
      <c r="S878" s="110" t="s">
        <v>345</v>
      </c>
      <c r="T878" s="110" t="s">
        <v>345</v>
      </c>
      <c r="U878" s="127">
        <v>28.218830000000001</v>
      </c>
      <c r="V878" s="128">
        <v>-177.44892999999999</v>
      </c>
      <c r="W878" s="21" t="s">
        <v>422</v>
      </c>
      <c r="X878" s="129">
        <v>42266</v>
      </c>
      <c r="Y878" s="129"/>
      <c r="Z878" s="105" t="s">
        <v>380</v>
      </c>
      <c r="AA878" s="1" t="s">
        <v>384</v>
      </c>
    </row>
    <row r="879" spans="1:27" ht="14.5" x14ac:dyDescent="0.35">
      <c r="A879" s="105" t="s">
        <v>173</v>
      </c>
      <c r="B879" s="1" t="s">
        <v>149</v>
      </c>
      <c r="C879" s="1" t="s">
        <v>314</v>
      </c>
      <c r="E879" s="2" t="s">
        <v>338</v>
      </c>
      <c r="F879" s="106">
        <v>2.5112000000000001</v>
      </c>
      <c r="G879" s="21"/>
      <c r="H879" s="107">
        <v>57.8</v>
      </c>
      <c r="I879" s="161">
        <f t="shared" si="52"/>
        <v>5.7799999999999997E-2</v>
      </c>
      <c r="J879" s="162">
        <f t="shared" si="53"/>
        <v>2.3016884358075817E-2</v>
      </c>
      <c r="K879" s="163">
        <v>2.3016884358075817E-2</v>
      </c>
      <c r="L879" s="164">
        <v>3.4</v>
      </c>
      <c r="M879" s="107">
        <v>708.1</v>
      </c>
      <c r="N879" s="161">
        <f t="shared" si="54"/>
        <v>0.70810000000000006</v>
      </c>
      <c r="O879" s="165">
        <f t="shared" si="55"/>
        <v>0.28197674418604651</v>
      </c>
      <c r="P879" s="166">
        <v>0.28197674418604651</v>
      </c>
      <c r="Q879" s="107">
        <v>-36.700000000000003</v>
      </c>
      <c r="R879" s="109">
        <v>85</v>
      </c>
      <c r="S879" s="110" t="s">
        <v>1212</v>
      </c>
      <c r="T879" s="110" t="s">
        <v>1212</v>
      </c>
      <c r="U879" s="127">
        <v>27.739766666666668</v>
      </c>
      <c r="V879" s="127">
        <v>-175.96153333333334</v>
      </c>
      <c r="W879" s="21" t="s">
        <v>422</v>
      </c>
      <c r="X879" s="129">
        <v>41900</v>
      </c>
      <c r="Y879" s="113"/>
      <c r="Z879" s="105" t="s">
        <v>382</v>
      </c>
      <c r="AA879" s="1" t="s">
        <v>379</v>
      </c>
    </row>
    <row r="880" spans="1:27" ht="14.5" x14ac:dyDescent="0.35">
      <c r="A880" s="105" t="s">
        <v>283</v>
      </c>
      <c r="B880" s="114" t="s">
        <v>149</v>
      </c>
      <c r="C880" s="1" t="s">
        <v>325</v>
      </c>
      <c r="E880" s="1" t="s">
        <v>338</v>
      </c>
      <c r="F880" s="106">
        <v>2.4592999999999998</v>
      </c>
      <c r="G880" s="21"/>
      <c r="H880" s="107">
        <v>58.2</v>
      </c>
      <c r="I880" s="161">
        <f t="shared" si="52"/>
        <v>5.8200000000000002E-2</v>
      </c>
      <c r="J880" s="162">
        <f t="shared" si="53"/>
        <v>2.366527060545684E-2</v>
      </c>
      <c r="K880" s="163">
        <v>2.366527060545684E-2</v>
      </c>
      <c r="L880" s="164">
        <v>5.0999999999999996</v>
      </c>
      <c r="M880" s="107">
        <v>629</v>
      </c>
      <c r="N880" s="161">
        <f t="shared" si="54"/>
        <v>0.629</v>
      </c>
      <c r="O880" s="165">
        <f t="shared" si="55"/>
        <v>0.25576383523766927</v>
      </c>
      <c r="P880" s="166">
        <v>0.25576383523766927</v>
      </c>
      <c r="Q880" s="107">
        <v>-35.1</v>
      </c>
      <c r="R880" s="109">
        <v>80</v>
      </c>
      <c r="S880" s="110" t="s">
        <v>353</v>
      </c>
      <c r="T880" s="110" t="s">
        <v>353</v>
      </c>
      <c r="U880" s="127">
        <v>25.929133333333333</v>
      </c>
      <c r="V880" s="128">
        <v>-173.40411666666665</v>
      </c>
      <c r="W880" s="21" t="s">
        <v>422</v>
      </c>
      <c r="X880" s="129">
        <v>42271</v>
      </c>
      <c r="Y880" s="129"/>
      <c r="Z880" s="105" t="s">
        <v>386</v>
      </c>
      <c r="AA880" s="1" t="s">
        <v>384</v>
      </c>
    </row>
    <row r="881" spans="1:27" ht="14.5" x14ac:dyDescent="0.35">
      <c r="A881" s="105" t="s">
        <v>207</v>
      </c>
      <c r="B881" s="114" t="s">
        <v>153</v>
      </c>
      <c r="C881" s="1" t="s">
        <v>317</v>
      </c>
      <c r="D881" s="24"/>
      <c r="E881" s="1" t="s">
        <v>338</v>
      </c>
      <c r="F881" s="106">
        <v>2.4950999999999999</v>
      </c>
      <c r="G881" s="71"/>
      <c r="H881" s="107">
        <v>51.4</v>
      </c>
      <c r="I881" s="161">
        <f t="shared" si="52"/>
        <v>5.1400000000000001E-2</v>
      </c>
      <c r="J881" s="162">
        <f t="shared" si="53"/>
        <v>2.060037673840728E-2</v>
      </c>
      <c r="K881" s="163">
        <v>2.060037673840728E-2</v>
      </c>
      <c r="L881" s="164">
        <v>5.9</v>
      </c>
      <c r="M881" s="107">
        <v>460.9</v>
      </c>
      <c r="N881" s="161">
        <f t="shared" si="54"/>
        <v>0.46089999999999998</v>
      </c>
      <c r="O881" s="165">
        <f t="shared" si="55"/>
        <v>0.18472205522824736</v>
      </c>
      <c r="P881" s="166">
        <v>0.18472205522824736</v>
      </c>
      <c r="Q881" s="107">
        <v>-26.9</v>
      </c>
      <c r="R881" s="109">
        <v>79</v>
      </c>
      <c r="S881" s="110" t="s">
        <v>353</v>
      </c>
      <c r="T881" s="110" t="s">
        <v>353</v>
      </c>
      <c r="U881" s="127">
        <v>25.929279999999999</v>
      </c>
      <c r="V881" s="128">
        <v>-173.40385000000001</v>
      </c>
      <c r="W881" s="21" t="s">
        <v>422</v>
      </c>
      <c r="X881" s="129">
        <v>42259</v>
      </c>
      <c r="Y881" s="129"/>
      <c r="Z881" s="105" t="s">
        <v>386</v>
      </c>
      <c r="AA881" s="1" t="s">
        <v>384</v>
      </c>
    </row>
    <row r="882" spans="1:27" ht="14.5" x14ac:dyDescent="0.35">
      <c r="A882" s="105" t="s">
        <v>267</v>
      </c>
      <c r="B882" s="114" t="s">
        <v>151</v>
      </c>
      <c r="C882" s="1" t="s">
        <v>310</v>
      </c>
      <c r="E882" s="1" t="s">
        <v>338</v>
      </c>
      <c r="F882" s="106">
        <v>2.4984000000000002</v>
      </c>
      <c r="G882" s="21"/>
      <c r="H882" s="107">
        <v>27.8</v>
      </c>
      <c r="I882" s="161">
        <f t="shared" si="52"/>
        <v>2.7800000000000002E-2</v>
      </c>
      <c r="J882" s="162">
        <f t="shared" si="53"/>
        <v>1.1127121357668909E-2</v>
      </c>
      <c r="K882" s="163">
        <v>1.1127121357668909E-2</v>
      </c>
      <c r="L882" s="164">
        <v>3.2</v>
      </c>
      <c r="M882" s="107">
        <v>410.3</v>
      </c>
      <c r="N882" s="161">
        <f t="shared" si="54"/>
        <v>0.4103</v>
      </c>
      <c r="O882" s="165">
        <f t="shared" si="55"/>
        <v>0.16422510406660262</v>
      </c>
      <c r="P882" s="166">
        <v>0.16422510406660262</v>
      </c>
      <c r="Q882" s="107">
        <v>-36</v>
      </c>
      <c r="R882" s="116">
        <v>88.08720000000001</v>
      </c>
      <c r="S882" s="110" t="s">
        <v>354</v>
      </c>
      <c r="T882" s="110" t="s">
        <v>354</v>
      </c>
      <c r="U882" s="134">
        <v>28.490066666666667</v>
      </c>
      <c r="V882" s="134">
        <v>-178.29113333333333</v>
      </c>
      <c r="W882" s="21" t="s">
        <v>422</v>
      </c>
      <c r="X882" s="129">
        <v>42268</v>
      </c>
      <c r="Y882" s="129"/>
      <c r="Z882" s="105" t="s">
        <v>386</v>
      </c>
      <c r="AA882" s="1" t="s">
        <v>384</v>
      </c>
    </row>
    <row r="883" spans="1:27" ht="14.5" x14ac:dyDescent="0.35">
      <c r="A883" s="105" t="s">
        <v>271</v>
      </c>
      <c r="B883" s="114" t="s">
        <v>179</v>
      </c>
      <c r="C883" s="1" t="s">
        <v>318</v>
      </c>
      <c r="E883" s="1" t="s">
        <v>338</v>
      </c>
      <c r="F883" s="106">
        <v>2.4725999999999999</v>
      </c>
      <c r="G883" s="21"/>
      <c r="H883" s="107">
        <v>41</v>
      </c>
      <c r="I883" s="161">
        <f t="shared" si="52"/>
        <v>4.1000000000000002E-2</v>
      </c>
      <c r="J883" s="162">
        <f t="shared" si="53"/>
        <v>1.6581735824638035E-2</v>
      </c>
      <c r="K883" s="163">
        <v>1.6581735824638035E-2</v>
      </c>
      <c r="L883" s="164">
        <v>4</v>
      </c>
      <c r="M883" s="107">
        <v>389.8</v>
      </c>
      <c r="N883" s="161">
        <f t="shared" si="54"/>
        <v>0.38980000000000004</v>
      </c>
      <c r="O883" s="165">
        <f t="shared" si="55"/>
        <v>0.15764782010838796</v>
      </c>
      <c r="P883" s="166">
        <v>0.15764782010838796</v>
      </c>
      <c r="Q883" s="107">
        <v>-35.700000000000003</v>
      </c>
      <c r="R883" s="116">
        <v>88.08720000000001</v>
      </c>
      <c r="S883" s="110" t="s">
        <v>354</v>
      </c>
      <c r="T883" s="110" t="s">
        <v>354</v>
      </c>
      <c r="U883" s="134">
        <v>28.490066666666667</v>
      </c>
      <c r="V883" s="134">
        <v>-178.29113333333333</v>
      </c>
      <c r="W883" s="21" t="s">
        <v>422</v>
      </c>
      <c r="X883" s="129">
        <v>42268</v>
      </c>
      <c r="Y883" s="129"/>
      <c r="Z883" s="105" t="s">
        <v>386</v>
      </c>
      <c r="AA883" s="1" t="s">
        <v>384</v>
      </c>
    </row>
  </sheetData>
  <sortState xmlns:xlrd2="http://schemas.microsoft.com/office/spreadsheetml/2017/richdata2" ref="A2:AA883">
    <sortCondition ref="B1"/>
  </sortState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97BA-47C8-414A-A98B-2970075A8418}">
  <dimension ref="A1:W224"/>
  <sheetViews>
    <sheetView tabSelected="1" zoomScale="60" zoomScaleNormal="60" workbookViewId="0">
      <selection activeCell="J10" sqref="J10"/>
    </sheetView>
  </sheetViews>
  <sheetFormatPr defaultRowHeight="14" x14ac:dyDescent="0.3"/>
  <cols>
    <col min="1" max="1" width="32.453125" style="2" bestFit="1" customWidth="1"/>
    <col min="2" max="2" width="16.26953125" style="5" bestFit="1" customWidth="1"/>
    <col min="3" max="3" width="15.54296875" style="5" bestFit="1" customWidth="1"/>
    <col min="4" max="4" width="16.6328125" style="5" bestFit="1" customWidth="1"/>
    <col min="5" max="5" width="16.08984375" style="5" bestFit="1" customWidth="1"/>
    <col min="6" max="6" width="9.453125" style="1" customWidth="1"/>
    <col min="7" max="7" width="21.1796875" style="3" bestFit="1" customWidth="1"/>
    <col min="8" max="8" width="10.26953125" style="3" bestFit="1" customWidth="1"/>
    <col min="9" max="9" width="10.36328125" style="3" bestFit="1" customWidth="1"/>
    <col min="10" max="10" width="9.81640625" style="3" bestFit="1" customWidth="1"/>
    <col min="11" max="11" width="9.81640625" style="3" customWidth="1"/>
    <col min="12" max="12" width="10.90625" style="3" bestFit="1" customWidth="1"/>
    <col min="13" max="13" width="10.26953125" style="3" bestFit="1" customWidth="1"/>
    <col min="14" max="14" width="10.36328125" style="3" bestFit="1" customWidth="1"/>
    <col min="15" max="15" width="9.81640625" style="3" bestFit="1" customWidth="1"/>
    <col min="16" max="16" width="8.7265625" style="1"/>
    <col min="17" max="22" width="8.7265625" style="3"/>
    <col min="23" max="16384" width="8.7265625" style="1"/>
  </cols>
  <sheetData>
    <row r="1" spans="1:23" x14ac:dyDescent="0.3">
      <c r="A1" s="329" t="s">
        <v>1228</v>
      </c>
      <c r="B1" s="330"/>
      <c r="C1" s="330"/>
      <c r="D1" s="330"/>
      <c r="E1" s="330"/>
      <c r="G1" s="333" t="s">
        <v>1398</v>
      </c>
      <c r="H1" s="333"/>
      <c r="I1" s="333"/>
      <c r="J1" s="333"/>
      <c r="K1" s="224"/>
    </row>
    <row r="2" spans="1:23" x14ac:dyDescent="0.3">
      <c r="A2" s="225" t="s">
        <v>0</v>
      </c>
      <c r="B2" s="226" t="s">
        <v>1395</v>
      </c>
      <c r="C2" s="226" t="s">
        <v>1394</v>
      </c>
      <c r="D2" s="226" t="s">
        <v>1396</v>
      </c>
      <c r="E2" s="226" t="s">
        <v>1397</v>
      </c>
      <c r="G2" s="226" t="s">
        <v>1395</v>
      </c>
      <c r="H2" s="226" t="s">
        <v>1394</v>
      </c>
      <c r="I2" s="226" t="s">
        <v>1396</v>
      </c>
      <c r="J2" s="226" t="s">
        <v>1397</v>
      </c>
      <c r="K2" s="227"/>
    </row>
    <row r="3" spans="1:23" x14ac:dyDescent="0.3">
      <c r="A3" s="228" t="s">
        <v>1377</v>
      </c>
      <c r="B3" s="229">
        <v>1</v>
      </c>
      <c r="C3" s="229"/>
      <c r="D3" s="229">
        <v>1</v>
      </c>
      <c r="E3" s="230"/>
      <c r="F3" s="231"/>
      <c r="G3" s="232">
        <f>SUM(B100,B115,B136,B149)</f>
        <v>260</v>
      </c>
      <c r="H3" s="232">
        <f>SUM(C100,C115,C136,C149)</f>
        <v>277</v>
      </c>
      <c r="I3" s="232">
        <f>SUM(D100,D115,D136,D149)</f>
        <v>263</v>
      </c>
      <c r="J3" s="232">
        <f>SUM(E100,E115,E136,E149)</f>
        <v>279</v>
      </c>
      <c r="K3" s="232"/>
    </row>
    <row r="4" spans="1:23" x14ac:dyDescent="0.3">
      <c r="A4" s="233" t="s">
        <v>25</v>
      </c>
      <c r="B4" s="229">
        <v>1</v>
      </c>
      <c r="C4" s="229"/>
      <c r="D4" s="229">
        <v>1</v>
      </c>
      <c r="E4" s="230"/>
      <c r="F4" s="164"/>
      <c r="G4" s="232"/>
      <c r="H4" s="232"/>
      <c r="I4" s="234"/>
      <c r="J4" s="232"/>
      <c r="K4" s="232"/>
      <c r="L4" s="235"/>
      <c r="M4" s="232"/>
      <c r="N4" s="232"/>
    </row>
    <row r="5" spans="1:23" x14ac:dyDescent="0.3">
      <c r="A5" s="236" t="s">
        <v>1379</v>
      </c>
      <c r="B5" s="237">
        <v>2</v>
      </c>
      <c r="C5" s="237"/>
      <c r="D5" s="237">
        <v>2</v>
      </c>
      <c r="E5" s="238"/>
      <c r="F5" s="164"/>
      <c r="G5" s="334" t="s">
        <v>1399</v>
      </c>
      <c r="H5" s="334"/>
      <c r="I5" s="334"/>
      <c r="J5" s="334"/>
      <c r="K5" s="232"/>
      <c r="L5" s="235"/>
      <c r="M5" s="232"/>
      <c r="N5" s="232"/>
    </row>
    <row r="6" spans="1:23" x14ac:dyDescent="0.3">
      <c r="A6" s="239" t="s">
        <v>1380</v>
      </c>
      <c r="B6" s="237">
        <v>10</v>
      </c>
      <c r="C6" s="237"/>
      <c r="D6" s="238">
        <v>11</v>
      </c>
      <c r="E6" s="238"/>
      <c r="F6" s="164"/>
      <c r="G6" s="226" t="s">
        <v>1395</v>
      </c>
      <c r="H6" s="226" t="s">
        <v>1394</v>
      </c>
      <c r="I6" s="226" t="s">
        <v>1396</v>
      </c>
      <c r="J6" s="226" t="s">
        <v>1397</v>
      </c>
      <c r="K6" s="232"/>
      <c r="L6" s="235"/>
      <c r="M6" s="232"/>
      <c r="N6" s="232"/>
    </row>
    <row r="7" spans="1:23" x14ac:dyDescent="0.3">
      <c r="A7" s="240" t="s">
        <v>1378</v>
      </c>
      <c r="B7" s="241">
        <v>4</v>
      </c>
      <c r="C7" s="241"/>
      <c r="D7" s="241">
        <v>4</v>
      </c>
      <c r="E7" s="238"/>
      <c r="F7" s="164"/>
      <c r="G7" s="235">
        <f>SUM(B22,B28,B36,B56,B68,B83,B109,B129,B172,B188,B197)</f>
        <v>252</v>
      </c>
      <c r="H7" s="235">
        <f>SUM(C22,C28,C36,C56,C68,C83,C109,C129,C172,C188,C197)</f>
        <v>76</v>
      </c>
      <c r="I7" s="235">
        <f>SUM(D22,D28,D36,D56,D68,D83,D109,D129,D172,D188,D197)</f>
        <v>255</v>
      </c>
      <c r="J7" s="235">
        <f>SUM(E22,E28,E36,E56,E68,E83,E109,E129,E172,E188,E197)</f>
        <v>76</v>
      </c>
      <c r="K7" s="232"/>
      <c r="L7" s="242"/>
      <c r="M7" s="232"/>
      <c r="N7" s="232"/>
    </row>
    <row r="8" spans="1:23" ht="14.5" x14ac:dyDescent="0.35">
      <c r="A8" s="228" t="s">
        <v>73</v>
      </c>
      <c r="B8" s="229">
        <v>5</v>
      </c>
      <c r="C8" s="229"/>
      <c r="D8" s="229">
        <v>5</v>
      </c>
      <c r="E8" s="230"/>
      <c r="F8" s="167"/>
      <c r="G8" s="242"/>
      <c r="H8" s="243"/>
      <c r="I8" s="232"/>
      <c r="J8" s="232"/>
      <c r="K8" s="232"/>
      <c r="L8" s="235"/>
      <c r="M8" s="232"/>
      <c r="N8" s="232"/>
    </row>
    <row r="9" spans="1:23" x14ac:dyDescent="0.3">
      <c r="A9" s="240" t="s">
        <v>13</v>
      </c>
      <c r="B9" s="241">
        <v>3</v>
      </c>
      <c r="C9" s="241"/>
      <c r="D9" s="241">
        <v>3</v>
      </c>
      <c r="E9" s="238"/>
      <c r="G9" s="232"/>
      <c r="H9" s="243"/>
      <c r="I9" s="232"/>
      <c r="J9" s="232"/>
      <c r="K9" s="232"/>
      <c r="L9" s="242"/>
      <c r="M9" s="232"/>
      <c r="N9" s="232"/>
    </row>
    <row r="10" spans="1:23" x14ac:dyDescent="0.3">
      <c r="A10" s="1" t="s">
        <v>1298</v>
      </c>
      <c r="B10" s="244">
        <v>1</v>
      </c>
      <c r="C10" s="244"/>
      <c r="D10" s="244">
        <v>1</v>
      </c>
      <c r="E10" s="230"/>
      <c r="G10" s="232"/>
      <c r="H10" s="245" t="s">
        <v>347</v>
      </c>
      <c r="I10" s="300" t="s">
        <v>350</v>
      </c>
      <c r="J10" s="300" t="s">
        <v>1402</v>
      </c>
      <c r="K10" s="246" t="s">
        <v>354</v>
      </c>
      <c r="L10" s="301" t="s">
        <v>351</v>
      </c>
      <c r="M10" s="246" t="s">
        <v>1405</v>
      </c>
      <c r="N10" s="246" t="s">
        <v>1217</v>
      </c>
      <c r="O10" s="300" t="s">
        <v>345</v>
      </c>
      <c r="P10" s="226" t="s">
        <v>1219</v>
      </c>
      <c r="Q10" s="300" t="s">
        <v>346</v>
      </c>
      <c r="R10" s="300" t="s">
        <v>1247</v>
      </c>
      <c r="S10" s="226" t="s">
        <v>1218</v>
      </c>
      <c r="T10" s="226" t="s">
        <v>1408</v>
      </c>
      <c r="U10" s="226" t="s">
        <v>353</v>
      </c>
      <c r="V10" s="302" t="s">
        <v>355</v>
      </c>
    </row>
    <row r="11" spans="1:23" x14ac:dyDescent="0.3">
      <c r="A11" s="240" t="s">
        <v>1229</v>
      </c>
      <c r="B11" s="241">
        <v>7</v>
      </c>
      <c r="C11" s="241">
        <v>12</v>
      </c>
      <c r="D11" s="241">
        <v>7</v>
      </c>
      <c r="E11" s="249">
        <v>12</v>
      </c>
      <c r="F11" s="163"/>
      <c r="G11" s="250" t="s">
        <v>1407</v>
      </c>
      <c r="H11" s="248"/>
      <c r="I11" s="248"/>
      <c r="J11" s="248"/>
      <c r="K11" s="248"/>
      <c r="L11" s="248"/>
      <c r="M11" s="248"/>
      <c r="N11" s="248"/>
      <c r="O11" s="248"/>
      <c r="P11" s="251"/>
      <c r="Q11" s="248"/>
      <c r="R11" s="248"/>
      <c r="S11" s="252">
        <v>102</v>
      </c>
      <c r="T11" s="248"/>
      <c r="U11" s="248"/>
      <c r="V11" s="248"/>
      <c r="W11" s="1">
        <f>SUM(H11:V11)</f>
        <v>102</v>
      </c>
    </row>
    <row r="12" spans="1:23" x14ac:dyDescent="0.3">
      <c r="A12" s="240" t="s">
        <v>1500</v>
      </c>
      <c r="B12" s="241"/>
      <c r="C12" s="241">
        <v>2</v>
      </c>
      <c r="D12" s="241"/>
      <c r="E12" s="249">
        <v>2</v>
      </c>
      <c r="F12" s="163"/>
      <c r="G12" s="250" t="s">
        <v>1379</v>
      </c>
      <c r="H12" s="252">
        <v>2</v>
      </c>
      <c r="I12" s="252">
        <v>1</v>
      </c>
      <c r="J12" s="252">
        <v>5</v>
      </c>
      <c r="K12" s="255"/>
      <c r="L12" s="256">
        <v>1</v>
      </c>
      <c r="M12" s="252">
        <v>3</v>
      </c>
      <c r="N12" s="255"/>
      <c r="O12" s="248"/>
      <c r="P12" s="251"/>
      <c r="Q12" s="248"/>
      <c r="R12" s="248"/>
      <c r="S12" s="248"/>
      <c r="T12" s="252">
        <v>4</v>
      </c>
      <c r="U12" s="252">
        <v>1</v>
      </c>
      <c r="V12" s="248"/>
      <c r="W12" s="1">
        <f t="shared" ref="W12" si="0">SUM(H12:V12)</f>
        <v>17</v>
      </c>
    </row>
    <row r="13" spans="1:23" x14ac:dyDescent="0.3">
      <c r="A13" s="296" t="s">
        <v>1501</v>
      </c>
      <c r="B13" s="247"/>
      <c r="C13" s="247">
        <v>8</v>
      </c>
      <c r="D13" s="247"/>
      <c r="E13" s="297">
        <v>8</v>
      </c>
      <c r="F13" s="163"/>
      <c r="G13" s="250" t="s">
        <v>1380</v>
      </c>
      <c r="H13" s="257">
        <v>10</v>
      </c>
      <c r="I13" s="255"/>
      <c r="J13" s="255"/>
      <c r="K13" s="255"/>
      <c r="L13" s="258"/>
      <c r="M13" s="252">
        <v>7</v>
      </c>
      <c r="N13" s="252">
        <v>1</v>
      </c>
      <c r="O13" s="248"/>
      <c r="P13" s="251"/>
      <c r="Q13" s="248"/>
      <c r="R13" s="248"/>
      <c r="S13" s="248"/>
      <c r="T13" s="248"/>
      <c r="U13" s="252">
        <v>4</v>
      </c>
      <c r="V13" s="248"/>
      <c r="W13" s="1">
        <f t="shared" ref="W13:W27" si="1">SUM(H13:V13)</f>
        <v>22</v>
      </c>
    </row>
    <row r="14" spans="1:23" x14ac:dyDescent="0.3">
      <c r="A14" s="253" t="s">
        <v>1381</v>
      </c>
      <c r="B14" s="244">
        <v>2</v>
      </c>
      <c r="C14" s="244"/>
      <c r="D14" s="244">
        <v>2</v>
      </c>
      <c r="E14" s="254"/>
      <c r="F14" s="163"/>
      <c r="G14" s="259" t="s">
        <v>1378</v>
      </c>
      <c r="H14" s="257">
        <v>4</v>
      </c>
      <c r="I14" s="255"/>
      <c r="J14" s="255"/>
      <c r="K14" s="252">
        <v>3</v>
      </c>
      <c r="L14" s="256">
        <v>1</v>
      </c>
      <c r="M14" s="252">
        <v>5</v>
      </c>
      <c r="N14" s="252">
        <v>11</v>
      </c>
      <c r="O14" s="252">
        <v>3</v>
      </c>
      <c r="P14" s="251"/>
      <c r="Q14" s="252">
        <v>1</v>
      </c>
      <c r="R14" s="248"/>
      <c r="S14" s="252">
        <v>1</v>
      </c>
      <c r="T14" s="252">
        <v>9</v>
      </c>
      <c r="U14" s="248"/>
      <c r="V14" s="252">
        <v>2</v>
      </c>
      <c r="W14" s="1">
        <f t="shared" si="1"/>
        <v>40</v>
      </c>
    </row>
    <row r="15" spans="1:23" x14ac:dyDescent="0.3">
      <c r="A15" s="240" t="s">
        <v>1382</v>
      </c>
      <c r="B15" s="241">
        <v>4</v>
      </c>
      <c r="C15" s="241">
        <v>3</v>
      </c>
      <c r="D15" s="241">
        <v>4</v>
      </c>
      <c r="E15" s="249">
        <v>3</v>
      </c>
      <c r="F15" s="163"/>
      <c r="G15" s="260" t="s">
        <v>5</v>
      </c>
      <c r="H15" s="248"/>
      <c r="I15" s="248"/>
      <c r="J15" s="248"/>
      <c r="K15" s="252">
        <v>5</v>
      </c>
      <c r="L15" s="258"/>
      <c r="M15" s="252">
        <v>4</v>
      </c>
      <c r="N15" s="255"/>
      <c r="O15" s="248"/>
      <c r="P15" s="251"/>
      <c r="Q15" s="248"/>
      <c r="R15" s="248"/>
      <c r="S15" s="248"/>
      <c r="T15" s="252">
        <v>3</v>
      </c>
      <c r="U15" s="252">
        <v>1</v>
      </c>
      <c r="V15" s="252">
        <v>2</v>
      </c>
      <c r="W15" s="1">
        <f t="shared" si="1"/>
        <v>15</v>
      </c>
    </row>
    <row r="16" spans="1:23" x14ac:dyDescent="0.3">
      <c r="A16" s="240" t="s">
        <v>1384</v>
      </c>
      <c r="B16" s="241">
        <v>2</v>
      </c>
      <c r="C16" s="241"/>
      <c r="D16" s="241">
        <v>2</v>
      </c>
      <c r="E16" s="249"/>
      <c r="F16" s="163"/>
      <c r="G16" s="259" t="s">
        <v>13</v>
      </c>
      <c r="H16" s="252">
        <v>3</v>
      </c>
      <c r="I16" s="252">
        <v>1</v>
      </c>
      <c r="J16" s="248"/>
      <c r="K16" s="252">
        <v>1</v>
      </c>
      <c r="L16" s="256">
        <v>4</v>
      </c>
      <c r="M16" s="255"/>
      <c r="N16" s="252">
        <v>3</v>
      </c>
      <c r="O16" s="248"/>
      <c r="P16" s="251"/>
      <c r="Q16" s="252">
        <v>1</v>
      </c>
      <c r="R16" s="252">
        <v>2</v>
      </c>
      <c r="S16" s="248"/>
      <c r="T16" s="248"/>
      <c r="U16" s="248"/>
      <c r="V16" s="248"/>
      <c r="W16" s="1">
        <f t="shared" si="1"/>
        <v>15</v>
      </c>
    </row>
    <row r="17" spans="1:23" x14ac:dyDescent="0.3">
      <c r="A17" s="228" t="s">
        <v>1223</v>
      </c>
      <c r="B17" s="244">
        <v>1</v>
      </c>
      <c r="C17" s="244"/>
      <c r="D17" s="244">
        <v>1</v>
      </c>
      <c r="E17" s="254"/>
      <c r="F17" s="163"/>
      <c r="G17" s="259" t="s">
        <v>1404</v>
      </c>
      <c r="H17" s="248"/>
      <c r="I17" s="248"/>
      <c r="J17" s="248"/>
      <c r="K17" s="248"/>
      <c r="L17" s="248"/>
      <c r="M17" s="255"/>
      <c r="N17" s="252">
        <v>233</v>
      </c>
      <c r="O17" s="248"/>
      <c r="P17" s="251"/>
      <c r="Q17" s="248"/>
      <c r="R17" s="248"/>
      <c r="S17" s="248"/>
      <c r="T17" s="248"/>
      <c r="U17" s="248"/>
      <c r="V17" s="248"/>
      <c r="W17" s="1">
        <f t="shared" si="1"/>
        <v>233</v>
      </c>
    </row>
    <row r="18" spans="1:23" x14ac:dyDescent="0.3">
      <c r="A18" s="228" t="s">
        <v>86</v>
      </c>
      <c r="B18" s="244">
        <v>2</v>
      </c>
      <c r="C18" s="244"/>
      <c r="D18" s="244">
        <v>2</v>
      </c>
      <c r="E18" s="254"/>
      <c r="F18" s="163"/>
      <c r="G18" s="259" t="s">
        <v>1229</v>
      </c>
      <c r="H18" s="257">
        <v>19</v>
      </c>
      <c r="I18" s="255"/>
      <c r="J18" s="252">
        <v>5</v>
      </c>
      <c r="K18" s="252">
        <v>1</v>
      </c>
      <c r="L18" s="256">
        <v>3</v>
      </c>
      <c r="M18" s="252">
        <v>13</v>
      </c>
      <c r="N18" s="252">
        <v>22</v>
      </c>
      <c r="O18" s="248"/>
      <c r="P18" s="252">
        <v>18</v>
      </c>
      <c r="Q18" s="252">
        <v>1</v>
      </c>
      <c r="R18" s="252">
        <v>1</v>
      </c>
      <c r="S18" s="252">
        <v>42</v>
      </c>
      <c r="T18" s="252">
        <v>15</v>
      </c>
      <c r="U18" s="252">
        <v>1</v>
      </c>
      <c r="V18" s="248"/>
      <c r="W18" s="1">
        <f t="shared" si="1"/>
        <v>141</v>
      </c>
    </row>
    <row r="19" spans="1:23" x14ac:dyDescent="0.3">
      <c r="A19" s="1" t="s">
        <v>1475</v>
      </c>
      <c r="B19" s="244">
        <v>1</v>
      </c>
      <c r="C19" s="244"/>
      <c r="D19" s="244">
        <v>1</v>
      </c>
      <c r="E19" s="254"/>
      <c r="F19" s="163"/>
      <c r="G19" s="299" t="s">
        <v>1500</v>
      </c>
      <c r="H19" s="252">
        <v>2</v>
      </c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52">
        <v>8</v>
      </c>
      <c r="U19" s="248"/>
      <c r="V19" s="248"/>
      <c r="W19" s="303">
        <f t="shared" si="1"/>
        <v>10</v>
      </c>
    </row>
    <row r="20" spans="1:23" x14ac:dyDescent="0.3">
      <c r="A20" s="261" t="s">
        <v>150</v>
      </c>
      <c r="B20" s="237">
        <v>4</v>
      </c>
      <c r="C20" s="237"/>
      <c r="D20" s="237">
        <v>4</v>
      </c>
      <c r="E20" s="249"/>
      <c r="F20" s="163"/>
      <c r="G20" s="298" t="s">
        <v>1501</v>
      </c>
      <c r="H20" s="252">
        <v>8</v>
      </c>
      <c r="I20" s="248"/>
      <c r="J20" s="248"/>
      <c r="K20" s="248"/>
      <c r="L20" s="248"/>
      <c r="M20" s="252">
        <v>2</v>
      </c>
      <c r="N20" s="248"/>
      <c r="O20" s="248"/>
      <c r="P20" s="248"/>
      <c r="Q20" s="248"/>
      <c r="R20" s="248"/>
      <c r="S20" s="248"/>
      <c r="T20" s="248"/>
      <c r="U20" s="248"/>
      <c r="V20" s="248"/>
      <c r="W20" s="303">
        <f t="shared" si="1"/>
        <v>10</v>
      </c>
    </row>
    <row r="21" spans="1:23" x14ac:dyDescent="0.3">
      <c r="A21" s="261" t="s">
        <v>1383</v>
      </c>
      <c r="B21" s="262">
        <v>6</v>
      </c>
      <c r="C21" s="262"/>
      <c r="D21" s="262">
        <v>6</v>
      </c>
      <c r="E21" s="263"/>
      <c r="F21" s="163"/>
      <c r="G21" s="259" t="s">
        <v>1382</v>
      </c>
      <c r="H21" s="257">
        <v>7</v>
      </c>
      <c r="I21" s="255"/>
      <c r="J21" s="255"/>
      <c r="K21" s="252">
        <v>2</v>
      </c>
      <c r="L21" s="264">
        <v>1</v>
      </c>
      <c r="M21" s="252">
        <v>8</v>
      </c>
      <c r="N21" s="255"/>
      <c r="O21" s="252">
        <v>1</v>
      </c>
      <c r="P21" s="251"/>
      <c r="Q21" s="248"/>
      <c r="R21" s="248"/>
      <c r="S21" s="248"/>
      <c r="T21" s="252">
        <v>12</v>
      </c>
      <c r="U21" s="252">
        <v>3</v>
      </c>
      <c r="V21" s="252">
        <v>1</v>
      </c>
      <c r="W21" s="1">
        <f t="shared" si="1"/>
        <v>35</v>
      </c>
    </row>
    <row r="22" spans="1:23" x14ac:dyDescent="0.3">
      <c r="B22" s="5">
        <f>SUM(B3:B21)</f>
        <v>56</v>
      </c>
      <c r="C22" s="5">
        <f>SUM(C3:C21)</f>
        <v>25</v>
      </c>
      <c r="D22" s="5">
        <f>SUM(D3:D21)</f>
        <v>57</v>
      </c>
      <c r="E22" s="5">
        <f>SUM(E3:E21)</f>
        <v>25</v>
      </c>
      <c r="F22" s="163"/>
      <c r="G22" s="259" t="s">
        <v>1384</v>
      </c>
      <c r="H22" s="257">
        <v>2</v>
      </c>
      <c r="I22" s="255"/>
      <c r="J22" s="255"/>
      <c r="K22" s="252">
        <v>1</v>
      </c>
      <c r="L22" s="264">
        <v>1</v>
      </c>
      <c r="M22" s="255"/>
      <c r="N22" s="255"/>
      <c r="O22" s="252">
        <v>1</v>
      </c>
      <c r="P22" s="251"/>
      <c r="Q22" s="248"/>
      <c r="R22" s="248"/>
      <c r="S22" s="248"/>
      <c r="T22" s="252">
        <v>4</v>
      </c>
      <c r="U22" s="252">
        <v>1</v>
      </c>
      <c r="V22" s="248"/>
      <c r="W22" s="1">
        <f t="shared" si="1"/>
        <v>10</v>
      </c>
    </row>
    <row r="23" spans="1:23" x14ac:dyDescent="0.3">
      <c r="F23" s="163"/>
      <c r="G23" s="265" t="s">
        <v>1403</v>
      </c>
      <c r="H23" s="248"/>
      <c r="I23" s="255"/>
      <c r="J23" s="255"/>
      <c r="K23" s="252">
        <v>3</v>
      </c>
      <c r="L23" s="255"/>
      <c r="M23" s="255"/>
      <c r="N23" s="255"/>
      <c r="O23" s="248"/>
      <c r="P23" s="251"/>
      <c r="Q23" s="248"/>
      <c r="R23" s="248"/>
      <c r="S23" s="248"/>
      <c r="T23" s="252">
        <v>2</v>
      </c>
      <c r="U23" s="248"/>
      <c r="V23" s="252">
        <v>1</v>
      </c>
      <c r="W23" s="303">
        <f t="shared" si="1"/>
        <v>6</v>
      </c>
    </row>
    <row r="24" spans="1:23" x14ac:dyDescent="0.3">
      <c r="A24" s="331" t="s">
        <v>350</v>
      </c>
      <c r="B24" s="332"/>
      <c r="C24" s="332"/>
      <c r="D24" s="332"/>
      <c r="E24" s="332"/>
      <c r="F24" s="224"/>
      <c r="G24" s="260" t="s">
        <v>150</v>
      </c>
      <c r="H24" s="257">
        <v>4</v>
      </c>
      <c r="I24" s="255"/>
      <c r="J24" s="255"/>
      <c r="K24" s="252">
        <v>4</v>
      </c>
      <c r="L24" s="255"/>
      <c r="M24" s="252">
        <v>4</v>
      </c>
      <c r="N24" s="252">
        <v>25</v>
      </c>
      <c r="O24" s="248"/>
      <c r="P24" s="252">
        <v>8</v>
      </c>
      <c r="Q24" s="248"/>
      <c r="R24" s="248"/>
      <c r="S24" s="248"/>
      <c r="T24" s="252">
        <v>7</v>
      </c>
      <c r="U24" s="252">
        <v>2</v>
      </c>
      <c r="V24" s="248"/>
      <c r="W24" s="1">
        <f t="shared" si="1"/>
        <v>54</v>
      </c>
    </row>
    <row r="25" spans="1:23" x14ac:dyDescent="0.3">
      <c r="A25" s="225" t="s">
        <v>0</v>
      </c>
      <c r="B25" s="226" t="s">
        <v>1395</v>
      </c>
      <c r="C25" s="226" t="s">
        <v>1394</v>
      </c>
      <c r="D25" s="226" t="s">
        <v>1396</v>
      </c>
      <c r="E25" s="226" t="s">
        <v>1397</v>
      </c>
      <c r="G25" s="260" t="s">
        <v>1386</v>
      </c>
      <c r="H25" s="257">
        <v>6</v>
      </c>
      <c r="I25" s="255"/>
      <c r="J25" s="255"/>
      <c r="K25" s="252">
        <v>11</v>
      </c>
      <c r="L25" s="252">
        <v>2</v>
      </c>
      <c r="M25" s="252">
        <v>2</v>
      </c>
      <c r="N25" s="252">
        <v>1</v>
      </c>
      <c r="O25" s="252">
        <v>1</v>
      </c>
      <c r="P25" s="251"/>
      <c r="Q25" s="252">
        <v>3</v>
      </c>
      <c r="R25" s="252">
        <v>1</v>
      </c>
      <c r="S25" s="248"/>
      <c r="T25" s="252">
        <v>1</v>
      </c>
      <c r="U25" s="252">
        <v>2</v>
      </c>
      <c r="V25" s="248"/>
      <c r="W25" s="1">
        <f t="shared" si="1"/>
        <v>30</v>
      </c>
    </row>
    <row r="26" spans="1:23" x14ac:dyDescent="0.3">
      <c r="A26" s="236" t="s">
        <v>1379</v>
      </c>
      <c r="B26" s="262">
        <v>1</v>
      </c>
      <c r="C26" s="262"/>
      <c r="D26" s="262">
        <v>1</v>
      </c>
      <c r="E26" s="262"/>
      <c r="G26" s="250" t="s">
        <v>1406</v>
      </c>
      <c r="H26" s="255"/>
      <c r="I26" s="255"/>
      <c r="J26" s="255"/>
      <c r="K26" s="255"/>
      <c r="L26" s="255"/>
      <c r="M26" s="255"/>
      <c r="N26" s="252">
        <v>12</v>
      </c>
      <c r="O26" s="248"/>
      <c r="P26" s="251"/>
      <c r="Q26" s="252">
        <v>2</v>
      </c>
      <c r="R26" s="248"/>
      <c r="S26" s="252">
        <v>1</v>
      </c>
      <c r="T26" s="248"/>
      <c r="U26" s="248"/>
      <c r="V26" s="248"/>
      <c r="W26" s="1">
        <f t="shared" si="1"/>
        <v>15</v>
      </c>
    </row>
    <row r="27" spans="1:23" x14ac:dyDescent="0.3">
      <c r="A27" s="236" t="s">
        <v>13</v>
      </c>
      <c r="B27" s="262"/>
      <c r="C27" s="262"/>
      <c r="D27" s="262">
        <v>1</v>
      </c>
      <c r="E27" s="262"/>
      <c r="G27" s="267" t="s">
        <v>1085</v>
      </c>
      <c r="H27" s="255"/>
      <c r="I27" s="255"/>
      <c r="J27" s="255"/>
      <c r="K27" s="255"/>
      <c r="L27" s="255"/>
      <c r="M27" s="255"/>
      <c r="N27" s="255"/>
      <c r="O27" s="248"/>
      <c r="P27" s="251"/>
      <c r="Q27" s="248"/>
      <c r="R27" s="248"/>
      <c r="S27" s="252">
        <v>34</v>
      </c>
      <c r="T27" s="248"/>
      <c r="U27" s="248"/>
      <c r="V27" s="248"/>
      <c r="W27" s="1">
        <f t="shared" si="1"/>
        <v>34</v>
      </c>
    </row>
    <row r="28" spans="1:23" x14ac:dyDescent="0.3">
      <c r="A28" s="266"/>
      <c r="B28" s="5">
        <f>SUM(B26:B27)</f>
        <v>1</v>
      </c>
      <c r="C28" s="5">
        <f>SUM(C26:C27)</f>
        <v>0</v>
      </c>
      <c r="D28" s="5">
        <f>SUM(D26:D27)</f>
        <v>2</v>
      </c>
      <c r="E28" s="5">
        <f>SUM(E26:E27)</f>
        <v>0</v>
      </c>
      <c r="G28" s="268"/>
      <c r="H28" s="232">
        <f t="shared" ref="H28:V28" si="2">SUM(H11:H27)</f>
        <v>67</v>
      </c>
      <c r="I28" s="232">
        <f t="shared" si="2"/>
        <v>2</v>
      </c>
      <c r="J28" s="232">
        <f t="shared" si="2"/>
        <v>10</v>
      </c>
      <c r="K28" s="232">
        <f t="shared" si="2"/>
        <v>31</v>
      </c>
      <c r="L28" s="232">
        <f t="shared" si="2"/>
        <v>13</v>
      </c>
      <c r="M28" s="232">
        <f t="shared" si="2"/>
        <v>48</v>
      </c>
      <c r="N28" s="232">
        <f t="shared" si="2"/>
        <v>308</v>
      </c>
      <c r="O28" s="232">
        <f t="shared" si="2"/>
        <v>6</v>
      </c>
      <c r="P28" s="232">
        <f t="shared" si="2"/>
        <v>26</v>
      </c>
      <c r="Q28" s="232">
        <f t="shared" si="2"/>
        <v>8</v>
      </c>
      <c r="R28" s="232">
        <f t="shared" si="2"/>
        <v>4</v>
      </c>
      <c r="S28" s="232">
        <f t="shared" si="2"/>
        <v>180</v>
      </c>
      <c r="T28" s="232">
        <f t="shared" si="2"/>
        <v>65</v>
      </c>
      <c r="U28" s="232">
        <f t="shared" si="2"/>
        <v>15</v>
      </c>
      <c r="V28" s="232">
        <f t="shared" si="2"/>
        <v>6</v>
      </c>
    </row>
    <row r="29" spans="1:23" x14ac:dyDescent="0.3"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T29" s="1"/>
      <c r="U29" s="1"/>
      <c r="V29" s="1"/>
    </row>
    <row r="30" spans="1:23" x14ac:dyDescent="0.3">
      <c r="A30" s="325" t="s">
        <v>352</v>
      </c>
      <c r="B30" s="326"/>
      <c r="C30" s="326"/>
      <c r="D30" s="326"/>
      <c r="E30" s="326"/>
      <c r="F30" s="224"/>
      <c r="G30" s="269"/>
      <c r="H30" s="232"/>
      <c r="I30" s="232"/>
      <c r="J30" s="232"/>
      <c r="K30" s="232"/>
      <c r="L30" s="232"/>
      <c r="M30" s="232"/>
      <c r="N30" s="232"/>
    </row>
    <row r="31" spans="1:23" x14ac:dyDescent="0.3">
      <c r="A31" s="225" t="s">
        <v>0</v>
      </c>
      <c r="B31" s="226" t="s">
        <v>1395</v>
      </c>
      <c r="C31" s="226" t="s">
        <v>1394</v>
      </c>
      <c r="D31" s="226" t="s">
        <v>1396</v>
      </c>
      <c r="E31" s="226" t="s">
        <v>1397</v>
      </c>
    </row>
    <row r="32" spans="1:23" x14ac:dyDescent="0.3">
      <c r="A32" s="105" t="s">
        <v>71</v>
      </c>
      <c r="B32" s="226"/>
      <c r="C32" s="226"/>
      <c r="D32" s="226">
        <v>1</v>
      </c>
      <c r="E32" s="226"/>
      <c r="M32" s="3" t="s">
        <v>1502</v>
      </c>
    </row>
    <row r="33" spans="1:8" x14ac:dyDescent="0.3">
      <c r="A33" s="270" t="s">
        <v>1379</v>
      </c>
      <c r="B33" s="262">
        <v>5</v>
      </c>
      <c r="C33" s="262"/>
      <c r="D33" s="262">
        <v>5</v>
      </c>
      <c r="E33" s="262"/>
    </row>
    <row r="34" spans="1:8" x14ac:dyDescent="0.3">
      <c r="A34" s="271" t="s">
        <v>1385</v>
      </c>
      <c r="B34" s="226">
        <v>1</v>
      </c>
      <c r="C34" s="226"/>
      <c r="D34" s="226">
        <v>1</v>
      </c>
      <c r="E34" s="226"/>
    </row>
    <row r="35" spans="1:8" x14ac:dyDescent="0.3">
      <c r="A35" s="240" t="s">
        <v>19</v>
      </c>
      <c r="B35" s="241">
        <v>5</v>
      </c>
      <c r="C35" s="241"/>
      <c r="D35" s="241">
        <v>5</v>
      </c>
      <c r="E35" s="272"/>
    </row>
    <row r="36" spans="1:8" x14ac:dyDescent="0.3">
      <c r="A36" s="273"/>
      <c r="B36" s="5">
        <f>SUM(B32:B35)</f>
        <v>11</v>
      </c>
      <c r="C36" s="5">
        <f>SUM(C32:C35)</f>
        <v>0</v>
      </c>
      <c r="D36" s="5">
        <f>SUM(D32:D35)</f>
        <v>12</v>
      </c>
      <c r="E36" s="5">
        <f>SUM(E32:E35)</f>
        <v>0</v>
      </c>
    </row>
    <row r="37" spans="1:8" x14ac:dyDescent="0.3">
      <c r="F37" s="163"/>
    </row>
    <row r="38" spans="1:8" x14ac:dyDescent="0.3">
      <c r="A38" s="325" t="s">
        <v>354</v>
      </c>
      <c r="B38" s="326"/>
      <c r="C38" s="326"/>
      <c r="D38" s="326"/>
      <c r="E38" s="326"/>
      <c r="F38" s="224"/>
    </row>
    <row r="39" spans="1:8" x14ac:dyDescent="0.3">
      <c r="A39" s="225" t="s">
        <v>0</v>
      </c>
      <c r="B39" s="226" t="s">
        <v>1395</v>
      </c>
      <c r="C39" s="226" t="s">
        <v>1394</v>
      </c>
      <c r="D39" s="226" t="s">
        <v>1396</v>
      </c>
      <c r="E39" s="226" t="s">
        <v>1397</v>
      </c>
      <c r="F39" s="164"/>
    </row>
    <row r="40" spans="1:8" x14ac:dyDescent="0.3">
      <c r="A40" s="233" t="s">
        <v>270</v>
      </c>
      <c r="B40" s="226">
        <v>1</v>
      </c>
      <c r="C40" s="226"/>
      <c r="D40" s="226">
        <v>1</v>
      </c>
      <c r="E40" s="226"/>
      <c r="F40" s="164"/>
    </row>
    <row r="41" spans="1:8" x14ac:dyDescent="0.3">
      <c r="A41" s="261" t="s">
        <v>1378</v>
      </c>
      <c r="B41" s="237">
        <v>3</v>
      </c>
      <c r="C41" s="237"/>
      <c r="D41" s="237">
        <v>3</v>
      </c>
      <c r="E41" s="274"/>
      <c r="F41" s="163"/>
    </row>
    <row r="42" spans="1:8" x14ac:dyDescent="0.3">
      <c r="A42" s="261" t="s">
        <v>5</v>
      </c>
      <c r="B42" s="237">
        <v>5</v>
      </c>
      <c r="C42" s="237"/>
      <c r="D42" s="237">
        <v>5</v>
      </c>
      <c r="E42" s="272"/>
      <c r="F42" s="163"/>
      <c r="G42" s="163"/>
      <c r="H42" s="164"/>
    </row>
    <row r="43" spans="1:8" x14ac:dyDescent="0.3">
      <c r="A43" s="275" t="s">
        <v>10</v>
      </c>
      <c r="B43" s="229">
        <v>1</v>
      </c>
      <c r="C43" s="229"/>
      <c r="D43" s="229">
        <v>1</v>
      </c>
      <c r="E43" s="276"/>
      <c r="F43" s="163"/>
      <c r="G43" s="163"/>
      <c r="H43" s="164"/>
    </row>
    <row r="44" spans="1:8" x14ac:dyDescent="0.3">
      <c r="A44" s="275" t="s">
        <v>1385</v>
      </c>
      <c r="B44" s="229">
        <v>4</v>
      </c>
      <c r="C44" s="229"/>
      <c r="D44" s="229">
        <v>4</v>
      </c>
      <c r="E44" s="276"/>
      <c r="F44" s="163"/>
      <c r="G44" s="163"/>
      <c r="H44" s="164"/>
    </row>
    <row r="45" spans="1:8" x14ac:dyDescent="0.3">
      <c r="A45" s="261" t="s">
        <v>237</v>
      </c>
      <c r="B45" s="237">
        <v>1</v>
      </c>
      <c r="C45" s="237"/>
      <c r="D45" s="237">
        <v>1</v>
      </c>
      <c r="E45" s="272"/>
      <c r="F45" s="163"/>
      <c r="G45" s="163"/>
      <c r="H45" s="164"/>
    </row>
    <row r="46" spans="1:8" x14ac:dyDescent="0.3">
      <c r="A46" s="271" t="s">
        <v>136</v>
      </c>
      <c r="B46" s="229">
        <v>1</v>
      </c>
      <c r="C46" s="229"/>
      <c r="D46" s="229">
        <v>1</v>
      </c>
      <c r="E46" s="276"/>
      <c r="F46" s="163"/>
      <c r="G46" s="163"/>
      <c r="H46" s="164"/>
    </row>
    <row r="47" spans="1:8" x14ac:dyDescent="0.3">
      <c r="A47" s="261" t="s">
        <v>1229</v>
      </c>
      <c r="B47" s="237">
        <v>1</v>
      </c>
      <c r="C47" s="237"/>
      <c r="D47" s="237">
        <v>1</v>
      </c>
      <c r="E47" s="277"/>
      <c r="F47" s="163"/>
      <c r="G47" s="163"/>
      <c r="H47" s="164"/>
    </row>
    <row r="48" spans="1:8" x14ac:dyDescent="0.3">
      <c r="A48" s="278" t="s">
        <v>1382</v>
      </c>
      <c r="B48" s="237">
        <v>2</v>
      </c>
      <c r="C48" s="237"/>
      <c r="D48" s="237">
        <v>2</v>
      </c>
      <c r="E48" s="277"/>
      <c r="F48" s="163"/>
      <c r="G48" s="163"/>
      <c r="H48" s="164"/>
    </row>
    <row r="49" spans="1:8" x14ac:dyDescent="0.3">
      <c r="A49" s="278" t="s">
        <v>192</v>
      </c>
      <c r="B49" s="237">
        <v>1</v>
      </c>
      <c r="C49" s="237"/>
      <c r="D49" s="237">
        <v>1</v>
      </c>
      <c r="E49" s="277"/>
      <c r="F49" s="163"/>
      <c r="G49" s="163"/>
      <c r="H49" s="164"/>
    </row>
    <row r="50" spans="1:8" x14ac:dyDescent="0.3">
      <c r="A50" s="233" t="s">
        <v>14</v>
      </c>
      <c r="B50" s="229">
        <v>1</v>
      </c>
      <c r="C50" s="229"/>
      <c r="D50" s="229">
        <v>1</v>
      </c>
      <c r="E50" s="279"/>
      <c r="F50" s="163"/>
      <c r="G50" s="163"/>
      <c r="H50" s="164"/>
    </row>
    <row r="51" spans="1:8" x14ac:dyDescent="0.3">
      <c r="A51" s="280" t="s">
        <v>4</v>
      </c>
      <c r="B51" s="237">
        <v>3</v>
      </c>
      <c r="C51" s="237"/>
      <c r="D51" s="237">
        <v>3</v>
      </c>
      <c r="E51" s="277"/>
      <c r="F51" s="163"/>
      <c r="G51" s="163"/>
      <c r="H51" s="164"/>
    </row>
    <row r="52" spans="1:8" x14ac:dyDescent="0.3">
      <c r="A52" s="281" t="s">
        <v>12</v>
      </c>
      <c r="B52" s="229">
        <v>2</v>
      </c>
      <c r="C52" s="229"/>
      <c r="D52" s="229">
        <v>2</v>
      </c>
      <c r="E52" s="279"/>
      <c r="F52" s="163"/>
      <c r="G52" s="163"/>
      <c r="H52" s="164"/>
    </row>
    <row r="53" spans="1:8" x14ac:dyDescent="0.3">
      <c r="A53" s="261" t="s">
        <v>150</v>
      </c>
      <c r="B53" s="237">
        <v>4</v>
      </c>
      <c r="C53" s="237"/>
      <c r="D53" s="237">
        <v>4</v>
      </c>
      <c r="E53" s="277"/>
      <c r="F53" s="163"/>
      <c r="G53" s="163"/>
      <c r="H53" s="164"/>
    </row>
    <row r="54" spans="1:8" x14ac:dyDescent="0.3">
      <c r="A54" s="261" t="s">
        <v>1386</v>
      </c>
      <c r="B54" s="237">
        <v>11</v>
      </c>
      <c r="C54" s="237"/>
      <c r="D54" s="237">
        <v>11</v>
      </c>
      <c r="E54" s="274"/>
      <c r="F54" s="163"/>
    </row>
    <row r="55" spans="1:8" x14ac:dyDescent="0.3">
      <c r="A55" s="281" t="s">
        <v>179</v>
      </c>
      <c r="B55" s="229">
        <v>1</v>
      </c>
      <c r="C55" s="229"/>
      <c r="D55" s="229">
        <v>1</v>
      </c>
      <c r="E55" s="276"/>
      <c r="F55" s="163"/>
    </row>
    <row r="56" spans="1:8" x14ac:dyDescent="0.3">
      <c r="A56" s="282"/>
      <c r="B56" s="283">
        <f>SUM(B40:B55)</f>
        <v>42</v>
      </c>
      <c r="C56" s="283">
        <f>SUM(C40:C55)</f>
        <v>0</v>
      </c>
      <c r="D56" s="283">
        <f>SUM(D40:D55)</f>
        <v>42</v>
      </c>
      <c r="E56" s="283">
        <f>SUM(E40:E55)</f>
        <v>0</v>
      </c>
      <c r="F56" s="163"/>
    </row>
    <row r="57" spans="1:8" x14ac:dyDescent="0.3">
      <c r="F57" s="163"/>
    </row>
    <row r="58" spans="1:8" x14ac:dyDescent="0.3">
      <c r="A58" s="325" t="s">
        <v>351</v>
      </c>
      <c r="B58" s="326"/>
      <c r="C58" s="326"/>
      <c r="D58" s="326"/>
      <c r="E58" s="326"/>
      <c r="F58" s="224"/>
    </row>
    <row r="59" spans="1:8" x14ac:dyDescent="0.3">
      <c r="A59" s="225" t="s">
        <v>0</v>
      </c>
      <c r="B59" s="226" t="s">
        <v>1395</v>
      </c>
      <c r="C59" s="226" t="s">
        <v>1394</v>
      </c>
      <c r="D59" s="226" t="s">
        <v>1396</v>
      </c>
      <c r="E59" s="226" t="s">
        <v>1397</v>
      </c>
      <c r="F59" s="163"/>
    </row>
    <row r="60" spans="1:8" x14ac:dyDescent="0.3">
      <c r="A60" s="236" t="s">
        <v>1379</v>
      </c>
      <c r="B60" s="262">
        <v>1</v>
      </c>
      <c r="C60" s="262"/>
      <c r="D60" s="262">
        <v>1</v>
      </c>
      <c r="E60" s="262"/>
      <c r="F60" s="163"/>
    </row>
    <row r="61" spans="1:8" x14ac:dyDescent="0.3">
      <c r="A61" s="240" t="s">
        <v>1378</v>
      </c>
      <c r="B61" s="241">
        <v>1</v>
      </c>
      <c r="C61" s="241"/>
      <c r="D61" s="241">
        <v>1</v>
      </c>
      <c r="E61" s="277"/>
      <c r="F61" s="163"/>
    </row>
    <row r="62" spans="1:8" x14ac:dyDescent="0.3">
      <c r="A62" s="275" t="s">
        <v>1387</v>
      </c>
      <c r="B62" s="244">
        <v>1</v>
      </c>
      <c r="C62" s="244"/>
      <c r="D62" s="244">
        <v>1</v>
      </c>
      <c r="E62" s="279"/>
      <c r="F62" s="163"/>
    </row>
    <row r="63" spans="1:8" x14ac:dyDescent="0.3">
      <c r="A63" s="261" t="s">
        <v>13</v>
      </c>
      <c r="B63" s="237">
        <v>4</v>
      </c>
      <c r="C63" s="237"/>
      <c r="D63" s="237">
        <v>4</v>
      </c>
      <c r="E63" s="272"/>
      <c r="F63" s="163"/>
    </row>
    <row r="64" spans="1:8" x14ac:dyDescent="0.3">
      <c r="A64" s="240" t="s">
        <v>1229</v>
      </c>
      <c r="B64" s="241">
        <v>3</v>
      </c>
      <c r="C64" s="241"/>
      <c r="D64" s="241">
        <v>3</v>
      </c>
      <c r="E64" s="274"/>
      <c r="F64" s="163"/>
    </row>
    <row r="65" spans="1:7" x14ac:dyDescent="0.3">
      <c r="A65" s="278" t="s">
        <v>1382</v>
      </c>
      <c r="B65" s="241">
        <v>1</v>
      </c>
      <c r="C65" s="241"/>
      <c r="D65" s="241">
        <v>1</v>
      </c>
      <c r="E65" s="274"/>
      <c r="F65" s="163"/>
    </row>
    <row r="66" spans="1:7" x14ac:dyDescent="0.3">
      <c r="A66" s="261" t="s">
        <v>1384</v>
      </c>
      <c r="B66" s="241">
        <v>1</v>
      </c>
      <c r="C66" s="241"/>
      <c r="D66" s="241">
        <v>1</v>
      </c>
      <c r="E66" s="274"/>
      <c r="F66" s="163"/>
    </row>
    <row r="67" spans="1:7" x14ac:dyDescent="0.3">
      <c r="A67" s="261" t="s">
        <v>1388</v>
      </c>
      <c r="B67" s="262">
        <v>2</v>
      </c>
      <c r="C67" s="262"/>
      <c r="D67" s="262">
        <v>2</v>
      </c>
      <c r="E67" s="272"/>
      <c r="F67" s="163"/>
    </row>
    <row r="68" spans="1:7" x14ac:dyDescent="0.3">
      <c r="A68" s="284"/>
      <c r="B68" s="227">
        <f>SUM(B60:B67)</f>
        <v>14</v>
      </c>
      <c r="C68" s="227">
        <f>SUM(C60:C67)</f>
        <v>0</v>
      </c>
      <c r="D68" s="227">
        <f>SUM(D60:D67)</f>
        <v>14</v>
      </c>
      <c r="E68" s="227">
        <f>SUM(E60:E67)</f>
        <v>0</v>
      </c>
      <c r="F68" s="163"/>
    </row>
    <row r="69" spans="1:7" x14ac:dyDescent="0.3">
      <c r="A69" s="284"/>
      <c r="F69" s="163"/>
    </row>
    <row r="70" spans="1:7" x14ac:dyDescent="0.3">
      <c r="A70" s="325" t="s">
        <v>349</v>
      </c>
      <c r="B70" s="326"/>
      <c r="C70" s="326"/>
      <c r="D70" s="326"/>
      <c r="E70" s="326"/>
      <c r="F70" s="224"/>
    </row>
    <row r="71" spans="1:7" x14ac:dyDescent="0.3">
      <c r="A71" s="225" t="s">
        <v>0</v>
      </c>
      <c r="B71" s="226" t="s">
        <v>1395</v>
      </c>
      <c r="C71" s="226" t="s">
        <v>1394</v>
      </c>
      <c r="D71" s="226" t="s">
        <v>1396</v>
      </c>
      <c r="E71" s="226" t="s">
        <v>1397</v>
      </c>
      <c r="G71" s="163"/>
    </row>
    <row r="72" spans="1:7" x14ac:dyDescent="0.3">
      <c r="A72" s="251" t="s">
        <v>71</v>
      </c>
      <c r="B72" s="226"/>
      <c r="C72" s="226">
        <v>2</v>
      </c>
      <c r="D72" s="226"/>
      <c r="E72" s="226">
        <v>2</v>
      </c>
      <c r="G72" s="163"/>
    </row>
    <row r="73" spans="1:7" x14ac:dyDescent="0.3">
      <c r="A73" s="239" t="s">
        <v>1379</v>
      </c>
      <c r="B73" s="262"/>
      <c r="C73" s="262">
        <v>3</v>
      </c>
      <c r="D73" s="262"/>
      <c r="E73" s="262">
        <v>3</v>
      </c>
      <c r="G73" s="163"/>
    </row>
    <row r="74" spans="1:7" x14ac:dyDescent="0.3">
      <c r="A74" s="239" t="s">
        <v>1380</v>
      </c>
      <c r="B74" s="262">
        <v>7</v>
      </c>
      <c r="C74" s="262"/>
      <c r="D74" s="262">
        <v>7</v>
      </c>
      <c r="E74" s="262"/>
      <c r="G74" s="163"/>
    </row>
    <row r="75" spans="1:7" x14ac:dyDescent="0.3">
      <c r="A75" s="240" t="s">
        <v>1378</v>
      </c>
      <c r="B75" s="241">
        <v>5</v>
      </c>
      <c r="C75" s="241"/>
      <c r="D75" s="241">
        <v>5</v>
      </c>
      <c r="E75" s="241"/>
      <c r="F75" s="163"/>
      <c r="G75" s="164"/>
    </row>
    <row r="76" spans="1:7" x14ac:dyDescent="0.3">
      <c r="A76" s="261" t="s">
        <v>5</v>
      </c>
      <c r="B76" s="262">
        <v>1</v>
      </c>
      <c r="C76" s="262">
        <v>3</v>
      </c>
      <c r="D76" s="262">
        <v>1</v>
      </c>
      <c r="E76" s="262">
        <v>3</v>
      </c>
      <c r="F76" s="163"/>
      <c r="G76" s="164"/>
    </row>
    <row r="77" spans="1:7" x14ac:dyDescent="0.3">
      <c r="A77" s="233" t="s">
        <v>59</v>
      </c>
      <c r="B77" s="226">
        <v>3</v>
      </c>
      <c r="C77" s="226"/>
      <c r="D77" s="226">
        <v>3</v>
      </c>
      <c r="E77" s="226"/>
      <c r="F77" s="163"/>
      <c r="G77" s="164"/>
    </row>
    <row r="78" spans="1:7" x14ac:dyDescent="0.3">
      <c r="A78" s="240" t="s">
        <v>1229</v>
      </c>
      <c r="B78" s="262">
        <v>5</v>
      </c>
      <c r="C78" s="262">
        <v>8</v>
      </c>
      <c r="D78" s="262">
        <v>5</v>
      </c>
      <c r="E78" s="262">
        <v>8</v>
      </c>
      <c r="F78" s="163"/>
      <c r="G78" s="163"/>
    </row>
    <row r="79" spans="1:7" x14ac:dyDescent="0.3">
      <c r="A79" s="240" t="s">
        <v>1501</v>
      </c>
      <c r="B79" s="262"/>
      <c r="C79" s="262">
        <v>2</v>
      </c>
      <c r="D79" s="262"/>
      <c r="E79" s="262">
        <v>2</v>
      </c>
      <c r="F79" s="163"/>
      <c r="G79" s="163"/>
    </row>
    <row r="80" spans="1:7" x14ac:dyDescent="0.3">
      <c r="A80" s="240" t="s">
        <v>1382</v>
      </c>
      <c r="B80" s="262">
        <v>5</v>
      </c>
      <c r="C80" s="262">
        <v>3</v>
      </c>
      <c r="D80" s="262">
        <v>5</v>
      </c>
      <c r="E80" s="262">
        <v>3</v>
      </c>
      <c r="F80" s="163"/>
      <c r="G80" s="163"/>
    </row>
    <row r="81" spans="1:7" x14ac:dyDescent="0.3">
      <c r="A81" s="236" t="s">
        <v>150</v>
      </c>
      <c r="B81" s="262">
        <v>4</v>
      </c>
      <c r="C81" s="262"/>
      <c r="D81" s="262">
        <v>4</v>
      </c>
      <c r="E81" s="262"/>
      <c r="F81" s="163"/>
      <c r="G81" s="163"/>
    </row>
    <row r="82" spans="1:7" x14ac:dyDescent="0.3">
      <c r="A82" s="261" t="s">
        <v>1386</v>
      </c>
      <c r="B82" s="262">
        <v>2</v>
      </c>
      <c r="C82" s="262"/>
      <c r="D82" s="262">
        <v>2</v>
      </c>
      <c r="E82" s="262"/>
      <c r="F82" s="163"/>
      <c r="G82" s="163"/>
    </row>
    <row r="83" spans="1:7" x14ac:dyDescent="0.3">
      <c r="A83" s="284"/>
      <c r="B83" s="227">
        <f>SUM(B72:B82)</f>
        <v>32</v>
      </c>
      <c r="C83" s="227">
        <f>SUM(C72:C82)</f>
        <v>21</v>
      </c>
      <c r="D83" s="227">
        <f>SUM(D72:D82)</f>
        <v>32</v>
      </c>
      <c r="E83" s="227">
        <f>SUM(E72:E82)</f>
        <v>21</v>
      </c>
      <c r="F83" s="163"/>
      <c r="G83" s="163"/>
    </row>
    <row r="84" spans="1:7" x14ac:dyDescent="0.3">
      <c r="F84" s="163"/>
      <c r="G84" s="163"/>
    </row>
    <row r="85" spans="1:7" x14ac:dyDescent="0.3">
      <c r="A85" s="327" t="s">
        <v>1217</v>
      </c>
      <c r="B85" s="328"/>
      <c r="C85" s="328"/>
      <c r="D85" s="328"/>
      <c r="E85" s="328"/>
      <c r="F85" s="224"/>
      <c r="G85" s="163"/>
    </row>
    <row r="86" spans="1:7" x14ac:dyDescent="0.3">
      <c r="A86" s="225" t="s">
        <v>0</v>
      </c>
      <c r="B86" s="226" t="s">
        <v>1395</v>
      </c>
      <c r="C86" s="226" t="s">
        <v>1394</v>
      </c>
      <c r="D86" s="226" t="s">
        <v>1396</v>
      </c>
      <c r="E86" s="226" t="s">
        <v>1397</v>
      </c>
      <c r="G86" s="163"/>
    </row>
    <row r="87" spans="1:7" x14ac:dyDescent="0.3">
      <c r="A87" s="251" t="s">
        <v>52</v>
      </c>
      <c r="B87" s="226">
        <v>4</v>
      </c>
      <c r="C87" s="226"/>
      <c r="D87" s="226">
        <v>4</v>
      </c>
      <c r="E87" s="276"/>
      <c r="G87" s="163"/>
    </row>
    <row r="88" spans="1:7" x14ac:dyDescent="0.3">
      <c r="A88" s="251" t="s">
        <v>1389</v>
      </c>
      <c r="B88" s="226">
        <v>6</v>
      </c>
      <c r="C88" s="226"/>
      <c r="D88" s="226">
        <v>6</v>
      </c>
      <c r="E88" s="276"/>
      <c r="G88" s="163"/>
    </row>
    <row r="89" spans="1:7" x14ac:dyDescent="0.3">
      <c r="A89" s="239" t="s">
        <v>1380</v>
      </c>
      <c r="B89" s="262">
        <v>1</v>
      </c>
      <c r="C89" s="262"/>
      <c r="D89" s="262">
        <v>1</v>
      </c>
      <c r="E89" s="272"/>
      <c r="G89" s="163"/>
    </row>
    <row r="90" spans="1:7" x14ac:dyDescent="0.3">
      <c r="A90" s="270" t="s">
        <v>6</v>
      </c>
      <c r="B90" s="262">
        <v>11</v>
      </c>
      <c r="C90" s="262"/>
      <c r="D90" s="262">
        <v>11</v>
      </c>
      <c r="E90" s="274"/>
      <c r="G90" s="163"/>
    </row>
    <row r="91" spans="1:7" x14ac:dyDescent="0.3">
      <c r="A91" s="239" t="s">
        <v>13</v>
      </c>
      <c r="B91" s="262">
        <v>3</v>
      </c>
      <c r="C91" s="262"/>
      <c r="D91" s="262">
        <v>3</v>
      </c>
      <c r="E91" s="272"/>
      <c r="F91" s="163"/>
      <c r="G91" s="163"/>
    </row>
    <row r="92" spans="1:7" x14ac:dyDescent="0.3">
      <c r="A92" s="239" t="s">
        <v>1390</v>
      </c>
      <c r="B92" s="262">
        <v>12</v>
      </c>
      <c r="C92" s="262"/>
      <c r="D92" s="262">
        <v>12</v>
      </c>
      <c r="E92" s="272"/>
      <c r="F92" s="163"/>
      <c r="G92" s="163"/>
    </row>
    <row r="93" spans="1:7" x14ac:dyDescent="0.3">
      <c r="A93" s="239" t="s">
        <v>1229</v>
      </c>
      <c r="B93" s="262">
        <v>19</v>
      </c>
      <c r="C93" s="262">
        <v>3</v>
      </c>
      <c r="D93" s="262">
        <v>19</v>
      </c>
      <c r="E93" s="262">
        <v>3</v>
      </c>
      <c r="F93" s="163"/>
      <c r="G93" s="163"/>
    </row>
    <row r="94" spans="1:7" x14ac:dyDescent="0.3">
      <c r="A94" s="239" t="s">
        <v>1230</v>
      </c>
      <c r="B94" s="262">
        <v>11</v>
      </c>
      <c r="C94" s="262">
        <v>222</v>
      </c>
      <c r="D94" s="262">
        <v>11</v>
      </c>
      <c r="E94" s="262">
        <v>222</v>
      </c>
      <c r="F94" s="163"/>
      <c r="G94" s="163"/>
    </row>
    <row r="95" spans="1:7" x14ac:dyDescent="0.3">
      <c r="A95" s="251" t="s">
        <v>1381</v>
      </c>
      <c r="B95" s="226">
        <v>2</v>
      </c>
      <c r="C95" s="226"/>
      <c r="D95" s="226">
        <v>2</v>
      </c>
      <c r="E95" s="285"/>
      <c r="F95" s="163"/>
      <c r="G95" s="163"/>
    </row>
    <row r="96" spans="1:7" x14ac:dyDescent="0.3">
      <c r="A96" s="251" t="s">
        <v>1092</v>
      </c>
      <c r="B96" s="226">
        <v>2</v>
      </c>
      <c r="C96" s="226"/>
      <c r="D96" s="226">
        <v>2</v>
      </c>
      <c r="E96" s="285"/>
      <c r="F96" s="163"/>
      <c r="G96" s="163"/>
    </row>
    <row r="97" spans="1:8" x14ac:dyDescent="0.3">
      <c r="A97" s="251" t="s">
        <v>1089</v>
      </c>
      <c r="B97" s="226">
        <v>1</v>
      </c>
      <c r="C97" s="226"/>
      <c r="D97" s="226">
        <v>1</v>
      </c>
      <c r="E97" s="285"/>
      <c r="F97" s="163"/>
      <c r="G97" s="163"/>
    </row>
    <row r="98" spans="1:8" ht="14.5" x14ac:dyDescent="0.35">
      <c r="A98" s="236" t="s">
        <v>150</v>
      </c>
      <c r="B98" s="262">
        <v>25</v>
      </c>
      <c r="C98" s="262"/>
      <c r="D98" s="262">
        <v>25</v>
      </c>
      <c r="E98" s="274"/>
      <c r="F98" s="163"/>
      <c r="G98" s="167"/>
    </row>
    <row r="99" spans="1:8" x14ac:dyDescent="0.3">
      <c r="A99" s="261" t="s">
        <v>1386</v>
      </c>
      <c r="B99" s="262">
        <v>1</v>
      </c>
      <c r="C99" s="262"/>
      <c r="D99" s="262">
        <v>1</v>
      </c>
      <c r="E99" s="272"/>
      <c r="G99" s="163"/>
    </row>
    <row r="100" spans="1:8" x14ac:dyDescent="0.3">
      <c r="A100" s="284"/>
      <c r="B100" s="227">
        <f>SUM(B87:B99)</f>
        <v>98</v>
      </c>
      <c r="C100" s="227">
        <f>SUM(C87:C99)</f>
        <v>225</v>
      </c>
      <c r="D100" s="227">
        <f>SUM(D87:D99)</f>
        <v>98</v>
      </c>
      <c r="E100" s="227">
        <f>SUM(E87:E99)</f>
        <v>225</v>
      </c>
      <c r="G100" s="163"/>
    </row>
    <row r="101" spans="1:8" x14ac:dyDescent="0.3">
      <c r="G101" s="163"/>
    </row>
    <row r="102" spans="1:8" x14ac:dyDescent="0.3">
      <c r="A102" s="325" t="s">
        <v>345</v>
      </c>
      <c r="B102" s="326"/>
      <c r="C102" s="326"/>
      <c r="D102" s="326"/>
      <c r="E102" s="326"/>
      <c r="F102" s="224"/>
      <c r="G102" s="163"/>
    </row>
    <row r="103" spans="1:8" x14ac:dyDescent="0.3">
      <c r="A103" s="225" t="s">
        <v>0</v>
      </c>
      <c r="B103" s="226" t="s">
        <v>1395</v>
      </c>
      <c r="C103" s="226" t="s">
        <v>1394</v>
      </c>
      <c r="D103" s="226" t="s">
        <v>1396</v>
      </c>
      <c r="E103" s="226" t="s">
        <v>1397</v>
      </c>
      <c r="G103" s="163"/>
    </row>
    <row r="104" spans="1:8" x14ac:dyDescent="0.3">
      <c r="A104" s="233" t="s">
        <v>52</v>
      </c>
      <c r="B104" s="226">
        <v>2</v>
      </c>
      <c r="C104" s="226"/>
      <c r="D104" s="226">
        <v>2</v>
      </c>
      <c r="E104" s="276"/>
      <c r="F104" s="163"/>
      <c r="G104" s="163"/>
      <c r="H104" s="164"/>
    </row>
    <row r="105" spans="1:8" x14ac:dyDescent="0.3">
      <c r="A105" s="270" t="s">
        <v>6</v>
      </c>
      <c r="B105" s="262">
        <v>3</v>
      </c>
      <c r="C105" s="262"/>
      <c r="D105" s="262">
        <v>3</v>
      </c>
      <c r="E105" s="274"/>
      <c r="F105" s="163"/>
      <c r="G105" s="163"/>
      <c r="H105" s="27"/>
    </row>
    <row r="106" spans="1:8" x14ac:dyDescent="0.3">
      <c r="A106" s="236" t="s">
        <v>7</v>
      </c>
      <c r="B106" s="262">
        <v>1</v>
      </c>
      <c r="C106" s="262"/>
      <c r="D106" s="262">
        <v>1</v>
      </c>
      <c r="E106" s="274"/>
      <c r="F106" s="163"/>
      <c r="G106" s="163"/>
      <c r="H106" s="27"/>
    </row>
    <row r="107" spans="1:8" x14ac:dyDescent="0.3">
      <c r="A107" s="236" t="s">
        <v>32</v>
      </c>
      <c r="B107" s="262">
        <v>1</v>
      </c>
      <c r="C107" s="262"/>
      <c r="D107" s="262">
        <v>1</v>
      </c>
      <c r="E107" s="274"/>
      <c r="F107" s="163"/>
      <c r="G107" s="163"/>
      <c r="H107" s="27"/>
    </row>
    <row r="108" spans="1:8" x14ac:dyDescent="0.3">
      <c r="A108" s="261" t="s">
        <v>1386</v>
      </c>
      <c r="B108" s="262">
        <v>1</v>
      </c>
      <c r="C108" s="262"/>
      <c r="D108" s="262">
        <v>1</v>
      </c>
      <c r="E108" s="277"/>
      <c r="F108" s="163"/>
      <c r="G108" s="163"/>
      <c r="H108" s="27"/>
    </row>
    <row r="109" spans="1:8" x14ac:dyDescent="0.3">
      <c r="A109" s="284"/>
      <c r="B109" s="227">
        <f>SUM(B104:B108)</f>
        <v>8</v>
      </c>
      <c r="C109" s="227">
        <f>SUM(C104:C108)</f>
        <v>0</v>
      </c>
      <c r="D109" s="227">
        <f>SUM(D104:D108)</f>
        <v>8</v>
      </c>
      <c r="E109" s="227">
        <f>SUM(E104:E108)</f>
        <v>0</v>
      </c>
      <c r="F109" s="163"/>
      <c r="G109" s="163"/>
      <c r="H109" s="27"/>
    </row>
    <row r="110" spans="1:8" x14ac:dyDescent="0.3">
      <c r="F110" s="163"/>
      <c r="G110" s="163"/>
      <c r="H110" s="27"/>
    </row>
    <row r="111" spans="1:8" x14ac:dyDescent="0.3">
      <c r="A111" s="327" t="s">
        <v>1219</v>
      </c>
      <c r="B111" s="328"/>
      <c r="C111" s="328"/>
      <c r="D111" s="328"/>
      <c r="E111" s="328"/>
      <c r="F111" s="224"/>
      <c r="G111" s="163"/>
      <c r="H111" s="27"/>
    </row>
    <row r="112" spans="1:8" x14ac:dyDescent="0.3">
      <c r="A112" s="225" t="s">
        <v>0</v>
      </c>
      <c r="B112" s="226" t="s">
        <v>1395</v>
      </c>
      <c r="C112" s="226" t="s">
        <v>1394</v>
      </c>
      <c r="D112" s="226" t="s">
        <v>1396</v>
      </c>
      <c r="E112" s="226" t="s">
        <v>1397</v>
      </c>
      <c r="F112" s="163"/>
      <c r="G112" s="163"/>
      <c r="H112" s="27"/>
    </row>
    <row r="113" spans="1:8" x14ac:dyDescent="0.3">
      <c r="A113" s="270" t="s">
        <v>1229</v>
      </c>
      <c r="B113" s="262">
        <v>18</v>
      </c>
      <c r="C113" s="262"/>
      <c r="D113" s="262">
        <v>18</v>
      </c>
      <c r="E113" s="274"/>
      <c r="F113" s="163"/>
      <c r="G113" s="163"/>
      <c r="H113" s="27"/>
    </row>
    <row r="114" spans="1:8" x14ac:dyDescent="0.3">
      <c r="A114" s="236" t="s">
        <v>150</v>
      </c>
      <c r="B114" s="262">
        <v>6</v>
      </c>
      <c r="C114" s="262"/>
      <c r="D114" s="262">
        <v>6</v>
      </c>
      <c r="E114" s="274"/>
      <c r="F114" s="163"/>
      <c r="G114" s="163"/>
      <c r="H114" s="27"/>
    </row>
    <row r="115" spans="1:8" x14ac:dyDescent="0.3">
      <c r="A115" s="266"/>
      <c r="B115" s="227">
        <f>SUM(B113:B114)</f>
        <v>24</v>
      </c>
      <c r="C115" s="227">
        <f>SUM(C113:C114)</f>
        <v>0</v>
      </c>
      <c r="D115" s="227">
        <f>SUM(D113:D114)</f>
        <v>24</v>
      </c>
      <c r="E115" s="227">
        <f>SUM(E113:E114)</f>
        <v>0</v>
      </c>
      <c r="F115" s="163"/>
      <c r="G115" s="163"/>
      <c r="H115" s="27"/>
    </row>
    <row r="116" spans="1:8" x14ac:dyDescent="0.3">
      <c r="F116" s="163"/>
      <c r="G116" s="163"/>
      <c r="H116" s="163"/>
    </row>
    <row r="117" spans="1:8" x14ac:dyDescent="0.3">
      <c r="A117" s="325" t="s">
        <v>346</v>
      </c>
      <c r="B117" s="326"/>
      <c r="C117" s="326"/>
      <c r="D117" s="326"/>
      <c r="E117" s="326"/>
      <c r="F117" s="224"/>
      <c r="G117" s="163"/>
      <c r="H117" s="163"/>
    </row>
    <row r="118" spans="1:8" x14ac:dyDescent="0.3">
      <c r="A118" s="225" t="s">
        <v>0</v>
      </c>
      <c r="B118" s="226" t="s">
        <v>1395</v>
      </c>
      <c r="C118" s="226" t="s">
        <v>1394</v>
      </c>
      <c r="D118" s="226" t="s">
        <v>1396</v>
      </c>
      <c r="E118" s="226" t="s">
        <v>1397</v>
      </c>
      <c r="F118" s="163"/>
      <c r="G118" s="163"/>
      <c r="H118" s="163"/>
    </row>
    <row r="119" spans="1:8" x14ac:dyDescent="0.3">
      <c r="A119" s="261" t="s">
        <v>1378</v>
      </c>
      <c r="B119" s="262">
        <v>1</v>
      </c>
      <c r="C119" s="262"/>
      <c r="D119" s="262">
        <v>1</v>
      </c>
      <c r="E119" s="277"/>
      <c r="F119" s="163"/>
      <c r="G119" s="164"/>
      <c r="H119" s="163"/>
    </row>
    <row r="120" spans="1:8" x14ac:dyDescent="0.3">
      <c r="A120" s="228" t="s">
        <v>73</v>
      </c>
      <c r="B120" s="226">
        <v>1</v>
      </c>
      <c r="C120" s="226"/>
      <c r="D120" s="226">
        <v>1</v>
      </c>
      <c r="E120" s="279"/>
      <c r="F120" s="163"/>
      <c r="G120" s="164"/>
      <c r="H120" s="163"/>
    </row>
    <row r="121" spans="1:8" x14ac:dyDescent="0.3">
      <c r="A121" s="271" t="s">
        <v>59</v>
      </c>
      <c r="B121" s="226">
        <v>1</v>
      </c>
      <c r="C121" s="226"/>
      <c r="D121" s="226">
        <v>1</v>
      </c>
      <c r="E121" s="279"/>
      <c r="F121" s="163"/>
      <c r="G121" s="164"/>
      <c r="H121" s="163"/>
    </row>
    <row r="122" spans="1:8" x14ac:dyDescent="0.3">
      <c r="A122" s="286" t="s">
        <v>8</v>
      </c>
      <c r="B122" s="226">
        <v>1</v>
      </c>
      <c r="C122" s="226"/>
      <c r="D122" s="226">
        <v>1</v>
      </c>
      <c r="E122" s="279"/>
      <c r="F122" s="163"/>
      <c r="G122" s="164"/>
      <c r="H122" s="163"/>
    </row>
    <row r="123" spans="1:8" x14ac:dyDescent="0.3">
      <c r="A123" s="270" t="s">
        <v>13</v>
      </c>
      <c r="B123" s="262">
        <v>1</v>
      </c>
      <c r="C123" s="262"/>
      <c r="D123" s="262">
        <v>1</v>
      </c>
      <c r="E123" s="277"/>
      <c r="F123" s="163"/>
      <c r="G123" s="164"/>
      <c r="H123" s="163"/>
    </row>
    <row r="124" spans="1:8" x14ac:dyDescent="0.3">
      <c r="A124" s="270" t="s">
        <v>1391</v>
      </c>
      <c r="B124" s="262">
        <v>2</v>
      </c>
      <c r="C124" s="262"/>
      <c r="D124" s="262">
        <v>2</v>
      </c>
      <c r="E124" s="277"/>
      <c r="F124" s="163"/>
      <c r="G124" s="164"/>
      <c r="H124" s="163"/>
    </row>
    <row r="125" spans="1:8" x14ac:dyDescent="0.3">
      <c r="A125" s="236" t="s">
        <v>1229</v>
      </c>
      <c r="B125" s="262">
        <v>1</v>
      </c>
      <c r="C125" s="262"/>
      <c r="D125" s="262">
        <v>1</v>
      </c>
      <c r="E125" s="274"/>
      <c r="F125" s="163"/>
      <c r="G125" s="164"/>
      <c r="H125" s="163"/>
    </row>
    <row r="126" spans="1:8" x14ac:dyDescent="0.3">
      <c r="A126" s="228" t="s">
        <v>76</v>
      </c>
      <c r="B126" s="226">
        <v>1</v>
      </c>
      <c r="C126" s="226"/>
      <c r="D126" s="226">
        <v>1</v>
      </c>
      <c r="E126" s="285"/>
      <c r="F126" s="163"/>
      <c r="G126" s="164"/>
      <c r="H126" s="163"/>
    </row>
    <row r="127" spans="1:8" x14ac:dyDescent="0.3">
      <c r="A127" s="271" t="s">
        <v>176</v>
      </c>
      <c r="B127" s="226">
        <v>1</v>
      </c>
      <c r="C127" s="226"/>
      <c r="D127" s="226">
        <v>1</v>
      </c>
      <c r="E127" s="285"/>
      <c r="F127" s="163"/>
      <c r="G127" s="164"/>
      <c r="H127" s="163"/>
    </row>
    <row r="128" spans="1:8" x14ac:dyDescent="0.3">
      <c r="A128" s="261" t="s">
        <v>1386</v>
      </c>
      <c r="B128" s="262">
        <v>3</v>
      </c>
      <c r="C128" s="262"/>
      <c r="D128" s="262">
        <v>3</v>
      </c>
      <c r="E128" s="277"/>
      <c r="G128" s="163"/>
      <c r="H128" s="163"/>
    </row>
    <row r="129" spans="1:8" x14ac:dyDescent="0.3">
      <c r="A129" s="284"/>
      <c r="B129" s="227">
        <f>SUM(B119:B128)</f>
        <v>13</v>
      </c>
      <c r="C129" s="227">
        <f>SUM(C119:C128)</f>
        <v>0</v>
      </c>
      <c r="D129" s="227">
        <f>SUM(D119:D128)</f>
        <v>13</v>
      </c>
      <c r="E129" s="227">
        <f>SUM(E119:E128)</f>
        <v>0</v>
      </c>
      <c r="G129" s="163"/>
      <c r="H129" s="163"/>
    </row>
    <row r="130" spans="1:8" x14ac:dyDescent="0.3">
      <c r="A130" s="284"/>
      <c r="B130" s="227"/>
      <c r="C130" s="227"/>
      <c r="D130" s="287"/>
      <c r="E130" s="287"/>
      <c r="G130" s="163"/>
      <c r="H130" s="163"/>
    </row>
    <row r="131" spans="1:8" x14ac:dyDescent="0.3">
      <c r="A131" s="327" t="s">
        <v>1247</v>
      </c>
      <c r="B131" s="328"/>
      <c r="C131" s="328"/>
      <c r="D131" s="328"/>
      <c r="E131" s="328"/>
      <c r="F131" s="224"/>
      <c r="G131" s="163"/>
      <c r="H131" s="163"/>
    </row>
    <row r="132" spans="1:8" x14ac:dyDescent="0.3">
      <c r="A132" s="225" t="s">
        <v>0</v>
      </c>
      <c r="B132" s="226" t="s">
        <v>1395</v>
      </c>
      <c r="C132" s="226" t="s">
        <v>1394</v>
      </c>
      <c r="D132" s="226" t="s">
        <v>1396</v>
      </c>
      <c r="E132" s="226" t="s">
        <v>1397</v>
      </c>
      <c r="G132" s="163"/>
      <c r="H132" s="163"/>
    </row>
    <row r="133" spans="1:8" x14ac:dyDescent="0.3">
      <c r="A133" s="239" t="s">
        <v>13</v>
      </c>
      <c r="B133" s="262">
        <v>2</v>
      </c>
      <c r="C133" s="262"/>
      <c r="D133" s="262">
        <v>2</v>
      </c>
      <c r="E133" s="262"/>
      <c r="G133" s="163"/>
      <c r="H133" s="163"/>
    </row>
    <row r="134" spans="1:8" x14ac:dyDescent="0.3">
      <c r="A134" s="239" t="s">
        <v>1229</v>
      </c>
      <c r="B134" s="262"/>
      <c r="C134" s="262">
        <v>1</v>
      </c>
      <c r="D134" s="262"/>
      <c r="E134" s="262">
        <v>1</v>
      </c>
      <c r="G134" s="163"/>
      <c r="H134" s="163"/>
    </row>
    <row r="135" spans="1:8" x14ac:dyDescent="0.3">
      <c r="A135" s="239" t="s">
        <v>1386</v>
      </c>
      <c r="B135" s="262">
        <v>1</v>
      </c>
      <c r="C135" s="262"/>
      <c r="D135" s="262">
        <v>1</v>
      </c>
      <c r="E135" s="262"/>
      <c r="G135" s="163"/>
      <c r="H135" s="163"/>
    </row>
    <row r="136" spans="1:8" x14ac:dyDescent="0.3">
      <c r="A136" s="288"/>
      <c r="B136" s="227">
        <f>SUM(B133:B135)</f>
        <v>3</v>
      </c>
      <c r="C136" s="227">
        <f>SUM(C133:C135)</f>
        <v>1</v>
      </c>
      <c r="D136" s="227">
        <f>SUM(D133:D135)</f>
        <v>3</v>
      </c>
      <c r="E136" s="227">
        <f>SUM(E133:E135)</f>
        <v>1</v>
      </c>
      <c r="G136" s="163"/>
      <c r="H136" s="163"/>
    </row>
    <row r="137" spans="1:8" x14ac:dyDescent="0.3">
      <c r="A137" s="1"/>
      <c r="G137" s="163"/>
      <c r="H137" s="163"/>
    </row>
    <row r="138" spans="1:8" x14ac:dyDescent="0.3">
      <c r="A138" s="327" t="s">
        <v>1218</v>
      </c>
      <c r="B138" s="328"/>
      <c r="C138" s="328"/>
      <c r="D138" s="328"/>
      <c r="E138" s="328"/>
      <c r="F138" s="224"/>
      <c r="G138" s="163"/>
      <c r="H138" s="163"/>
    </row>
    <row r="139" spans="1:8" x14ac:dyDescent="0.3">
      <c r="A139" s="225" t="s">
        <v>0</v>
      </c>
      <c r="B139" s="226" t="s">
        <v>1395</v>
      </c>
      <c r="C139" s="226" t="s">
        <v>1394</v>
      </c>
      <c r="D139" s="226" t="s">
        <v>1396</v>
      </c>
      <c r="E139" s="226" t="s">
        <v>1397</v>
      </c>
      <c r="G139" s="163"/>
      <c r="H139" s="163"/>
    </row>
    <row r="140" spans="1:8" x14ac:dyDescent="0.3">
      <c r="A140" s="239" t="s">
        <v>1087</v>
      </c>
      <c r="B140" s="262">
        <v>61</v>
      </c>
      <c r="C140" s="262">
        <v>41</v>
      </c>
      <c r="D140" s="263">
        <v>63</v>
      </c>
      <c r="E140" s="262">
        <v>41</v>
      </c>
      <c r="F140" s="163"/>
      <c r="G140" s="163"/>
      <c r="H140" s="163"/>
    </row>
    <row r="141" spans="1:8" x14ac:dyDescent="0.3">
      <c r="A141" s="239" t="s">
        <v>185</v>
      </c>
      <c r="B141" s="262">
        <v>1</v>
      </c>
      <c r="C141" s="262"/>
      <c r="D141" s="289">
        <v>1</v>
      </c>
      <c r="E141" s="262"/>
      <c r="F141" s="163"/>
      <c r="G141" s="163"/>
      <c r="H141" s="163"/>
    </row>
    <row r="142" spans="1:8" x14ac:dyDescent="0.3">
      <c r="A142" s="251" t="s">
        <v>1195</v>
      </c>
      <c r="B142" s="226"/>
      <c r="C142" s="226">
        <v>2</v>
      </c>
      <c r="D142" s="290"/>
      <c r="E142" s="226">
        <v>2</v>
      </c>
      <c r="F142" s="163"/>
      <c r="G142" s="163"/>
      <c r="H142" s="163"/>
    </row>
    <row r="143" spans="1:8" x14ac:dyDescent="0.3">
      <c r="A143" s="239" t="s">
        <v>1229</v>
      </c>
      <c r="B143" s="262">
        <v>34</v>
      </c>
      <c r="C143" s="262">
        <v>8</v>
      </c>
      <c r="D143" s="262">
        <v>34</v>
      </c>
      <c r="E143" s="262">
        <v>8</v>
      </c>
      <c r="F143" s="163"/>
      <c r="G143" s="163"/>
      <c r="H143" s="163"/>
    </row>
    <row r="144" spans="1:8" x14ac:dyDescent="0.3">
      <c r="A144" s="251" t="s">
        <v>1206</v>
      </c>
      <c r="B144" s="226"/>
      <c r="C144" s="226"/>
      <c r="D144" s="254"/>
      <c r="E144" s="254">
        <v>1</v>
      </c>
      <c r="F144" s="163"/>
      <c r="G144" s="163"/>
      <c r="H144" s="163"/>
    </row>
    <row r="145" spans="1:8" x14ac:dyDescent="0.3">
      <c r="A145" s="251" t="s">
        <v>254</v>
      </c>
      <c r="B145" s="226"/>
      <c r="C145" s="226"/>
      <c r="D145" s="254"/>
      <c r="E145" s="254">
        <v>1</v>
      </c>
      <c r="F145" s="163"/>
      <c r="G145" s="163"/>
      <c r="H145" s="163"/>
    </row>
    <row r="146" spans="1:8" x14ac:dyDescent="0.3">
      <c r="A146" s="251" t="s">
        <v>1089</v>
      </c>
      <c r="B146" s="226">
        <v>4</v>
      </c>
      <c r="C146" s="226"/>
      <c r="D146" s="226">
        <v>4</v>
      </c>
      <c r="E146" s="254"/>
      <c r="F146" s="163"/>
      <c r="G146" s="163"/>
      <c r="H146" s="163"/>
    </row>
    <row r="147" spans="1:8" x14ac:dyDescent="0.3">
      <c r="A147" s="239" t="s">
        <v>1085</v>
      </c>
      <c r="B147" s="262">
        <v>34</v>
      </c>
      <c r="C147" s="262"/>
      <c r="D147" s="263">
        <v>35</v>
      </c>
      <c r="E147" s="263"/>
      <c r="F147" s="163"/>
      <c r="G147" s="163"/>
      <c r="H147" s="163"/>
    </row>
    <row r="148" spans="1:8" x14ac:dyDescent="0.3">
      <c r="A148" s="236" t="s">
        <v>150</v>
      </c>
      <c r="B148" s="262">
        <v>1</v>
      </c>
      <c r="C148" s="262"/>
      <c r="D148" s="289">
        <v>1</v>
      </c>
      <c r="E148" s="289"/>
      <c r="F148" s="163"/>
      <c r="G148" s="163"/>
      <c r="H148" s="163"/>
    </row>
    <row r="149" spans="1:8" x14ac:dyDescent="0.3">
      <c r="A149" s="266"/>
      <c r="B149" s="227">
        <f>SUM(B140:B148)</f>
        <v>135</v>
      </c>
      <c r="C149" s="227">
        <f>SUM(C140:C148)</f>
        <v>51</v>
      </c>
      <c r="D149" s="227">
        <f>SUM(D140:D148)</f>
        <v>138</v>
      </c>
      <c r="E149" s="227">
        <f>SUM(E140:E148)</f>
        <v>53</v>
      </c>
      <c r="F149" s="163"/>
      <c r="G149" s="163"/>
      <c r="H149" s="163"/>
    </row>
    <row r="150" spans="1:8" x14ac:dyDescent="0.3">
      <c r="D150" s="291"/>
      <c r="E150" s="291"/>
      <c r="F150" s="163"/>
      <c r="G150" s="163"/>
      <c r="H150" s="163"/>
    </row>
    <row r="151" spans="1:8" x14ac:dyDescent="0.3">
      <c r="A151" s="325" t="s">
        <v>1212</v>
      </c>
      <c r="B151" s="326"/>
      <c r="C151" s="326"/>
      <c r="D151" s="326"/>
      <c r="E151" s="326"/>
      <c r="F151" s="224"/>
      <c r="G151" s="163"/>
      <c r="H151" s="163"/>
    </row>
    <row r="152" spans="1:8" x14ac:dyDescent="0.3">
      <c r="A152" s="225" t="s">
        <v>0</v>
      </c>
      <c r="B152" s="226" t="s">
        <v>1395</v>
      </c>
      <c r="C152" s="226" t="s">
        <v>1394</v>
      </c>
      <c r="D152" s="226" t="s">
        <v>1396</v>
      </c>
      <c r="E152" s="226" t="s">
        <v>1397</v>
      </c>
      <c r="F152" s="163"/>
      <c r="G152" s="163"/>
      <c r="H152" s="164"/>
    </row>
    <row r="153" spans="1:8" x14ac:dyDescent="0.3">
      <c r="A153" s="251" t="s">
        <v>1346</v>
      </c>
      <c r="B153" s="226"/>
      <c r="C153" s="226">
        <v>3</v>
      </c>
      <c r="D153" s="226"/>
      <c r="E153" s="226">
        <v>3</v>
      </c>
      <c r="F153" s="163"/>
      <c r="G153" s="163"/>
      <c r="H153" s="164"/>
    </row>
    <row r="154" spans="1:8" x14ac:dyDescent="0.3">
      <c r="A154" s="239" t="s">
        <v>1379</v>
      </c>
      <c r="B154" s="262">
        <v>4</v>
      </c>
      <c r="C154" s="262"/>
      <c r="D154" s="262">
        <v>4</v>
      </c>
      <c r="E154" s="262"/>
      <c r="F154" s="163"/>
      <c r="G154" s="163"/>
      <c r="H154" s="164"/>
    </row>
    <row r="155" spans="1:8" x14ac:dyDescent="0.3">
      <c r="A155" s="239" t="s">
        <v>1378</v>
      </c>
      <c r="B155" s="262">
        <v>9</v>
      </c>
      <c r="C155" s="262"/>
      <c r="D155" s="262">
        <v>9</v>
      </c>
      <c r="E155" s="262"/>
      <c r="F155" s="163"/>
      <c r="G155" s="164"/>
      <c r="H155" s="163"/>
    </row>
    <row r="156" spans="1:8" x14ac:dyDescent="0.3">
      <c r="A156" s="261" t="s">
        <v>5</v>
      </c>
      <c r="B156" s="262">
        <v>3</v>
      </c>
      <c r="C156" s="262"/>
      <c r="D156" s="262">
        <v>3</v>
      </c>
      <c r="E156" s="262"/>
      <c r="F156" s="163"/>
      <c r="G156" s="164"/>
      <c r="H156" s="163"/>
    </row>
    <row r="157" spans="1:8" x14ac:dyDescent="0.3">
      <c r="A157" s="251" t="s">
        <v>59</v>
      </c>
      <c r="B157" s="226">
        <v>1</v>
      </c>
      <c r="C157" s="226"/>
      <c r="D157" s="226">
        <v>1</v>
      </c>
      <c r="E157" s="226"/>
      <c r="F157" s="163"/>
      <c r="G157" s="164"/>
      <c r="H157" s="163"/>
    </row>
    <row r="158" spans="1:8" x14ac:dyDescent="0.3">
      <c r="A158" s="233" t="s">
        <v>47</v>
      </c>
      <c r="B158" s="226">
        <v>1</v>
      </c>
      <c r="C158" s="226"/>
      <c r="D158" s="226">
        <v>1</v>
      </c>
      <c r="E158" s="226"/>
      <c r="F158" s="163"/>
      <c r="G158" s="164"/>
      <c r="H158" s="163"/>
    </row>
    <row r="159" spans="1:8" x14ac:dyDescent="0.3">
      <c r="A159" s="292" t="s">
        <v>1392</v>
      </c>
      <c r="B159" s="246">
        <v>3</v>
      </c>
      <c r="C159" s="246"/>
      <c r="D159" s="246">
        <v>3</v>
      </c>
      <c r="E159" s="246"/>
      <c r="F159" s="163"/>
      <c r="G159" s="164"/>
      <c r="H159" s="163"/>
    </row>
    <row r="160" spans="1:8" x14ac:dyDescent="0.3">
      <c r="A160" s="236" t="s">
        <v>1229</v>
      </c>
      <c r="B160" s="262">
        <v>3</v>
      </c>
      <c r="C160" s="262">
        <v>12</v>
      </c>
      <c r="D160" s="262">
        <v>3</v>
      </c>
      <c r="E160" s="262">
        <v>12</v>
      </c>
      <c r="F160" s="163"/>
      <c r="G160" s="164"/>
      <c r="H160" s="163"/>
    </row>
    <row r="161" spans="1:8" x14ac:dyDescent="0.3">
      <c r="A161" s="236" t="s">
        <v>1500</v>
      </c>
      <c r="B161" s="262"/>
      <c r="C161" s="262">
        <v>6</v>
      </c>
      <c r="D161" s="262"/>
      <c r="E161" s="262">
        <v>6</v>
      </c>
      <c r="F161" s="163"/>
      <c r="G161" s="164"/>
      <c r="H161" s="163"/>
    </row>
    <row r="162" spans="1:8" x14ac:dyDescent="0.3">
      <c r="A162" s="278" t="s">
        <v>199</v>
      </c>
      <c r="B162" s="262">
        <v>3</v>
      </c>
      <c r="C162" s="262">
        <v>9</v>
      </c>
      <c r="D162" s="262">
        <v>3</v>
      </c>
      <c r="E162" s="262">
        <v>9</v>
      </c>
      <c r="F162" s="163"/>
      <c r="G162" s="164"/>
      <c r="H162" s="163"/>
    </row>
    <row r="163" spans="1:8" x14ac:dyDescent="0.3">
      <c r="A163" s="239" t="s">
        <v>32</v>
      </c>
      <c r="B163" s="262">
        <v>4</v>
      </c>
      <c r="C163" s="262"/>
      <c r="D163" s="262">
        <v>4</v>
      </c>
      <c r="E163" s="262"/>
      <c r="F163" s="163"/>
      <c r="G163" s="164"/>
      <c r="H163" s="163"/>
    </row>
    <row r="164" spans="1:8" x14ac:dyDescent="0.3">
      <c r="A164" s="233" t="s">
        <v>14</v>
      </c>
      <c r="B164" s="226">
        <v>2</v>
      </c>
      <c r="C164" s="226"/>
      <c r="D164" s="226">
        <v>2</v>
      </c>
      <c r="E164" s="226"/>
      <c r="F164" s="163"/>
      <c r="G164" s="164"/>
      <c r="H164" s="163"/>
    </row>
    <row r="165" spans="1:8" x14ac:dyDescent="0.3">
      <c r="A165" s="233" t="s">
        <v>56</v>
      </c>
      <c r="B165" s="226">
        <v>1</v>
      </c>
      <c r="C165" s="226"/>
      <c r="D165" s="226">
        <v>1</v>
      </c>
      <c r="E165" s="226"/>
      <c r="F165" s="163"/>
      <c r="G165" s="164"/>
      <c r="H165" s="163"/>
    </row>
    <row r="166" spans="1:8" x14ac:dyDescent="0.3">
      <c r="A166" s="236" t="s">
        <v>1403</v>
      </c>
      <c r="B166" s="262">
        <v>2</v>
      </c>
      <c r="C166" s="262"/>
      <c r="D166" s="262">
        <v>2</v>
      </c>
      <c r="E166" s="262"/>
      <c r="F166" s="163"/>
      <c r="G166" s="164"/>
      <c r="H166" s="163"/>
    </row>
    <row r="167" spans="1:8" x14ac:dyDescent="0.3">
      <c r="A167" s="233" t="s">
        <v>1503</v>
      </c>
      <c r="B167" s="226">
        <v>1</v>
      </c>
      <c r="C167" s="226"/>
      <c r="D167" s="226">
        <v>1</v>
      </c>
      <c r="E167" s="226"/>
      <c r="F167" s="163"/>
      <c r="G167" s="164"/>
      <c r="H167" s="163"/>
    </row>
    <row r="168" spans="1:8" x14ac:dyDescent="0.3">
      <c r="A168" s="251" t="s">
        <v>12</v>
      </c>
      <c r="B168" s="226">
        <v>1</v>
      </c>
      <c r="C168" s="226"/>
      <c r="D168" s="226">
        <v>1</v>
      </c>
      <c r="E168" s="226"/>
      <c r="F168" s="163"/>
      <c r="G168" s="164"/>
      <c r="H168" s="163"/>
    </row>
    <row r="169" spans="1:8" x14ac:dyDescent="0.3">
      <c r="A169" s="251" t="s">
        <v>170</v>
      </c>
      <c r="B169" s="226">
        <v>1</v>
      </c>
      <c r="C169" s="226"/>
      <c r="D169" s="226">
        <v>1</v>
      </c>
      <c r="E169" s="226"/>
      <c r="F169" s="163"/>
      <c r="G169" s="164"/>
      <c r="H169" s="163"/>
    </row>
    <row r="170" spans="1:8" x14ac:dyDescent="0.3">
      <c r="A170" s="236" t="s">
        <v>150</v>
      </c>
      <c r="B170" s="262">
        <v>7</v>
      </c>
      <c r="C170" s="262"/>
      <c r="D170" s="262">
        <v>7</v>
      </c>
      <c r="E170" s="274"/>
      <c r="F170" s="163"/>
      <c r="G170" s="164"/>
      <c r="H170" s="163"/>
    </row>
    <row r="171" spans="1:8" x14ac:dyDescent="0.3">
      <c r="A171" s="261" t="s">
        <v>1386</v>
      </c>
      <c r="B171" s="262">
        <v>1</v>
      </c>
      <c r="C171" s="262"/>
      <c r="D171" s="262">
        <v>1</v>
      </c>
      <c r="E171" s="277"/>
      <c r="F171" s="163"/>
      <c r="G171" s="164"/>
      <c r="H171" s="163"/>
    </row>
    <row r="172" spans="1:8" x14ac:dyDescent="0.3">
      <c r="A172" s="284"/>
      <c r="B172" s="227">
        <f>SUM(B153:B171)</f>
        <v>47</v>
      </c>
      <c r="C172" s="227">
        <f>SUM(C153:C171)</f>
        <v>30</v>
      </c>
      <c r="D172" s="227">
        <f>SUM(D153:D171)</f>
        <v>47</v>
      </c>
      <c r="E172" s="227">
        <f>SUM(E153:E171)</f>
        <v>30</v>
      </c>
      <c r="F172" s="163"/>
      <c r="G172" s="164"/>
      <c r="H172" s="163"/>
    </row>
    <row r="173" spans="1:8" ht="14.5" x14ac:dyDescent="0.35">
      <c r="F173" s="167"/>
      <c r="H173" s="163"/>
    </row>
    <row r="174" spans="1:8" x14ac:dyDescent="0.3">
      <c r="A174" s="325" t="s">
        <v>353</v>
      </c>
      <c r="B174" s="326"/>
      <c r="C174" s="326"/>
      <c r="D174" s="326"/>
      <c r="E174" s="326"/>
      <c r="F174" s="224"/>
      <c r="H174" s="163"/>
    </row>
    <row r="175" spans="1:8" x14ac:dyDescent="0.3">
      <c r="A175" s="225" t="s">
        <v>0</v>
      </c>
      <c r="B175" s="226" t="s">
        <v>1395</v>
      </c>
      <c r="C175" s="226" t="s">
        <v>1394</v>
      </c>
      <c r="D175" s="226" t="s">
        <v>1396</v>
      </c>
      <c r="E175" s="226" t="s">
        <v>1397</v>
      </c>
      <c r="F175" s="163"/>
      <c r="G175" s="163"/>
      <c r="H175" s="163"/>
    </row>
    <row r="176" spans="1:8" x14ac:dyDescent="0.3">
      <c r="A176" s="236" t="s">
        <v>1379</v>
      </c>
      <c r="B176" s="262">
        <v>1</v>
      </c>
      <c r="C176" s="262"/>
      <c r="D176" s="262">
        <v>1</v>
      </c>
      <c r="E176" s="262"/>
      <c r="F176" s="163"/>
      <c r="G176" s="163"/>
      <c r="H176" s="163"/>
    </row>
    <row r="177" spans="1:8" x14ac:dyDescent="0.3">
      <c r="A177" s="278" t="s">
        <v>1380</v>
      </c>
      <c r="B177" s="262">
        <v>4</v>
      </c>
      <c r="C177" s="262"/>
      <c r="D177" s="262">
        <v>4</v>
      </c>
      <c r="E177" s="262"/>
      <c r="F177" s="163"/>
      <c r="G177" s="163"/>
      <c r="H177" s="163"/>
    </row>
    <row r="178" spans="1:8" x14ac:dyDescent="0.3">
      <c r="A178" s="261" t="s">
        <v>1393</v>
      </c>
      <c r="B178" s="262">
        <v>1</v>
      </c>
      <c r="C178" s="262"/>
      <c r="D178" s="262">
        <v>1</v>
      </c>
      <c r="E178" s="277"/>
      <c r="F178" s="163"/>
      <c r="G178" s="164"/>
      <c r="H178" s="163"/>
    </row>
    <row r="179" spans="1:8" x14ac:dyDescent="0.3">
      <c r="A179" s="281" t="s">
        <v>81</v>
      </c>
      <c r="B179" s="226">
        <v>1</v>
      </c>
      <c r="C179" s="226"/>
      <c r="D179" s="226">
        <v>1</v>
      </c>
      <c r="E179" s="279"/>
      <c r="F179" s="163"/>
      <c r="G179" s="164"/>
      <c r="H179" s="163"/>
    </row>
    <row r="180" spans="1:8" x14ac:dyDescent="0.3">
      <c r="A180" s="281" t="s">
        <v>136</v>
      </c>
      <c r="B180" s="226">
        <v>2</v>
      </c>
      <c r="C180" s="226"/>
      <c r="D180" s="226">
        <v>2</v>
      </c>
      <c r="E180" s="279"/>
      <c r="F180" s="163"/>
      <c r="G180" s="164"/>
      <c r="H180" s="163"/>
    </row>
    <row r="181" spans="1:8" x14ac:dyDescent="0.3">
      <c r="A181" s="278" t="s">
        <v>1229</v>
      </c>
      <c r="B181" s="262">
        <v>1</v>
      </c>
      <c r="C181" s="262"/>
      <c r="D181" s="262">
        <v>1</v>
      </c>
      <c r="E181" s="277"/>
      <c r="F181" s="163"/>
      <c r="G181" s="164"/>
      <c r="H181" s="163"/>
    </row>
    <row r="182" spans="1:8" x14ac:dyDescent="0.3">
      <c r="A182" s="281" t="s">
        <v>155</v>
      </c>
      <c r="B182" s="226">
        <v>1</v>
      </c>
      <c r="C182" s="226"/>
      <c r="D182" s="226">
        <v>1</v>
      </c>
      <c r="E182" s="279"/>
      <c r="F182" s="163"/>
      <c r="G182" s="164"/>
      <c r="H182" s="163"/>
    </row>
    <row r="183" spans="1:8" x14ac:dyDescent="0.3">
      <c r="A183" s="278" t="s">
        <v>1382</v>
      </c>
      <c r="B183" s="262">
        <v>3</v>
      </c>
      <c r="C183" s="262"/>
      <c r="D183" s="262">
        <v>3</v>
      </c>
      <c r="E183" s="277"/>
      <c r="F183" s="163"/>
      <c r="G183" s="164"/>
      <c r="H183" s="163"/>
    </row>
    <row r="184" spans="1:8" x14ac:dyDescent="0.3">
      <c r="A184" s="278" t="s">
        <v>1384</v>
      </c>
      <c r="B184" s="262">
        <v>1</v>
      </c>
      <c r="C184" s="262"/>
      <c r="D184" s="262">
        <v>1</v>
      </c>
      <c r="E184" s="277"/>
      <c r="F184" s="163"/>
      <c r="G184" s="164"/>
      <c r="H184" s="163"/>
    </row>
    <row r="185" spans="1:8" x14ac:dyDescent="0.3">
      <c r="A185" s="281" t="s">
        <v>12</v>
      </c>
      <c r="B185" s="226">
        <v>2</v>
      </c>
      <c r="C185" s="226"/>
      <c r="D185" s="226">
        <v>2</v>
      </c>
      <c r="E185" s="279"/>
      <c r="F185" s="163"/>
      <c r="G185" s="164"/>
      <c r="H185" s="163"/>
    </row>
    <row r="186" spans="1:8" x14ac:dyDescent="0.3">
      <c r="A186" s="278" t="s">
        <v>150</v>
      </c>
      <c r="B186" s="262">
        <v>2</v>
      </c>
      <c r="C186" s="262"/>
      <c r="D186" s="262">
        <v>2</v>
      </c>
      <c r="E186" s="274"/>
      <c r="F186" s="163"/>
      <c r="G186" s="164"/>
      <c r="H186" s="163"/>
    </row>
    <row r="187" spans="1:8" x14ac:dyDescent="0.3">
      <c r="A187" s="261" t="s">
        <v>1386</v>
      </c>
      <c r="B187" s="262">
        <v>2</v>
      </c>
      <c r="C187" s="262"/>
      <c r="D187" s="262">
        <v>2</v>
      </c>
      <c r="E187" s="277"/>
      <c r="F187" s="163"/>
      <c r="G187" s="164"/>
      <c r="H187" s="163"/>
    </row>
    <row r="188" spans="1:8" x14ac:dyDescent="0.3">
      <c r="A188" s="284"/>
      <c r="B188" s="227">
        <f>SUM(B176:B187)</f>
        <v>21</v>
      </c>
      <c r="C188" s="227">
        <f>SUM(C176:C187)</f>
        <v>0</v>
      </c>
      <c r="D188" s="227">
        <f>SUM(D176:D187)</f>
        <v>21</v>
      </c>
      <c r="E188" s="227">
        <f>SUM(E176:E187)</f>
        <v>0</v>
      </c>
      <c r="F188" s="163"/>
      <c r="G188" s="164"/>
      <c r="H188" s="163"/>
    </row>
    <row r="189" spans="1:8" x14ac:dyDescent="0.3">
      <c r="F189" s="163"/>
      <c r="G189" s="164"/>
      <c r="H189" s="163"/>
    </row>
    <row r="190" spans="1:8" x14ac:dyDescent="0.3">
      <c r="A190" s="325" t="s">
        <v>355</v>
      </c>
      <c r="B190" s="326"/>
      <c r="C190" s="326"/>
      <c r="D190" s="326"/>
      <c r="E190" s="326"/>
      <c r="F190" s="224"/>
      <c r="G190" s="163"/>
      <c r="H190" s="163"/>
    </row>
    <row r="191" spans="1:8" x14ac:dyDescent="0.3">
      <c r="A191" s="225" t="s">
        <v>0</v>
      </c>
      <c r="B191" s="226" t="s">
        <v>1395</v>
      </c>
      <c r="C191" s="226" t="s">
        <v>1394</v>
      </c>
      <c r="D191" s="226" t="s">
        <v>1396</v>
      </c>
      <c r="E191" s="226" t="s">
        <v>1397</v>
      </c>
      <c r="F191" s="163"/>
      <c r="G191" s="163"/>
      <c r="H191" s="163"/>
    </row>
    <row r="192" spans="1:8" x14ac:dyDescent="0.3">
      <c r="A192" s="278" t="s">
        <v>1378</v>
      </c>
      <c r="B192" s="262">
        <v>2</v>
      </c>
      <c r="C192" s="262"/>
      <c r="D192" s="262">
        <v>2</v>
      </c>
      <c r="E192" s="277"/>
      <c r="F192" s="164"/>
      <c r="G192" s="163"/>
      <c r="H192" s="163"/>
    </row>
    <row r="193" spans="1:8" x14ac:dyDescent="0.3">
      <c r="A193" s="261" t="s">
        <v>5</v>
      </c>
      <c r="B193" s="262">
        <v>2</v>
      </c>
      <c r="C193" s="262"/>
      <c r="D193" s="262">
        <v>2</v>
      </c>
      <c r="E193" s="272"/>
      <c r="F193" s="164"/>
      <c r="G193" s="163"/>
      <c r="H193" s="163"/>
    </row>
    <row r="194" spans="1:8" x14ac:dyDescent="0.3">
      <c r="A194" s="281" t="s">
        <v>136</v>
      </c>
      <c r="B194" s="226">
        <v>1</v>
      </c>
      <c r="C194" s="226"/>
      <c r="D194" s="226">
        <v>1</v>
      </c>
      <c r="E194" s="226"/>
      <c r="F194" s="164"/>
      <c r="G194" s="163"/>
      <c r="H194" s="163"/>
    </row>
    <row r="195" spans="1:8" x14ac:dyDescent="0.3">
      <c r="A195" s="278" t="s">
        <v>199</v>
      </c>
      <c r="B195" s="262">
        <v>1</v>
      </c>
      <c r="C195" s="262"/>
      <c r="D195" s="262">
        <v>1</v>
      </c>
      <c r="E195" s="262"/>
      <c r="F195" s="163"/>
      <c r="G195" s="163"/>
      <c r="H195" s="163"/>
    </row>
    <row r="196" spans="1:8" x14ac:dyDescent="0.3">
      <c r="A196" s="278" t="s">
        <v>232</v>
      </c>
      <c r="B196" s="262">
        <v>1</v>
      </c>
      <c r="C196" s="262"/>
      <c r="D196" s="262">
        <v>1</v>
      </c>
      <c r="E196" s="262"/>
      <c r="F196" s="163"/>
      <c r="G196" s="163"/>
      <c r="H196" s="163"/>
    </row>
    <row r="197" spans="1:8" x14ac:dyDescent="0.3">
      <c r="B197" s="5">
        <f>SUM(B192:B196)</f>
        <v>7</v>
      </c>
      <c r="C197" s="5">
        <f>SUM(C192:C196)</f>
        <v>0</v>
      </c>
      <c r="D197" s="5">
        <f>SUM(D192:D196)</f>
        <v>7</v>
      </c>
      <c r="E197" s="5">
        <f>SUM(E192:E196)</f>
        <v>0</v>
      </c>
      <c r="F197" s="163"/>
      <c r="G197" s="163"/>
      <c r="H197" s="163"/>
    </row>
    <row r="198" spans="1:8" x14ac:dyDescent="0.3">
      <c r="F198" s="163"/>
      <c r="G198" s="163"/>
      <c r="H198" s="163"/>
    </row>
    <row r="199" spans="1:8" x14ac:dyDescent="0.3">
      <c r="F199" s="163"/>
      <c r="G199" s="163"/>
      <c r="H199" s="163"/>
    </row>
    <row r="200" spans="1:8" x14ac:dyDescent="0.3">
      <c r="F200" s="163"/>
      <c r="H200" s="163"/>
    </row>
    <row r="201" spans="1:8" x14ac:dyDescent="0.3">
      <c r="F201" s="163"/>
      <c r="H201" s="163"/>
    </row>
    <row r="202" spans="1:8" x14ac:dyDescent="0.3">
      <c r="F202" s="163"/>
      <c r="H202" s="163"/>
    </row>
    <row r="203" spans="1:8" x14ac:dyDescent="0.3">
      <c r="F203" s="163"/>
      <c r="H203" s="163"/>
    </row>
    <row r="204" spans="1:8" x14ac:dyDescent="0.3">
      <c r="F204" s="163"/>
      <c r="H204" s="163"/>
    </row>
    <row r="205" spans="1:8" x14ac:dyDescent="0.3">
      <c r="F205" s="163"/>
      <c r="H205" s="163"/>
    </row>
    <row r="206" spans="1:8" x14ac:dyDescent="0.3">
      <c r="H206" s="163"/>
    </row>
    <row r="207" spans="1:8" x14ac:dyDescent="0.3">
      <c r="H207" s="163"/>
    </row>
    <row r="208" spans="1:8" x14ac:dyDescent="0.3">
      <c r="H208" s="163"/>
    </row>
    <row r="209" spans="8:8" x14ac:dyDescent="0.3">
      <c r="H209" s="163"/>
    </row>
    <row r="210" spans="8:8" x14ac:dyDescent="0.3">
      <c r="H210" s="163"/>
    </row>
    <row r="211" spans="8:8" x14ac:dyDescent="0.3">
      <c r="H211" s="163"/>
    </row>
    <row r="212" spans="8:8" x14ac:dyDescent="0.3">
      <c r="H212" s="163"/>
    </row>
    <row r="213" spans="8:8" x14ac:dyDescent="0.3">
      <c r="H213" s="163"/>
    </row>
    <row r="214" spans="8:8" x14ac:dyDescent="0.3">
      <c r="H214" s="163"/>
    </row>
    <row r="215" spans="8:8" x14ac:dyDescent="0.3">
      <c r="H215" s="163"/>
    </row>
    <row r="216" spans="8:8" x14ac:dyDescent="0.3">
      <c r="H216" s="163"/>
    </row>
    <row r="217" spans="8:8" x14ac:dyDescent="0.3">
      <c r="H217" s="163"/>
    </row>
    <row r="218" spans="8:8" x14ac:dyDescent="0.3">
      <c r="H218" s="163"/>
    </row>
    <row r="219" spans="8:8" x14ac:dyDescent="0.3">
      <c r="H219" s="163"/>
    </row>
    <row r="220" spans="8:8" x14ac:dyDescent="0.3">
      <c r="H220" s="163"/>
    </row>
    <row r="221" spans="8:8" x14ac:dyDescent="0.3">
      <c r="H221" s="163"/>
    </row>
    <row r="222" spans="8:8" x14ac:dyDescent="0.3">
      <c r="H222" s="163"/>
    </row>
    <row r="223" spans="8:8" x14ac:dyDescent="0.3">
      <c r="H223" s="163"/>
    </row>
    <row r="224" spans="8:8" x14ac:dyDescent="0.3">
      <c r="H224" s="163"/>
    </row>
  </sheetData>
  <mergeCells count="17">
    <mergeCell ref="A1:E1"/>
    <mergeCell ref="A24:E24"/>
    <mergeCell ref="A30:E30"/>
    <mergeCell ref="G1:J1"/>
    <mergeCell ref="G5:J5"/>
    <mergeCell ref="A38:E38"/>
    <mergeCell ref="A58:E58"/>
    <mergeCell ref="A138:E138"/>
    <mergeCell ref="A151:E151"/>
    <mergeCell ref="A174:E174"/>
    <mergeCell ref="A131:E131"/>
    <mergeCell ref="A190:E190"/>
    <mergeCell ref="A70:E70"/>
    <mergeCell ref="A85:E85"/>
    <mergeCell ref="A102:E102"/>
    <mergeCell ref="A111:E111"/>
    <mergeCell ref="A117:E1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254E-E4D4-44DC-A5D5-B20FBAB02721}">
  <dimension ref="A1:R605"/>
  <sheetViews>
    <sheetView workbookViewId="0">
      <selection activeCell="D12" sqref="D12"/>
    </sheetView>
  </sheetViews>
  <sheetFormatPr defaultRowHeight="14" x14ac:dyDescent="0.3"/>
  <cols>
    <col min="1" max="1" width="13.453125" style="15" bestFit="1" customWidth="1"/>
    <col min="2" max="2" width="15.36328125" style="15" bestFit="1" customWidth="1"/>
    <col min="3" max="3" width="11.36328125" style="15" bestFit="1" customWidth="1"/>
    <col min="4" max="5" width="8.7265625" style="15"/>
    <col min="6" max="7" width="8.7265625" style="21"/>
    <col min="8" max="8" width="14.81640625" style="21" bestFit="1" customWidth="1"/>
    <col min="9" max="9" width="8.7265625" style="21"/>
    <col min="10" max="16384" width="8.7265625" style="15"/>
  </cols>
  <sheetData>
    <row r="1" spans="1:11" s="304" customFormat="1" ht="54" customHeight="1" x14ac:dyDescent="0.3">
      <c r="A1" s="310" t="s">
        <v>1509</v>
      </c>
      <c r="B1" s="310" t="s">
        <v>0</v>
      </c>
      <c r="C1" s="311" t="s">
        <v>336</v>
      </c>
      <c r="D1" s="310" t="s">
        <v>3</v>
      </c>
      <c r="E1" s="312" t="s">
        <v>1400</v>
      </c>
      <c r="F1" s="313" t="s">
        <v>1233</v>
      </c>
      <c r="G1" s="313" t="s">
        <v>1401</v>
      </c>
      <c r="H1" s="314" t="s">
        <v>1211</v>
      </c>
      <c r="I1" s="314" t="s">
        <v>1201</v>
      </c>
    </row>
    <row r="2" spans="1:11" ht="14.5" x14ac:dyDescent="0.35">
      <c r="A2" s="15" t="s">
        <v>651</v>
      </c>
      <c r="B2" s="15" t="s">
        <v>1505</v>
      </c>
      <c r="C2" s="24" t="s">
        <v>339</v>
      </c>
      <c r="D2" s="316">
        <v>5.7442265205832427E-2</v>
      </c>
      <c r="E2" s="308">
        <v>1.2470655999999991</v>
      </c>
      <c r="F2" s="21">
        <v>48</v>
      </c>
      <c r="G2" s="309" t="s">
        <v>1508</v>
      </c>
      <c r="H2" s="28" t="s">
        <v>1218</v>
      </c>
      <c r="I2" s="21" t="s">
        <v>1203</v>
      </c>
      <c r="K2" s="305"/>
    </row>
    <row r="3" spans="1:11" ht="14.5" x14ac:dyDescent="0.35">
      <c r="A3" s="15" t="s">
        <v>647</v>
      </c>
      <c r="B3" s="15" t="s">
        <v>1505</v>
      </c>
      <c r="C3" s="24" t="s">
        <v>339</v>
      </c>
      <c r="D3" s="316">
        <v>5.4867206775186778E-2</v>
      </c>
      <c r="E3" s="308">
        <v>1.1069519999999995</v>
      </c>
      <c r="F3" s="21">
        <v>48</v>
      </c>
      <c r="G3" s="309" t="s">
        <v>1508</v>
      </c>
      <c r="H3" s="28" t="s">
        <v>1218</v>
      </c>
      <c r="I3" s="21" t="s">
        <v>1203</v>
      </c>
      <c r="K3" s="305"/>
    </row>
    <row r="4" spans="1:11" ht="14.5" x14ac:dyDescent="0.35">
      <c r="A4" s="15" t="s">
        <v>631</v>
      </c>
      <c r="B4" s="15" t="s">
        <v>1505</v>
      </c>
      <c r="C4" s="24" t="s">
        <v>339</v>
      </c>
      <c r="D4" s="316">
        <v>5.4524140376619228E-2</v>
      </c>
      <c r="E4" s="308">
        <v>1.1871891999999991</v>
      </c>
      <c r="F4" s="21">
        <v>40</v>
      </c>
      <c r="G4" s="309" t="s">
        <v>1508</v>
      </c>
      <c r="H4" s="28" t="s">
        <v>1218</v>
      </c>
      <c r="I4" s="21" t="s">
        <v>1203</v>
      </c>
      <c r="K4" s="305"/>
    </row>
    <row r="5" spans="1:11" ht="14.5" x14ac:dyDescent="0.35">
      <c r="A5" s="15" t="s">
        <v>641</v>
      </c>
      <c r="B5" s="15" t="s">
        <v>1505</v>
      </c>
      <c r="C5" s="24" t="s">
        <v>339</v>
      </c>
      <c r="D5" s="316">
        <v>5.4442434542055045E-2</v>
      </c>
      <c r="E5" s="308">
        <v>1.0666123999999984</v>
      </c>
      <c r="F5" s="21">
        <v>40</v>
      </c>
      <c r="G5" s="309" t="s">
        <v>1508</v>
      </c>
      <c r="H5" s="28" t="s">
        <v>1218</v>
      </c>
      <c r="I5" s="21" t="s">
        <v>1203</v>
      </c>
      <c r="K5" s="305"/>
    </row>
    <row r="6" spans="1:11" ht="14.5" x14ac:dyDescent="0.35">
      <c r="A6" s="15" t="s">
        <v>650</v>
      </c>
      <c r="B6" s="15" t="s">
        <v>1505</v>
      </c>
      <c r="C6" s="24" t="s">
        <v>339</v>
      </c>
      <c r="D6" s="316">
        <v>5.4020183588811596E-2</v>
      </c>
      <c r="E6" s="308">
        <v>0.86254239999999971</v>
      </c>
      <c r="F6" s="21">
        <v>48</v>
      </c>
      <c r="G6" s="309" t="s">
        <v>1508</v>
      </c>
      <c r="H6" s="28" t="s">
        <v>1218</v>
      </c>
      <c r="I6" s="21" t="s">
        <v>1203</v>
      </c>
      <c r="K6" s="305"/>
    </row>
    <row r="7" spans="1:11" ht="14.5" x14ac:dyDescent="0.35">
      <c r="A7" s="15" t="s">
        <v>644</v>
      </c>
      <c r="B7" s="15" t="s">
        <v>1505</v>
      </c>
      <c r="C7" s="24" t="s">
        <v>339</v>
      </c>
      <c r="D7" s="316">
        <v>5.3712861820307899E-2</v>
      </c>
      <c r="E7" s="308">
        <v>1.0180911999999998</v>
      </c>
      <c r="F7" s="21">
        <v>48</v>
      </c>
      <c r="G7" s="309" t="s">
        <v>1508</v>
      </c>
      <c r="H7" s="28" t="s">
        <v>1218</v>
      </c>
      <c r="I7" s="21" t="s">
        <v>1203</v>
      </c>
      <c r="K7" s="305"/>
    </row>
    <row r="8" spans="1:11" ht="14.5" x14ac:dyDescent="0.35">
      <c r="A8" s="15" t="s">
        <v>638</v>
      </c>
      <c r="B8" s="15" t="s">
        <v>1505</v>
      </c>
      <c r="C8" s="24" t="s">
        <v>339</v>
      </c>
      <c r="D8" s="316">
        <v>5.354780370926765E-2</v>
      </c>
      <c r="E8" s="308">
        <v>1.4189983999999998</v>
      </c>
      <c r="F8" s="21">
        <v>40</v>
      </c>
      <c r="G8" s="309" t="s">
        <v>1508</v>
      </c>
      <c r="H8" s="28" t="s">
        <v>1218</v>
      </c>
      <c r="I8" s="21" t="s">
        <v>1203</v>
      </c>
      <c r="K8" s="305"/>
    </row>
    <row r="9" spans="1:11" ht="14.5" x14ac:dyDescent="0.35">
      <c r="A9" s="15" t="s">
        <v>645</v>
      </c>
      <c r="B9" s="15" t="s">
        <v>1505</v>
      </c>
      <c r="C9" s="24" t="s">
        <v>339</v>
      </c>
      <c r="D9" s="316">
        <v>5.3457317614907088E-2</v>
      </c>
      <c r="E9" s="308">
        <v>1.5160967999999999</v>
      </c>
      <c r="F9" s="21">
        <v>48</v>
      </c>
      <c r="G9" s="309" t="s">
        <v>1508</v>
      </c>
      <c r="H9" s="28" t="s">
        <v>1218</v>
      </c>
      <c r="I9" s="21" t="s">
        <v>1203</v>
      </c>
      <c r="K9" s="305"/>
    </row>
    <row r="10" spans="1:11" ht="14.5" x14ac:dyDescent="0.35">
      <c r="A10" s="15" t="s">
        <v>633</v>
      </c>
      <c r="B10" s="15" t="s">
        <v>1505</v>
      </c>
      <c r="C10" s="24" t="s">
        <v>339</v>
      </c>
      <c r="D10" s="316">
        <v>5.3444612606289264E-2</v>
      </c>
      <c r="E10" s="308">
        <v>1.6234859999999993</v>
      </c>
      <c r="F10" s="21">
        <v>40</v>
      </c>
      <c r="G10" s="309" t="s">
        <v>1508</v>
      </c>
      <c r="H10" s="28" t="s">
        <v>1218</v>
      </c>
      <c r="I10" s="21" t="s">
        <v>1203</v>
      </c>
      <c r="K10" s="305"/>
    </row>
    <row r="11" spans="1:11" ht="14.5" x14ac:dyDescent="0.35">
      <c r="A11" s="15" t="s">
        <v>625</v>
      </c>
      <c r="B11" s="15" t="s">
        <v>1505</v>
      </c>
      <c r="C11" s="24" t="s">
        <v>339</v>
      </c>
      <c r="D11" s="316">
        <v>5.2916220318678264E-2</v>
      </c>
      <c r="E11" s="308">
        <v>1.0579423999999997</v>
      </c>
      <c r="F11" s="21">
        <v>40</v>
      </c>
      <c r="G11" s="309" t="s">
        <v>1508</v>
      </c>
      <c r="H11" s="28" t="s">
        <v>1218</v>
      </c>
      <c r="I11" s="21" t="s">
        <v>1203</v>
      </c>
      <c r="K11" s="305"/>
    </row>
    <row r="12" spans="1:11" ht="14.5" x14ac:dyDescent="0.35">
      <c r="A12" s="15" t="s">
        <v>654</v>
      </c>
      <c r="B12" s="15" t="s">
        <v>1505</v>
      </c>
      <c r="C12" s="24" t="s">
        <v>339</v>
      </c>
      <c r="D12" s="316">
        <v>5.2869302826586223E-2</v>
      </c>
      <c r="E12" s="308">
        <v>1.1518128000000005</v>
      </c>
      <c r="F12" s="21">
        <v>48</v>
      </c>
      <c r="G12" s="309" t="s">
        <v>1508</v>
      </c>
      <c r="H12" s="28" t="s">
        <v>1218</v>
      </c>
      <c r="I12" s="21" t="s">
        <v>1203</v>
      </c>
      <c r="K12" s="305"/>
    </row>
    <row r="13" spans="1:11" ht="14.5" x14ac:dyDescent="0.35">
      <c r="A13" s="15" t="s">
        <v>571</v>
      </c>
      <c r="B13" s="15" t="s">
        <v>1505</v>
      </c>
      <c r="C13" s="24" t="s">
        <v>339</v>
      </c>
      <c r="D13" s="316">
        <v>5.2646649357599863E-2</v>
      </c>
      <c r="E13" s="308">
        <v>0.95326559999999905</v>
      </c>
      <c r="F13" s="40">
        <v>38</v>
      </c>
      <c r="G13" s="309" t="s">
        <v>1508</v>
      </c>
      <c r="H13" s="28" t="s">
        <v>1218</v>
      </c>
      <c r="I13" s="21" t="s">
        <v>1203</v>
      </c>
      <c r="K13" s="305"/>
    </row>
    <row r="14" spans="1:11" ht="14.5" x14ac:dyDescent="0.35">
      <c r="A14" s="15" t="s">
        <v>646</v>
      </c>
      <c r="B14" s="15" t="s">
        <v>1505</v>
      </c>
      <c r="C14" s="24" t="s">
        <v>339</v>
      </c>
      <c r="D14" s="316">
        <v>5.2571638601168064E-2</v>
      </c>
      <c r="E14" s="308">
        <v>0.68851359999999995</v>
      </c>
      <c r="F14" s="21">
        <v>48</v>
      </c>
      <c r="G14" s="309" t="s">
        <v>1508</v>
      </c>
      <c r="H14" s="28" t="s">
        <v>1218</v>
      </c>
      <c r="I14" s="21" t="s">
        <v>1203</v>
      </c>
      <c r="K14" s="305"/>
    </row>
    <row r="15" spans="1:11" ht="14.5" x14ac:dyDescent="0.35">
      <c r="A15" s="23" t="s">
        <v>508</v>
      </c>
      <c r="B15" s="15" t="s">
        <v>1504</v>
      </c>
      <c r="C15" s="24" t="s">
        <v>339</v>
      </c>
      <c r="D15" s="307">
        <v>5.2182048963546904E-2</v>
      </c>
      <c r="E15" s="308">
        <v>1.8453474000000005</v>
      </c>
      <c r="F15" s="40">
        <v>14</v>
      </c>
      <c r="G15" s="309" t="s">
        <v>1507</v>
      </c>
      <c r="H15" s="28" t="s">
        <v>1217</v>
      </c>
      <c r="I15" s="21" t="s">
        <v>1203</v>
      </c>
      <c r="K15" s="305"/>
    </row>
    <row r="16" spans="1:11" ht="14.5" x14ac:dyDescent="0.35">
      <c r="A16" s="15" t="s">
        <v>643</v>
      </c>
      <c r="B16" s="15" t="s">
        <v>1505</v>
      </c>
      <c r="C16" s="24" t="s">
        <v>339</v>
      </c>
      <c r="D16" s="316">
        <v>5.2166517024147374E-2</v>
      </c>
      <c r="E16" s="308">
        <v>1.3846487999999995</v>
      </c>
      <c r="F16" s="21">
        <v>48</v>
      </c>
      <c r="G16" s="309" t="s">
        <v>1508</v>
      </c>
      <c r="H16" s="28" t="s">
        <v>1218</v>
      </c>
      <c r="I16" s="21" t="s">
        <v>1203</v>
      </c>
      <c r="K16" s="305"/>
    </row>
    <row r="17" spans="1:11" ht="14.5" x14ac:dyDescent="0.35">
      <c r="A17" s="15" t="s">
        <v>642</v>
      </c>
      <c r="B17" s="15" t="s">
        <v>1505</v>
      </c>
      <c r="C17" s="24" t="s">
        <v>339</v>
      </c>
      <c r="D17" s="316">
        <v>5.2136587986912897E-2</v>
      </c>
      <c r="E17" s="308">
        <v>1.5161279999999984</v>
      </c>
      <c r="F17" s="21">
        <v>48</v>
      </c>
      <c r="G17" s="309" t="s">
        <v>1508</v>
      </c>
      <c r="H17" s="28" t="s">
        <v>1218</v>
      </c>
      <c r="I17" s="21" t="s">
        <v>1203</v>
      </c>
      <c r="K17" s="305"/>
    </row>
    <row r="18" spans="1:11" ht="14.5" x14ac:dyDescent="0.35">
      <c r="A18" s="15" t="s">
        <v>570</v>
      </c>
      <c r="B18" s="15" t="s">
        <v>1505</v>
      </c>
      <c r="C18" s="24" t="s">
        <v>339</v>
      </c>
      <c r="D18" s="316">
        <v>5.1909645712503651E-2</v>
      </c>
      <c r="E18" s="308">
        <v>0.80071359999999947</v>
      </c>
      <c r="F18" s="40">
        <v>38</v>
      </c>
      <c r="G18" s="309" t="s">
        <v>1508</v>
      </c>
      <c r="H18" s="28" t="s">
        <v>1218</v>
      </c>
      <c r="I18" s="21" t="s">
        <v>1203</v>
      </c>
      <c r="K18" s="305"/>
    </row>
    <row r="19" spans="1:11" ht="14.5" x14ac:dyDescent="0.35">
      <c r="A19" s="15" t="s">
        <v>628</v>
      </c>
      <c r="B19" s="15" t="s">
        <v>1505</v>
      </c>
      <c r="C19" s="24" t="s">
        <v>339</v>
      </c>
      <c r="D19" s="316">
        <v>5.1467345885897665E-2</v>
      </c>
      <c r="E19" s="308">
        <v>1.2461035999999996</v>
      </c>
      <c r="F19" s="21">
        <v>40</v>
      </c>
      <c r="G19" s="309" t="s">
        <v>1508</v>
      </c>
      <c r="H19" s="28" t="s">
        <v>1218</v>
      </c>
      <c r="I19" s="21" t="s">
        <v>1203</v>
      </c>
      <c r="K19" s="305"/>
    </row>
    <row r="20" spans="1:11" x14ac:dyDescent="0.3">
      <c r="A20" s="15" t="s">
        <v>569</v>
      </c>
      <c r="B20" s="15" t="s">
        <v>1505</v>
      </c>
      <c r="C20" s="24" t="s">
        <v>339</v>
      </c>
      <c r="D20" s="316">
        <v>5.0637120899147681E-2</v>
      </c>
      <c r="E20" s="308">
        <v>1.1919695999999986</v>
      </c>
      <c r="F20" s="40">
        <v>38</v>
      </c>
      <c r="G20" s="309" t="s">
        <v>1508</v>
      </c>
      <c r="H20" s="28" t="s">
        <v>1218</v>
      </c>
      <c r="I20" s="21" t="s">
        <v>1203</v>
      </c>
      <c r="K20" s="306"/>
    </row>
    <row r="21" spans="1:11" ht="14.5" x14ac:dyDescent="0.35">
      <c r="A21" s="15" t="s">
        <v>629</v>
      </c>
      <c r="B21" s="15" t="s">
        <v>1505</v>
      </c>
      <c r="C21" s="24" t="s">
        <v>339</v>
      </c>
      <c r="D21" s="316">
        <v>5.0401179925665382E-2</v>
      </c>
      <c r="E21" s="308">
        <v>1.180252399999999</v>
      </c>
      <c r="F21" s="21">
        <v>40</v>
      </c>
      <c r="G21" s="309" t="s">
        <v>1508</v>
      </c>
      <c r="H21" s="28" t="s">
        <v>1218</v>
      </c>
      <c r="I21" s="21" t="s">
        <v>1203</v>
      </c>
      <c r="K21" s="305"/>
    </row>
    <row r="22" spans="1:11" ht="14.5" x14ac:dyDescent="0.35">
      <c r="A22" s="15" t="s">
        <v>632</v>
      </c>
      <c r="B22" s="15" t="s">
        <v>1505</v>
      </c>
      <c r="C22" s="24" t="s">
        <v>339</v>
      </c>
      <c r="D22" s="316">
        <v>4.9347362829168358E-2</v>
      </c>
      <c r="E22" s="308">
        <v>1.2093727999999988</v>
      </c>
      <c r="F22" s="21">
        <v>40</v>
      </c>
      <c r="G22" s="309" t="s">
        <v>1508</v>
      </c>
      <c r="H22" s="28" t="s">
        <v>1218</v>
      </c>
      <c r="I22" s="21" t="s">
        <v>1203</v>
      </c>
      <c r="K22" s="305"/>
    </row>
    <row r="23" spans="1:11" ht="14.5" x14ac:dyDescent="0.35">
      <c r="A23" s="15" t="s">
        <v>598</v>
      </c>
      <c r="B23" s="15" t="s">
        <v>1505</v>
      </c>
      <c r="C23" s="24" t="s">
        <v>339</v>
      </c>
      <c r="D23" s="316">
        <v>4.8727579554224694E-2</v>
      </c>
      <c r="E23" s="308">
        <v>1.8743055999999987</v>
      </c>
      <c r="F23" s="40">
        <v>38</v>
      </c>
      <c r="G23" s="309" t="s">
        <v>1508</v>
      </c>
      <c r="H23" s="28" t="s">
        <v>1218</v>
      </c>
      <c r="I23" s="21" t="s">
        <v>1203</v>
      </c>
      <c r="K23" s="305"/>
    </row>
    <row r="24" spans="1:11" ht="14.5" x14ac:dyDescent="0.35">
      <c r="A24" s="15" t="s">
        <v>856</v>
      </c>
      <c r="B24" s="15" t="s">
        <v>1505</v>
      </c>
      <c r="C24" s="24" t="s">
        <v>339</v>
      </c>
      <c r="D24" s="316">
        <v>4.8348617122734944E-2</v>
      </c>
      <c r="E24" s="308">
        <v>0.87611199999999978</v>
      </c>
      <c r="F24" s="21">
        <v>51</v>
      </c>
      <c r="G24" s="309" t="s">
        <v>1508</v>
      </c>
      <c r="H24" s="21" t="s">
        <v>1218</v>
      </c>
      <c r="I24" s="21" t="s">
        <v>1203</v>
      </c>
      <c r="K24" s="305"/>
    </row>
    <row r="25" spans="1:11" ht="14.5" x14ac:dyDescent="0.35">
      <c r="A25" s="15" t="s">
        <v>596</v>
      </c>
      <c r="B25" s="15" t="s">
        <v>1505</v>
      </c>
      <c r="C25" s="24" t="s">
        <v>339</v>
      </c>
      <c r="D25" s="316">
        <v>4.7788260909501508E-2</v>
      </c>
      <c r="E25" s="308">
        <v>1.4207231999999996</v>
      </c>
      <c r="F25" s="40">
        <v>38</v>
      </c>
      <c r="G25" s="309" t="s">
        <v>1508</v>
      </c>
      <c r="H25" s="28" t="s">
        <v>1218</v>
      </c>
      <c r="I25" s="21" t="s">
        <v>1203</v>
      </c>
      <c r="K25" s="305"/>
    </row>
    <row r="26" spans="1:11" ht="14.5" x14ac:dyDescent="0.35">
      <c r="A26" s="15" t="s">
        <v>639</v>
      </c>
      <c r="B26" s="15" t="s">
        <v>1505</v>
      </c>
      <c r="C26" s="24" t="s">
        <v>339</v>
      </c>
      <c r="D26" s="316">
        <v>4.7431969526732627E-2</v>
      </c>
      <c r="E26" s="308">
        <v>1.5257719999999986</v>
      </c>
      <c r="F26" s="21">
        <v>40</v>
      </c>
      <c r="G26" s="309" t="s">
        <v>1508</v>
      </c>
      <c r="H26" s="28" t="s">
        <v>1218</v>
      </c>
      <c r="I26" s="21" t="s">
        <v>1203</v>
      </c>
      <c r="K26" s="305"/>
    </row>
    <row r="27" spans="1:11" ht="14.5" x14ac:dyDescent="0.35">
      <c r="A27" s="15" t="s">
        <v>630</v>
      </c>
      <c r="B27" s="15" t="s">
        <v>1505</v>
      </c>
      <c r="C27" s="24" t="s">
        <v>339</v>
      </c>
      <c r="D27" s="316">
        <v>4.725416164489455E-2</v>
      </c>
      <c r="E27" s="308">
        <v>1.4142255999999989</v>
      </c>
      <c r="F27" s="21">
        <v>40</v>
      </c>
      <c r="G27" s="309" t="s">
        <v>1508</v>
      </c>
      <c r="H27" s="28" t="s">
        <v>1218</v>
      </c>
      <c r="I27" s="21" t="s">
        <v>1203</v>
      </c>
      <c r="K27" s="305"/>
    </row>
    <row r="28" spans="1:11" ht="14.5" x14ac:dyDescent="0.35">
      <c r="A28" s="15" t="s">
        <v>636</v>
      </c>
      <c r="B28" s="15" t="s">
        <v>1505</v>
      </c>
      <c r="C28" s="24" t="s">
        <v>339</v>
      </c>
      <c r="D28" s="316">
        <v>4.6845533010156488E-2</v>
      </c>
      <c r="E28" s="308">
        <v>1.5554075999999997</v>
      </c>
      <c r="F28" s="21">
        <v>40</v>
      </c>
      <c r="G28" s="309" t="s">
        <v>1508</v>
      </c>
      <c r="H28" s="28" t="s">
        <v>1218</v>
      </c>
      <c r="I28" s="21" t="s">
        <v>1203</v>
      </c>
      <c r="K28" s="305"/>
    </row>
    <row r="29" spans="1:11" ht="14.5" x14ac:dyDescent="0.35">
      <c r="A29" s="15" t="s">
        <v>635</v>
      </c>
      <c r="B29" s="15" t="s">
        <v>1505</v>
      </c>
      <c r="C29" s="24" t="s">
        <v>339</v>
      </c>
      <c r="D29" s="316">
        <v>4.6843156843156854E-2</v>
      </c>
      <c r="E29" s="308">
        <v>1.2982235999999989</v>
      </c>
      <c r="F29" s="21">
        <v>40</v>
      </c>
      <c r="G29" s="309" t="s">
        <v>1508</v>
      </c>
      <c r="H29" s="28" t="s">
        <v>1218</v>
      </c>
      <c r="I29" s="21" t="s">
        <v>1203</v>
      </c>
      <c r="K29" s="305"/>
    </row>
    <row r="30" spans="1:11" ht="14.5" x14ac:dyDescent="0.35">
      <c r="A30" s="15" t="s">
        <v>568</v>
      </c>
      <c r="B30" s="15" t="s">
        <v>1505</v>
      </c>
      <c r="C30" s="24" t="s">
        <v>339</v>
      </c>
      <c r="D30" s="307">
        <v>4.6795520800333584E-2</v>
      </c>
      <c r="E30" s="308">
        <v>1.1907840000000003</v>
      </c>
      <c r="F30" s="40">
        <v>20</v>
      </c>
      <c r="G30" s="309" t="s">
        <v>1507</v>
      </c>
      <c r="H30" s="28" t="s">
        <v>1218</v>
      </c>
      <c r="I30" s="21" t="s">
        <v>1203</v>
      </c>
      <c r="K30" s="305"/>
    </row>
    <row r="31" spans="1:11" ht="14.5" x14ac:dyDescent="0.35">
      <c r="A31" s="15" t="s">
        <v>637</v>
      </c>
      <c r="B31" s="15" t="s">
        <v>1505</v>
      </c>
      <c r="C31" s="24" t="s">
        <v>339</v>
      </c>
      <c r="D31" s="316">
        <v>4.6639603546543965E-2</v>
      </c>
      <c r="E31" s="308">
        <v>1.8557371999999988</v>
      </c>
      <c r="F31" s="21">
        <v>40</v>
      </c>
      <c r="G31" s="309" t="s">
        <v>1508</v>
      </c>
      <c r="H31" s="28" t="s">
        <v>1218</v>
      </c>
      <c r="I31" s="21" t="s">
        <v>1203</v>
      </c>
      <c r="K31" s="305"/>
    </row>
    <row r="32" spans="1:11" s="44" customFormat="1" ht="14.5" x14ac:dyDescent="0.35">
      <c r="A32" s="15" t="s">
        <v>860</v>
      </c>
      <c r="B32" s="15" t="s">
        <v>1505</v>
      </c>
      <c r="C32" s="24" t="s">
        <v>339</v>
      </c>
      <c r="D32" s="316">
        <v>4.6639428913384545E-2</v>
      </c>
      <c r="E32" s="308">
        <v>0.64530199999999971</v>
      </c>
      <c r="F32" s="21">
        <v>51</v>
      </c>
      <c r="G32" s="309" t="s">
        <v>1508</v>
      </c>
      <c r="H32" s="21" t="s">
        <v>1218</v>
      </c>
      <c r="I32" s="21" t="s">
        <v>1203</v>
      </c>
      <c r="K32" s="305"/>
    </row>
    <row r="33" spans="1:11" ht="14.5" x14ac:dyDescent="0.35">
      <c r="A33" s="15" t="s">
        <v>666</v>
      </c>
      <c r="B33" s="15" t="s">
        <v>1504</v>
      </c>
      <c r="C33" s="24" t="s">
        <v>339</v>
      </c>
      <c r="D33" s="307">
        <v>4.6442184612044773E-2</v>
      </c>
      <c r="E33" s="308">
        <v>-0.3351911999999998</v>
      </c>
      <c r="F33" s="21">
        <v>20</v>
      </c>
      <c r="G33" s="309" t="s">
        <v>1507</v>
      </c>
      <c r="H33" s="21" t="s">
        <v>1217</v>
      </c>
      <c r="I33" s="21" t="s">
        <v>1203</v>
      </c>
      <c r="K33" s="305"/>
    </row>
    <row r="34" spans="1:11" ht="14.5" x14ac:dyDescent="0.35">
      <c r="A34" s="15" t="s">
        <v>691</v>
      </c>
      <c r="B34" s="15" t="s">
        <v>1504</v>
      </c>
      <c r="C34" s="15" t="s">
        <v>339</v>
      </c>
      <c r="D34" s="307">
        <v>4.6299356724913594E-2</v>
      </c>
      <c r="E34" s="308">
        <v>5.1784119999999989</v>
      </c>
      <c r="F34" s="21">
        <v>1</v>
      </c>
      <c r="G34" s="309" t="s">
        <v>1507</v>
      </c>
      <c r="H34" s="28" t="s">
        <v>1217</v>
      </c>
      <c r="I34" s="21" t="s">
        <v>1203</v>
      </c>
      <c r="K34" s="305"/>
    </row>
    <row r="35" spans="1:11" ht="14.5" x14ac:dyDescent="0.35">
      <c r="A35" s="15" t="s">
        <v>595</v>
      </c>
      <c r="B35" s="15" t="s">
        <v>1505</v>
      </c>
      <c r="C35" s="24" t="s">
        <v>339</v>
      </c>
      <c r="D35" s="316">
        <v>4.6068205506747728E-2</v>
      </c>
      <c r="E35" s="308">
        <v>2.215294399999999</v>
      </c>
      <c r="F35" s="40">
        <v>38</v>
      </c>
      <c r="G35" s="309" t="s">
        <v>1508</v>
      </c>
      <c r="H35" s="28" t="s">
        <v>1218</v>
      </c>
      <c r="I35" s="21" t="s">
        <v>1203</v>
      </c>
      <c r="K35" s="305"/>
    </row>
    <row r="36" spans="1:11" ht="14.5" x14ac:dyDescent="0.35">
      <c r="A36" s="15" t="s">
        <v>859</v>
      </c>
      <c r="B36" s="15" t="s">
        <v>1505</v>
      </c>
      <c r="C36" s="24" t="s">
        <v>339</v>
      </c>
      <c r="D36" s="316">
        <v>4.5834822314205048E-2</v>
      </c>
      <c r="E36" s="308">
        <v>0.99262600000000001</v>
      </c>
      <c r="F36" s="21">
        <v>51</v>
      </c>
      <c r="G36" s="309" t="s">
        <v>1508</v>
      </c>
      <c r="H36" s="21" t="s">
        <v>1218</v>
      </c>
      <c r="I36" s="21" t="s">
        <v>1203</v>
      </c>
      <c r="K36" s="305"/>
    </row>
    <row r="37" spans="1:11" ht="14.5" x14ac:dyDescent="0.35">
      <c r="A37" s="15" t="s">
        <v>649</v>
      </c>
      <c r="B37" s="15" t="s">
        <v>1505</v>
      </c>
      <c r="C37" s="24" t="s">
        <v>339</v>
      </c>
      <c r="D37" s="316">
        <v>4.5562781675759799E-2</v>
      </c>
      <c r="E37" s="308">
        <v>1.7023703999999997</v>
      </c>
      <c r="F37" s="21">
        <v>48</v>
      </c>
      <c r="G37" s="309" t="s">
        <v>1508</v>
      </c>
      <c r="H37" s="28" t="s">
        <v>1218</v>
      </c>
      <c r="I37" s="21" t="s">
        <v>1203</v>
      </c>
      <c r="K37" s="305"/>
    </row>
    <row r="38" spans="1:11" ht="14.5" x14ac:dyDescent="0.35">
      <c r="A38" s="15" t="s">
        <v>594</v>
      </c>
      <c r="B38" s="15" t="s">
        <v>1505</v>
      </c>
      <c r="C38" s="24" t="s">
        <v>339</v>
      </c>
      <c r="D38" s="316">
        <v>4.5438968140767026E-2</v>
      </c>
      <c r="E38" s="308">
        <v>0.31130719999999978</v>
      </c>
      <c r="F38" s="40">
        <v>38</v>
      </c>
      <c r="G38" s="309" t="s">
        <v>1508</v>
      </c>
      <c r="H38" s="28" t="s">
        <v>1218</v>
      </c>
      <c r="I38" s="21" t="s">
        <v>1203</v>
      </c>
      <c r="K38" s="305"/>
    </row>
    <row r="39" spans="1:11" ht="14.5" x14ac:dyDescent="0.35">
      <c r="A39" s="15" t="s">
        <v>430</v>
      </c>
      <c r="B39" s="15" t="s">
        <v>1505</v>
      </c>
      <c r="C39" s="24" t="s">
        <v>339</v>
      </c>
      <c r="D39" s="316">
        <v>4.5206178020312807E-2</v>
      </c>
      <c r="E39" s="308">
        <v>-8.3542400000000516E-2</v>
      </c>
      <c r="F39" s="21">
        <v>61</v>
      </c>
      <c r="G39" s="309" t="s">
        <v>1508</v>
      </c>
      <c r="H39" s="21" t="s">
        <v>1218</v>
      </c>
      <c r="I39" s="21" t="s">
        <v>1203</v>
      </c>
      <c r="K39" s="305"/>
    </row>
    <row r="40" spans="1:11" x14ac:dyDescent="0.3">
      <c r="A40" s="15" t="s">
        <v>640</v>
      </c>
      <c r="B40" s="15" t="s">
        <v>1505</v>
      </c>
      <c r="C40" s="24" t="s">
        <v>339</v>
      </c>
      <c r="D40" s="316">
        <v>4.5141193417055483E-2</v>
      </c>
      <c r="E40" s="308">
        <v>1.7525435999999983</v>
      </c>
      <c r="F40" s="21">
        <v>40</v>
      </c>
      <c r="G40" s="309" t="s">
        <v>1508</v>
      </c>
      <c r="H40" s="28" t="s">
        <v>1218</v>
      </c>
      <c r="I40" s="21" t="s">
        <v>1203</v>
      </c>
      <c r="K40" s="306"/>
    </row>
    <row r="41" spans="1:11" x14ac:dyDescent="0.3">
      <c r="A41" s="15" t="s">
        <v>433</v>
      </c>
      <c r="B41" s="15" t="s">
        <v>1505</v>
      </c>
      <c r="C41" s="24" t="s">
        <v>339</v>
      </c>
      <c r="D41" s="316">
        <v>4.5124109449058931E-2</v>
      </c>
      <c r="E41" s="308">
        <v>0.7509023999999993</v>
      </c>
      <c r="F41" s="21">
        <v>67</v>
      </c>
      <c r="G41" s="309" t="s">
        <v>1508</v>
      </c>
      <c r="H41" s="28" t="s">
        <v>1218</v>
      </c>
      <c r="I41" s="21" t="s">
        <v>1203</v>
      </c>
      <c r="K41" s="306"/>
    </row>
    <row r="42" spans="1:11" x14ac:dyDescent="0.3">
      <c r="A42" s="15" t="s">
        <v>626</v>
      </c>
      <c r="B42" s="15" t="s">
        <v>1505</v>
      </c>
      <c r="C42" s="24" t="s">
        <v>339</v>
      </c>
      <c r="D42" s="316">
        <v>4.4769433375858154E-2</v>
      </c>
      <c r="E42" s="308">
        <v>0.95272359999999856</v>
      </c>
      <c r="F42" s="21">
        <v>40</v>
      </c>
      <c r="G42" s="309" t="s">
        <v>1508</v>
      </c>
      <c r="H42" s="28" t="s">
        <v>1218</v>
      </c>
      <c r="I42" s="21" t="s">
        <v>1203</v>
      </c>
      <c r="K42" s="306"/>
    </row>
    <row r="43" spans="1:11" x14ac:dyDescent="0.3">
      <c r="A43" s="15" t="s">
        <v>627</v>
      </c>
      <c r="B43" s="15" t="s">
        <v>1505</v>
      </c>
      <c r="C43" s="24" t="s">
        <v>339</v>
      </c>
      <c r="D43" s="316">
        <v>4.4552951746272239E-2</v>
      </c>
      <c r="E43" s="308">
        <v>1.7097511999999995</v>
      </c>
      <c r="F43" s="21">
        <v>40</v>
      </c>
      <c r="G43" s="309" t="s">
        <v>1508</v>
      </c>
      <c r="H43" s="28" t="s">
        <v>1218</v>
      </c>
      <c r="I43" s="21" t="s">
        <v>1203</v>
      </c>
      <c r="K43" s="306"/>
    </row>
    <row r="44" spans="1:11" x14ac:dyDescent="0.3">
      <c r="A44" s="15" t="s">
        <v>652</v>
      </c>
      <c r="B44" s="15" t="s">
        <v>1505</v>
      </c>
      <c r="C44" s="24" t="s">
        <v>339</v>
      </c>
      <c r="D44" s="316">
        <v>4.3883733167312623E-2</v>
      </c>
      <c r="E44" s="308">
        <v>1.3141327999999994</v>
      </c>
      <c r="F44" s="21">
        <v>48</v>
      </c>
      <c r="G44" s="309" t="s">
        <v>1508</v>
      </c>
      <c r="H44" s="28" t="s">
        <v>1218</v>
      </c>
      <c r="I44" s="21" t="s">
        <v>1203</v>
      </c>
      <c r="K44" s="306"/>
    </row>
    <row r="45" spans="1:11" x14ac:dyDescent="0.3">
      <c r="A45" s="15" t="s">
        <v>634</v>
      </c>
      <c r="B45" s="15" t="s">
        <v>1505</v>
      </c>
      <c r="C45" s="24" t="s">
        <v>339</v>
      </c>
      <c r="D45" s="316">
        <v>4.3456694968664743E-2</v>
      </c>
      <c r="E45" s="308">
        <v>1.7234523999999989</v>
      </c>
      <c r="F45" s="21">
        <v>40</v>
      </c>
      <c r="G45" s="309" t="s">
        <v>1508</v>
      </c>
      <c r="H45" s="28" t="s">
        <v>1218</v>
      </c>
      <c r="I45" s="21" t="s">
        <v>1203</v>
      </c>
      <c r="K45" s="306"/>
    </row>
    <row r="46" spans="1:11" x14ac:dyDescent="0.3">
      <c r="A46" s="15" t="s">
        <v>593</v>
      </c>
      <c r="B46" s="15" t="s">
        <v>1505</v>
      </c>
      <c r="C46" s="24" t="s">
        <v>339</v>
      </c>
      <c r="D46" s="316">
        <v>4.3318961013058516E-2</v>
      </c>
      <c r="E46" s="308">
        <v>1.2590911999999999</v>
      </c>
      <c r="F46" s="40">
        <v>38</v>
      </c>
      <c r="G46" s="309" t="s">
        <v>1508</v>
      </c>
      <c r="H46" s="28" t="s">
        <v>1218</v>
      </c>
      <c r="I46" s="21" t="s">
        <v>1203</v>
      </c>
      <c r="K46" s="306"/>
    </row>
    <row r="47" spans="1:11" x14ac:dyDescent="0.3">
      <c r="A47" s="15" t="s">
        <v>434</v>
      </c>
      <c r="B47" s="15" t="s">
        <v>1505</v>
      </c>
      <c r="C47" s="24" t="s">
        <v>339</v>
      </c>
      <c r="D47" s="316">
        <v>4.323853092894156E-2</v>
      </c>
      <c r="E47" s="308">
        <v>1.5285120000000001</v>
      </c>
      <c r="F47" s="21">
        <v>67</v>
      </c>
      <c r="G47" s="309" t="s">
        <v>1508</v>
      </c>
      <c r="H47" s="28" t="s">
        <v>1218</v>
      </c>
      <c r="I47" s="21" t="s">
        <v>1203</v>
      </c>
      <c r="K47" s="306"/>
    </row>
    <row r="48" spans="1:11" x14ac:dyDescent="0.3">
      <c r="A48" s="15" t="s">
        <v>648</v>
      </c>
      <c r="B48" s="15" t="s">
        <v>1505</v>
      </c>
      <c r="C48" s="24" t="s">
        <v>339</v>
      </c>
      <c r="D48" s="316">
        <v>4.3224165350889597E-2</v>
      </c>
      <c r="E48" s="308">
        <v>2.1794823999999999</v>
      </c>
      <c r="F48" s="21">
        <v>48</v>
      </c>
      <c r="G48" s="309" t="s">
        <v>1508</v>
      </c>
      <c r="H48" s="28" t="s">
        <v>1218</v>
      </c>
      <c r="I48" s="21" t="s">
        <v>1203</v>
      </c>
      <c r="K48" s="306"/>
    </row>
    <row r="49" spans="1:11" x14ac:dyDescent="0.3">
      <c r="A49" s="15" t="s">
        <v>765</v>
      </c>
      <c r="B49" s="15" t="s">
        <v>1505</v>
      </c>
      <c r="C49" s="24" t="s">
        <v>339</v>
      </c>
      <c r="D49" s="316">
        <v>4.3042013869628838E-2</v>
      </c>
      <c r="E49" s="308">
        <v>2.7636520000000013</v>
      </c>
      <c r="F49" s="21">
        <v>60</v>
      </c>
      <c r="G49" s="309" t="s">
        <v>1508</v>
      </c>
      <c r="H49" s="28" t="s">
        <v>1218</v>
      </c>
      <c r="I49" s="21" t="s">
        <v>1203</v>
      </c>
      <c r="K49" s="306"/>
    </row>
    <row r="50" spans="1:11" x14ac:dyDescent="0.3">
      <c r="A50" s="15" t="s">
        <v>1019</v>
      </c>
      <c r="B50" s="15" t="s">
        <v>1504</v>
      </c>
      <c r="C50" s="24" t="s">
        <v>339</v>
      </c>
      <c r="D50" s="307">
        <v>4.2488015820395166E-2</v>
      </c>
      <c r="E50" s="308">
        <v>1.3959536000000003</v>
      </c>
      <c r="F50" s="21">
        <v>20</v>
      </c>
      <c r="G50" s="309" t="s">
        <v>1507</v>
      </c>
      <c r="H50" s="21" t="s">
        <v>1217</v>
      </c>
      <c r="I50" s="21" t="s">
        <v>1203</v>
      </c>
      <c r="K50" s="306"/>
    </row>
    <row r="51" spans="1:11" x14ac:dyDescent="0.3">
      <c r="A51" s="15" t="s">
        <v>435</v>
      </c>
      <c r="B51" s="15" t="s">
        <v>1505</v>
      </c>
      <c r="C51" s="24" t="s">
        <v>339</v>
      </c>
      <c r="D51" s="316">
        <v>4.2217573664215184E-2</v>
      </c>
      <c r="E51" s="308">
        <v>1.000105599999999</v>
      </c>
      <c r="F51" s="21">
        <v>67</v>
      </c>
      <c r="G51" s="309" t="s">
        <v>1508</v>
      </c>
      <c r="H51" s="28" t="s">
        <v>1218</v>
      </c>
      <c r="I51" s="21" t="s">
        <v>1203</v>
      </c>
      <c r="K51" s="306"/>
    </row>
    <row r="52" spans="1:11" x14ac:dyDescent="0.3">
      <c r="A52" s="15" t="s">
        <v>768</v>
      </c>
      <c r="B52" s="15" t="s">
        <v>1505</v>
      </c>
      <c r="C52" s="24" t="s">
        <v>339</v>
      </c>
      <c r="D52" s="316">
        <v>4.2094935576331045E-2</v>
      </c>
      <c r="E52" s="308">
        <v>2.1047860000000007</v>
      </c>
      <c r="F52" s="21">
        <v>60</v>
      </c>
      <c r="G52" s="309" t="s">
        <v>1508</v>
      </c>
      <c r="H52" s="28" t="s">
        <v>1218</v>
      </c>
      <c r="I52" s="21" t="s">
        <v>1203</v>
      </c>
      <c r="K52" s="306"/>
    </row>
    <row r="53" spans="1:11" x14ac:dyDescent="0.3">
      <c r="A53" s="15" t="s">
        <v>431</v>
      </c>
      <c r="B53" s="15" t="s">
        <v>1505</v>
      </c>
      <c r="C53" s="24" t="s">
        <v>339</v>
      </c>
      <c r="D53" s="316">
        <v>4.2051552023304781E-2</v>
      </c>
      <c r="E53" s="308">
        <v>0.62355999999999923</v>
      </c>
      <c r="F53" s="21">
        <v>61</v>
      </c>
      <c r="G53" s="309" t="s">
        <v>1508</v>
      </c>
      <c r="H53" s="40" t="s">
        <v>1218</v>
      </c>
      <c r="I53" s="21" t="s">
        <v>1203</v>
      </c>
      <c r="K53" s="306"/>
    </row>
    <row r="54" spans="1:11" x14ac:dyDescent="0.3">
      <c r="A54" s="15" t="s">
        <v>429</v>
      </c>
      <c r="B54" s="15" t="s">
        <v>1505</v>
      </c>
      <c r="C54" s="24" t="s">
        <v>339</v>
      </c>
      <c r="D54" s="316">
        <v>4.1616265779750902E-2</v>
      </c>
      <c r="E54" s="308">
        <v>1.7292224000000003</v>
      </c>
      <c r="F54" s="21">
        <v>61</v>
      </c>
      <c r="G54" s="309" t="s">
        <v>1508</v>
      </c>
      <c r="H54" s="21" t="s">
        <v>1218</v>
      </c>
      <c r="I54" s="21" t="s">
        <v>1203</v>
      </c>
      <c r="K54" s="306"/>
    </row>
    <row r="55" spans="1:11" x14ac:dyDescent="0.3">
      <c r="A55" s="15" t="s">
        <v>428</v>
      </c>
      <c r="B55" s="15" t="s">
        <v>1505</v>
      </c>
      <c r="C55" s="24" t="s">
        <v>339</v>
      </c>
      <c r="D55" s="316">
        <v>4.1589421231540122E-2</v>
      </c>
      <c r="E55" s="308">
        <v>1.4953471999999988</v>
      </c>
      <c r="F55" s="21">
        <v>61</v>
      </c>
      <c r="G55" s="309" t="s">
        <v>1508</v>
      </c>
      <c r="H55" s="21" t="s">
        <v>1218</v>
      </c>
      <c r="I55" s="21" t="s">
        <v>1203</v>
      </c>
      <c r="K55" s="306"/>
    </row>
    <row r="56" spans="1:11" s="44" customFormat="1" x14ac:dyDescent="0.3">
      <c r="A56" s="15" t="s">
        <v>996</v>
      </c>
      <c r="B56" s="15" t="s">
        <v>1504</v>
      </c>
      <c r="C56" s="15" t="s">
        <v>339</v>
      </c>
      <c r="D56" s="307">
        <v>4.1434268667113396E-2</v>
      </c>
      <c r="E56" s="308">
        <v>3.4617607999999995</v>
      </c>
      <c r="F56" s="21">
        <v>10</v>
      </c>
      <c r="G56" s="309" t="s">
        <v>1507</v>
      </c>
      <c r="H56" s="21" t="s">
        <v>1217</v>
      </c>
      <c r="I56" s="21" t="s">
        <v>1203</v>
      </c>
      <c r="K56" s="306"/>
    </row>
    <row r="57" spans="1:11" x14ac:dyDescent="0.3">
      <c r="A57" s="15" t="s">
        <v>861</v>
      </c>
      <c r="B57" s="15" t="s">
        <v>1505</v>
      </c>
      <c r="C57" s="24" t="s">
        <v>339</v>
      </c>
      <c r="D57" s="316">
        <v>4.1391204238015046E-2</v>
      </c>
      <c r="E57" s="308">
        <v>1.5448820000000014</v>
      </c>
      <c r="F57" s="21">
        <v>51</v>
      </c>
      <c r="G57" s="309" t="s">
        <v>1508</v>
      </c>
      <c r="H57" s="21" t="s">
        <v>1218</v>
      </c>
      <c r="I57" s="21" t="s">
        <v>1203</v>
      </c>
      <c r="K57" s="306"/>
    </row>
    <row r="58" spans="1:11" x14ac:dyDescent="0.3">
      <c r="A58" s="15" t="s">
        <v>653</v>
      </c>
      <c r="B58" s="15" t="s">
        <v>1505</v>
      </c>
      <c r="C58" s="24" t="s">
        <v>339</v>
      </c>
      <c r="D58" s="316">
        <v>4.1376371635343183E-2</v>
      </c>
      <c r="E58" s="308">
        <v>2.2507768000000006</v>
      </c>
      <c r="F58" s="21">
        <v>48</v>
      </c>
      <c r="G58" s="309" t="s">
        <v>1508</v>
      </c>
      <c r="H58" s="28" t="s">
        <v>1218</v>
      </c>
      <c r="I58" s="21" t="s">
        <v>1203</v>
      </c>
      <c r="K58" s="306"/>
    </row>
    <row r="59" spans="1:11" x14ac:dyDescent="0.3">
      <c r="A59" s="23" t="s">
        <v>499</v>
      </c>
      <c r="B59" s="15" t="s">
        <v>1504</v>
      </c>
      <c r="C59" s="24" t="s">
        <v>339</v>
      </c>
      <c r="D59" s="307">
        <v>4.11258924286921E-2</v>
      </c>
      <c r="E59" s="308">
        <v>1.6255648</v>
      </c>
      <c r="F59" s="40">
        <v>14</v>
      </c>
      <c r="G59" s="309" t="s">
        <v>1507</v>
      </c>
      <c r="H59" s="28" t="s">
        <v>1217</v>
      </c>
      <c r="I59" s="21" t="s">
        <v>1203</v>
      </c>
      <c r="K59" s="306"/>
    </row>
    <row r="60" spans="1:11" x14ac:dyDescent="0.3">
      <c r="A60" s="15" t="s">
        <v>770</v>
      </c>
      <c r="B60" s="15" t="s">
        <v>1505</v>
      </c>
      <c r="C60" s="24" t="s">
        <v>339</v>
      </c>
      <c r="D60" s="316">
        <v>4.0988530997792788E-2</v>
      </c>
      <c r="E60" s="308">
        <v>1.6932700000000009</v>
      </c>
      <c r="F60" s="21">
        <v>60</v>
      </c>
      <c r="G60" s="309" t="s">
        <v>1508</v>
      </c>
      <c r="H60" s="28" t="s">
        <v>1218</v>
      </c>
      <c r="I60" s="21" t="s">
        <v>1203</v>
      </c>
      <c r="K60" s="306"/>
    </row>
    <row r="61" spans="1:11" x14ac:dyDescent="0.3">
      <c r="A61" s="15" t="s">
        <v>599</v>
      </c>
      <c r="B61" s="15" t="s">
        <v>1505</v>
      </c>
      <c r="C61" s="24" t="s">
        <v>339</v>
      </c>
      <c r="D61" s="316">
        <v>4.0526981534017348E-2</v>
      </c>
      <c r="E61" s="308">
        <v>1.7178223999999989</v>
      </c>
      <c r="F61" s="40">
        <v>38</v>
      </c>
      <c r="G61" s="309" t="s">
        <v>1508</v>
      </c>
      <c r="H61" s="28" t="s">
        <v>1218</v>
      </c>
      <c r="I61" s="21" t="s">
        <v>1203</v>
      </c>
      <c r="K61" s="306"/>
    </row>
    <row r="62" spans="1:11" x14ac:dyDescent="0.3">
      <c r="A62" s="15" t="s">
        <v>995</v>
      </c>
      <c r="B62" s="15" t="s">
        <v>1504</v>
      </c>
      <c r="C62" s="15" t="s">
        <v>339</v>
      </c>
      <c r="D62" s="307">
        <v>4.0302223415348379E-2</v>
      </c>
      <c r="E62" s="308">
        <v>3.0231912000000003</v>
      </c>
      <c r="F62" s="21">
        <v>10</v>
      </c>
      <c r="G62" s="309" t="s">
        <v>1507</v>
      </c>
      <c r="H62" s="21" t="s">
        <v>1217</v>
      </c>
      <c r="I62" s="21" t="s">
        <v>1203</v>
      </c>
      <c r="K62" s="306"/>
    </row>
    <row r="63" spans="1:11" x14ac:dyDescent="0.3">
      <c r="A63" s="15" t="s">
        <v>858</v>
      </c>
      <c r="B63" s="15" t="s">
        <v>1505</v>
      </c>
      <c r="C63" s="24" t="s">
        <v>339</v>
      </c>
      <c r="D63" s="316">
        <v>4.0057651531047483E-2</v>
      </c>
      <c r="E63" s="308">
        <v>0.86907399999999968</v>
      </c>
      <c r="F63" s="21">
        <v>51</v>
      </c>
      <c r="G63" s="309" t="s">
        <v>1508</v>
      </c>
      <c r="H63" s="21" t="s">
        <v>1218</v>
      </c>
      <c r="I63" s="21" t="s">
        <v>1203</v>
      </c>
      <c r="K63" s="306"/>
    </row>
    <row r="64" spans="1:11" x14ac:dyDescent="0.3">
      <c r="A64" s="23" t="s">
        <v>458</v>
      </c>
      <c r="B64" s="15" t="s">
        <v>1504</v>
      </c>
      <c r="C64" s="24" t="s">
        <v>339</v>
      </c>
      <c r="D64" s="307">
        <v>3.9854657717623643E-2</v>
      </c>
      <c r="E64" s="308">
        <v>1.9016503999999999</v>
      </c>
      <c r="F64" s="40">
        <v>18</v>
      </c>
      <c r="G64" s="309" t="s">
        <v>1507</v>
      </c>
      <c r="H64" s="21" t="s">
        <v>1217</v>
      </c>
      <c r="I64" s="21" t="s">
        <v>1203</v>
      </c>
      <c r="K64" s="306"/>
    </row>
    <row r="65" spans="1:11" x14ac:dyDescent="0.3">
      <c r="A65" s="15" t="s">
        <v>728</v>
      </c>
      <c r="B65" s="15" t="s">
        <v>1504</v>
      </c>
      <c r="C65" s="24" t="s">
        <v>339</v>
      </c>
      <c r="D65" s="307">
        <v>3.9801446232457953E-2</v>
      </c>
      <c r="E65" s="308">
        <v>2.7248938000000011</v>
      </c>
      <c r="F65" s="40">
        <v>18</v>
      </c>
      <c r="G65" s="309" t="s">
        <v>1507</v>
      </c>
      <c r="H65" s="28" t="s">
        <v>1217</v>
      </c>
      <c r="I65" s="21" t="s">
        <v>1203</v>
      </c>
      <c r="K65" s="306"/>
    </row>
    <row r="66" spans="1:11" x14ac:dyDescent="0.3">
      <c r="A66" s="15" t="s">
        <v>597</v>
      </c>
      <c r="B66" s="15" t="s">
        <v>1505</v>
      </c>
      <c r="C66" s="24" t="s">
        <v>339</v>
      </c>
      <c r="D66" s="316">
        <v>3.9690415407647332E-2</v>
      </c>
      <c r="E66" s="308">
        <v>0.99450720000000037</v>
      </c>
      <c r="F66" s="40">
        <v>38</v>
      </c>
      <c r="G66" s="309" t="s">
        <v>1508</v>
      </c>
      <c r="H66" s="28" t="s">
        <v>1218</v>
      </c>
      <c r="I66" s="21" t="s">
        <v>1203</v>
      </c>
      <c r="K66" s="306"/>
    </row>
    <row r="67" spans="1:11" x14ac:dyDescent="0.3">
      <c r="A67" s="15" t="s">
        <v>695</v>
      </c>
      <c r="B67" s="15" t="s">
        <v>1504</v>
      </c>
      <c r="C67" s="15" t="s">
        <v>339</v>
      </c>
      <c r="D67" s="307">
        <v>3.923644564096597E-2</v>
      </c>
      <c r="E67" s="308">
        <v>2.9607279999999996</v>
      </c>
      <c r="F67" s="21">
        <v>1</v>
      </c>
      <c r="G67" s="309" t="s">
        <v>1507</v>
      </c>
      <c r="H67" s="28" t="s">
        <v>1217</v>
      </c>
      <c r="I67" s="21" t="s">
        <v>1203</v>
      </c>
      <c r="K67" s="306"/>
    </row>
    <row r="68" spans="1:11" x14ac:dyDescent="0.3">
      <c r="A68" s="15" t="s">
        <v>857</v>
      </c>
      <c r="B68" s="15" t="s">
        <v>1505</v>
      </c>
      <c r="C68" s="24" t="s">
        <v>339</v>
      </c>
      <c r="D68" s="316">
        <v>3.859609767496202E-2</v>
      </c>
      <c r="E68" s="308">
        <v>1.4976039999999997</v>
      </c>
      <c r="F68" s="21">
        <v>51</v>
      </c>
      <c r="G68" s="309" t="s">
        <v>1508</v>
      </c>
      <c r="H68" s="21" t="s">
        <v>1218</v>
      </c>
      <c r="I68" s="21" t="s">
        <v>1203</v>
      </c>
      <c r="K68" s="306"/>
    </row>
    <row r="69" spans="1:11" x14ac:dyDescent="0.3">
      <c r="A69" s="15" t="s">
        <v>767</v>
      </c>
      <c r="B69" s="15" t="s">
        <v>1505</v>
      </c>
      <c r="C69" s="24" t="s">
        <v>339</v>
      </c>
      <c r="D69" s="316">
        <v>3.853019144455859E-2</v>
      </c>
      <c r="E69" s="308">
        <v>2.2224340000000007</v>
      </c>
      <c r="F69" s="21">
        <v>60</v>
      </c>
      <c r="G69" s="309" t="s">
        <v>1508</v>
      </c>
      <c r="H69" s="28" t="s">
        <v>1218</v>
      </c>
      <c r="I69" s="21" t="s">
        <v>1203</v>
      </c>
      <c r="K69" s="306"/>
    </row>
    <row r="70" spans="1:11" x14ac:dyDescent="0.3">
      <c r="A70" s="15" t="s">
        <v>752</v>
      </c>
      <c r="B70" s="15" t="s">
        <v>1504</v>
      </c>
      <c r="C70" s="15" t="s">
        <v>339</v>
      </c>
      <c r="D70" s="307">
        <v>3.7766717642342088E-2</v>
      </c>
      <c r="E70" s="308">
        <v>2.8347831999999991</v>
      </c>
      <c r="F70" s="21">
        <v>10</v>
      </c>
      <c r="G70" s="309" t="s">
        <v>1507</v>
      </c>
      <c r="H70" s="21" t="s">
        <v>1217</v>
      </c>
      <c r="I70" s="21" t="s">
        <v>1203</v>
      </c>
      <c r="K70" s="306"/>
    </row>
    <row r="71" spans="1:11" x14ac:dyDescent="0.3">
      <c r="A71" s="15" t="s">
        <v>769</v>
      </c>
      <c r="B71" s="15" t="s">
        <v>1505</v>
      </c>
      <c r="C71" s="24" t="s">
        <v>339</v>
      </c>
      <c r="D71" s="316">
        <v>3.7473898704554989E-2</v>
      </c>
      <c r="E71" s="308">
        <v>2.7431560000000008</v>
      </c>
      <c r="F71" s="21">
        <v>60</v>
      </c>
      <c r="G71" s="309" t="s">
        <v>1508</v>
      </c>
      <c r="H71" s="28" t="s">
        <v>1218</v>
      </c>
      <c r="I71" s="21" t="s">
        <v>1203</v>
      </c>
      <c r="K71" s="306"/>
    </row>
    <row r="72" spans="1:11" x14ac:dyDescent="0.3">
      <c r="A72" s="23" t="s">
        <v>451</v>
      </c>
      <c r="B72" s="15" t="s">
        <v>1505</v>
      </c>
      <c r="C72" s="24" t="s">
        <v>339</v>
      </c>
      <c r="D72" s="307">
        <v>3.7333835648619598E-2</v>
      </c>
      <c r="E72" s="308">
        <v>1.7158784000000002</v>
      </c>
      <c r="F72" s="40">
        <v>24</v>
      </c>
      <c r="G72" s="309" t="s">
        <v>1507</v>
      </c>
      <c r="H72" s="28" t="s">
        <v>1218</v>
      </c>
      <c r="I72" s="21" t="s">
        <v>1203</v>
      </c>
      <c r="K72" s="306"/>
    </row>
    <row r="73" spans="1:11" x14ac:dyDescent="0.3">
      <c r="A73" s="15" t="s">
        <v>998</v>
      </c>
      <c r="B73" s="15" t="s">
        <v>1504</v>
      </c>
      <c r="C73" s="15" t="s">
        <v>339</v>
      </c>
      <c r="D73" s="307">
        <v>3.7328490637488408E-2</v>
      </c>
      <c r="E73" s="308">
        <v>3.1521531999999994</v>
      </c>
      <c r="F73" s="21">
        <v>10</v>
      </c>
      <c r="G73" s="309" t="s">
        <v>1507</v>
      </c>
      <c r="H73" s="21" t="s">
        <v>1217</v>
      </c>
      <c r="I73" s="21" t="s">
        <v>1203</v>
      </c>
      <c r="K73" s="306"/>
    </row>
    <row r="74" spans="1:11" x14ac:dyDescent="0.3">
      <c r="A74" s="15" t="s">
        <v>997</v>
      </c>
      <c r="B74" s="15" t="s">
        <v>1504</v>
      </c>
      <c r="C74" s="15" t="s">
        <v>339</v>
      </c>
      <c r="D74" s="307">
        <v>3.7208097649126297E-2</v>
      </c>
      <c r="E74" s="308">
        <v>3.0568157999999994</v>
      </c>
      <c r="F74" s="21">
        <v>10</v>
      </c>
      <c r="G74" s="309" t="s">
        <v>1507</v>
      </c>
      <c r="H74" s="21" t="s">
        <v>1217</v>
      </c>
      <c r="I74" s="21" t="s">
        <v>1203</v>
      </c>
      <c r="K74" s="306"/>
    </row>
    <row r="75" spans="1:11" s="44" customFormat="1" x14ac:dyDescent="0.3">
      <c r="A75" s="15" t="s">
        <v>766</v>
      </c>
      <c r="B75" s="15" t="s">
        <v>1505</v>
      </c>
      <c r="C75" s="24" t="s">
        <v>339</v>
      </c>
      <c r="D75" s="316">
        <v>3.6977124551272306E-2</v>
      </c>
      <c r="E75" s="308">
        <v>3.0060860000000011</v>
      </c>
      <c r="F75" s="21">
        <v>60</v>
      </c>
      <c r="G75" s="309" t="s">
        <v>1508</v>
      </c>
      <c r="H75" s="28" t="s">
        <v>1218</v>
      </c>
      <c r="I75" s="21" t="s">
        <v>1203</v>
      </c>
      <c r="K75" s="306"/>
    </row>
    <row r="76" spans="1:11" x14ac:dyDescent="0.3">
      <c r="A76" s="15" t="s">
        <v>427</v>
      </c>
      <c r="B76" s="15" t="s">
        <v>1505</v>
      </c>
      <c r="C76" s="24" t="s">
        <v>339</v>
      </c>
      <c r="D76" s="316">
        <v>3.6801936474567205E-2</v>
      </c>
      <c r="E76" s="308">
        <v>1.6599871999999993</v>
      </c>
      <c r="F76" s="21">
        <v>61</v>
      </c>
      <c r="G76" s="309" t="s">
        <v>1508</v>
      </c>
      <c r="H76" s="21" t="s">
        <v>1218</v>
      </c>
      <c r="I76" s="21" t="s">
        <v>1203</v>
      </c>
      <c r="K76" s="306"/>
    </row>
    <row r="77" spans="1:11" x14ac:dyDescent="0.3">
      <c r="A77" s="23" t="s">
        <v>513</v>
      </c>
      <c r="B77" s="15" t="s">
        <v>1504</v>
      </c>
      <c r="C77" s="24" t="s">
        <v>339</v>
      </c>
      <c r="D77" s="307">
        <v>3.6554491841118357E-2</v>
      </c>
      <c r="E77" s="308">
        <v>2.2055808000000003</v>
      </c>
      <c r="F77" s="40">
        <v>14</v>
      </c>
      <c r="G77" s="309" t="s">
        <v>1507</v>
      </c>
      <c r="H77" s="28" t="s">
        <v>1217</v>
      </c>
      <c r="I77" s="21" t="s">
        <v>1203</v>
      </c>
      <c r="K77" s="306"/>
    </row>
    <row r="78" spans="1:11" x14ac:dyDescent="0.3">
      <c r="A78" s="15" t="s">
        <v>567</v>
      </c>
      <c r="B78" s="15" t="s">
        <v>1505</v>
      </c>
      <c r="C78" s="24" t="s">
        <v>339</v>
      </c>
      <c r="D78" s="307">
        <v>3.6133458146859601E-2</v>
      </c>
      <c r="E78" s="308">
        <v>0.91569440000000024</v>
      </c>
      <c r="F78" s="40">
        <v>20</v>
      </c>
      <c r="G78" s="309" t="s">
        <v>1507</v>
      </c>
      <c r="H78" s="28" t="s">
        <v>1218</v>
      </c>
      <c r="I78" s="21" t="s">
        <v>1203</v>
      </c>
      <c r="K78" s="306"/>
    </row>
    <row r="79" spans="1:11" x14ac:dyDescent="0.3">
      <c r="A79" s="23" t="s">
        <v>468</v>
      </c>
      <c r="B79" s="15" t="s">
        <v>1504</v>
      </c>
      <c r="C79" s="24" t="s">
        <v>339</v>
      </c>
      <c r="D79" s="307">
        <v>3.6114153396388723E-2</v>
      </c>
      <c r="E79" s="308">
        <v>1.5677840000000001</v>
      </c>
      <c r="F79" s="40">
        <v>18</v>
      </c>
      <c r="G79" s="309" t="s">
        <v>1507</v>
      </c>
      <c r="H79" s="21" t="s">
        <v>1217</v>
      </c>
      <c r="I79" s="21" t="s">
        <v>1203</v>
      </c>
      <c r="K79" s="306"/>
    </row>
    <row r="80" spans="1:11" x14ac:dyDescent="0.3">
      <c r="A80" s="15" t="s">
        <v>999</v>
      </c>
      <c r="B80" s="15" t="s">
        <v>1504</v>
      </c>
      <c r="C80" s="24" t="s">
        <v>339</v>
      </c>
      <c r="D80" s="307">
        <v>3.6032119797472263E-2</v>
      </c>
      <c r="E80" s="308">
        <v>1.8311769999999989</v>
      </c>
      <c r="F80" s="21">
        <v>20</v>
      </c>
      <c r="G80" s="309" t="s">
        <v>1507</v>
      </c>
      <c r="H80" s="21" t="s">
        <v>1217</v>
      </c>
      <c r="I80" s="21" t="s">
        <v>1203</v>
      </c>
      <c r="K80" s="306"/>
    </row>
    <row r="81" spans="1:11" x14ac:dyDescent="0.3">
      <c r="A81" s="15" t="s">
        <v>432</v>
      </c>
      <c r="B81" s="15" t="s">
        <v>1505</v>
      </c>
      <c r="C81" s="24" t="s">
        <v>339</v>
      </c>
      <c r="D81" s="316">
        <v>3.5934653377898459E-2</v>
      </c>
      <c r="E81" s="308">
        <v>1.3267648000000003</v>
      </c>
      <c r="F81" s="21">
        <v>61</v>
      </c>
      <c r="G81" s="309" t="s">
        <v>1508</v>
      </c>
      <c r="H81" s="21" t="s">
        <v>1218</v>
      </c>
      <c r="I81" s="21" t="s">
        <v>1203</v>
      </c>
      <c r="K81" s="306"/>
    </row>
    <row r="82" spans="1:11" x14ac:dyDescent="0.3">
      <c r="A82" s="15" t="s">
        <v>614</v>
      </c>
      <c r="B82" s="15" t="s">
        <v>1504</v>
      </c>
      <c r="C82" s="15" t="s">
        <v>339</v>
      </c>
      <c r="D82" s="307">
        <v>3.590614324834468E-2</v>
      </c>
      <c r="E82" s="308">
        <v>3.0515073999999998</v>
      </c>
      <c r="F82" s="21">
        <v>9</v>
      </c>
      <c r="G82" s="309" t="s">
        <v>1507</v>
      </c>
      <c r="H82" s="28" t="s">
        <v>1217</v>
      </c>
      <c r="I82" s="21" t="s">
        <v>1203</v>
      </c>
      <c r="K82" s="306"/>
    </row>
    <row r="83" spans="1:11" x14ac:dyDescent="0.3">
      <c r="A83" s="15" t="s">
        <v>581</v>
      </c>
      <c r="B83" s="15" t="s">
        <v>1505</v>
      </c>
      <c r="C83" s="24" t="s">
        <v>339</v>
      </c>
      <c r="D83" s="307">
        <v>3.5688333909142146E-2</v>
      </c>
      <c r="E83" s="308">
        <v>0.49681690000000012</v>
      </c>
      <c r="F83" s="40" t="s">
        <v>1124</v>
      </c>
      <c r="G83" s="21" t="s">
        <v>1507</v>
      </c>
      <c r="H83" s="28" t="s">
        <v>1218</v>
      </c>
      <c r="I83" s="21" t="s">
        <v>1203</v>
      </c>
      <c r="K83" s="306"/>
    </row>
    <row r="84" spans="1:11" x14ac:dyDescent="0.3">
      <c r="A84" s="15" t="s">
        <v>705</v>
      </c>
      <c r="B84" s="15" t="s">
        <v>1504</v>
      </c>
      <c r="C84" s="24" t="s">
        <v>339</v>
      </c>
      <c r="D84" s="307">
        <v>3.5665690326281405E-2</v>
      </c>
      <c r="E84" s="308">
        <v>2.5995584000000003</v>
      </c>
      <c r="F84" s="21">
        <v>20</v>
      </c>
      <c r="G84" s="309" t="s">
        <v>1507</v>
      </c>
      <c r="H84" s="21" t="s">
        <v>1217</v>
      </c>
      <c r="I84" s="21" t="s">
        <v>1203</v>
      </c>
      <c r="K84" s="306"/>
    </row>
    <row r="85" spans="1:11" x14ac:dyDescent="0.3">
      <c r="A85" s="15" t="s">
        <v>725</v>
      </c>
      <c r="B85" s="15" t="s">
        <v>1504</v>
      </c>
      <c r="C85" s="24" t="s">
        <v>339</v>
      </c>
      <c r="D85" s="307">
        <v>3.5599300915924101E-2</v>
      </c>
      <c r="E85" s="308">
        <v>-1.1376719999999998</v>
      </c>
      <c r="F85" s="40">
        <v>18</v>
      </c>
      <c r="G85" s="309" t="s">
        <v>1507</v>
      </c>
      <c r="H85" s="21" t="s">
        <v>1217</v>
      </c>
      <c r="I85" s="21" t="s">
        <v>1203</v>
      </c>
      <c r="K85" s="306"/>
    </row>
    <row r="86" spans="1:11" x14ac:dyDescent="0.3">
      <c r="A86" s="15" t="s">
        <v>690</v>
      </c>
      <c r="B86" s="15" t="s">
        <v>1504</v>
      </c>
      <c r="C86" s="15" t="s">
        <v>339</v>
      </c>
      <c r="D86" s="307">
        <v>3.5508155963383192E-2</v>
      </c>
      <c r="E86" s="308">
        <v>3.8097664</v>
      </c>
      <c r="F86" s="21">
        <v>1</v>
      </c>
      <c r="G86" s="309" t="s">
        <v>1507</v>
      </c>
      <c r="H86" s="28" t="s">
        <v>1217</v>
      </c>
      <c r="I86" s="21" t="s">
        <v>1203</v>
      </c>
      <c r="K86" s="306"/>
    </row>
    <row r="87" spans="1:11" x14ac:dyDescent="0.3">
      <c r="A87" s="15" t="s">
        <v>577</v>
      </c>
      <c r="B87" s="15" t="s">
        <v>1505</v>
      </c>
      <c r="C87" s="24" t="s">
        <v>339</v>
      </c>
      <c r="D87" s="307">
        <v>3.5176746515361276E-2</v>
      </c>
      <c r="E87" s="308">
        <v>-8.0088800000000959E-2</v>
      </c>
      <c r="F87" s="40" t="s">
        <v>1124</v>
      </c>
      <c r="G87" s="21" t="s">
        <v>1507</v>
      </c>
      <c r="H87" s="28" t="s">
        <v>1218</v>
      </c>
      <c r="I87" s="21" t="s">
        <v>1203</v>
      </c>
      <c r="K87" s="306"/>
    </row>
    <row r="88" spans="1:11" x14ac:dyDescent="0.3">
      <c r="A88" s="23" t="s">
        <v>515</v>
      </c>
      <c r="B88" s="15" t="s">
        <v>1504</v>
      </c>
      <c r="C88" s="24" t="s">
        <v>339</v>
      </c>
      <c r="D88" s="307">
        <v>3.5127166502617373E-2</v>
      </c>
      <c r="E88" s="308">
        <v>1.7657999999999991</v>
      </c>
      <c r="F88" s="40">
        <v>14</v>
      </c>
      <c r="G88" s="309" t="s">
        <v>1507</v>
      </c>
      <c r="H88" s="28" t="s">
        <v>1217</v>
      </c>
      <c r="I88" s="21" t="s">
        <v>1203</v>
      </c>
      <c r="K88" s="306"/>
    </row>
    <row r="89" spans="1:11" x14ac:dyDescent="0.3">
      <c r="A89" s="15" t="s">
        <v>689</v>
      </c>
      <c r="B89" s="15" t="s">
        <v>1504</v>
      </c>
      <c r="C89" s="24" t="s">
        <v>339</v>
      </c>
      <c r="D89" s="307">
        <v>3.5094901037061726E-2</v>
      </c>
      <c r="E89" s="308">
        <v>2.2851984000000001</v>
      </c>
      <c r="F89" s="21">
        <v>30</v>
      </c>
      <c r="G89" s="309" t="s">
        <v>1507</v>
      </c>
      <c r="H89" s="21" t="s">
        <v>1217</v>
      </c>
      <c r="I89" s="21" t="s">
        <v>1203</v>
      </c>
      <c r="K89" s="306"/>
    </row>
    <row r="90" spans="1:11" x14ac:dyDescent="0.3">
      <c r="A90" s="23" t="s">
        <v>509</v>
      </c>
      <c r="B90" s="15" t="s">
        <v>1504</v>
      </c>
      <c r="C90" s="24" t="s">
        <v>339</v>
      </c>
      <c r="D90" s="307">
        <v>3.5033935308162942E-2</v>
      </c>
      <c r="E90" s="308">
        <v>1.7893599999999998</v>
      </c>
      <c r="F90" s="40">
        <v>14</v>
      </c>
      <c r="G90" s="309" t="s">
        <v>1507</v>
      </c>
      <c r="H90" s="28" t="s">
        <v>1217</v>
      </c>
      <c r="I90" s="21" t="s">
        <v>1203</v>
      </c>
      <c r="K90" s="306"/>
    </row>
    <row r="91" spans="1:11" x14ac:dyDescent="0.3">
      <c r="A91" s="23" t="s">
        <v>506</v>
      </c>
      <c r="B91" s="15" t="s">
        <v>1504</v>
      </c>
      <c r="C91" s="24" t="s">
        <v>339</v>
      </c>
      <c r="D91" s="307">
        <v>3.4824748663412862E-2</v>
      </c>
      <c r="E91" s="308">
        <v>1.8229280000000001</v>
      </c>
      <c r="F91" s="40">
        <v>14</v>
      </c>
      <c r="G91" s="309" t="s">
        <v>1507</v>
      </c>
      <c r="H91" s="28" t="s">
        <v>1217</v>
      </c>
      <c r="I91" s="21" t="s">
        <v>1203</v>
      </c>
      <c r="K91" s="306"/>
    </row>
    <row r="92" spans="1:11" x14ac:dyDescent="0.3">
      <c r="A92" s="15" t="s">
        <v>608</v>
      </c>
      <c r="B92" s="15" t="s">
        <v>1505</v>
      </c>
      <c r="C92" s="24" t="s">
        <v>339</v>
      </c>
      <c r="D92" s="307">
        <v>3.4814460275191042E-2</v>
      </c>
      <c r="E92" s="308">
        <v>1.5527135999999992</v>
      </c>
      <c r="F92" s="40">
        <v>18</v>
      </c>
      <c r="G92" s="309" t="s">
        <v>1507</v>
      </c>
      <c r="H92" s="28" t="s">
        <v>1218</v>
      </c>
      <c r="I92" s="21" t="s">
        <v>1203</v>
      </c>
      <c r="K92" s="306"/>
    </row>
    <row r="93" spans="1:11" x14ac:dyDescent="0.3">
      <c r="A93" s="15" t="s">
        <v>606</v>
      </c>
      <c r="B93" s="15" t="s">
        <v>1505</v>
      </c>
      <c r="C93" s="24" t="s">
        <v>339</v>
      </c>
      <c r="D93" s="307">
        <v>3.4686661430847587E-2</v>
      </c>
      <c r="E93" s="308">
        <v>1.5465263999999999</v>
      </c>
      <c r="F93" s="40">
        <v>18</v>
      </c>
      <c r="G93" s="309" t="s">
        <v>1507</v>
      </c>
      <c r="H93" s="28" t="s">
        <v>1218</v>
      </c>
      <c r="I93" s="21" t="s">
        <v>1203</v>
      </c>
      <c r="K93" s="306"/>
    </row>
    <row r="94" spans="1:11" x14ac:dyDescent="0.3">
      <c r="A94" s="15" t="s">
        <v>1021</v>
      </c>
      <c r="B94" s="15" t="s">
        <v>1504</v>
      </c>
      <c r="C94" s="24" t="s">
        <v>339</v>
      </c>
      <c r="D94" s="307">
        <v>3.4655432295698035E-2</v>
      </c>
      <c r="E94" s="308">
        <v>3.3613959999999996</v>
      </c>
      <c r="F94" s="21">
        <v>20</v>
      </c>
      <c r="G94" s="309" t="s">
        <v>1507</v>
      </c>
      <c r="H94" s="21" t="s">
        <v>1217</v>
      </c>
      <c r="I94" s="21" t="s">
        <v>1203</v>
      </c>
      <c r="K94" s="306"/>
    </row>
    <row r="95" spans="1:11" x14ac:dyDescent="0.3">
      <c r="A95" s="15" t="s">
        <v>534</v>
      </c>
      <c r="B95" s="15" t="s">
        <v>1505</v>
      </c>
      <c r="C95" s="24" t="s">
        <v>339</v>
      </c>
      <c r="D95" s="307">
        <v>3.4639511239228434E-2</v>
      </c>
      <c r="E95" s="308">
        <v>-1.6575195999999996</v>
      </c>
      <c r="F95" s="40" t="s">
        <v>1124</v>
      </c>
      <c r="G95" s="21" t="s">
        <v>1507</v>
      </c>
      <c r="H95" s="28" t="s">
        <v>1218</v>
      </c>
      <c r="I95" s="21" t="s">
        <v>1203</v>
      </c>
      <c r="K95" s="306"/>
    </row>
    <row r="96" spans="1:11" x14ac:dyDescent="0.3">
      <c r="A96" s="23" t="s">
        <v>520</v>
      </c>
      <c r="B96" s="15" t="s">
        <v>1504</v>
      </c>
      <c r="C96" s="15" t="s">
        <v>339</v>
      </c>
      <c r="D96" s="307">
        <v>3.4583361457720931E-2</v>
      </c>
      <c r="E96" s="308">
        <v>0.40916300000000039</v>
      </c>
      <c r="F96" s="40">
        <v>2</v>
      </c>
      <c r="G96" s="309" t="s">
        <v>1507</v>
      </c>
      <c r="H96" s="28" t="s">
        <v>1217</v>
      </c>
      <c r="I96" s="21" t="s">
        <v>1203</v>
      </c>
      <c r="K96" s="306"/>
    </row>
    <row r="97" spans="1:11" x14ac:dyDescent="0.3">
      <c r="A97" s="23" t="s">
        <v>521</v>
      </c>
      <c r="B97" s="15" t="s">
        <v>1504</v>
      </c>
      <c r="C97" s="15" t="s">
        <v>339</v>
      </c>
      <c r="D97" s="307">
        <v>3.4460159316405198E-2</v>
      </c>
      <c r="E97" s="308">
        <v>2.2091406000000005</v>
      </c>
      <c r="F97" s="40">
        <v>2</v>
      </c>
      <c r="G97" s="309" t="s">
        <v>1507</v>
      </c>
      <c r="H97" s="28" t="s">
        <v>1217</v>
      </c>
      <c r="I97" s="21" t="s">
        <v>1203</v>
      </c>
      <c r="K97" s="306"/>
    </row>
    <row r="98" spans="1:11" x14ac:dyDescent="0.3">
      <c r="A98" s="15" t="s">
        <v>582</v>
      </c>
      <c r="B98" s="15" t="s">
        <v>1505</v>
      </c>
      <c r="C98" s="24" t="s">
        <v>339</v>
      </c>
      <c r="D98" s="307">
        <v>3.4408943377233915E-2</v>
      </c>
      <c r="E98" s="308">
        <v>0.33663639999999939</v>
      </c>
      <c r="F98" s="40" t="s">
        <v>1124</v>
      </c>
      <c r="G98" s="21" t="s">
        <v>1507</v>
      </c>
      <c r="H98" s="28" t="s">
        <v>1218</v>
      </c>
      <c r="I98" s="21" t="s">
        <v>1203</v>
      </c>
      <c r="K98" s="306"/>
    </row>
    <row r="99" spans="1:11" x14ac:dyDescent="0.3">
      <c r="A99" s="15" t="s">
        <v>605</v>
      </c>
      <c r="B99" s="15" t="s">
        <v>1505</v>
      </c>
      <c r="C99" s="24" t="s">
        <v>339</v>
      </c>
      <c r="D99" s="307">
        <v>3.4400974161397618E-2</v>
      </c>
      <c r="E99" s="308">
        <v>1.1992431999999995</v>
      </c>
      <c r="F99" s="40">
        <v>18</v>
      </c>
      <c r="G99" s="309" t="s">
        <v>1507</v>
      </c>
      <c r="H99" s="28" t="s">
        <v>1218</v>
      </c>
      <c r="I99" s="21" t="s">
        <v>1203</v>
      </c>
      <c r="K99" s="306"/>
    </row>
    <row r="100" spans="1:11" x14ac:dyDescent="0.3">
      <c r="A100" s="15" t="s">
        <v>1012</v>
      </c>
      <c r="B100" s="15" t="s">
        <v>1504</v>
      </c>
      <c r="C100" s="24" t="s">
        <v>339</v>
      </c>
      <c r="D100" s="307">
        <v>3.4388619006077287E-2</v>
      </c>
      <c r="E100" s="308">
        <v>1.9818585999999985</v>
      </c>
      <c r="F100" s="21">
        <v>20</v>
      </c>
      <c r="G100" s="309" t="s">
        <v>1507</v>
      </c>
      <c r="H100" s="21" t="s">
        <v>1217</v>
      </c>
      <c r="I100" s="21" t="s">
        <v>1203</v>
      </c>
      <c r="K100" s="306"/>
    </row>
    <row r="101" spans="1:11" x14ac:dyDescent="0.3">
      <c r="A101" s="15" t="s">
        <v>590</v>
      </c>
      <c r="B101" s="15" t="s">
        <v>1505</v>
      </c>
      <c r="C101" s="24" t="s">
        <v>339</v>
      </c>
      <c r="D101" s="307">
        <v>3.4274997395630509E-2</v>
      </c>
      <c r="E101" s="308">
        <v>0.74234449999999952</v>
      </c>
      <c r="F101" s="40" t="s">
        <v>1124</v>
      </c>
      <c r="G101" s="21" t="s">
        <v>1507</v>
      </c>
      <c r="H101" s="28" t="s">
        <v>1218</v>
      </c>
      <c r="I101" s="21" t="s">
        <v>1203</v>
      </c>
      <c r="K101" s="306"/>
    </row>
    <row r="102" spans="1:11" x14ac:dyDescent="0.3">
      <c r="A102" s="23" t="s">
        <v>528</v>
      </c>
      <c r="B102" s="15" t="s">
        <v>1504</v>
      </c>
      <c r="C102" s="24" t="s">
        <v>339</v>
      </c>
      <c r="D102" s="307">
        <v>3.4197976340519472E-2</v>
      </c>
      <c r="E102" s="308">
        <v>2.3353487999999998</v>
      </c>
      <c r="F102" s="40">
        <v>14</v>
      </c>
      <c r="G102" s="309" t="s">
        <v>1507</v>
      </c>
      <c r="H102" s="28" t="s">
        <v>1217</v>
      </c>
      <c r="I102" s="21" t="s">
        <v>1203</v>
      </c>
      <c r="K102" s="306"/>
    </row>
    <row r="103" spans="1:11" s="23" customFormat="1" x14ac:dyDescent="0.3">
      <c r="A103" s="15" t="s">
        <v>734</v>
      </c>
      <c r="B103" s="15" t="s">
        <v>1504</v>
      </c>
      <c r="C103" s="15" t="s">
        <v>339</v>
      </c>
      <c r="D103" s="307">
        <v>3.4192097973609371E-2</v>
      </c>
      <c r="E103" s="308">
        <v>2.3874580000000005</v>
      </c>
      <c r="F103" s="21">
        <v>9</v>
      </c>
      <c r="G103" s="309" t="s">
        <v>1507</v>
      </c>
      <c r="H103" s="28" t="s">
        <v>1217</v>
      </c>
      <c r="I103" s="21" t="s">
        <v>1203</v>
      </c>
      <c r="K103" s="306"/>
    </row>
    <row r="104" spans="1:11" x14ac:dyDescent="0.3">
      <c r="A104" s="23" t="s">
        <v>481</v>
      </c>
      <c r="B104" s="15" t="s">
        <v>1504</v>
      </c>
      <c r="C104" s="24" t="s">
        <v>339</v>
      </c>
      <c r="D104" s="307">
        <v>3.4119781526810777E-2</v>
      </c>
      <c r="E104" s="308">
        <v>0.47977560000000163</v>
      </c>
      <c r="F104" s="40">
        <v>27</v>
      </c>
      <c r="G104" s="309" t="s">
        <v>1507</v>
      </c>
      <c r="H104" s="21" t="s">
        <v>1217</v>
      </c>
      <c r="I104" s="21" t="s">
        <v>1203</v>
      </c>
      <c r="K104" s="306"/>
    </row>
    <row r="105" spans="1:11" x14ac:dyDescent="0.3">
      <c r="A105" s="15" t="s">
        <v>681</v>
      </c>
      <c r="B105" s="15" t="s">
        <v>1504</v>
      </c>
      <c r="C105" s="24" t="s">
        <v>339</v>
      </c>
      <c r="D105" s="307">
        <v>3.3901353946517658E-2</v>
      </c>
      <c r="E105" s="308">
        <v>2.2921960000000001</v>
      </c>
      <c r="F105" s="21">
        <v>30</v>
      </c>
      <c r="G105" s="309" t="s">
        <v>1507</v>
      </c>
      <c r="H105" s="21" t="s">
        <v>1217</v>
      </c>
      <c r="I105" s="21" t="s">
        <v>1203</v>
      </c>
      <c r="K105" s="306"/>
    </row>
    <row r="106" spans="1:11" x14ac:dyDescent="0.3">
      <c r="A106" s="23" t="s">
        <v>504</v>
      </c>
      <c r="B106" s="15" t="s">
        <v>1504</v>
      </c>
      <c r="C106" s="24" t="s">
        <v>339</v>
      </c>
      <c r="D106" s="307">
        <v>3.3852909753726249E-2</v>
      </c>
      <c r="E106" s="308">
        <v>0.28208440000000035</v>
      </c>
      <c r="F106" s="40">
        <v>14</v>
      </c>
      <c r="G106" s="309" t="s">
        <v>1507</v>
      </c>
      <c r="H106" s="28" t="s">
        <v>1217</v>
      </c>
      <c r="I106" s="21" t="s">
        <v>1203</v>
      </c>
      <c r="K106" s="306"/>
    </row>
    <row r="107" spans="1:11" x14ac:dyDescent="0.3">
      <c r="A107" s="15" t="s">
        <v>578</v>
      </c>
      <c r="B107" s="15" t="s">
        <v>1505</v>
      </c>
      <c r="C107" s="24" t="s">
        <v>339</v>
      </c>
      <c r="D107" s="307">
        <v>3.3555545647098575E-2</v>
      </c>
      <c r="E107" s="308">
        <v>1.0992177999999997</v>
      </c>
      <c r="F107" s="40" t="s">
        <v>1124</v>
      </c>
      <c r="G107" s="21" t="s">
        <v>1507</v>
      </c>
      <c r="H107" s="28" t="s">
        <v>1218</v>
      </c>
      <c r="I107" s="21" t="s">
        <v>1203</v>
      </c>
      <c r="K107" s="306"/>
    </row>
    <row r="108" spans="1:11" x14ac:dyDescent="0.3">
      <c r="A108" s="15" t="s">
        <v>698</v>
      </c>
      <c r="B108" s="15" t="s">
        <v>1504</v>
      </c>
      <c r="C108" s="15" t="s">
        <v>339</v>
      </c>
      <c r="D108" s="307">
        <v>3.3512359374694371E-2</v>
      </c>
      <c r="E108" s="308">
        <v>1.4215914155929947</v>
      </c>
      <c r="F108" s="21">
        <v>10</v>
      </c>
      <c r="G108" s="309" t="s">
        <v>1507</v>
      </c>
      <c r="H108" s="21" t="s">
        <v>1217</v>
      </c>
      <c r="I108" s="21" t="s">
        <v>1203</v>
      </c>
      <c r="K108" s="306"/>
    </row>
    <row r="109" spans="1:11" x14ac:dyDescent="0.3">
      <c r="A109" s="15" t="s">
        <v>533</v>
      </c>
      <c r="B109" s="15" t="s">
        <v>1505</v>
      </c>
      <c r="C109" s="24" t="s">
        <v>339</v>
      </c>
      <c r="D109" s="307">
        <v>3.3273384297753644E-2</v>
      </c>
      <c r="E109" s="308">
        <v>0.56489980000000051</v>
      </c>
      <c r="F109" s="40" t="s">
        <v>1124</v>
      </c>
      <c r="G109" s="21" t="s">
        <v>1507</v>
      </c>
      <c r="H109" s="28" t="s">
        <v>1218</v>
      </c>
      <c r="I109" s="21" t="s">
        <v>1203</v>
      </c>
      <c r="K109" s="306"/>
    </row>
    <row r="110" spans="1:11" x14ac:dyDescent="0.3">
      <c r="A110" s="23" t="s">
        <v>474</v>
      </c>
      <c r="B110" s="15" t="s">
        <v>1504</v>
      </c>
      <c r="C110" s="24" t="s">
        <v>339</v>
      </c>
      <c r="D110" s="307">
        <v>3.3266111886874936E-2</v>
      </c>
      <c r="E110" s="308">
        <v>1.5908751999999995</v>
      </c>
      <c r="F110" s="40">
        <v>18</v>
      </c>
      <c r="G110" s="309" t="s">
        <v>1507</v>
      </c>
      <c r="H110" s="21" t="s">
        <v>1217</v>
      </c>
      <c r="I110" s="21" t="s">
        <v>1203</v>
      </c>
      <c r="K110" s="306"/>
    </row>
    <row r="111" spans="1:11" x14ac:dyDescent="0.3">
      <c r="A111" s="23" t="s">
        <v>495</v>
      </c>
      <c r="B111" s="15" t="s">
        <v>1504</v>
      </c>
      <c r="C111" s="24" t="s">
        <v>339</v>
      </c>
      <c r="D111" s="307">
        <v>3.3177990198239735E-2</v>
      </c>
      <c r="E111" s="308">
        <v>-0.36573279999999952</v>
      </c>
      <c r="F111" s="40">
        <v>14</v>
      </c>
      <c r="G111" s="309" t="s">
        <v>1507</v>
      </c>
      <c r="H111" s="28" t="s">
        <v>1217</v>
      </c>
      <c r="I111" s="21" t="s">
        <v>1203</v>
      </c>
      <c r="K111" s="306"/>
    </row>
    <row r="112" spans="1:11" x14ac:dyDescent="0.3">
      <c r="A112" s="23" t="s">
        <v>522</v>
      </c>
      <c r="B112" s="15" t="s">
        <v>1504</v>
      </c>
      <c r="C112" s="15" t="s">
        <v>339</v>
      </c>
      <c r="D112" s="307">
        <v>3.3026585010594064E-2</v>
      </c>
      <c r="E112" s="308">
        <v>1.0305046000000004</v>
      </c>
      <c r="F112" s="40">
        <v>2</v>
      </c>
      <c r="G112" s="309" t="s">
        <v>1507</v>
      </c>
      <c r="H112" s="28" t="s">
        <v>1217</v>
      </c>
      <c r="I112" s="21" t="s">
        <v>1203</v>
      </c>
      <c r="K112" s="306"/>
    </row>
    <row r="113" spans="1:11" x14ac:dyDescent="0.3">
      <c r="A113" s="15" t="s">
        <v>565</v>
      </c>
      <c r="B113" s="15" t="s">
        <v>1505</v>
      </c>
      <c r="C113" s="24" t="s">
        <v>339</v>
      </c>
      <c r="D113" s="307">
        <v>3.2925868843456406E-2</v>
      </c>
      <c r="E113" s="308">
        <v>1.2915295999999996</v>
      </c>
      <c r="F113" s="40">
        <v>30</v>
      </c>
      <c r="G113" s="309" t="s">
        <v>1507</v>
      </c>
      <c r="H113" s="28" t="s">
        <v>1218</v>
      </c>
      <c r="I113" s="21" t="s">
        <v>1203</v>
      </c>
      <c r="K113" s="306"/>
    </row>
    <row r="114" spans="1:11" x14ac:dyDescent="0.3">
      <c r="A114" s="15" t="s">
        <v>671</v>
      </c>
      <c r="B114" s="15" t="s">
        <v>1504</v>
      </c>
      <c r="C114" s="24" t="s">
        <v>339</v>
      </c>
      <c r="D114" s="307">
        <v>3.292077231387304E-2</v>
      </c>
      <c r="E114" s="308">
        <v>2.8775478999999993</v>
      </c>
      <c r="F114" s="21">
        <v>20</v>
      </c>
      <c r="G114" s="309" t="s">
        <v>1507</v>
      </c>
      <c r="H114" s="21" t="s">
        <v>1217</v>
      </c>
      <c r="I114" s="21" t="s">
        <v>1203</v>
      </c>
      <c r="K114" s="306"/>
    </row>
    <row r="115" spans="1:11" x14ac:dyDescent="0.3">
      <c r="A115" s="23" t="s">
        <v>467</v>
      </c>
      <c r="B115" s="15" t="s">
        <v>1504</v>
      </c>
      <c r="C115" s="24" t="s">
        <v>339</v>
      </c>
      <c r="D115" s="307">
        <v>3.2601086668624324E-2</v>
      </c>
      <c r="E115" s="308">
        <v>2.2340463999999995</v>
      </c>
      <c r="F115" s="40">
        <v>18</v>
      </c>
      <c r="G115" s="309" t="s">
        <v>1507</v>
      </c>
      <c r="H115" s="21" t="s">
        <v>1217</v>
      </c>
      <c r="I115" s="21" t="s">
        <v>1203</v>
      </c>
      <c r="K115" s="306"/>
    </row>
    <row r="116" spans="1:11" x14ac:dyDescent="0.3">
      <c r="A116" s="15" t="s">
        <v>722</v>
      </c>
      <c r="B116" s="15" t="s">
        <v>1504</v>
      </c>
      <c r="C116" s="15" t="s">
        <v>339</v>
      </c>
      <c r="D116" s="307">
        <v>3.2350871559105231E-2</v>
      </c>
      <c r="E116" s="308">
        <v>3.5583692000000005</v>
      </c>
      <c r="F116" s="21">
        <v>9</v>
      </c>
      <c r="G116" s="309" t="s">
        <v>1507</v>
      </c>
      <c r="H116" s="28" t="s">
        <v>1217</v>
      </c>
      <c r="I116" s="21" t="s">
        <v>1203</v>
      </c>
      <c r="K116" s="306"/>
    </row>
    <row r="117" spans="1:11" x14ac:dyDescent="0.3">
      <c r="A117" s="15" t="s">
        <v>585</v>
      </c>
      <c r="B117" s="15" t="s">
        <v>1505</v>
      </c>
      <c r="C117" s="24" t="s">
        <v>339</v>
      </c>
      <c r="D117" s="307">
        <v>3.2184198450284425E-2</v>
      </c>
      <c r="E117" s="308">
        <v>0.73224640000000063</v>
      </c>
      <c r="F117" s="40" t="s">
        <v>1124</v>
      </c>
      <c r="G117" s="21" t="s">
        <v>1507</v>
      </c>
      <c r="H117" s="28" t="s">
        <v>1218</v>
      </c>
      <c r="I117" s="21" t="s">
        <v>1203</v>
      </c>
      <c r="K117" s="306"/>
    </row>
    <row r="118" spans="1:11" x14ac:dyDescent="0.3">
      <c r="A118" s="15" t="s">
        <v>575</v>
      </c>
      <c r="B118" s="15" t="s">
        <v>1505</v>
      </c>
      <c r="C118" s="24" t="s">
        <v>339</v>
      </c>
      <c r="D118" s="307">
        <v>3.1989620849769362E-2</v>
      </c>
      <c r="E118" s="308">
        <v>-1.5842882</v>
      </c>
      <c r="F118" s="40" t="s">
        <v>1124</v>
      </c>
      <c r="G118" s="21" t="s">
        <v>1507</v>
      </c>
      <c r="H118" s="28" t="s">
        <v>1218</v>
      </c>
      <c r="I118" s="21" t="s">
        <v>1203</v>
      </c>
      <c r="K118" s="306"/>
    </row>
    <row r="119" spans="1:11" x14ac:dyDescent="0.3">
      <c r="A119" s="15" t="s">
        <v>544</v>
      </c>
      <c r="B119" s="15" t="s">
        <v>1505</v>
      </c>
      <c r="C119" s="24" t="s">
        <v>339</v>
      </c>
      <c r="D119" s="307">
        <v>3.1984159889724494E-2</v>
      </c>
      <c r="E119" s="308">
        <v>1.4922141999999994</v>
      </c>
      <c r="F119" s="40" t="s">
        <v>1124</v>
      </c>
      <c r="G119" s="21" t="s">
        <v>1507</v>
      </c>
      <c r="H119" s="28" t="s">
        <v>1218</v>
      </c>
      <c r="I119" s="21" t="s">
        <v>1203</v>
      </c>
      <c r="K119" s="306"/>
    </row>
    <row r="120" spans="1:11" x14ac:dyDescent="0.3">
      <c r="A120" s="23" t="s">
        <v>507</v>
      </c>
      <c r="B120" s="15" t="s">
        <v>1504</v>
      </c>
      <c r="C120" s="24" t="s">
        <v>339</v>
      </c>
      <c r="D120" s="307">
        <v>3.1940051568727444E-2</v>
      </c>
      <c r="E120" s="308">
        <v>2.0964495999999992</v>
      </c>
      <c r="F120" s="40">
        <v>14</v>
      </c>
      <c r="G120" s="309" t="s">
        <v>1507</v>
      </c>
      <c r="H120" s="28" t="s">
        <v>1217</v>
      </c>
      <c r="I120" s="21" t="s">
        <v>1203</v>
      </c>
      <c r="K120" s="306"/>
    </row>
    <row r="121" spans="1:11" x14ac:dyDescent="0.3">
      <c r="A121" s="15" t="s">
        <v>708</v>
      </c>
      <c r="B121" s="15" t="s">
        <v>1504</v>
      </c>
      <c r="C121" s="24" t="s">
        <v>339</v>
      </c>
      <c r="D121" s="307">
        <v>3.1934744704283882E-2</v>
      </c>
      <c r="E121" s="308">
        <v>2.3037503999999989</v>
      </c>
      <c r="F121" s="21">
        <v>20</v>
      </c>
      <c r="G121" s="309" t="s">
        <v>1507</v>
      </c>
      <c r="H121" s="21" t="s">
        <v>1217</v>
      </c>
      <c r="I121" s="21" t="s">
        <v>1203</v>
      </c>
      <c r="K121" s="306"/>
    </row>
    <row r="122" spans="1:11" x14ac:dyDescent="0.3">
      <c r="A122" s="15" t="s">
        <v>665</v>
      </c>
      <c r="B122" s="15" t="s">
        <v>1504</v>
      </c>
      <c r="C122" s="24" t="s">
        <v>339</v>
      </c>
      <c r="D122" s="307">
        <v>3.1894024898860819E-2</v>
      </c>
      <c r="E122" s="308">
        <v>2.0336090999999996</v>
      </c>
      <c r="F122" s="21">
        <v>20</v>
      </c>
      <c r="G122" s="309" t="s">
        <v>1507</v>
      </c>
      <c r="H122" s="21" t="s">
        <v>1217</v>
      </c>
      <c r="I122" s="21" t="s">
        <v>1203</v>
      </c>
      <c r="K122" s="306"/>
    </row>
    <row r="123" spans="1:11" x14ac:dyDescent="0.3">
      <c r="A123" s="15" t="s">
        <v>584</v>
      </c>
      <c r="B123" s="15" t="s">
        <v>1505</v>
      </c>
      <c r="C123" s="24" t="s">
        <v>339</v>
      </c>
      <c r="D123" s="307">
        <v>3.172269500599862E-2</v>
      </c>
      <c r="E123" s="308">
        <v>0.56648570000000076</v>
      </c>
      <c r="F123" s="40" t="s">
        <v>1124</v>
      </c>
      <c r="G123" s="21" t="s">
        <v>1507</v>
      </c>
      <c r="H123" s="28" t="s">
        <v>1218</v>
      </c>
      <c r="I123" s="21" t="s">
        <v>1203</v>
      </c>
      <c r="K123" s="306"/>
    </row>
    <row r="124" spans="1:11" x14ac:dyDescent="0.3">
      <c r="A124" s="23" t="s">
        <v>524</v>
      </c>
      <c r="B124" s="15" t="s">
        <v>1504</v>
      </c>
      <c r="C124" s="15" t="s">
        <v>339</v>
      </c>
      <c r="D124" s="307">
        <v>3.1684193906806338E-2</v>
      </c>
      <c r="E124" s="308">
        <v>4.574024800000001</v>
      </c>
      <c r="F124" s="40">
        <v>6</v>
      </c>
      <c r="G124" s="309" t="s">
        <v>1507</v>
      </c>
      <c r="H124" s="28" t="s">
        <v>1217</v>
      </c>
      <c r="I124" s="21" t="s">
        <v>1203</v>
      </c>
      <c r="K124" s="306"/>
    </row>
    <row r="125" spans="1:11" x14ac:dyDescent="0.3">
      <c r="A125" s="15" t="s">
        <v>696</v>
      </c>
      <c r="B125" s="15" t="s">
        <v>1504</v>
      </c>
      <c r="C125" s="15" t="s">
        <v>339</v>
      </c>
      <c r="D125" s="307">
        <v>3.1500020629107665E-2</v>
      </c>
      <c r="E125" s="308">
        <v>2.8816341999999997</v>
      </c>
      <c r="F125" s="21">
        <v>10</v>
      </c>
      <c r="G125" s="309" t="s">
        <v>1507</v>
      </c>
      <c r="H125" s="21" t="s">
        <v>1217</v>
      </c>
      <c r="I125" s="21" t="s">
        <v>1203</v>
      </c>
      <c r="K125" s="306"/>
    </row>
    <row r="126" spans="1:11" s="23" customFormat="1" x14ac:dyDescent="0.3">
      <c r="A126" s="23" t="s">
        <v>512</v>
      </c>
      <c r="B126" s="15" t="s">
        <v>1504</v>
      </c>
      <c r="C126" s="24" t="s">
        <v>339</v>
      </c>
      <c r="D126" s="307">
        <v>3.1314543744489338E-2</v>
      </c>
      <c r="E126" s="308">
        <v>0.41199199999999947</v>
      </c>
      <c r="F126" s="40">
        <v>14</v>
      </c>
      <c r="G126" s="309" t="s">
        <v>1507</v>
      </c>
      <c r="H126" s="28" t="s">
        <v>1217</v>
      </c>
      <c r="I126" s="21" t="s">
        <v>1203</v>
      </c>
      <c r="K126" s="306"/>
    </row>
    <row r="127" spans="1:11" x14ac:dyDescent="0.3">
      <c r="A127" s="15" t="s">
        <v>994</v>
      </c>
      <c r="B127" s="15" t="s">
        <v>1504</v>
      </c>
      <c r="C127" s="15" t="s">
        <v>339</v>
      </c>
      <c r="D127" s="307">
        <v>3.1305454075874935E-2</v>
      </c>
      <c r="E127" s="308">
        <v>2.2469489</v>
      </c>
      <c r="F127" s="21">
        <v>10</v>
      </c>
      <c r="G127" s="309" t="s">
        <v>1507</v>
      </c>
      <c r="H127" s="21" t="s">
        <v>1217</v>
      </c>
      <c r="I127" s="21" t="s">
        <v>1203</v>
      </c>
      <c r="K127" s="306"/>
    </row>
    <row r="128" spans="1:11" x14ac:dyDescent="0.3">
      <c r="A128" s="23" t="s">
        <v>500</v>
      </c>
      <c r="B128" s="15" t="s">
        <v>1504</v>
      </c>
      <c r="C128" s="24" t="s">
        <v>339</v>
      </c>
      <c r="D128" s="307">
        <v>3.121853888210005E-2</v>
      </c>
      <c r="E128" s="308">
        <v>1.0996576000000002</v>
      </c>
      <c r="F128" s="40">
        <v>14</v>
      </c>
      <c r="G128" s="309" t="s">
        <v>1507</v>
      </c>
      <c r="H128" s="28" t="s">
        <v>1217</v>
      </c>
      <c r="I128" s="21" t="s">
        <v>1203</v>
      </c>
      <c r="K128" s="306"/>
    </row>
    <row r="129" spans="1:11" x14ac:dyDescent="0.3">
      <c r="A129" s="15" t="s">
        <v>588</v>
      </c>
      <c r="B129" s="15" t="s">
        <v>1505</v>
      </c>
      <c r="C129" s="24" t="s">
        <v>339</v>
      </c>
      <c r="D129" s="307">
        <v>3.1037887721290514E-2</v>
      </c>
      <c r="E129" s="308">
        <v>0.99634810000000007</v>
      </c>
      <c r="F129" s="40" t="s">
        <v>1124</v>
      </c>
      <c r="G129" s="21" t="s">
        <v>1507</v>
      </c>
      <c r="H129" s="28" t="s">
        <v>1218</v>
      </c>
      <c r="I129" s="21" t="s">
        <v>1203</v>
      </c>
      <c r="K129" s="306"/>
    </row>
    <row r="130" spans="1:11" x14ac:dyDescent="0.3">
      <c r="A130" s="15" t="s">
        <v>538</v>
      </c>
      <c r="B130" s="15" t="s">
        <v>1505</v>
      </c>
      <c r="C130" s="24" t="s">
        <v>339</v>
      </c>
      <c r="D130" s="307">
        <v>3.0967654630209559E-2</v>
      </c>
      <c r="E130" s="308">
        <v>1.9461408999999992</v>
      </c>
      <c r="F130" s="40" t="s">
        <v>1124</v>
      </c>
      <c r="G130" s="21" t="s">
        <v>1507</v>
      </c>
      <c r="H130" s="28" t="s">
        <v>1218</v>
      </c>
      <c r="I130" s="21" t="s">
        <v>1203</v>
      </c>
      <c r="K130" s="306"/>
    </row>
    <row r="131" spans="1:11" x14ac:dyDescent="0.3">
      <c r="A131" s="15" t="s">
        <v>604</v>
      </c>
      <c r="B131" s="15" t="s">
        <v>1505</v>
      </c>
      <c r="C131" s="24" t="s">
        <v>339</v>
      </c>
      <c r="D131" s="307">
        <v>3.0942815421962051E-2</v>
      </c>
      <c r="E131" s="308">
        <v>2.6426287999999993</v>
      </c>
      <c r="F131" s="40">
        <v>18</v>
      </c>
      <c r="G131" s="309" t="s">
        <v>1507</v>
      </c>
      <c r="H131" s="28" t="s">
        <v>1218</v>
      </c>
      <c r="I131" s="21" t="s">
        <v>1203</v>
      </c>
      <c r="K131" s="306"/>
    </row>
    <row r="132" spans="1:11" x14ac:dyDescent="0.3">
      <c r="A132" s="15" t="s">
        <v>564</v>
      </c>
      <c r="B132" s="15" t="s">
        <v>1505</v>
      </c>
      <c r="C132" s="24" t="s">
        <v>339</v>
      </c>
      <c r="D132" s="307">
        <v>3.0933724304824894E-2</v>
      </c>
      <c r="E132" s="308">
        <v>0.85452319999999982</v>
      </c>
      <c r="F132" s="40">
        <v>30</v>
      </c>
      <c r="G132" s="309" t="s">
        <v>1507</v>
      </c>
      <c r="H132" s="28" t="s">
        <v>1218</v>
      </c>
      <c r="I132" s="21" t="s">
        <v>1203</v>
      </c>
      <c r="K132" s="306"/>
    </row>
    <row r="133" spans="1:11" s="23" customFormat="1" x14ac:dyDescent="0.3">
      <c r="A133" s="15" t="s">
        <v>541</v>
      </c>
      <c r="B133" s="15" t="s">
        <v>1505</v>
      </c>
      <c r="C133" s="24" t="s">
        <v>339</v>
      </c>
      <c r="D133" s="307">
        <v>3.0885012937917324E-2</v>
      </c>
      <c r="E133" s="308">
        <v>2.1643904999999997</v>
      </c>
      <c r="F133" s="40" t="s">
        <v>1124</v>
      </c>
      <c r="G133" s="21" t="s">
        <v>1507</v>
      </c>
      <c r="H133" s="28" t="s">
        <v>1218</v>
      </c>
      <c r="I133" s="21" t="s">
        <v>1203</v>
      </c>
      <c r="K133" s="306"/>
    </row>
    <row r="134" spans="1:11" x14ac:dyDescent="0.3">
      <c r="A134" s="15" t="s">
        <v>535</v>
      </c>
      <c r="B134" s="15" t="s">
        <v>1505</v>
      </c>
      <c r="C134" s="24" t="s">
        <v>339</v>
      </c>
      <c r="D134" s="307">
        <v>3.0764098701069154E-2</v>
      </c>
      <c r="E134" s="308">
        <v>0.29375479999999954</v>
      </c>
      <c r="F134" s="40" t="s">
        <v>1124</v>
      </c>
      <c r="G134" s="21" t="s">
        <v>1507</v>
      </c>
      <c r="H134" s="28" t="s">
        <v>1218</v>
      </c>
      <c r="I134" s="21" t="s">
        <v>1203</v>
      </c>
      <c r="K134" s="306"/>
    </row>
    <row r="135" spans="1:11" x14ac:dyDescent="0.3">
      <c r="A135" s="15" t="s">
        <v>537</v>
      </c>
      <c r="B135" s="15" t="s">
        <v>1505</v>
      </c>
      <c r="C135" s="24" t="s">
        <v>339</v>
      </c>
      <c r="D135" s="307">
        <v>3.0721018984194312E-2</v>
      </c>
      <c r="E135" s="308">
        <v>1.8520058999999991</v>
      </c>
      <c r="F135" s="40" t="s">
        <v>1124</v>
      </c>
      <c r="G135" s="21" t="s">
        <v>1507</v>
      </c>
      <c r="H135" s="28" t="s">
        <v>1218</v>
      </c>
      <c r="I135" s="21" t="s">
        <v>1203</v>
      </c>
      <c r="K135" s="306"/>
    </row>
    <row r="136" spans="1:11" x14ac:dyDescent="0.3">
      <c r="A136" s="15" t="s">
        <v>615</v>
      </c>
      <c r="B136" s="15" t="s">
        <v>1504</v>
      </c>
      <c r="C136" s="24" t="s">
        <v>339</v>
      </c>
      <c r="D136" s="307">
        <v>3.0708643821621716E-2</v>
      </c>
      <c r="E136" s="308">
        <v>2.2955648000000006</v>
      </c>
      <c r="F136" s="40">
        <v>18</v>
      </c>
      <c r="G136" s="309" t="s">
        <v>1507</v>
      </c>
      <c r="H136" s="21" t="s">
        <v>1217</v>
      </c>
      <c r="I136" s="21" t="s">
        <v>1203</v>
      </c>
      <c r="K136" s="306"/>
    </row>
    <row r="137" spans="1:11" x14ac:dyDescent="0.3">
      <c r="A137" s="15" t="s">
        <v>730</v>
      </c>
      <c r="B137" s="15" t="s">
        <v>1504</v>
      </c>
      <c r="C137" s="15" t="s">
        <v>339</v>
      </c>
      <c r="D137" s="307">
        <v>3.0629656553157344E-2</v>
      </c>
      <c r="E137" s="308">
        <v>3.3110844000000008</v>
      </c>
      <c r="F137" s="21">
        <v>9</v>
      </c>
      <c r="G137" s="309" t="s">
        <v>1507</v>
      </c>
      <c r="H137" s="28" t="s">
        <v>1217</v>
      </c>
      <c r="I137" s="21" t="s">
        <v>1203</v>
      </c>
      <c r="K137" s="306"/>
    </row>
    <row r="138" spans="1:11" x14ac:dyDescent="0.3">
      <c r="A138" s="15" t="s">
        <v>675</v>
      </c>
      <c r="B138" s="15" t="s">
        <v>1504</v>
      </c>
      <c r="C138" s="24" t="s">
        <v>339</v>
      </c>
      <c r="D138" s="307">
        <v>3.0608157524707975E-2</v>
      </c>
      <c r="E138" s="308">
        <v>2.5646279999999999</v>
      </c>
      <c r="F138" s="21">
        <v>30</v>
      </c>
      <c r="G138" s="309" t="s">
        <v>1507</v>
      </c>
      <c r="H138" s="21" t="s">
        <v>1217</v>
      </c>
      <c r="I138" s="21" t="s">
        <v>1203</v>
      </c>
      <c r="K138" s="306"/>
    </row>
    <row r="139" spans="1:11" x14ac:dyDescent="0.3">
      <c r="A139" s="315" t="s">
        <v>200</v>
      </c>
      <c r="B139" s="15" t="s">
        <v>1380</v>
      </c>
      <c r="C139" s="15" t="s">
        <v>339</v>
      </c>
      <c r="D139" s="316">
        <v>3.0601394194793435E-2</v>
      </c>
      <c r="E139" s="317">
        <v>3.2</v>
      </c>
      <c r="F139" s="318">
        <v>84</v>
      </c>
      <c r="G139" s="309" t="s">
        <v>1508</v>
      </c>
      <c r="H139" s="28" t="s">
        <v>353</v>
      </c>
      <c r="I139" s="21" t="s">
        <v>422</v>
      </c>
      <c r="K139" s="306"/>
    </row>
    <row r="140" spans="1:11" x14ac:dyDescent="0.3">
      <c r="A140" s="23" t="s">
        <v>469</v>
      </c>
      <c r="B140" s="15" t="s">
        <v>1504</v>
      </c>
      <c r="C140" s="24" t="s">
        <v>339</v>
      </c>
      <c r="D140" s="307">
        <v>3.0550067939831761E-2</v>
      </c>
      <c r="E140" s="308">
        <v>-0.77483200000000085</v>
      </c>
      <c r="F140" s="40">
        <v>18</v>
      </c>
      <c r="G140" s="309" t="s">
        <v>1507</v>
      </c>
      <c r="H140" s="21" t="s">
        <v>1217</v>
      </c>
      <c r="I140" s="21" t="s">
        <v>1203</v>
      </c>
      <c r="K140" s="306"/>
    </row>
    <row r="141" spans="1:11" x14ac:dyDescent="0.3">
      <c r="A141" s="23" t="s">
        <v>527</v>
      </c>
      <c r="B141" s="15" t="s">
        <v>1504</v>
      </c>
      <c r="C141" s="24" t="s">
        <v>339</v>
      </c>
      <c r="D141" s="307">
        <v>3.0529230022263251E-2</v>
      </c>
      <c r="E141" s="308">
        <v>2.9086912000000003</v>
      </c>
      <c r="F141" s="40">
        <v>14</v>
      </c>
      <c r="G141" s="309" t="s">
        <v>1507</v>
      </c>
      <c r="H141" s="28" t="s">
        <v>1217</v>
      </c>
      <c r="I141" s="21" t="s">
        <v>1203</v>
      </c>
      <c r="K141" s="306"/>
    </row>
    <row r="142" spans="1:11" x14ac:dyDescent="0.3">
      <c r="A142" s="15" t="s">
        <v>677</v>
      </c>
      <c r="B142" s="15" t="s">
        <v>1504</v>
      </c>
      <c r="C142" s="24" t="s">
        <v>339</v>
      </c>
      <c r="D142" s="307">
        <v>3.0422538932807081E-2</v>
      </c>
      <c r="E142" s="308">
        <v>3.0099640000000001</v>
      </c>
      <c r="F142" s="21">
        <v>30</v>
      </c>
      <c r="G142" s="309" t="s">
        <v>1507</v>
      </c>
      <c r="H142" s="21" t="s">
        <v>1217</v>
      </c>
      <c r="I142" s="21" t="s">
        <v>1203</v>
      </c>
      <c r="K142" s="306"/>
    </row>
    <row r="143" spans="1:11" x14ac:dyDescent="0.3">
      <c r="A143" s="15" t="s">
        <v>692</v>
      </c>
      <c r="B143" s="15" t="s">
        <v>1504</v>
      </c>
      <c r="C143" s="15" t="s">
        <v>339</v>
      </c>
      <c r="D143" s="307">
        <v>3.033562344588181E-2</v>
      </c>
      <c r="E143" s="308">
        <v>4.5886343999999992</v>
      </c>
      <c r="F143" s="21">
        <v>1</v>
      </c>
      <c r="G143" s="309" t="s">
        <v>1507</v>
      </c>
      <c r="H143" s="28" t="s">
        <v>1217</v>
      </c>
      <c r="I143" s="21" t="s">
        <v>1203</v>
      </c>
      <c r="K143" s="306"/>
    </row>
    <row r="144" spans="1:11" x14ac:dyDescent="0.3">
      <c r="A144" s="15" t="s">
        <v>586</v>
      </c>
      <c r="B144" s="15" t="s">
        <v>1505</v>
      </c>
      <c r="C144" s="24" t="s">
        <v>339</v>
      </c>
      <c r="D144" s="307">
        <v>3.0238906179831826E-2</v>
      </c>
      <c r="E144" s="308">
        <v>0.85600669999999957</v>
      </c>
      <c r="F144" s="40" t="s">
        <v>1124</v>
      </c>
      <c r="G144" s="21" t="s">
        <v>1507</v>
      </c>
      <c r="H144" s="28" t="s">
        <v>1218</v>
      </c>
      <c r="I144" s="21" t="s">
        <v>1203</v>
      </c>
      <c r="K144" s="306"/>
    </row>
    <row r="145" spans="1:11" x14ac:dyDescent="0.3">
      <c r="A145" s="15" t="s">
        <v>986</v>
      </c>
      <c r="B145" s="15" t="s">
        <v>1504</v>
      </c>
      <c r="C145" s="24" t="s">
        <v>339</v>
      </c>
      <c r="D145" s="307">
        <v>3.0206981512587466E-2</v>
      </c>
      <c r="E145" s="308">
        <v>3.322363999999999</v>
      </c>
      <c r="F145" s="21">
        <v>20</v>
      </c>
      <c r="G145" s="309" t="s">
        <v>1507</v>
      </c>
      <c r="H145" s="21" t="s">
        <v>1217</v>
      </c>
      <c r="I145" s="21" t="s">
        <v>1203</v>
      </c>
      <c r="K145" s="306"/>
    </row>
    <row r="146" spans="1:11" x14ac:dyDescent="0.3">
      <c r="A146" s="15" t="s">
        <v>587</v>
      </c>
      <c r="B146" s="15" t="s">
        <v>1505</v>
      </c>
      <c r="C146" s="24" t="s">
        <v>339</v>
      </c>
      <c r="D146" s="307">
        <v>3.0111147333280523E-2</v>
      </c>
      <c r="E146" s="308">
        <v>0.89314119999999964</v>
      </c>
      <c r="F146" s="40" t="s">
        <v>1124</v>
      </c>
      <c r="G146" s="21" t="s">
        <v>1507</v>
      </c>
      <c r="H146" s="28" t="s">
        <v>1218</v>
      </c>
      <c r="I146" s="21" t="s">
        <v>1203</v>
      </c>
      <c r="K146" s="306"/>
    </row>
    <row r="147" spans="1:11" x14ac:dyDescent="0.3">
      <c r="A147" s="23" t="s">
        <v>511</v>
      </c>
      <c r="B147" s="15" t="s">
        <v>1504</v>
      </c>
      <c r="C147" s="24" t="s">
        <v>339</v>
      </c>
      <c r="D147" s="307">
        <v>3.0052408390026729E-2</v>
      </c>
      <c r="E147" s="308">
        <v>1.6073904000000006</v>
      </c>
      <c r="F147" s="40">
        <v>14</v>
      </c>
      <c r="G147" s="309" t="s">
        <v>1507</v>
      </c>
      <c r="H147" s="28" t="s">
        <v>1217</v>
      </c>
      <c r="I147" s="21" t="s">
        <v>1203</v>
      </c>
      <c r="K147" s="306"/>
    </row>
    <row r="148" spans="1:11" x14ac:dyDescent="0.3">
      <c r="A148" s="23" t="s">
        <v>475</v>
      </c>
      <c r="B148" s="15" t="s">
        <v>1504</v>
      </c>
      <c r="C148" s="24" t="s">
        <v>339</v>
      </c>
      <c r="D148" s="307">
        <v>3.0009846471359045E-2</v>
      </c>
      <c r="E148" s="308">
        <v>2.2248800000000002</v>
      </c>
      <c r="F148" s="40">
        <v>18</v>
      </c>
      <c r="G148" s="309" t="s">
        <v>1507</v>
      </c>
      <c r="H148" s="21" t="s">
        <v>1217</v>
      </c>
      <c r="I148" s="21" t="s">
        <v>1203</v>
      </c>
      <c r="K148" s="306"/>
    </row>
    <row r="149" spans="1:11" x14ac:dyDescent="0.3">
      <c r="A149" s="23" t="s">
        <v>516</v>
      </c>
      <c r="B149" s="15" t="s">
        <v>1504</v>
      </c>
      <c r="C149" s="24" t="s">
        <v>339</v>
      </c>
      <c r="D149" s="307">
        <v>2.9977858040404218E-2</v>
      </c>
      <c r="E149" s="308">
        <v>1.1047338000000007</v>
      </c>
      <c r="F149" s="40">
        <v>14</v>
      </c>
      <c r="G149" s="309" t="s">
        <v>1507</v>
      </c>
      <c r="H149" s="28" t="s">
        <v>1217</v>
      </c>
      <c r="I149" s="21" t="s">
        <v>1203</v>
      </c>
      <c r="K149" s="306"/>
    </row>
    <row r="150" spans="1:11" x14ac:dyDescent="0.3">
      <c r="A150" s="23" t="s">
        <v>497</v>
      </c>
      <c r="B150" s="15" t="s">
        <v>1504</v>
      </c>
      <c r="C150" s="24" t="s">
        <v>339</v>
      </c>
      <c r="D150" s="307">
        <v>2.9877063704533774E-2</v>
      </c>
      <c r="E150" s="308">
        <v>1.9952864000000008</v>
      </c>
      <c r="F150" s="40">
        <v>14</v>
      </c>
      <c r="G150" s="309" t="s">
        <v>1507</v>
      </c>
      <c r="H150" s="28" t="s">
        <v>1217</v>
      </c>
      <c r="I150" s="21" t="s">
        <v>1203</v>
      </c>
      <c r="K150" s="306"/>
    </row>
    <row r="151" spans="1:11" x14ac:dyDescent="0.3">
      <c r="A151" s="105" t="s">
        <v>268</v>
      </c>
      <c r="B151" s="1" t="s">
        <v>1382</v>
      </c>
      <c r="C151" s="1" t="s">
        <v>339</v>
      </c>
      <c r="D151" s="163">
        <v>2.9824736108344952E-2</v>
      </c>
      <c r="E151" s="164">
        <v>4.0999999999999996</v>
      </c>
      <c r="F151" s="116">
        <v>88.08720000000001</v>
      </c>
      <c r="G151" s="309" t="s">
        <v>1508</v>
      </c>
      <c r="H151" s="110" t="s">
        <v>354</v>
      </c>
      <c r="I151" s="21" t="s">
        <v>422</v>
      </c>
      <c r="K151" s="306"/>
    </row>
    <row r="152" spans="1:11" x14ac:dyDescent="0.3">
      <c r="A152" s="15" t="s">
        <v>679</v>
      </c>
      <c r="B152" s="15" t="s">
        <v>1504</v>
      </c>
      <c r="C152" s="24" t="s">
        <v>339</v>
      </c>
      <c r="D152" s="307">
        <v>2.9801579111375504E-2</v>
      </c>
      <c r="E152" s="308">
        <v>2.9144311999999992</v>
      </c>
      <c r="F152" s="21">
        <v>30</v>
      </c>
      <c r="G152" s="309" t="s">
        <v>1507</v>
      </c>
      <c r="H152" s="21" t="s">
        <v>1217</v>
      </c>
      <c r="I152" s="21" t="s">
        <v>1203</v>
      </c>
      <c r="K152" s="306"/>
    </row>
    <row r="153" spans="1:11" x14ac:dyDescent="0.3">
      <c r="A153" s="23" t="s">
        <v>484</v>
      </c>
      <c r="B153" s="15" t="s">
        <v>1504</v>
      </c>
      <c r="C153" s="24" t="s">
        <v>339</v>
      </c>
      <c r="D153" s="307">
        <v>2.9788979268082806E-2</v>
      </c>
      <c r="E153" s="308">
        <v>2.1786264000000006</v>
      </c>
      <c r="F153" s="40">
        <v>27</v>
      </c>
      <c r="G153" s="309" t="s">
        <v>1507</v>
      </c>
      <c r="H153" s="21" t="s">
        <v>1217</v>
      </c>
      <c r="I153" s="21" t="s">
        <v>1203</v>
      </c>
      <c r="K153" s="306"/>
    </row>
    <row r="154" spans="1:11" x14ac:dyDescent="0.3">
      <c r="A154" s="15" t="s">
        <v>731</v>
      </c>
      <c r="B154" s="15" t="s">
        <v>1504</v>
      </c>
      <c r="C154" s="15" t="s">
        <v>339</v>
      </c>
      <c r="D154" s="307">
        <v>2.9611163523114992E-2</v>
      </c>
      <c r="E154" s="308">
        <v>3.0193502000000003</v>
      </c>
      <c r="F154" s="21">
        <v>9</v>
      </c>
      <c r="G154" s="309" t="s">
        <v>1507</v>
      </c>
      <c r="H154" s="28" t="s">
        <v>1217</v>
      </c>
      <c r="I154" s="21" t="s">
        <v>1203</v>
      </c>
      <c r="K154" s="306"/>
    </row>
    <row r="155" spans="1:11" x14ac:dyDescent="0.3">
      <c r="A155" s="15" t="s">
        <v>540</v>
      </c>
      <c r="B155" s="15" t="s">
        <v>1505</v>
      </c>
      <c r="C155" s="24" t="s">
        <v>339</v>
      </c>
      <c r="D155" s="307">
        <v>2.9571381549585805E-2</v>
      </c>
      <c r="E155" s="308">
        <v>1.8990509999999992</v>
      </c>
      <c r="F155" s="40" t="s">
        <v>1124</v>
      </c>
      <c r="G155" s="21" t="s">
        <v>1507</v>
      </c>
      <c r="H155" s="28" t="s">
        <v>1218</v>
      </c>
      <c r="I155" s="21" t="s">
        <v>1203</v>
      </c>
      <c r="K155" s="306"/>
    </row>
    <row r="156" spans="1:11" x14ac:dyDescent="0.3">
      <c r="A156" s="23" t="s">
        <v>450</v>
      </c>
      <c r="B156" s="15" t="s">
        <v>1505</v>
      </c>
      <c r="C156" s="24" t="s">
        <v>339</v>
      </c>
      <c r="D156" s="307">
        <v>2.9506742415256058E-2</v>
      </c>
      <c r="E156" s="308">
        <v>2.2337023999999985</v>
      </c>
      <c r="F156" s="40">
        <v>24</v>
      </c>
      <c r="G156" s="309" t="s">
        <v>1507</v>
      </c>
      <c r="H156" s="21" t="s">
        <v>1218</v>
      </c>
      <c r="I156" s="21" t="s">
        <v>1203</v>
      </c>
      <c r="K156" s="306"/>
    </row>
    <row r="157" spans="1:11" x14ac:dyDescent="0.3">
      <c r="A157" s="15" t="s">
        <v>686</v>
      </c>
      <c r="B157" s="15" t="s">
        <v>1504</v>
      </c>
      <c r="C157" s="24" t="s">
        <v>339</v>
      </c>
      <c r="D157" s="307">
        <v>2.9489966337885361E-2</v>
      </c>
      <c r="E157" s="308">
        <v>3.3507328000000007</v>
      </c>
      <c r="F157" s="21">
        <v>30</v>
      </c>
      <c r="G157" s="309" t="s">
        <v>1507</v>
      </c>
      <c r="H157" s="21" t="s">
        <v>1217</v>
      </c>
      <c r="I157" s="21" t="s">
        <v>1203</v>
      </c>
      <c r="K157" s="306"/>
    </row>
    <row r="158" spans="1:11" x14ac:dyDescent="0.3">
      <c r="A158" s="23" t="s">
        <v>525</v>
      </c>
      <c r="B158" s="15" t="s">
        <v>1504</v>
      </c>
      <c r="C158" s="15" t="s">
        <v>339</v>
      </c>
      <c r="D158" s="307">
        <v>2.9411348988034637E-2</v>
      </c>
      <c r="E158" s="308">
        <v>3.3690428000000003</v>
      </c>
      <c r="F158" s="40">
        <v>6</v>
      </c>
      <c r="G158" s="309" t="s">
        <v>1507</v>
      </c>
      <c r="H158" s="28" t="s">
        <v>1217</v>
      </c>
      <c r="I158" s="21" t="s">
        <v>1203</v>
      </c>
      <c r="K158" s="306"/>
    </row>
    <row r="159" spans="1:11" x14ac:dyDescent="0.3">
      <c r="A159" s="15" t="s">
        <v>610</v>
      </c>
      <c r="B159" s="15" t="s">
        <v>1504</v>
      </c>
      <c r="C159" s="15" t="s">
        <v>339</v>
      </c>
      <c r="D159" s="307">
        <v>2.9379647785882774E-2</v>
      </c>
      <c r="E159" s="308">
        <v>5.2068972000000002</v>
      </c>
      <c r="F159" s="21">
        <v>9</v>
      </c>
      <c r="G159" s="309" t="s">
        <v>1507</v>
      </c>
      <c r="H159" s="28" t="s">
        <v>1217</v>
      </c>
      <c r="I159" s="21" t="s">
        <v>1203</v>
      </c>
      <c r="K159" s="306"/>
    </row>
    <row r="160" spans="1:11" x14ac:dyDescent="0.3">
      <c r="A160" s="23" t="s">
        <v>501</v>
      </c>
      <c r="B160" s="15" t="s">
        <v>1504</v>
      </c>
      <c r="C160" s="24" t="s">
        <v>339</v>
      </c>
      <c r="D160" s="307">
        <v>2.926110003582879E-2</v>
      </c>
      <c r="E160" s="308">
        <v>1.7047796000000006</v>
      </c>
      <c r="F160" s="40">
        <v>14</v>
      </c>
      <c r="G160" s="309" t="s">
        <v>1507</v>
      </c>
      <c r="H160" s="28" t="s">
        <v>1217</v>
      </c>
      <c r="I160" s="21" t="s">
        <v>1203</v>
      </c>
      <c r="K160" s="306"/>
    </row>
    <row r="161" spans="1:11" x14ac:dyDescent="0.3">
      <c r="A161" s="15" t="s">
        <v>685</v>
      </c>
      <c r="B161" s="15" t="s">
        <v>1504</v>
      </c>
      <c r="C161" s="24" t="s">
        <v>339</v>
      </c>
      <c r="D161" s="307">
        <v>2.9236266824455896E-2</v>
      </c>
      <c r="E161" s="308">
        <v>2.4407679999999994</v>
      </c>
      <c r="F161" s="21">
        <v>30</v>
      </c>
      <c r="G161" s="309" t="s">
        <v>1507</v>
      </c>
      <c r="H161" s="21" t="s">
        <v>1217</v>
      </c>
      <c r="I161" s="21" t="s">
        <v>1203</v>
      </c>
      <c r="K161" s="306"/>
    </row>
    <row r="162" spans="1:11" x14ac:dyDescent="0.3">
      <c r="A162" s="23" t="s">
        <v>472</v>
      </c>
      <c r="B162" s="15" t="s">
        <v>1504</v>
      </c>
      <c r="C162" s="24" t="s">
        <v>339</v>
      </c>
      <c r="D162" s="307">
        <v>2.9216751164084183E-2</v>
      </c>
      <c r="E162" s="308">
        <v>2.2908278000000006</v>
      </c>
      <c r="F162" s="40">
        <v>18</v>
      </c>
      <c r="G162" s="309" t="s">
        <v>1507</v>
      </c>
      <c r="H162" s="21" t="s">
        <v>1217</v>
      </c>
      <c r="I162" s="21" t="s">
        <v>1203</v>
      </c>
      <c r="K162" s="306"/>
    </row>
    <row r="163" spans="1:11" x14ac:dyDescent="0.3">
      <c r="A163" s="15" t="s">
        <v>545</v>
      </c>
      <c r="B163" s="15" t="s">
        <v>1505</v>
      </c>
      <c r="C163" s="24" t="s">
        <v>339</v>
      </c>
      <c r="D163" s="307">
        <v>2.9204929381655084E-2</v>
      </c>
      <c r="E163" s="308">
        <v>2.5774622999999992</v>
      </c>
      <c r="F163" s="40" t="s">
        <v>1124</v>
      </c>
      <c r="G163" s="21" t="s">
        <v>1507</v>
      </c>
      <c r="H163" s="28" t="s">
        <v>1218</v>
      </c>
      <c r="I163" s="21" t="s">
        <v>1203</v>
      </c>
      <c r="K163" s="306"/>
    </row>
    <row r="164" spans="1:11" x14ac:dyDescent="0.3">
      <c r="A164" s="15" t="s">
        <v>589</v>
      </c>
      <c r="B164" s="15" t="s">
        <v>1505</v>
      </c>
      <c r="C164" s="24" t="s">
        <v>339</v>
      </c>
      <c r="D164" s="307">
        <v>2.9068363777482214E-2</v>
      </c>
      <c r="E164" s="308">
        <v>0.48124219999999951</v>
      </c>
      <c r="F164" s="40" t="s">
        <v>1124</v>
      </c>
      <c r="G164" s="21" t="s">
        <v>1507</v>
      </c>
      <c r="H164" s="28" t="s">
        <v>1218</v>
      </c>
      <c r="I164" s="21" t="s">
        <v>1203</v>
      </c>
      <c r="K164" s="306"/>
    </row>
    <row r="165" spans="1:11" x14ac:dyDescent="0.3">
      <c r="A165" s="15" t="s">
        <v>717</v>
      </c>
      <c r="B165" s="15" t="s">
        <v>1504</v>
      </c>
      <c r="C165" s="15" t="s">
        <v>339</v>
      </c>
      <c r="D165" s="307">
        <v>2.9053889536644603E-2</v>
      </c>
      <c r="E165" s="308">
        <v>3.5793028000000002</v>
      </c>
      <c r="F165" s="21">
        <v>11</v>
      </c>
      <c r="G165" s="309" t="s">
        <v>1507</v>
      </c>
      <c r="H165" s="21" t="s">
        <v>1217</v>
      </c>
      <c r="I165" s="21" t="s">
        <v>1203</v>
      </c>
      <c r="K165" s="306"/>
    </row>
    <row r="166" spans="1:11" x14ac:dyDescent="0.3">
      <c r="A166" s="15" t="s">
        <v>566</v>
      </c>
      <c r="B166" s="15" t="s">
        <v>1505</v>
      </c>
      <c r="C166" s="24" t="s">
        <v>339</v>
      </c>
      <c r="D166" s="307">
        <v>2.9002421296532219E-2</v>
      </c>
      <c r="E166" s="308">
        <v>0.19830079999999872</v>
      </c>
      <c r="F166" s="40">
        <v>30</v>
      </c>
      <c r="G166" s="309" t="s">
        <v>1507</v>
      </c>
      <c r="H166" s="28" t="s">
        <v>1218</v>
      </c>
      <c r="I166" s="21" t="s">
        <v>1203</v>
      </c>
      <c r="K166" s="306"/>
    </row>
    <row r="167" spans="1:11" x14ac:dyDescent="0.3">
      <c r="A167" s="15" t="s">
        <v>1010</v>
      </c>
      <c r="B167" s="15" t="s">
        <v>1504</v>
      </c>
      <c r="C167" s="24" t="s">
        <v>339</v>
      </c>
      <c r="D167" s="307">
        <v>2.886084002610316E-2</v>
      </c>
      <c r="E167" s="308">
        <v>1.8169265999999995</v>
      </c>
      <c r="F167" s="21">
        <v>20</v>
      </c>
      <c r="G167" s="309" t="s">
        <v>1507</v>
      </c>
      <c r="H167" s="21" t="s">
        <v>1217</v>
      </c>
      <c r="I167" s="21" t="s">
        <v>1203</v>
      </c>
      <c r="K167" s="306"/>
    </row>
    <row r="168" spans="1:11" x14ac:dyDescent="0.3">
      <c r="A168" s="23" t="s">
        <v>519</v>
      </c>
      <c r="B168" s="15" t="s">
        <v>1504</v>
      </c>
      <c r="C168" s="24" t="s">
        <v>339</v>
      </c>
      <c r="D168" s="307">
        <v>2.881776725405457E-2</v>
      </c>
      <c r="E168" s="308">
        <v>0.45480160000000047</v>
      </c>
      <c r="F168" s="40">
        <v>14</v>
      </c>
      <c r="G168" s="309" t="s">
        <v>1507</v>
      </c>
      <c r="H168" s="28" t="s">
        <v>1217</v>
      </c>
      <c r="I168" s="21" t="s">
        <v>1203</v>
      </c>
      <c r="K168" s="306"/>
    </row>
    <row r="169" spans="1:11" x14ac:dyDescent="0.3">
      <c r="A169" s="15" t="s">
        <v>623</v>
      </c>
      <c r="B169" s="15" t="s">
        <v>1504</v>
      </c>
      <c r="C169" s="24" t="s">
        <v>339</v>
      </c>
      <c r="D169" s="307">
        <v>2.8768347542860024E-2</v>
      </c>
      <c r="E169" s="308">
        <v>2.380803600000001</v>
      </c>
      <c r="F169" s="40">
        <v>27</v>
      </c>
      <c r="G169" s="309" t="s">
        <v>1507</v>
      </c>
      <c r="H169" s="21" t="s">
        <v>1217</v>
      </c>
      <c r="I169" s="21" t="s">
        <v>1203</v>
      </c>
      <c r="K169" s="306"/>
    </row>
    <row r="170" spans="1:11" x14ac:dyDescent="0.3">
      <c r="A170" s="15" t="s">
        <v>664</v>
      </c>
      <c r="B170" s="15" t="s">
        <v>1504</v>
      </c>
      <c r="C170" s="24" t="s">
        <v>339</v>
      </c>
      <c r="D170" s="307">
        <v>2.8660226415663081E-2</v>
      </c>
      <c r="E170" s="308">
        <v>2.0005739999999994</v>
      </c>
      <c r="F170" s="21">
        <v>20</v>
      </c>
      <c r="G170" s="309" t="s">
        <v>1507</v>
      </c>
      <c r="H170" s="21" t="s">
        <v>1217</v>
      </c>
      <c r="I170" s="21" t="s">
        <v>1203</v>
      </c>
      <c r="K170" s="306"/>
    </row>
    <row r="171" spans="1:11" x14ac:dyDescent="0.3">
      <c r="A171" s="23" t="s">
        <v>498</v>
      </c>
      <c r="B171" s="15" t="s">
        <v>1504</v>
      </c>
      <c r="C171" s="24" t="s">
        <v>339</v>
      </c>
      <c r="D171" s="307">
        <v>2.8589956784689126E-2</v>
      </c>
      <c r="E171" s="308">
        <v>0.5719616000000004</v>
      </c>
      <c r="F171" s="40">
        <v>14</v>
      </c>
      <c r="G171" s="309" t="s">
        <v>1507</v>
      </c>
      <c r="H171" s="28" t="s">
        <v>1217</v>
      </c>
      <c r="I171" s="21" t="s">
        <v>1203</v>
      </c>
      <c r="K171" s="306"/>
    </row>
    <row r="172" spans="1:11" x14ac:dyDescent="0.3">
      <c r="A172" s="15" t="s">
        <v>1011</v>
      </c>
      <c r="B172" s="15" t="s">
        <v>1504</v>
      </c>
      <c r="C172" s="24" t="s">
        <v>339</v>
      </c>
      <c r="D172" s="307">
        <v>2.850147760333677E-2</v>
      </c>
      <c r="E172" s="308">
        <v>1.8442210999999995</v>
      </c>
      <c r="F172" s="21">
        <v>20</v>
      </c>
      <c r="G172" s="309" t="s">
        <v>1507</v>
      </c>
      <c r="H172" s="21" t="s">
        <v>1217</v>
      </c>
      <c r="I172" s="21" t="s">
        <v>1203</v>
      </c>
      <c r="K172" s="306"/>
    </row>
    <row r="173" spans="1:11" x14ac:dyDescent="0.3">
      <c r="A173" s="23" t="s">
        <v>510</v>
      </c>
      <c r="B173" s="15" t="s">
        <v>1504</v>
      </c>
      <c r="C173" s="24" t="s">
        <v>339</v>
      </c>
      <c r="D173" s="307">
        <v>2.8263289895274935E-2</v>
      </c>
      <c r="E173" s="308">
        <v>2.1133919999999993</v>
      </c>
      <c r="F173" s="40">
        <v>14</v>
      </c>
      <c r="G173" s="309" t="s">
        <v>1507</v>
      </c>
      <c r="H173" s="28" t="s">
        <v>1217</v>
      </c>
      <c r="I173" s="21" t="s">
        <v>1203</v>
      </c>
      <c r="K173" s="306"/>
    </row>
    <row r="174" spans="1:11" x14ac:dyDescent="0.3">
      <c r="A174" s="23" t="s">
        <v>517</v>
      </c>
      <c r="B174" s="15" t="s">
        <v>1504</v>
      </c>
      <c r="C174" s="24" t="s">
        <v>339</v>
      </c>
      <c r="D174" s="307">
        <v>2.8247116982040944E-2</v>
      </c>
      <c r="E174" s="308">
        <v>1.573454399999999</v>
      </c>
      <c r="F174" s="40">
        <v>14</v>
      </c>
      <c r="G174" s="309" t="s">
        <v>1507</v>
      </c>
      <c r="H174" s="28" t="s">
        <v>1217</v>
      </c>
      <c r="I174" s="21" t="s">
        <v>1203</v>
      </c>
      <c r="K174" s="306"/>
    </row>
    <row r="175" spans="1:11" x14ac:dyDescent="0.3">
      <c r="A175" s="15" t="s">
        <v>984</v>
      </c>
      <c r="B175" s="15" t="s">
        <v>1504</v>
      </c>
      <c r="C175" s="24" t="s">
        <v>339</v>
      </c>
      <c r="D175" s="307">
        <v>2.8226947114571979E-2</v>
      </c>
      <c r="E175" s="308">
        <v>2.152950399999999</v>
      </c>
      <c r="F175" s="21">
        <v>20</v>
      </c>
      <c r="G175" s="309" t="s">
        <v>1507</v>
      </c>
      <c r="H175" s="21" t="s">
        <v>1217</v>
      </c>
      <c r="I175" s="21" t="s">
        <v>1203</v>
      </c>
      <c r="K175" s="306"/>
    </row>
    <row r="176" spans="1:11" x14ac:dyDescent="0.3">
      <c r="A176" s="15" t="s">
        <v>737</v>
      </c>
      <c r="B176" s="15" t="s">
        <v>1504</v>
      </c>
      <c r="C176" s="24" t="s">
        <v>339</v>
      </c>
      <c r="D176" s="307">
        <v>2.8225894984136746E-2</v>
      </c>
      <c r="E176" s="308">
        <v>1.7815920000000001</v>
      </c>
      <c r="F176" s="40">
        <v>18</v>
      </c>
      <c r="G176" s="309" t="s">
        <v>1507</v>
      </c>
      <c r="H176" s="21" t="s">
        <v>1217</v>
      </c>
      <c r="I176" s="21" t="s">
        <v>1203</v>
      </c>
      <c r="K176" s="306"/>
    </row>
    <row r="177" spans="1:11" x14ac:dyDescent="0.3">
      <c r="A177" s="23" t="s">
        <v>514</v>
      </c>
      <c r="B177" s="15" t="s">
        <v>1504</v>
      </c>
      <c r="C177" s="24" t="s">
        <v>339</v>
      </c>
      <c r="D177" s="307">
        <v>2.8206094237923033E-2</v>
      </c>
      <c r="E177" s="308">
        <v>2.1169504000000003</v>
      </c>
      <c r="F177" s="40">
        <v>14</v>
      </c>
      <c r="G177" s="309" t="s">
        <v>1507</v>
      </c>
      <c r="H177" s="28" t="s">
        <v>1217</v>
      </c>
      <c r="I177" s="21" t="s">
        <v>1203</v>
      </c>
      <c r="K177" s="306"/>
    </row>
    <row r="178" spans="1:11" x14ac:dyDescent="0.3">
      <c r="A178" s="15" t="s">
        <v>543</v>
      </c>
      <c r="B178" s="15" t="s">
        <v>1505</v>
      </c>
      <c r="C178" s="24" t="s">
        <v>339</v>
      </c>
      <c r="D178" s="307">
        <v>2.8139215687308594E-2</v>
      </c>
      <c r="E178" s="308">
        <v>3.1570290000000005</v>
      </c>
      <c r="F178" s="40" t="s">
        <v>1124</v>
      </c>
      <c r="G178" s="21" t="s">
        <v>1507</v>
      </c>
      <c r="H178" s="28" t="s">
        <v>1218</v>
      </c>
      <c r="I178" s="21" t="s">
        <v>1203</v>
      </c>
      <c r="K178" s="306"/>
    </row>
    <row r="179" spans="1:11" x14ac:dyDescent="0.3">
      <c r="A179" s="23" t="s">
        <v>480</v>
      </c>
      <c r="B179" s="15" t="s">
        <v>1504</v>
      </c>
      <c r="C179" s="24" t="s">
        <v>339</v>
      </c>
      <c r="D179" s="307">
        <v>2.8029915730847555E-2</v>
      </c>
      <c r="E179" s="308">
        <v>-1.4505495999999993</v>
      </c>
      <c r="F179" s="40">
        <v>27</v>
      </c>
      <c r="G179" s="309" t="s">
        <v>1507</v>
      </c>
      <c r="H179" s="21" t="s">
        <v>1217</v>
      </c>
      <c r="I179" s="21" t="s">
        <v>1203</v>
      </c>
      <c r="K179" s="306"/>
    </row>
    <row r="180" spans="1:11" x14ac:dyDescent="0.3">
      <c r="A180" s="23" t="s">
        <v>531</v>
      </c>
      <c r="B180" s="15" t="s">
        <v>1229</v>
      </c>
      <c r="C180" s="15" t="s">
        <v>339</v>
      </c>
      <c r="D180" s="307">
        <v>2.7813547754096939E-2</v>
      </c>
      <c r="E180" s="308">
        <v>3.2127734000000014</v>
      </c>
      <c r="F180" s="40">
        <v>5</v>
      </c>
      <c r="G180" s="309" t="s">
        <v>1507</v>
      </c>
      <c r="H180" s="28" t="s">
        <v>1217</v>
      </c>
      <c r="I180" s="21" t="s">
        <v>1203</v>
      </c>
      <c r="K180" s="306"/>
    </row>
    <row r="181" spans="1:11" x14ac:dyDescent="0.3">
      <c r="A181" s="15" t="s">
        <v>617</v>
      </c>
      <c r="B181" s="15" t="s">
        <v>1504</v>
      </c>
      <c r="C181" s="24" t="s">
        <v>339</v>
      </c>
      <c r="D181" s="307">
        <v>2.7792753458861789E-2</v>
      </c>
      <c r="E181" s="308">
        <v>2.0095840000000003</v>
      </c>
      <c r="F181" s="40">
        <v>18</v>
      </c>
      <c r="G181" s="309" t="s">
        <v>1507</v>
      </c>
      <c r="H181" s="21" t="s">
        <v>1217</v>
      </c>
      <c r="I181" s="21" t="s">
        <v>1203</v>
      </c>
      <c r="K181" s="306"/>
    </row>
    <row r="182" spans="1:11" x14ac:dyDescent="0.3">
      <c r="A182" s="15" t="s">
        <v>621</v>
      </c>
      <c r="B182" s="15" t="s">
        <v>1504</v>
      </c>
      <c r="C182" s="24" t="s">
        <v>339</v>
      </c>
      <c r="D182" s="307">
        <v>2.7738517918724837E-2</v>
      </c>
      <c r="E182" s="308">
        <v>2.5595044000000007</v>
      </c>
      <c r="F182" s="40">
        <v>27</v>
      </c>
      <c r="G182" s="309" t="s">
        <v>1507</v>
      </c>
      <c r="H182" s="21" t="s">
        <v>1217</v>
      </c>
      <c r="I182" s="21" t="s">
        <v>1203</v>
      </c>
      <c r="K182" s="306"/>
    </row>
    <row r="183" spans="1:11" x14ac:dyDescent="0.3">
      <c r="A183" s="15" t="s">
        <v>738</v>
      </c>
      <c r="B183" s="15" t="s">
        <v>1504</v>
      </c>
      <c r="C183" s="24" t="s">
        <v>339</v>
      </c>
      <c r="D183" s="307">
        <v>2.7651527247560558E-2</v>
      </c>
      <c r="E183" s="308">
        <v>-2.4217584000000008</v>
      </c>
      <c r="F183" s="40">
        <v>18</v>
      </c>
      <c r="G183" s="309" t="s">
        <v>1507</v>
      </c>
      <c r="H183" s="21" t="s">
        <v>1217</v>
      </c>
      <c r="I183" s="21" t="s">
        <v>1203</v>
      </c>
      <c r="K183" s="306"/>
    </row>
    <row r="184" spans="1:11" x14ac:dyDescent="0.3">
      <c r="A184" s="15" t="s">
        <v>673</v>
      </c>
      <c r="B184" s="15" t="s">
        <v>1504</v>
      </c>
      <c r="C184" s="24" t="s">
        <v>339</v>
      </c>
      <c r="D184" s="307">
        <v>2.7534326571726976E-2</v>
      </c>
      <c r="E184" s="308">
        <v>2.5611767999999997</v>
      </c>
      <c r="F184" s="21">
        <v>30</v>
      </c>
      <c r="G184" s="309" t="s">
        <v>1507</v>
      </c>
      <c r="H184" s="21" t="s">
        <v>1217</v>
      </c>
      <c r="I184" s="21" t="s">
        <v>1203</v>
      </c>
      <c r="K184" s="306"/>
    </row>
    <row r="185" spans="1:11" x14ac:dyDescent="0.3">
      <c r="A185" s="23" t="s">
        <v>442</v>
      </c>
      <c r="B185" s="15" t="s">
        <v>1229</v>
      </c>
      <c r="C185" s="24" t="s">
        <v>339</v>
      </c>
      <c r="D185" s="307">
        <v>2.7529936595356207E-2</v>
      </c>
      <c r="E185" s="308">
        <v>1.7729667000000013</v>
      </c>
      <c r="F185" s="40">
        <v>24</v>
      </c>
      <c r="G185" s="309" t="s">
        <v>1507</v>
      </c>
      <c r="H185" s="21" t="s">
        <v>1218</v>
      </c>
      <c r="I185" s="21" t="s">
        <v>1203</v>
      </c>
      <c r="K185" s="306"/>
    </row>
    <row r="186" spans="1:11" x14ac:dyDescent="0.3">
      <c r="A186" s="23" t="s">
        <v>496</v>
      </c>
      <c r="B186" s="15" t="s">
        <v>1504</v>
      </c>
      <c r="C186" s="24" t="s">
        <v>339</v>
      </c>
      <c r="D186" s="307">
        <v>2.7438268150335982E-2</v>
      </c>
      <c r="E186" s="308">
        <v>2.0016543999999992</v>
      </c>
      <c r="F186" s="40">
        <v>14</v>
      </c>
      <c r="G186" s="309" t="s">
        <v>1507</v>
      </c>
      <c r="H186" s="28" t="s">
        <v>1217</v>
      </c>
      <c r="I186" s="21" t="s">
        <v>1203</v>
      </c>
      <c r="K186" s="306"/>
    </row>
    <row r="187" spans="1:11" x14ac:dyDescent="0.3">
      <c r="A187" s="15" t="s">
        <v>536</v>
      </c>
      <c r="B187" s="15" t="s">
        <v>1505</v>
      </c>
      <c r="C187" s="24" t="s">
        <v>339</v>
      </c>
      <c r="D187" s="307">
        <v>2.7376623568107241E-2</v>
      </c>
      <c r="E187" s="308">
        <v>2.8078261999999992</v>
      </c>
      <c r="F187" s="40" t="s">
        <v>1124</v>
      </c>
      <c r="G187" s="21" t="s">
        <v>1507</v>
      </c>
      <c r="H187" s="28" t="s">
        <v>1218</v>
      </c>
      <c r="I187" s="21" t="s">
        <v>1203</v>
      </c>
      <c r="K187" s="306"/>
    </row>
    <row r="188" spans="1:11" x14ac:dyDescent="0.3">
      <c r="A188" s="15" t="s">
        <v>616</v>
      </c>
      <c r="B188" s="15" t="s">
        <v>1504</v>
      </c>
      <c r="C188" s="24" t="s">
        <v>339</v>
      </c>
      <c r="D188" s="307">
        <v>2.7287381590293664E-2</v>
      </c>
      <c r="E188" s="308">
        <v>2.0144598000000009</v>
      </c>
      <c r="F188" s="40">
        <v>18</v>
      </c>
      <c r="G188" s="309" t="s">
        <v>1507</v>
      </c>
      <c r="H188" s="21" t="s">
        <v>1217</v>
      </c>
      <c r="I188" s="21" t="s">
        <v>1203</v>
      </c>
      <c r="K188" s="306"/>
    </row>
    <row r="189" spans="1:11" x14ac:dyDescent="0.3">
      <c r="A189" s="23" t="s">
        <v>526</v>
      </c>
      <c r="B189" s="15" t="s">
        <v>1504</v>
      </c>
      <c r="C189" s="24" t="s">
        <v>339</v>
      </c>
      <c r="D189" s="307">
        <v>2.7275134498887809E-2</v>
      </c>
      <c r="E189" s="308">
        <v>2.3520655999999995</v>
      </c>
      <c r="F189" s="40">
        <v>14</v>
      </c>
      <c r="G189" s="309" t="s">
        <v>1507</v>
      </c>
      <c r="H189" s="28" t="s">
        <v>1217</v>
      </c>
      <c r="I189" s="21" t="s">
        <v>1203</v>
      </c>
      <c r="K189" s="306"/>
    </row>
    <row r="190" spans="1:11" s="23" customFormat="1" x14ac:dyDescent="0.3">
      <c r="A190" s="23" t="s">
        <v>486</v>
      </c>
      <c r="B190" s="15" t="s">
        <v>1504</v>
      </c>
      <c r="C190" s="24" t="s">
        <v>339</v>
      </c>
      <c r="D190" s="307">
        <v>2.7143179833618788E-2</v>
      </c>
      <c r="E190" s="308">
        <v>-1.1230969999999996</v>
      </c>
      <c r="F190" s="40">
        <v>27</v>
      </c>
      <c r="G190" s="309" t="s">
        <v>1507</v>
      </c>
      <c r="H190" s="21" t="s">
        <v>1217</v>
      </c>
      <c r="I190" s="21" t="s">
        <v>1203</v>
      </c>
      <c r="K190" s="306"/>
    </row>
    <row r="191" spans="1:11" x14ac:dyDescent="0.3">
      <c r="A191" s="15" t="s">
        <v>583</v>
      </c>
      <c r="B191" s="15" t="s">
        <v>1505</v>
      </c>
      <c r="C191" s="24" t="s">
        <v>339</v>
      </c>
      <c r="D191" s="307">
        <v>2.7038762541317225E-2</v>
      </c>
      <c r="E191" s="308">
        <v>0.87021540000000064</v>
      </c>
      <c r="F191" s="40" t="s">
        <v>1124</v>
      </c>
      <c r="G191" s="21" t="s">
        <v>1507</v>
      </c>
      <c r="H191" s="28" t="s">
        <v>1218</v>
      </c>
      <c r="I191" s="21" t="s">
        <v>1203</v>
      </c>
      <c r="K191" s="306"/>
    </row>
    <row r="192" spans="1:11" x14ac:dyDescent="0.3">
      <c r="A192" s="15" t="s">
        <v>735</v>
      </c>
      <c r="B192" s="15" t="s">
        <v>1504</v>
      </c>
      <c r="C192" s="24" t="s">
        <v>339</v>
      </c>
      <c r="D192" s="307">
        <v>2.6882210266389386E-2</v>
      </c>
      <c r="E192" s="308">
        <v>2.3170300000000013</v>
      </c>
      <c r="F192" s="40">
        <v>18</v>
      </c>
      <c r="G192" s="309" t="s">
        <v>1507</v>
      </c>
      <c r="H192" s="21" t="s">
        <v>1217</v>
      </c>
      <c r="I192" s="21" t="s">
        <v>1203</v>
      </c>
      <c r="K192" s="306"/>
    </row>
    <row r="193" spans="1:11" x14ac:dyDescent="0.3">
      <c r="A193" s="15" t="s">
        <v>951</v>
      </c>
      <c r="B193" s="321" t="s">
        <v>1504</v>
      </c>
      <c r="C193" s="24" t="s">
        <v>339</v>
      </c>
      <c r="D193" s="316">
        <v>2.6785427194731124E-2</v>
      </c>
      <c r="E193" s="308">
        <v>2.2059104000000005</v>
      </c>
      <c r="F193" s="21">
        <v>82</v>
      </c>
      <c r="G193" s="309" t="s">
        <v>1508</v>
      </c>
      <c r="H193" s="40" t="s">
        <v>1217</v>
      </c>
      <c r="I193" s="21" t="s">
        <v>1203</v>
      </c>
      <c r="K193" s="306"/>
    </row>
    <row r="194" spans="1:11" x14ac:dyDescent="0.3">
      <c r="A194" s="15" t="s">
        <v>981</v>
      </c>
      <c r="B194" s="15" t="s">
        <v>1504</v>
      </c>
      <c r="C194" s="15" t="s">
        <v>339</v>
      </c>
      <c r="D194" s="307">
        <v>2.6657263243500141E-2</v>
      </c>
      <c r="E194" s="308">
        <v>0.51652450064361843</v>
      </c>
      <c r="F194" s="21">
        <v>10</v>
      </c>
      <c r="G194" s="309" t="s">
        <v>1507</v>
      </c>
      <c r="H194" s="21" t="s">
        <v>1217</v>
      </c>
      <c r="I194" s="21" t="s">
        <v>1203</v>
      </c>
      <c r="K194" s="306"/>
    </row>
    <row r="195" spans="1:11" x14ac:dyDescent="0.3">
      <c r="A195" s="23" t="s">
        <v>448</v>
      </c>
      <c r="B195" s="15" t="s">
        <v>1229</v>
      </c>
      <c r="C195" s="24" t="s">
        <v>339</v>
      </c>
      <c r="D195" s="316">
        <v>2.663983906494086E-2</v>
      </c>
      <c r="E195" s="308">
        <v>3.8052114000000006</v>
      </c>
      <c r="F195" s="40">
        <v>40</v>
      </c>
      <c r="G195" s="309" t="s">
        <v>1508</v>
      </c>
      <c r="H195" s="28" t="s">
        <v>1218</v>
      </c>
      <c r="I195" s="21" t="s">
        <v>1203</v>
      </c>
      <c r="K195" s="306"/>
    </row>
    <row r="196" spans="1:11" x14ac:dyDescent="0.3">
      <c r="A196" s="15" t="s">
        <v>688</v>
      </c>
      <c r="B196" s="15" t="s">
        <v>1504</v>
      </c>
      <c r="C196" s="24" t="s">
        <v>339</v>
      </c>
      <c r="D196" s="307">
        <v>2.6596787887928949E-2</v>
      </c>
      <c r="E196" s="308">
        <v>2.9072983999999997</v>
      </c>
      <c r="F196" s="21">
        <v>30</v>
      </c>
      <c r="G196" s="309" t="s">
        <v>1507</v>
      </c>
      <c r="H196" s="21" t="s">
        <v>1217</v>
      </c>
      <c r="I196" s="21" t="s">
        <v>1203</v>
      </c>
      <c r="K196" s="306"/>
    </row>
    <row r="197" spans="1:11" x14ac:dyDescent="0.3">
      <c r="A197" s="15" t="s">
        <v>576</v>
      </c>
      <c r="B197" s="15" t="s">
        <v>1505</v>
      </c>
      <c r="C197" s="24" t="s">
        <v>339</v>
      </c>
      <c r="D197" s="307">
        <v>2.6585956530023769E-2</v>
      </c>
      <c r="E197" s="308">
        <v>1.1115309</v>
      </c>
      <c r="F197" s="40" t="s">
        <v>1124</v>
      </c>
      <c r="G197" s="21" t="s">
        <v>1507</v>
      </c>
      <c r="H197" s="28" t="s">
        <v>1218</v>
      </c>
      <c r="I197" s="21" t="s">
        <v>1203</v>
      </c>
      <c r="K197" s="306"/>
    </row>
    <row r="198" spans="1:11" x14ac:dyDescent="0.3">
      <c r="A198" s="15" t="s">
        <v>707</v>
      </c>
      <c r="B198" s="15" t="s">
        <v>1504</v>
      </c>
      <c r="C198" s="24" t="s">
        <v>339</v>
      </c>
      <c r="D198" s="307">
        <v>2.6583469258369585E-2</v>
      </c>
      <c r="E198" s="308">
        <v>3.2873983999999998</v>
      </c>
      <c r="F198" s="21">
        <v>20</v>
      </c>
      <c r="G198" s="309" t="s">
        <v>1507</v>
      </c>
      <c r="H198" s="21" t="s">
        <v>1217</v>
      </c>
      <c r="I198" s="21" t="s">
        <v>1203</v>
      </c>
      <c r="K198" s="306"/>
    </row>
    <row r="199" spans="1:11" x14ac:dyDescent="0.3">
      <c r="A199" s="15" t="s">
        <v>758</v>
      </c>
      <c r="B199" s="15" t="s">
        <v>1504</v>
      </c>
      <c r="C199" s="24" t="s">
        <v>339</v>
      </c>
      <c r="D199" s="307">
        <v>2.6567233127115873E-2</v>
      </c>
      <c r="E199" s="308">
        <v>2.0532677512657092</v>
      </c>
      <c r="F199" s="21">
        <v>20</v>
      </c>
      <c r="G199" s="309" t="s">
        <v>1507</v>
      </c>
      <c r="H199" s="21" t="s">
        <v>1217</v>
      </c>
      <c r="I199" s="21" t="s">
        <v>1203</v>
      </c>
      <c r="K199" s="306"/>
    </row>
    <row r="200" spans="1:11" x14ac:dyDescent="0.3">
      <c r="A200" s="15" t="s">
        <v>983</v>
      </c>
      <c r="B200" s="15" t="s">
        <v>1504</v>
      </c>
      <c r="C200" s="15" t="s">
        <v>339</v>
      </c>
      <c r="D200" s="307">
        <v>2.6426452623193122E-2</v>
      </c>
      <c r="E200" s="308">
        <v>1.1336571999999985</v>
      </c>
      <c r="F200" s="21">
        <v>10</v>
      </c>
      <c r="G200" s="309" t="s">
        <v>1507</v>
      </c>
      <c r="H200" s="21" t="s">
        <v>1217</v>
      </c>
      <c r="I200" s="21" t="s">
        <v>1203</v>
      </c>
      <c r="K200" s="306"/>
    </row>
    <row r="201" spans="1:11" x14ac:dyDescent="0.3">
      <c r="A201" s="23" t="s">
        <v>465</v>
      </c>
      <c r="B201" s="15" t="s">
        <v>1504</v>
      </c>
      <c r="C201" s="24" t="s">
        <v>339</v>
      </c>
      <c r="D201" s="307">
        <v>2.6018510119809879E-2</v>
      </c>
      <c r="E201" s="308">
        <v>2.1013116000000007</v>
      </c>
      <c r="F201" s="40">
        <v>18</v>
      </c>
      <c r="G201" s="309" t="s">
        <v>1507</v>
      </c>
      <c r="H201" s="21" t="s">
        <v>1217</v>
      </c>
      <c r="I201" s="21" t="s">
        <v>1203</v>
      </c>
      <c r="K201" s="306"/>
    </row>
    <row r="202" spans="1:11" x14ac:dyDescent="0.3">
      <c r="A202" s="15" t="s">
        <v>950</v>
      </c>
      <c r="B202" s="321" t="s">
        <v>1504</v>
      </c>
      <c r="C202" s="24" t="s">
        <v>339</v>
      </c>
      <c r="D202" s="316">
        <v>2.5883005996033017E-2</v>
      </c>
      <c r="E202" s="308">
        <v>1.4018440000000008</v>
      </c>
      <c r="F202" s="21">
        <v>82</v>
      </c>
      <c r="G202" s="309" t="s">
        <v>1508</v>
      </c>
      <c r="H202" s="40" t="s">
        <v>1217</v>
      </c>
      <c r="I202" s="21" t="s">
        <v>1203</v>
      </c>
      <c r="K202" s="306"/>
    </row>
    <row r="203" spans="1:11" x14ac:dyDescent="0.3">
      <c r="A203" s="15" t="s">
        <v>574</v>
      </c>
      <c r="B203" s="15" t="s">
        <v>1229</v>
      </c>
      <c r="C203" s="24" t="s">
        <v>339</v>
      </c>
      <c r="D203" s="316">
        <v>2.5874312473082785E-2</v>
      </c>
      <c r="E203" s="308">
        <v>1.2559379000000006</v>
      </c>
      <c r="F203" s="40">
        <v>38</v>
      </c>
      <c r="G203" s="309" t="s">
        <v>1508</v>
      </c>
      <c r="H203" s="28" t="s">
        <v>1218</v>
      </c>
      <c r="I203" s="21" t="s">
        <v>1203</v>
      </c>
      <c r="K203" s="306"/>
    </row>
    <row r="204" spans="1:11" x14ac:dyDescent="0.3">
      <c r="A204" s="23" t="s">
        <v>459</v>
      </c>
      <c r="B204" s="15" t="s">
        <v>1504</v>
      </c>
      <c r="C204" s="24" t="s">
        <v>339</v>
      </c>
      <c r="D204" s="307">
        <v>2.5702779451493792E-2</v>
      </c>
      <c r="E204" s="308">
        <v>2.1454703999999998</v>
      </c>
      <c r="F204" s="40">
        <v>18</v>
      </c>
      <c r="G204" s="309" t="s">
        <v>1507</v>
      </c>
      <c r="H204" s="21" t="s">
        <v>1217</v>
      </c>
      <c r="I204" s="21" t="s">
        <v>1203</v>
      </c>
      <c r="K204" s="306"/>
    </row>
    <row r="205" spans="1:11" x14ac:dyDescent="0.3">
      <c r="A205" s="15" t="s">
        <v>990</v>
      </c>
      <c r="B205" s="15" t="s">
        <v>1504</v>
      </c>
      <c r="C205" s="24" t="s">
        <v>339</v>
      </c>
      <c r="D205" s="307">
        <v>2.5598179366503635E-2</v>
      </c>
      <c r="E205" s="308">
        <v>2.4666511243497378</v>
      </c>
      <c r="F205" s="21">
        <v>30</v>
      </c>
      <c r="G205" s="309" t="s">
        <v>1507</v>
      </c>
      <c r="H205" s="21" t="s">
        <v>1217</v>
      </c>
      <c r="I205" s="21" t="s">
        <v>1203</v>
      </c>
      <c r="K205" s="306"/>
    </row>
    <row r="206" spans="1:11" x14ac:dyDescent="0.3">
      <c r="A206" s="15" t="s">
        <v>757</v>
      </c>
      <c r="B206" s="15" t="s">
        <v>1504</v>
      </c>
      <c r="C206" s="24" t="s">
        <v>339</v>
      </c>
      <c r="D206" s="307">
        <v>2.5504695663496439E-2</v>
      </c>
      <c r="E206" s="308">
        <v>1.1409383999999987</v>
      </c>
      <c r="F206" s="21">
        <v>20</v>
      </c>
      <c r="G206" s="309" t="s">
        <v>1507</v>
      </c>
      <c r="H206" s="21" t="s">
        <v>1217</v>
      </c>
      <c r="I206" s="21" t="s">
        <v>1203</v>
      </c>
      <c r="K206" s="306"/>
    </row>
    <row r="207" spans="1:11" x14ac:dyDescent="0.3">
      <c r="A207" s="15" t="s">
        <v>1001</v>
      </c>
      <c r="B207" s="15" t="s">
        <v>1504</v>
      </c>
      <c r="C207" s="24" t="s">
        <v>339</v>
      </c>
      <c r="D207" s="307">
        <v>2.5387301374711808E-2</v>
      </c>
      <c r="E207" s="308">
        <v>1.4571626999999991</v>
      </c>
      <c r="F207" s="21">
        <v>20</v>
      </c>
      <c r="G207" s="309" t="s">
        <v>1507</v>
      </c>
      <c r="H207" s="21" t="s">
        <v>1217</v>
      </c>
      <c r="I207" s="21" t="s">
        <v>1203</v>
      </c>
      <c r="K207" s="306"/>
    </row>
    <row r="208" spans="1:11" x14ac:dyDescent="0.3">
      <c r="A208" s="15" t="s">
        <v>693</v>
      </c>
      <c r="B208" s="15" t="s">
        <v>1504</v>
      </c>
      <c r="C208" s="15" t="s">
        <v>339</v>
      </c>
      <c r="D208" s="307">
        <v>2.5290429083033424E-2</v>
      </c>
      <c r="E208" s="308">
        <v>3.5673056000000001</v>
      </c>
      <c r="F208" s="21">
        <v>1</v>
      </c>
      <c r="G208" s="309" t="s">
        <v>1507</v>
      </c>
      <c r="H208" s="28" t="s">
        <v>1217</v>
      </c>
      <c r="I208" s="21" t="s">
        <v>1203</v>
      </c>
      <c r="K208" s="306"/>
    </row>
    <row r="209" spans="1:11" x14ac:dyDescent="0.3">
      <c r="A209" s="15" t="s">
        <v>622</v>
      </c>
      <c r="B209" s="15" t="s">
        <v>1504</v>
      </c>
      <c r="C209" s="24" t="s">
        <v>339</v>
      </c>
      <c r="D209" s="307">
        <v>2.5206069133566225E-2</v>
      </c>
      <c r="E209" s="308">
        <v>1.9952724000000015</v>
      </c>
      <c r="F209" s="40">
        <v>27</v>
      </c>
      <c r="G209" s="309" t="s">
        <v>1507</v>
      </c>
      <c r="H209" s="21" t="s">
        <v>1217</v>
      </c>
      <c r="I209" s="21" t="s">
        <v>1203</v>
      </c>
      <c r="K209" s="306"/>
    </row>
    <row r="210" spans="1:11" x14ac:dyDescent="0.3">
      <c r="A210" s="15" t="s">
        <v>727</v>
      </c>
      <c r="B210" s="15" t="s">
        <v>1504</v>
      </c>
      <c r="C210" s="24" t="s">
        <v>339</v>
      </c>
      <c r="D210" s="307">
        <v>2.5182443594129886E-2</v>
      </c>
      <c r="E210" s="308">
        <v>3.1330160000000009</v>
      </c>
      <c r="F210" s="40">
        <v>18</v>
      </c>
      <c r="G210" s="309" t="s">
        <v>1507</v>
      </c>
      <c r="H210" s="28" t="s">
        <v>1217</v>
      </c>
      <c r="I210" s="21" t="s">
        <v>1203</v>
      </c>
      <c r="K210" s="306"/>
    </row>
    <row r="211" spans="1:11" x14ac:dyDescent="0.3">
      <c r="A211" s="15" t="s">
        <v>620</v>
      </c>
      <c r="B211" s="15" t="s">
        <v>1504</v>
      </c>
      <c r="C211" s="24" t="s">
        <v>339</v>
      </c>
      <c r="D211" s="307">
        <v>2.5167920100597055E-2</v>
      </c>
      <c r="E211" s="308">
        <v>2.3253556000000009</v>
      </c>
      <c r="F211" s="40">
        <v>27</v>
      </c>
      <c r="G211" s="309" t="s">
        <v>1507</v>
      </c>
      <c r="H211" s="21" t="s">
        <v>1217</v>
      </c>
      <c r="I211" s="21" t="s">
        <v>1203</v>
      </c>
      <c r="K211" s="306"/>
    </row>
    <row r="212" spans="1:11" x14ac:dyDescent="0.3">
      <c r="A212" s="23" t="s">
        <v>505</v>
      </c>
      <c r="B212" s="15" t="s">
        <v>1504</v>
      </c>
      <c r="C212" s="24" t="s">
        <v>339</v>
      </c>
      <c r="D212" s="307">
        <v>2.5146830463205629E-2</v>
      </c>
      <c r="E212" s="308">
        <v>1.4426559999999993</v>
      </c>
      <c r="F212" s="40">
        <v>14</v>
      </c>
      <c r="G212" s="309" t="s">
        <v>1507</v>
      </c>
      <c r="H212" s="28" t="s">
        <v>1217</v>
      </c>
      <c r="I212" s="21" t="s">
        <v>1203</v>
      </c>
      <c r="K212" s="306"/>
    </row>
    <row r="213" spans="1:11" x14ac:dyDescent="0.3">
      <c r="A213" s="15" t="s">
        <v>739</v>
      </c>
      <c r="B213" s="15" t="s">
        <v>1504</v>
      </c>
      <c r="C213" s="24" t="s">
        <v>339</v>
      </c>
      <c r="D213" s="307">
        <v>2.5075393870451514E-2</v>
      </c>
      <c r="E213" s="308">
        <v>4.2735110000000001</v>
      </c>
      <c r="F213" s="40">
        <v>18</v>
      </c>
      <c r="G213" s="309" t="s">
        <v>1507</v>
      </c>
      <c r="H213" s="28" t="s">
        <v>1217</v>
      </c>
      <c r="I213" s="21" t="s">
        <v>1203</v>
      </c>
      <c r="K213" s="306"/>
    </row>
    <row r="214" spans="1:11" x14ac:dyDescent="0.3">
      <c r="A214" s="15" t="s">
        <v>579</v>
      </c>
      <c r="B214" s="15" t="s">
        <v>1505</v>
      </c>
      <c r="C214" s="24" t="s">
        <v>339</v>
      </c>
      <c r="D214" s="307">
        <v>2.4929683184673462E-2</v>
      </c>
      <c r="E214" s="308">
        <v>0.40103250000000057</v>
      </c>
      <c r="F214" s="40" t="s">
        <v>1124</v>
      </c>
      <c r="G214" s="21" t="s">
        <v>1507</v>
      </c>
      <c r="H214" s="28" t="s">
        <v>1218</v>
      </c>
      <c r="I214" s="21" t="s">
        <v>1203</v>
      </c>
      <c r="K214" s="306"/>
    </row>
    <row r="215" spans="1:11" x14ac:dyDescent="0.3">
      <c r="A215" s="23" t="s">
        <v>493</v>
      </c>
      <c r="B215" s="15" t="s">
        <v>1504</v>
      </c>
      <c r="C215" s="24" t="s">
        <v>339</v>
      </c>
      <c r="D215" s="307">
        <v>2.4882643898796554E-2</v>
      </c>
      <c r="E215" s="308">
        <v>1.9744911999999997</v>
      </c>
      <c r="F215" s="40">
        <v>14</v>
      </c>
      <c r="G215" s="309" t="s">
        <v>1507</v>
      </c>
      <c r="H215" s="28" t="s">
        <v>1217</v>
      </c>
      <c r="I215" s="21" t="s">
        <v>1203</v>
      </c>
      <c r="K215" s="306"/>
    </row>
    <row r="216" spans="1:11" x14ac:dyDescent="0.3">
      <c r="A216" s="15" t="s">
        <v>718</v>
      </c>
      <c r="B216" s="15" t="s">
        <v>1504</v>
      </c>
      <c r="C216" s="15" t="s">
        <v>339</v>
      </c>
      <c r="D216" s="307">
        <v>2.4840816984796024E-2</v>
      </c>
      <c r="E216" s="308">
        <v>3.2488113999999997</v>
      </c>
      <c r="F216" s="21">
        <v>11</v>
      </c>
      <c r="G216" s="309" t="s">
        <v>1507</v>
      </c>
      <c r="H216" s="21" t="s">
        <v>1217</v>
      </c>
      <c r="I216" s="21" t="s">
        <v>1203</v>
      </c>
      <c r="K216" s="306"/>
    </row>
    <row r="217" spans="1:11" x14ac:dyDescent="0.3">
      <c r="A217" s="23" t="s">
        <v>487</v>
      </c>
      <c r="B217" s="15" t="s">
        <v>1504</v>
      </c>
      <c r="C217" s="24" t="s">
        <v>339</v>
      </c>
      <c r="D217" s="307">
        <v>2.4755024506351933E-2</v>
      </c>
      <c r="E217" s="308">
        <v>0.19131560000000147</v>
      </c>
      <c r="F217" s="40">
        <v>27</v>
      </c>
      <c r="G217" s="309" t="s">
        <v>1507</v>
      </c>
      <c r="H217" s="21" t="s">
        <v>1217</v>
      </c>
      <c r="I217" s="21" t="s">
        <v>1203</v>
      </c>
      <c r="K217" s="306"/>
    </row>
    <row r="218" spans="1:11" x14ac:dyDescent="0.3">
      <c r="A218" s="15" t="s">
        <v>980</v>
      </c>
      <c r="B218" s="15" t="s">
        <v>1504</v>
      </c>
      <c r="C218" s="15" t="s">
        <v>339</v>
      </c>
      <c r="D218" s="307">
        <v>2.464004275807018E-2</v>
      </c>
      <c r="E218" s="308">
        <v>1.9498496305091111</v>
      </c>
      <c r="F218" s="21">
        <v>10</v>
      </c>
      <c r="G218" s="309" t="s">
        <v>1507</v>
      </c>
      <c r="H218" s="21" t="s">
        <v>1217</v>
      </c>
      <c r="I218" s="21" t="s">
        <v>1203</v>
      </c>
      <c r="K218" s="306"/>
    </row>
    <row r="219" spans="1:11" x14ac:dyDescent="0.3">
      <c r="A219" s="15" t="s">
        <v>667</v>
      </c>
      <c r="B219" s="15" t="s">
        <v>1504</v>
      </c>
      <c r="C219" s="24" t="s">
        <v>339</v>
      </c>
      <c r="D219" s="307">
        <v>2.4526187038871682E-2</v>
      </c>
      <c r="E219" s="308">
        <v>1.6940171719193924</v>
      </c>
      <c r="F219" s="21">
        <v>20</v>
      </c>
      <c r="G219" s="309" t="s">
        <v>1507</v>
      </c>
      <c r="H219" s="21" t="s">
        <v>1217</v>
      </c>
      <c r="I219" s="21" t="s">
        <v>1203</v>
      </c>
      <c r="K219" s="306"/>
    </row>
    <row r="220" spans="1:11" ht="14.5" x14ac:dyDescent="0.35">
      <c r="A220" s="15" t="s">
        <v>1297</v>
      </c>
      <c r="B220" s="15" t="s">
        <v>1380</v>
      </c>
      <c r="C220" s="15" t="s">
        <v>339</v>
      </c>
      <c r="D220" s="171">
        <v>2.4507192328183269E-2</v>
      </c>
      <c r="E220" s="135">
        <v>3.4</v>
      </c>
      <c r="F220" s="21">
        <v>77</v>
      </c>
      <c r="G220" s="309" t="s">
        <v>1508</v>
      </c>
      <c r="H220" s="21" t="s">
        <v>347</v>
      </c>
      <c r="I220" s="21" t="s">
        <v>422</v>
      </c>
      <c r="K220" s="306"/>
    </row>
    <row r="221" spans="1:11" x14ac:dyDescent="0.3">
      <c r="A221" s="15" t="s">
        <v>733</v>
      </c>
      <c r="B221" s="15" t="s">
        <v>1504</v>
      </c>
      <c r="C221" s="15" t="s">
        <v>339</v>
      </c>
      <c r="D221" s="307">
        <v>2.4422305155878676E-2</v>
      </c>
      <c r="E221" s="308">
        <v>2.6771893999999992</v>
      </c>
      <c r="F221" s="21">
        <v>9</v>
      </c>
      <c r="G221" s="309" t="s">
        <v>1507</v>
      </c>
      <c r="H221" s="28" t="s">
        <v>1217</v>
      </c>
      <c r="I221" s="21" t="s">
        <v>1203</v>
      </c>
      <c r="K221" s="306"/>
    </row>
    <row r="222" spans="1:11" x14ac:dyDescent="0.3">
      <c r="A222" s="23" t="s">
        <v>464</v>
      </c>
      <c r="B222" s="15" t="s">
        <v>1504</v>
      </c>
      <c r="C222" s="24" t="s">
        <v>339</v>
      </c>
      <c r="D222" s="307">
        <v>2.4392789437783818E-2</v>
      </c>
      <c r="E222" s="308">
        <v>1.9889744</v>
      </c>
      <c r="F222" s="40">
        <v>18</v>
      </c>
      <c r="G222" s="309" t="s">
        <v>1507</v>
      </c>
      <c r="H222" s="21" t="s">
        <v>1217</v>
      </c>
      <c r="I222" s="21" t="s">
        <v>1203</v>
      </c>
      <c r="K222" s="306"/>
    </row>
    <row r="223" spans="1:11" x14ac:dyDescent="0.3">
      <c r="A223" s="15" t="s">
        <v>592</v>
      </c>
      <c r="B223" s="15" t="s">
        <v>1505</v>
      </c>
      <c r="C223" s="24" t="s">
        <v>339</v>
      </c>
      <c r="D223" s="307">
        <v>2.434252786401267E-2</v>
      </c>
      <c r="E223" s="308">
        <v>1.4578624000000002</v>
      </c>
      <c r="F223" s="40" t="s">
        <v>1124</v>
      </c>
      <c r="G223" s="21" t="s">
        <v>1507</v>
      </c>
      <c r="H223" s="28" t="s">
        <v>1218</v>
      </c>
      <c r="I223" s="21" t="s">
        <v>1203</v>
      </c>
      <c r="K223" s="306"/>
    </row>
    <row r="224" spans="1:11" x14ac:dyDescent="0.3">
      <c r="A224" s="15" t="s">
        <v>1017</v>
      </c>
      <c r="B224" s="15" t="s">
        <v>1504</v>
      </c>
      <c r="C224" s="24" t="s">
        <v>339</v>
      </c>
      <c r="D224" s="307">
        <v>2.4329171723426014E-2</v>
      </c>
      <c r="E224" s="308">
        <v>1.682967960086009</v>
      </c>
      <c r="F224" s="21">
        <v>20</v>
      </c>
      <c r="G224" s="309" t="s">
        <v>1507</v>
      </c>
      <c r="H224" s="21" t="s">
        <v>1217</v>
      </c>
      <c r="I224" s="21" t="s">
        <v>1203</v>
      </c>
      <c r="K224" s="306"/>
    </row>
    <row r="225" spans="1:11" x14ac:dyDescent="0.3">
      <c r="A225" s="15" t="s">
        <v>611</v>
      </c>
      <c r="B225" s="15" t="s">
        <v>1504</v>
      </c>
      <c r="C225" s="15" t="s">
        <v>339</v>
      </c>
      <c r="D225" s="307">
        <v>2.4299415298007328E-2</v>
      </c>
      <c r="E225" s="308">
        <v>3.5545643999999994</v>
      </c>
      <c r="F225" s="21">
        <v>9</v>
      </c>
      <c r="G225" s="309" t="s">
        <v>1507</v>
      </c>
      <c r="H225" s="28" t="s">
        <v>1217</v>
      </c>
      <c r="I225" s="21" t="s">
        <v>1203</v>
      </c>
      <c r="K225" s="306"/>
    </row>
    <row r="226" spans="1:11" x14ac:dyDescent="0.3">
      <c r="A226" s="15" t="s">
        <v>573</v>
      </c>
      <c r="B226" s="15" t="s">
        <v>1229</v>
      </c>
      <c r="C226" s="24" t="s">
        <v>339</v>
      </c>
      <c r="D226" s="316">
        <v>2.4251564666747348E-2</v>
      </c>
      <c r="E226" s="308">
        <v>0.97542009999999979</v>
      </c>
      <c r="F226" s="40">
        <v>38</v>
      </c>
      <c r="G226" s="309" t="s">
        <v>1508</v>
      </c>
      <c r="H226" s="28" t="s">
        <v>1218</v>
      </c>
      <c r="I226" s="21" t="s">
        <v>1203</v>
      </c>
      <c r="K226" s="306"/>
    </row>
    <row r="227" spans="1:11" x14ac:dyDescent="0.3">
      <c r="A227" s="15" t="s">
        <v>591</v>
      </c>
      <c r="B227" s="15" t="s">
        <v>1505</v>
      </c>
      <c r="C227" s="24" t="s">
        <v>339</v>
      </c>
      <c r="D227" s="307">
        <v>2.4192285160907212E-2</v>
      </c>
      <c r="E227" s="308">
        <v>1.6457774999999999</v>
      </c>
      <c r="F227" s="40" t="s">
        <v>1124</v>
      </c>
      <c r="G227" s="21" t="s">
        <v>1507</v>
      </c>
      <c r="H227" s="28" t="s">
        <v>1218</v>
      </c>
      <c r="I227" s="21" t="s">
        <v>1203</v>
      </c>
      <c r="K227" s="306"/>
    </row>
    <row r="228" spans="1:11" x14ac:dyDescent="0.3">
      <c r="A228" s="15" t="s">
        <v>700</v>
      </c>
      <c r="B228" s="15" t="s">
        <v>1504</v>
      </c>
      <c r="C228" s="15" t="s">
        <v>339</v>
      </c>
      <c r="D228" s="307">
        <v>2.4159095078228079E-2</v>
      </c>
      <c r="E228" s="308">
        <v>2.6399828000000003</v>
      </c>
      <c r="F228" s="21">
        <v>10</v>
      </c>
      <c r="G228" s="309" t="s">
        <v>1507</v>
      </c>
      <c r="H228" s="21" t="s">
        <v>1217</v>
      </c>
      <c r="I228" s="21" t="s">
        <v>1203</v>
      </c>
      <c r="K228" s="306"/>
    </row>
    <row r="229" spans="1:11" ht="14.5" x14ac:dyDescent="0.35">
      <c r="A229" s="15" t="s">
        <v>1262</v>
      </c>
      <c r="B229" s="15" t="s">
        <v>1229</v>
      </c>
      <c r="C229" s="15" t="s">
        <v>339</v>
      </c>
      <c r="D229" s="171">
        <v>2.4127790402352627E-2</v>
      </c>
      <c r="E229" s="135">
        <v>1.5</v>
      </c>
      <c r="F229" s="21">
        <v>11</v>
      </c>
      <c r="G229" s="309" t="s">
        <v>1507</v>
      </c>
      <c r="H229" s="21" t="s">
        <v>347</v>
      </c>
      <c r="I229" s="21" t="s">
        <v>422</v>
      </c>
      <c r="K229" s="305"/>
    </row>
    <row r="230" spans="1:11" ht="14.5" x14ac:dyDescent="0.35">
      <c r="A230" s="15" t="s">
        <v>992</v>
      </c>
      <c r="B230" s="15" t="s">
        <v>1504</v>
      </c>
      <c r="C230" s="24" t="s">
        <v>339</v>
      </c>
      <c r="D230" s="307">
        <v>2.3977317709918036E-2</v>
      </c>
      <c r="E230" s="308">
        <v>1.9739432620123267</v>
      </c>
      <c r="F230" s="21">
        <v>30</v>
      </c>
      <c r="G230" s="309" t="s">
        <v>1507</v>
      </c>
      <c r="H230" s="21" t="s">
        <v>1217</v>
      </c>
      <c r="I230" s="21" t="s">
        <v>1203</v>
      </c>
      <c r="K230" s="305"/>
    </row>
    <row r="231" spans="1:11" ht="14.5" x14ac:dyDescent="0.35">
      <c r="A231" s="15" t="s">
        <v>751</v>
      </c>
      <c r="B231" s="15" t="s">
        <v>1504</v>
      </c>
      <c r="C231" s="15" t="s">
        <v>339</v>
      </c>
      <c r="D231" s="307">
        <v>2.3955496550057097E-2</v>
      </c>
      <c r="E231" s="308">
        <v>2.8171496936729579</v>
      </c>
      <c r="F231" s="21">
        <v>10</v>
      </c>
      <c r="G231" s="309" t="s">
        <v>1507</v>
      </c>
      <c r="H231" s="21" t="s">
        <v>1217</v>
      </c>
      <c r="I231" s="21" t="s">
        <v>1203</v>
      </c>
      <c r="K231" s="305"/>
    </row>
    <row r="232" spans="1:11" ht="14.5" x14ac:dyDescent="0.35">
      <c r="A232" s="15" t="s">
        <v>989</v>
      </c>
      <c r="B232" s="15" t="s">
        <v>1504</v>
      </c>
      <c r="C232" s="24" t="s">
        <v>339</v>
      </c>
      <c r="D232" s="307">
        <v>2.3942610684297039E-2</v>
      </c>
      <c r="E232" s="308">
        <v>2.7241530113246455</v>
      </c>
      <c r="F232" s="21">
        <v>30</v>
      </c>
      <c r="G232" s="309" t="s">
        <v>1507</v>
      </c>
      <c r="H232" s="21" t="s">
        <v>1217</v>
      </c>
      <c r="I232" s="21" t="s">
        <v>1203</v>
      </c>
      <c r="K232" s="305"/>
    </row>
    <row r="233" spans="1:11" ht="14.5" x14ac:dyDescent="0.35">
      <c r="A233" s="15" t="s">
        <v>607</v>
      </c>
      <c r="B233" s="15" t="s">
        <v>1505</v>
      </c>
      <c r="C233" s="24" t="s">
        <v>339</v>
      </c>
      <c r="D233" s="307">
        <v>2.3913287322018095E-2</v>
      </c>
      <c r="E233" s="308">
        <v>-0.49250719999999992</v>
      </c>
      <c r="F233" s="40">
        <v>18</v>
      </c>
      <c r="G233" s="309" t="s">
        <v>1507</v>
      </c>
      <c r="H233" s="28" t="s">
        <v>1218</v>
      </c>
      <c r="I233" s="21" t="s">
        <v>1203</v>
      </c>
      <c r="K233" s="305"/>
    </row>
    <row r="234" spans="1:11" ht="14.5" x14ac:dyDescent="0.35">
      <c r="A234" s="23" t="s">
        <v>457</v>
      </c>
      <c r="B234" s="15" t="s">
        <v>1504</v>
      </c>
      <c r="C234" s="24" t="s">
        <v>339</v>
      </c>
      <c r="D234" s="307">
        <v>2.380842835969969E-2</v>
      </c>
      <c r="E234" s="308">
        <v>2.8680747999999996</v>
      </c>
      <c r="F234" s="40">
        <v>18</v>
      </c>
      <c r="G234" s="309" t="s">
        <v>1507</v>
      </c>
      <c r="H234" s="28" t="s">
        <v>1217</v>
      </c>
      <c r="I234" s="21" t="s">
        <v>1203</v>
      </c>
      <c r="K234" s="305"/>
    </row>
    <row r="235" spans="1:11" ht="14.5" x14ac:dyDescent="0.35">
      <c r="A235" s="15" t="s">
        <v>948</v>
      </c>
      <c r="B235" s="321" t="s">
        <v>1504</v>
      </c>
      <c r="C235" s="24" t="s">
        <v>339</v>
      </c>
      <c r="D235" s="316">
        <v>2.3767121075992687E-2</v>
      </c>
      <c r="E235" s="308">
        <v>1.8827976000000004</v>
      </c>
      <c r="F235" s="21">
        <v>82</v>
      </c>
      <c r="G235" s="309" t="s">
        <v>1508</v>
      </c>
      <c r="H235" s="40" t="s">
        <v>1217</v>
      </c>
      <c r="I235" s="21" t="s">
        <v>1203</v>
      </c>
      <c r="K235" s="305"/>
    </row>
    <row r="236" spans="1:11" s="23" customFormat="1" ht="14.5" x14ac:dyDescent="0.35">
      <c r="A236" s="15" t="s">
        <v>993</v>
      </c>
      <c r="B236" s="15" t="s">
        <v>1504</v>
      </c>
      <c r="C236" s="24" t="s">
        <v>339</v>
      </c>
      <c r="D236" s="307">
        <v>2.361392919273601E-2</v>
      </c>
      <c r="E236" s="308">
        <v>1.9240650935548951</v>
      </c>
      <c r="F236" s="21">
        <v>30</v>
      </c>
      <c r="G236" s="309" t="s">
        <v>1507</v>
      </c>
      <c r="H236" s="21" t="s">
        <v>1217</v>
      </c>
      <c r="I236" s="21" t="s">
        <v>1203</v>
      </c>
      <c r="K236" s="305"/>
    </row>
    <row r="237" spans="1:11" ht="14.5" x14ac:dyDescent="0.35">
      <c r="A237" s="15" t="s">
        <v>572</v>
      </c>
      <c r="B237" s="15" t="s">
        <v>1229</v>
      </c>
      <c r="C237" s="24" t="s">
        <v>339</v>
      </c>
      <c r="D237" s="316">
        <v>2.3535662762894063E-2</v>
      </c>
      <c r="E237" s="308">
        <v>1.6761592000000016</v>
      </c>
      <c r="F237" s="40">
        <v>38</v>
      </c>
      <c r="G237" s="309" t="s">
        <v>1508</v>
      </c>
      <c r="H237" s="28" t="s">
        <v>1218</v>
      </c>
      <c r="I237" s="21" t="s">
        <v>1203</v>
      </c>
      <c r="K237" s="305"/>
    </row>
    <row r="238" spans="1:11" ht="14.5" x14ac:dyDescent="0.35">
      <c r="A238" s="15" t="s">
        <v>982</v>
      </c>
      <c r="B238" s="15" t="s">
        <v>1504</v>
      </c>
      <c r="C238" s="15" t="s">
        <v>339</v>
      </c>
      <c r="D238" s="307">
        <v>2.3463240937076708E-2</v>
      </c>
      <c r="E238" s="308">
        <v>3.1532647055981662</v>
      </c>
      <c r="F238" s="21">
        <v>10</v>
      </c>
      <c r="G238" s="309" t="s">
        <v>1507</v>
      </c>
      <c r="H238" s="21" t="s">
        <v>1217</v>
      </c>
      <c r="I238" s="21" t="s">
        <v>1203</v>
      </c>
      <c r="K238" s="305"/>
    </row>
    <row r="239" spans="1:11" ht="14.5" x14ac:dyDescent="0.35">
      <c r="A239" s="15" t="s">
        <v>704</v>
      </c>
      <c r="B239" s="15" t="s">
        <v>1504</v>
      </c>
      <c r="C239" s="24" t="s">
        <v>339</v>
      </c>
      <c r="D239" s="307">
        <v>2.3392097213031926E-2</v>
      </c>
      <c r="E239" s="308">
        <v>1.9709244000000004</v>
      </c>
      <c r="F239" s="21">
        <v>20</v>
      </c>
      <c r="G239" s="309" t="s">
        <v>1507</v>
      </c>
      <c r="H239" s="21" t="s">
        <v>1217</v>
      </c>
      <c r="I239" s="21" t="s">
        <v>1203</v>
      </c>
      <c r="K239" s="305"/>
    </row>
    <row r="240" spans="1:11" ht="14.5" x14ac:dyDescent="0.35">
      <c r="A240" s="23" t="s">
        <v>489</v>
      </c>
      <c r="B240" s="15" t="s">
        <v>1504</v>
      </c>
      <c r="C240" s="24" t="s">
        <v>339</v>
      </c>
      <c r="D240" s="307">
        <v>2.3378961666155017E-2</v>
      </c>
      <c r="E240" s="308">
        <v>1.8730911999999988</v>
      </c>
      <c r="F240" s="40">
        <v>27</v>
      </c>
      <c r="G240" s="309" t="s">
        <v>1507</v>
      </c>
      <c r="H240" s="21" t="s">
        <v>1217</v>
      </c>
      <c r="I240" s="21" t="s">
        <v>1203</v>
      </c>
      <c r="K240" s="305"/>
    </row>
    <row r="241" spans="1:11" ht="14.5" x14ac:dyDescent="0.35">
      <c r="A241" s="15" t="s">
        <v>894</v>
      </c>
      <c r="B241" s="15" t="s">
        <v>1229</v>
      </c>
      <c r="C241" s="24" t="s">
        <v>339</v>
      </c>
      <c r="D241" s="316">
        <v>2.3366713989281782E-2</v>
      </c>
      <c r="E241" s="308">
        <v>2.3351535000000001</v>
      </c>
      <c r="F241" s="21">
        <v>80</v>
      </c>
      <c r="G241" s="309" t="s">
        <v>1508</v>
      </c>
      <c r="H241" s="40" t="s">
        <v>1219</v>
      </c>
      <c r="I241" s="21" t="s">
        <v>1203</v>
      </c>
      <c r="K241" s="305"/>
    </row>
    <row r="242" spans="1:11" ht="14.5" x14ac:dyDescent="0.35">
      <c r="A242" s="15" t="s">
        <v>612</v>
      </c>
      <c r="B242" s="15" t="s">
        <v>1504</v>
      </c>
      <c r="C242" s="15" t="s">
        <v>339</v>
      </c>
      <c r="D242" s="307">
        <v>2.3191339970372534E-2</v>
      </c>
      <c r="E242" s="308">
        <v>2.8284441999999999</v>
      </c>
      <c r="F242" s="21">
        <v>9</v>
      </c>
      <c r="G242" s="309" t="s">
        <v>1507</v>
      </c>
      <c r="H242" s="28" t="s">
        <v>1217</v>
      </c>
      <c r="I242" s="21" t="s">
        <v>1203</v>
      </c>
      <c r="K242" s="305"/>
    </row>
    <row r="243" spans="1:11" ht="14.5" x14ac:dyDescent="0.35">
      <c r="A243" s="15" t="s">
        <v>1015</v>
      </c>
      <c r="B243" s="15" t="s">
        <v>1504</v>
      </c>
      <c r="C243" s="24" t="s">
        <v>339</v>
      </c>
      <c r="D243" s="307">
        <v>2.3187249245901469E-2</v>
      </c>
      <c r="E243" s="308">
        <v>0.44534414492471253</v>
      </c>
      <c r="F243" s="21">
        <v>20</v>
      </c>
      <c r="G243" s="309" t="s">
        <v>1507</v>
      </c>
      <c r="H243" s="21" t="s">
        <v>1217</v>
      </c>
      <c r="I243" s="21" t="s">
        <v>1203</v>
      </c>
      <c r="K243" s="305"/>
    </row>
    <row r="244" spans="1:11" ht="14.5" x14ac:dyDescent="0.35">
      <c r="A244" s="23" t="s">
        <v>488</v>
      </c>
      <c r="B244" s="15" t="s">
        <v>1504</v>
      </c>
      <c r="C244" s="24" t="s">
        <v>339</v>
      </c>
      <c r="D244" s="307">
        <v>2.3144372224367511E-2</v>
      </c>
      <c r="E244" s="308">
        <v>1.8969556000000005</v>
      </c>
      <c r="F244" s="40">
        <v>27</v>
      </c>
      <c r="G244" s="309" t="s">
        <v>1507</v>
      </c>
      <c r="H244" s="21" t="s">
        <v>1217</v>
      </c>
      <c r="I244" s="21" t="s">
        <v>1203</v>
      </c>
      <c r="K244" s="305"/>
    </row>
    <row r="245" spans="1:11" ht="14.5" x14ac:dyDescent="0.35">
      <c r="A245" s="15" t="s">
        <v>1285</v>
      </c>
      <c r="B245" s="15" t="s">
        <v>1229</v>
      </c>
      <c r="C245" s="15" t="s">
        <v>339</v>
      </c>
      <c r="D245" s="171">
        <v>2.3061970810134093E-2</v>
      </c>
      <c r="E245" s="135">
        <v>2.9</v>
      </c>
      <c r="F245" s="21">
        <v>14</v>
      </c>
      <c r="G245" s="309" t="s">
        <v>1507</v>
      </c>
      <c r="H245" s="21" t="s">
        <v>347</v>
      </c>
      <c r="I245" s="21" t="s">
        <v>422</v>
      </c>
      <c r="K245" s="305"/>
    </row>
    <row r="246" spans="1:11" ht="14.5" x14ac:dyDescent="0.35">
      <c r="A246" s="15" t="s">
        <v>1263</v>
      </c>
      <c r="B246" s="15" t="s">
        <v>1229</v>
      </c>
      <c r="C246" s="15" t="s">
        <v>339</v>
      </c>
      <c r="D246" s="171">
        <v>2.295103344852318E-2</v>
      </c>
      <c r="E246" s="135">
        <v>0.9</v>
      </c>
      <c r="F246" s="21">
        <v>11</v>
      </c>
      <c r="G246" s="309" t="s">
        <v>1507</v>
      </c>
      <c r="H246" s="21" t="s">
        <v>347</v>
      </c>
      <c r="I246" s="21" t="s">
        <v>422</v>
      </c>
      <c r="K246" s="305"/>
    </row>
    <row r="247" spans="1:11" ht="14.5" x14ac:dyDescent="0.35">
      <c r="A247" s="15" t="s">
        <v>624</v>
      </c>
      <c r="B247" s="15" t="s">
        <v>1504</v>
      </c>
      <c r="C247" s="24" t="s">
        <v>339</v>
      </c>
      <c r="D247" s="307">
        <v>2.2928693211879948E-2</v>
      </c>
      <c r="E247" s="308">
        <v>2.2798490000000018</v>
      </c>
      <c r="F247" s="40">
        <v>27</v>
      </c>
      <c r="G247" s="309" t="s">
        <v>1507</v>
      </c>
      <c r="H247" s="21" t="s">
        <v>1217</v>
      </c>
      <c r="I247" s="21" t="s">
        <v>1203</v>
      </c>
      <c r="K247" s="305"/>
    </row>
    <row r="248" spans="1:11" ht="14.5" x14ac:dyDescent="0.35">
      <c r="A248" s="24" t="s">
        <v>60</v>
      </c>
      <c r="B248" s="15" t="s">
        <v>1229</v>
      </c>
      <c r="C248" s="24" t="s">
        <v>339</v>
      </c>
      <c r="D248" s="316">
        <v>2.2832177794662362E-2</v>
      </c>
      <c r="E248" s="208">
        <v>4.4000000000000004</v>
      </c>
      <c r="F248" s="136">
        <v>64.00800000000001</v>
      </c>
      <c r="G248" s="309" t="s">
        <v>1508</v>
      </c>
      <c r="H248" s="21" t="s">
        <v>349</v>
      </c>
      <c r="I248" s="21" t="s">
        <v>422</v>
      </c>
      <c r="K248" s="305"/>
    </row>
    <row r="249" spans="1:11" ht="14.5" x14ac:dyDescent="0.35">
      <c r="A249" s="15" t="s">
        <v>744</v>
      </c>
      <c r="B249" s="15" t="s">
        <v>1504</v>
      </c>
      <c r="C249" s="24" t="s">
        <v>339</v>
      </c>
      <c r="D249" s="307">
        <v>2.2830985862280512E-2</v>
      </c>
      <c r="E249" s="308">
        <v>2.6531156000000005</v>
      </c>
      <c r="F249" s="40">
        <v>27</v>
      </c>
      <c r="G249" s="309" t="s">
        <v>1507</v>
      </c>
      <c r="H249" s="21" t="s">
        <v>1217</v>
      </c>
      <c r="I249" s="21" t="s">
        <v>1203</v>
      </c>
      <c r="K249" s="305"/>
    </row>
    <row r="250" spans="1:11" ht="14.5" x14ac:dyDescent="0.35">
      <c r="A250" s="15" t="s">
        <v>991</v>
      </c>
      <c r="B250" s="15" t="s">
        <v>1504</v>
      </c>
      <c r="C250" s="24" t="s">
        <v>339</v>
      </c>
      <c r="D250" s="307">
        <v>2.2399730517272405E-2</v>
      </c>
      <c r="E250" s="308">
        <v>2.2344394352537709</v>
      </c>
      <c r="F250" s="21">
        <v>30</v>
      </c>
      <c r="G250" s="309" t="s">
        <v>1507</v>
      </c>
      <c r="H250" s="21" t="s">
        <v>1217</v>
      </c>
      <c r="I250" s="21" t="s">
        <v>1203</v>
      </c>
      <c r="K250" s="305"/>
    </row>
    <row r="251" spans="1:11" ht="14.5" x14ac:dyDescent="0.35">
      <c r="A251" s="23" t="s">
        <v>523</v>
      </c>
      <c r="B251" s="15" t="s">
        <v>1504</v>
      </c>
      <c r="C251" s="15" t="s">
        <v>339</v>
      </c>
      <c r="D251" s="307">
        <v>2.2399125242088449E-2</v>
      </c>
      <c r="E251" s="308">
        <v>2.8510780000000011</v>
      </c>
      <c r="F251" s="40">
        <v>6</v>
      </c>
      <c r="G251" s="309" t="s">
        <v>1507</v>
      </c>
      <c r="H251" s="28" t="s">
        <v>1217</v>
      </c>
      <c r="I251" s="21" t="s">
        <v>1203</v>
      </c>
      <c r="K251" s="305"/>
    </row>
    <row r="252" spans="1:11" ht="14.5" x14ac:dyDescent="0.35">
      <c r="A252" s="15" t="s">
        <v>1020</v>
      </c>
      <c r="B252" s="15" t="s">
        <v>1504</v>
      </c>
      <c r="C252" s="24" t="s">
        <v>339</v>
      </c>
      <c r="D252" s="307">
        <v>2.2371841687532788E-2</v>
      </c>
      <c r="E252" s="308">
        <v>1.602324791956528</v>
      </c>
      <c r="F252" s="21">
        <v>20</v>
      </c>
      <c r="G252" s="309" t="s">
        <v>1507</v>
      </c>
      <c r="H252" s="21" t="s">
        <v>1217</v>
      </c>
      <c r="I252" s="21" t="s">
        <v>1203</v>
      </c>
      <c r="K252" s="305"/>
    </row>
    <row r="253" spans="1:11" ht="14.5" x14ac:dyDescent="0.35">
      <c r="A253" s="15" t="s">
        <v>697</v>
      </c>
      <c r="B253" s="15" t="s">
        <v>1504</v>
      </c>
      <c r="C253" s="15" t="s">
        <v>339</v>
      </c>
      <c r="D253" s="307">
        <v>2.2365177961586491E-2</v>
      </c>
      <c r="E253" s="308">
        <v>3.6092234192660388</v>
      </c>
      <c r="F253" s="21">
        <v>10</v>
      </c>
      <c r="G253" s="309" t="s">
        <v>1507</v>
      </c>
      <c r="H253" s="21" t="s">
        <v>1217</v>
      </c>
      <c r="I253" s="21" t="s">
        <v>1203</v>
      </c>
      <c r="K253" s="305"/>
    </row>
    <row r="254" spans="1:11" ht="14.5" x14ac:dyDescent="0.35">
      <c r="A254" s="15" t="s">
        <v>539</v>
      </c>
      <c r="B254" s="15" t="s">
        <v>1505</v>
      </c>
      <c r="C254" s="24" t="s">
        <v>339</v>
      </c>
      <c r="D254" s="307">
        <v>2.2329424368339297E-2</v>
      </c>
      <c r="E254" s="308">
        <v>2.3789405999999991</v>
      </c>
      <c r="F254" s="40" t="s">
        <v>1124</v>
      </c>
      <c r="G254" s="21" t="s">
        <v>1507</v>
      </c>
      <c r="H254" s="28" t="s">
        <v>1218</v>
      </c>
      <c r="I254" s="21" t="s">
        <v>1203</v>
      </c>
      <c r="K254" s="305"/>
    </row>
    <row r="255" spans="1:11" ht="14.5" x14ac:dyDescent="0.35">
      <c r="A255" s="15" t="s">
        <v>726</v>
      </c>
      <c r="B255" s="15" t="s">
        <v>1504</v>
      </c>
      <c r="C255" s="24" t="s">
        <v>339</v>
      </c>
      <c r="D255" s="307">
        <v>2.2308501388345833E-2</v>
      </c>
      <c r="E255" s="308">
        <v>2.5861064000000002</v>
      </c>
      <c r="F255" s="40">
        <v>18</v>
      </c>
      <c r="G255" s="309" t="s">
        <v>1507</v>
      </c>
      <c r="H255" s="21" t="s">
        <v>1217</v>
      </c>
      <c r="I255" s="21" t="s">
        <v>1203</v>
      </c>
      <c r="K255" s="305"/>
    </row>
    <row r="256" spans="1:11" ht="14.5" x14ac:dyDescent="0.35">
      <c r="A256" s="15" t="s">
        <v>987</v>
      </c>
      <c r="B256" s="15" t="s">
        <v>1504</v>
      </c>
      <c r="C256" s="24" t="s">
        <v>339</v>
      </c>
      <c r="D256" s="307">
        <v>2.204202585137386E-2</v>
      </c>
      <c r="E256" s="308">
        <v>2.1544781411901401</v>
      </c>
      <c r="F256" s="21">
        <v>20</v>
      </c>
      <c r="G256" s="309" t="s">
        <v>1507</v>
      </c>
      <c r="H256" s="21" t="s">
        <v>1217</v>
      </c>
      <c r="I256" s="21" t="s">
        <v>1203</v>
      </c>
      <c r="K256" s="305"/>
    </row>
    <row r="257" spans="1:11" ht="14.5" x14ac:dyDescent="0.35">
      <c r="A257" s="15" t="s">
        <v>755</v>
      </c>
      <c r="B257" s="15" t="s">
        <v>1504</v>
      </c>
      <c r="C257" s="24" t="s">
        <v>339</v>
      </c>
      <c r="D257" s="307">
        <v>2.1928148281770855E-2</v>
      </c>
      <c r="E257" s="308">
        <v>3.0524923333668075</v>
      </c>
      <c r="F257" s="21">
        <v>20</v>
      </c>
      <c r="G257" s="309" t="s">
        <v>1507</v>
      </c>
      <c r="H257" s="21" t="s">
        <v>1217</v>
      </c>
      <c r="I257" s="21" t="s">
        <v>1203</v>
      </c>
      <c r="K257" s="305"/>
    </row>
    <row r="258" spans="1:11" ht="14.5" x14ac:dyDescent="0.35">
      <c r="A258" s="15" t="s">
        <v>1009</v>
      </c>
      <c r="B258" s="15" t="s">
        <v>1504</v>
      </c>
      <c r="C258" s="24" t="s">
        <v>339</v>
      </c>
      <c r="D258" s="307">
        <v>2.1875412772400866E-2</v>
      </c>
      <c r="E258" s="308">
        <v>2.1544202665995695</v>
      </c>
      <c r="F258" s="21">
        <v>20</v>
      </c>
      <c r="G258" s="309" t="s">
        <v>1507</v>
      </c>
      <c r="H258" s="21" t="s">
        <v>1217</v>
      </c>
      <c r="I258" s="21" t="s">
        <v>1203</v>
      </c>
      <c r="K258" s="305"/>
    </row>
    <row r="259" spans="1:11" ht="14.5" x14ac:dyDescent="0.35">
      <c r="A259" s="23" t="s">
        <v>470</v>
      </c>
      <c r="B259" s="15" t="s">
        <v>1504</v>
      </c>
      <c r="C259" s="24" t="s">
        <v>339</v>
      </c>
      <c r="D259" s="307">
        <v>2.1854635207137211E-2</v>
      </c>
      <c r="E259" s="308">
        <v>3.1780596000000005</v>
      </c>
      <c r="F259" s="40">
        <v>18</v>
      </c>
      <c r="G259" s="309" t="s">
        <v>1507</v>
      </c>
      <c r="H259" s="28" t="s">
        <v>1217</v>
      </c>
      <c r="I259" s="21" t="s">
        <v>1203</v>
      </c>
      <c r="K259" s="305"/>
    </row>
    <row r="260" spans="1:11" ht="14.5" x14ac:dyDescent="0.35">
      <c r="A260" s="15" t="s">
        <v>763</v>
      </c>
      <c r="B260" s="15" t="s">
        <v>1504</v>
      </c>
      <c r="C260" s="24" t="s">
        <v>339</v>
      </c>
      <c r="D260" s="307">
        <v>2.1665759293017086E-2</v>
      </c>
      <c r="E260" s="308">
        <v>2.0535573999999999</v>
      </c>
      <c r="F260" s="21">
        <v>30</v>
      </c>
      <c r="G260" s="309" t="s">
        <v>1507</v>
      </c>
      <c r="H260" s="21" t="s">
        <v>1217</v>
      </c>
      <c r="I260" s="21" t="s">
        <v>1203</v>
      </c>
      <c r="K260" s="305"/>
    </row>
    <row r="261" spans="1:11" ht="14.5" x14ac:dyDescent="0.35">
      <c r="A261" s="23" t="s">
        <v>492</v>
      </c>
      <c r="B261" s="15" t="s">
        <v>1504</v>
      </c>
      <c r="C261" s="24" t="s">
        <v>339</v>
      </c>
      <c r="D261" s="307">
        <v>2.1621707445987213E-2</v>
      </c>
      <c r="E261" s="308">
        <v>2.7883631999999996</v>
      </c>
      <c r="F261" s="40">
        <v>27</v>
      </c>
      <c r="G261" s="309" t="s">
        <v>1507</v>
      </c>
      <c r="H261" s="21" t="s">
        <v>1217</v>
      </c>
      <c r="I261" s="21" t="s">
        <v>1203</v>
      </c>
      <c r="K261" s="305"/>
    </row>
    <row r="262" spans="1:11" ht="14.5" x14ac:dyDescent="0.35">
      <c r="A262" s="15" t="s">
        <v>1261</v>
      </c>
      <c r="B262" s="15" t="s">
        <v>1229</v>
      </c>
      <c r="C262" s="15" t="s">
        <v>339</v>
      </c>
      <c r="D262" s="171">
        <v>2.161554732945532E-2</v>
      </c>
      <c r="E262" s="135">
        <v>2.5</v>
      </c>
      <c r="F262" s="21">
        <v>11</v>
      </c>
      <c r="G262" s="309" t="s">
        <v>1507</v>
      </c>
      <c r="H262" s="21" t="s">
        <v>347</v>
      </c>
      <c r="I262" s="21" t="s">
        <v>422</v>
      </c>
      <c r="K262" s="305"/>
    </row>
    <row r="263" spans="1:11" ht="14.5" x14ac:dyDescent="0.35">
      <c r="A263" s="15" t="s">
        <v>1006</v>
      </c>
      <c r="B263" s="15" t="s">
        <v>1504</v>
      </c>
      <c r="C263" s="24" t="s">
        <v>339</v>
      </c>
      <c r="D263" s="307">
        <v>2.1606018084615767E-2</v>
      </c>
      <c r="E263" s="308">
        <v>1.8494587882219555</v>
      </c>
      <c r="F263" s="21">
        <v>30</v>
      </c>
      <c r="G263" s="309" t="s">
        <v>1507</v>
      </c>
      <c r="H263" s="21" t="s">
        <v>1217</v>
      </c>
      <c r="I263" s="21" t="s">
        <v>1203</v>
      </c>
      <c r="K263" s="305"/>
    </row>
    <row r="264" spans="1:11" ht="14.5" x14ac:dyDescent="0.35">
      <c r="A264" s="15" t="s">
        <v>736</v>
      </c>
      <c r="B264" s="15" t="s">
        <v>1504</v>
      </c>
      <c r="C264" s="24" t="s">
        <v>339</v>
      </c>
      <c r="D264" s="307">
        <v>2.1535313658966559E-2</v>
      </c>
      <c r="E264" s="308">
        <v>2.3387400000000005</v>
      </c>
      <c r="F264" s="40">
        <v>18</v>
      </c>
      <c r="G264" s="309" t="s">
        <v>1507</v>
      </c>
      <c r="H264" s="21" t="s">
        <v>1217</v>
      </c>
      <c r="I264" s="21" t="s">
        <v>1203</v>
      </c>
      <c r="K264" s="305"/>
    </row>
    <row r="265" spans="1:11" s="44" customFormat="1" ht="14.5" x14ac:dyDescent="0.35">
      <c r="A265" s="15" t="s">
        <v>699</v>
      </c>
      <c r="B265" s="15" t="s">
        <v>1504</v>
      </c>
      <c r="C265" s="15" t="s">
        <v>339</v>
      </c>
      <c r="D265" s="307">
        <v>2.1514351688333742E-2</v>
      </c>
      <c r="E265" s="308">
        <v>3.3376410999999995</v>
      </c>
      <c r="F265" s="21">
        <v>10</v>
      </c>
      <c r="G265" s="309" t="s">
        <v>1507</v>
      </c>
      <c r="H265" s="21" t="s">
        <v>1217</v>
      </c>
      <c r="I265" s="21" t="s">
        <v>1203</v>
      </c>
      <c r="K265" s="305"/>
    </row>
    <row r="266" spans="1:11" ht="14.5" x14ac:dyDescent="0.35">
      <c r="A266" s="15" t="s">
        <v>732</v>
      </c>
      <c r="B266" s="15" t="s">
        <v>1504</v>
      </c>
      <c r="C266" s="15" t="s">
        <v>339</v>
      </c>
      <c r="D266" s="307">
        <v>2.1337744689705822E-2</v>
      </c>
      <c r="E266" s="308">
        <v>3.6723770000000009</v>
      </c>
      <c r="F266" s="21">
        <v>9</v>
      </c>
      <c r="G266" s="309" t="s">
        <v>1507</v>
      </c>
      <c r="H266" s="28" t="s">
        <v>1217</v>
      </c>
      <c r="I266" s="21" t="s">
        <v>1203</v>
      </c>
      <c r="K266" s="305"/>
    </row>
    <row r="267" spans="1:11" ht="14.5" x14ac:dyDescent="0.35">
      <c r="A267" s="15" t="s">
        <v>1007</v>
      </c>
      <c r="B267" s="15" t="s">
        <v>1504</v>
      </c>
      <c r="C267" s="24" t="s">
        <v>339</v>
      </c>
      <c r="D267" s="307">
        <v>2.1333319702362043E-2</v>
      </c>
      <c r="E267" s="308">
        <v>2.7147477925468393</v>
      </c>
      <c r="F267" s="21">
        <v>30</v>
      </c>
      <c r="G267" s="309" t="s">
        <v>1507</v>
      </c>
      <c r="H267" s="21" t="s">
        <v>1217</v>
      </c>
      <c r="I267" s="21" t="s">
        <v>1203</v>
      </c>
      <c r="K267" s="305"/>
    </row>
    <row r="268" spans="1:11" ht="14.5" x14ac:dyDescent="0.35">
      <c r="A268" s="15" t="s">
        <v>946</v>
      </c>
      <c r="B268" s="321" t="s">
        <v>1504</v>
      </c>
      <c r="C268" s="24" t="s">
        <v>339</v>
      </c>
      <c r="D268" s="316">
        <v>2.1279318830892627E-2</v>
      </c>
      <c r="E268" s="308">
        <v>2.1746071999999992</v>
      </c>
      <c r="F268" s="21">
        <v>82</v>
      </c>
      <c r="G268" s="309" t="s">
        <v>1508</v>
      </c>
      <c r="H268" s="40" t="s">
        <v>1217</v>
      </c>
      <c r="I268" s="21" t="s">
        <v>1203</v>
      </c>
      <c r="K268" s="305"/>
    </row>
    <row r="269" spans="1:11" ht="14.5" x14ac:dyDescent="0.35">
      <c r="A269" s="15" t="s">
        <v>740</v>
      </c>
      <c r="B269" s="15" t="s">
        <v>1504</v>
      </c>
      <c r="C269" s="24" t="s">
        <v>339</v>
      </c>
      <c r="D269" s="307">
        <v>2.127049856962708E-2</v>
      </c>
      <c r="E269" s="308">
        <v>2.5202025999999993</v>
      </c>
      <c r="F269" s="40">
        <v>27</v>
      </c>
      <c r="G269" s="309" t="s">
        <v>1507</v>
      </c>
      <c r="H269" s="21" t="s">
        <v>1217</v>
      </c>
      <c r="I269" s="21" t="s">
        <v>1203</v>
      </c>
      <c r="K269" s="305"/>
    </row>
    <row r="270" spans="1:11" ht="14.5" x14ac:dyDescent="0.35">
      <c r="A270" s="15" t="s">
        <v>761</v>
      </c>
      <c r="B270" s="15" t="s">
        <v>1504</v>
      </c>
      <c r="C270" s="24" t="s">
        <v>339</v>
      </c>
      <c r="D270" s="307">
        <v>2.1269431470959527E-2</v>
      </c>
      <c r="E270" s="308">
        <v>1.8598387999999995</v>
      </c>
      <c r="F270" s="21">
        <v>30</v>
      </c>
      <c r="G270" s="309" t="s">
        <v>1507</v>
      </c>
      <c r="H270" s="21" t="s">
        <v>1217</v>
      </c>
      <c r="I270" s="21" t="s">
        <v>1203</v>
      </c>
      <c r="K270" s="305"/>
    </row>
    <row r="271" spans="1:11" ht="14.5" x14ac:dyDescent="0.35">
      <c r="A271" s="15" t="s">
        <v>702</v>
      </c>
      <c r="B271" s="15" t="s">
        <v>1504</v>
      </c>
      <c r="C271" s="15" t="s">
        <v>339</v>
      </c>
      <c r="D271" s="307">
        <v>2.1203675990959538E-2</v>
      </c>
      <c r="E271" s="308">
        <v>3.9026456826004194</v>
      </c>
      <c r="F271" s="21">
        <v>10</v>
      </c>
      <c r="G271" s="309" t="s">
        <v>1507</v>
      </c>
      <c r="H271" s="21" t="s">
        <v>1217</v>
      </c>
      <c r="I271" s="21" t="s">
        <v>1203</v>
      </c>
      <c r="K271" s="305"/>
    </row>
    <row r="272" spans="1:11" ht="14.5" x14ac:dyDescent="0.35">
      <c r="A272" s="15" t="s">
        <v>1013</v>
      </c>
      <c r="B272" s="15" t="s">
        <v>1504</v>
      </c>
      <c r="C272" s="24" t="s">
        <v>339</v>
      </c>
      <c r="D272" s="307">
        <v>2.1166315095789968E-2</v>
      </c>
      <c r="E272" s="308">
        <v>2.4658705456593215</v>
      </c>
      <c r="F272" s="21">
        <v>20</v>
      </c>
      <c r="G272" s="309" t="s">
        <v>1507</v>
      </c>
      <c r="H272" s="21" t="s">
        <v>1217</v>
      </c>
      <c r="I272" s="21" t="s">
        <v>1203</v>
      </c>
      <c r="K272" s="305"/>
    </row>
    <row r="273" spans="1:11" ht="14.5" x14ac:dyDescent="0.35">
      <c r="A273" s="23" t="s">
        <v>471</v>
      </c>
      <c r="B273" s="15" t="s">
        <v>1504</v>
      </c>
      <c r="C273" s="24" t="s">
        <v>339</v>
      </c>
      <c r="D273" s="307">
        <v>2.1154118546192386E-2</v>
      </c>
      <c r="E273" s="308">
        <v>3.0025796000000011</v>
      </c>
      <c r="F273" s="40">
        <v>18</v>
      </c>
      <c r="G273" s="309" t="s">
        <v>1507</v>
      </c>
      <c r="H273" s="28" t="s">
        <v>1217</v>
      </c>
      <c r="I273" s="21" t="s">
        <v>1203</v>
      </c>
      <c r="K273" s="305"/>
    </row>
    <row r="274" spans="1:11" ht="14.5" x14ac:dyDescent="0.35">
      <c r="A274" s="15" t="s">
        <v>683</v>
      </c>
      <c r="B274" s="15" t="s">
        <v>1504</v>
      </c>
      <c r="C274" s="24" t="s">
        <v>339</v>
      </c>
      <c r="D274" s="307">
        <v>2.1109738684477537E-2</v>
      </c>
      <c r="E274" s="308">
        <v>1.2503415999999989</v>
      </c>
      <c r="F274" s="21">
        <v>30</v>
      </c>
      <c r="G274" s="309" t="s">
        <v>1507</v>
      </c>
      <c r="H274" s="21" t="s">
        <v>1217</v>
      </c>
      <c r="I274" s="21" t="s">
        <v>1203</v>
      </c>
      <c r="K274" s="305"/>
    </row>
    <row r="275" spans="1:11" ht="14.5" x14ac:dyDescent="0.35">
      <c r="A275" s="15" t="s">
        <v>756</v>
      </c>
      <c r="B275" s="15" t="s">
        <v>1504</v>
      </c>
      <c r="C275" s="24" t="s">
        <v>339</v>
      </c>
      <c r="D275" s="307">
        <v>2.107454361554079E-2</v>
      </c>
      <c r="E275" s="308">
        <v>3.1976724081279118</v>
      </c>
      <c r="F275" s="21">
        <v>20</v>
      </c>
      <c r="G275" s="309" t="s">
        <v>1507</v>
      </c>
      <c r="H275" s="21" t="s">
        <v>1217</v>
      </c>
      <c r="I275" s="21" t="s">
        <v>1203</v>
      </c>
      <c r="K275" s="305"/>
    </row>
    <row r="276" spans="1:11" ht="14.5" x14ac:dyDescent="0.35">
      <c r="A276" s="23" t="s">
        <v>518</v>
      </c>
      <c r="B276" s="15" t="s">
        <v>1504</v>
      </c>
      <c r="C276" s="24" t="s">
        <v>339</v>
      </c>
      <c r="D276" s="307">
        <v>2.1071976302567276E-2</v>
      </c>
      <c r="E276" s="308">
        <v>3.1819226000000005</v>
      </c>
      <c r="F276" s="40">
        <v>14</v>
      </c>
      <c r="G276" s="309" t="s">
        <v>1507</v>
      </c>
      <c r="H276" s="28" t="s">
        <v>1217</v>
      </c>
      <c r="I276" s="21" t="s">
        <v>1203</v>
      </c>
      <c r="K276" s="305"/>
    </row>
    <row r="277" spans="1:11" ht="14.5" x14ac:dyDescent="0.35">
      <c r="A277" s="15" t="s">
        <v>764</v>
      </c>
      <c r="B277" s="15" t="s">
        <v>1504</v>
      </c>
      <c r="C277" s="24" t="s">
        <v>339</v>
      </c>
      <c r="D277" s="307">
        <v>2.0903464367498133E-2</v>
      </c>
      <c r="E277" s="308">
        <v>2.4836316000000003</v>
      </c>
      <c r="F277" s="21">
        <v>30</v>
      </c>
      <c r="G277" s="309" t="s">
        <v>1507</v>
      </c>
      <c r="H277" s="21" t="s">
        <v>1217</v>
      </c>
      <c r="I277" s="21" t="s">
        <v>1203</v>
      </c>
      <c r="K277" s="305"/>
    </row>
    <row r="278" spans="1:11" ht="14.5" x14ac:dyDescent="0.35">
      <c r="A278" s="23" t="s">
        <v>466</v>
      </c>
      <c r="B278" s="15" t="s">
        <v>1504</v>
      </c>
      <c r="C278" s="24" t="s">
        <v>339</v>
      </c>
      <c r="D278" s="307">
        <v>2.0900844702724016E-2</v>
      </c>
      <c r="E278" s="308">
        <v>3.009966400000001</v>
      </c>
      <c r="F278" s="40">
        <v>18</v>
      </c>
      <c r="G278" s="309" t="s">
        <v>1507</v>
      </c>
      <c r="H278" s="28" t="s">
        <v>1217</v>
      </c>
      <c r="I278" s="21" t="s">
        <v>1203</v>
      </c>
      <c r="K278" s="305"/>
    </row>
    <row r="279" spans="1:11" x14ac:dyDescent="0.3">
      <c r="A279" s="15" t="s">
        <v>687</v>
      </c>
      <c r="B279" s="15" t="s">
        <v>1504</v>
      </c>
      <c r="C279" s="24" t="s">
        <v>339</v>
      </c>
      <c r="D279" s="307">
        <v>2.0826290144128731E-2</v>
      </c>
      <c r="E279" s="308">
        <v>2.2870895999999998</v>
      </c>
      <c r="F279" s="21">
        <v>30</v>
      </c>
      <c r="G279" s="309" t="s">
        <v>1507</v>
      </c>
      <c r="H279" s="21" t="s">
        <v>1217</v>
      </c>
      <c r="I279" s="21" t="s">
        <v>1203</v>
      </c>
      <c r="K279" s="306"/>
    </row>
    <row r="280" spans="1:11" x14ac:dyDescent="0.3">
      <c r="A280" s="23" t="s">
        <v>473</v>
      </c>
      <c r="B280" s="15" t="s">
        <v>1504</v>
      </c>
      <c r="C280" s="24" t="s">
        <v>339</v>
      </c>
      <c r="D280" s="307">
        <v>2.0819590663152452E-2</v>
      </c>
      <c r="E280" s="308">
        <v>2.9000431999999998</v>
      </c>
      <c r="F280" s="40">
        <v>18</v>
      </c>
      <c r="G280" s="309" t="s">
        <v>1507</v>
      </c>
      <c r="H280" s="28" t="s">
        <v>1217</v>
      </c>
      <c r="I280" s="21" t="s">
        <v>1203</v>
      </c>
      <c r="K280" s="306"/>
    </row>
    <row r="281" spans="1:11" x14ac:dyDescent="0.3">
      <c r="A281" s="15" t="s">
        <v>1002</v>
      </c>
      <c r="B281" s="15" t="s">
        <v>1504</v>
      </c>
      <c r="C281" s="24" t="s">
        <v>339</v>
      </c>
      <c r="D281" s="307">
        <v>2.0749342954892079E-2</v>
      </c>
      <c r="E281" s="308">
        <v>1.9981462999999988</v>
      </c>
      <c r="F281" s="21">
        <v>20</v>
      </c>
      <c r="G281" s="309" t="s">
        <v>1507</v>
      </c>
      <c r="H281" s="21" t="s">
        <v>1217</v>
      </c>
      <c r="I281" s="21" t="s">
        <v>1203</v>
      </c>
      <c r="K281" s="306"/>
    </row>
    <row r="282" spans="1:11" x14ac:dyDescent="0.3">
      <c r="A282" s="15" t="s">
        <v>759</v>
      </c>
      <c r="B282" s="15" t="s">
        <v>1504</v>
      </c>
      <c r="C282" s="24" t="s">
        <v>339</v>
      </c>
      <c r="D282" s="307">
        <v>2.0665684800145908E-2</v>
      </c>
      <c r="E282" s="308">
        <v>2.4436599999999995</v>
      </c>
      <c r="F282" s="21">
        <v>20</v>
      </c>
      <c r="G282" s="309" t="s">
        <v>1507</v>
      </c>
      <c r="H282" s="21" t="s">
        <v>1217</v>
      </c>
      <c r="I282" s="21" t="s">
        <v>1203</v>
      </c>
      <c r="K282" s="306"/>
    </row>
    <row r="283" spans="1:11" x14ac:dyDescent="0.3">
      <c r="A283" s="15" t="s">
        <v>1051</v>
      </c>
      <c r="B283" s="15" t="s">
        <v>1380</v>
      </c>
      <c r="C283" s="15" t="s">
        <v>339</v>
      </c>
      <c r="D283" s="316">
        <v>2.0620995173309595E-2</v>
      </c>
      <c r="E283" s="308">
        <v>3.1106424517849596</v>
      </c>
      <c r="F283" s="21">
        <v>89</v>
      </c>
      <c r="G283" s="309" t="s">
        <v>1508</v>
      </c>
      <c r="H283" s="21" t="s">
        <v>1217</v>
      </c>
      <c r="I283" s="21" t="s">
        <v>1203</v>
      </c>
      <c r="K283" s="306"/>
    </row>
    <row r="284" spans="1:11" x14ac:dyDescent="0.3">
      <c r="A284" s="23" t="s">
        <v>441</v>
      </c>
      <c r="B284" s="15" t="s">
        <v>1229</v>
      </c>
      <c r="C284" s="24" t="s">
        <v>339</v>
      </c>
      <c r="D284" s="307">
        <v>2.0574509213816289E-2</v>
      </c>
      <c r="E284" s="308">
        <v>3.1211111000000002</v>
      </c>
      <c r="F284" s="40">
        <v>24</v>
      </c>
      <c r="G284" s="309" t="s">
        <v>1507</v>
      </c>
      <c r="H284" s="21" t="s">
        <v>1218</v>
      </c>
      <c r="I284" s="21" t="s">
        <v>1203</v>
      </c>
      <c r="K284" s="306"/>
    </row>
    <row r="285" spans="1:11" ht="14.5" x14ac:dyDescent="0.35">
      <c r="A285" s="15" t="s">
        <v>1003</v>
      </c>
      <c r="B285" s="15" t="s">
        <v>1504</v>
      </c>
      <c r="C285" s="24" t="s">
        <v>339</v>
      </c>
      <c r="D285" s="307">
        <v>2.0405372688958853E-2</v>
      </c>
      <c r="E285" s="308">
        <v>2.4885603362527724</v>
      </c>
      <c r="F285" s="21">
        <v>20</v>
      </c>
      <c r="G285" s="309" t="s">
        <v>1507</v>
      </c>
      <c r="H285" s="21" t="s">
        <v>1217</v>
      </c>
      <c r="I285" s="21" t="s">
        <v>1203</v>
      </c>
      <c r="K285" s="305"/>
    </row>
    <row r="286" spans="1:11" ht="14.5" x14ac:dyDescent="0.35">
      <c r="A286" s="15" t="s">
        <v>760</v>
      </c>
      <c r="B286" s="15" t="s">
        <v>1504</v>
      </c>
      <c r="C286" s="24" t="s">
        <v>339</v>
      </c>
      <c r="D286" s="307">
        <v>2.0403497319587252E-2</v>
      </c>
      <c r="E286" s="308">
        <v>2.2228718000000014</v>
      </c>
      <c r="F286" s="21">
        <v>30</v>
      </c>
      <c r="G286" s="309" t="s">
        <v>1507</v>
      </c>
      <c r="H286" s="21" t="s">
        <v>1217</v>
      </c>
      <c r="I286" s="21" t="s">
        <v>1203</v>
      </c>
      <c r="K286" s="305"/>
    </row>
    <row r="287" spans="1:11" ht="14.5" x14ac:dyDescent="0.35">
      <c r="A287" s="15" t="s">
        <v>668</v>
      </c>
      <c r="B287" s="15" t="s">
        <v>1504</v>
      </c>
      <c r="C287" s="24" t="s">
        <v>339</v>
      </c>
      <c r="D287" s="307">
        <v>2.0381516445091077E-2</v>
      </c>
      <c r="E287" s="308">
        <v>2.3140519106183048</v>
      </c>
      <c r="F287" s="21">
        <v>20</v>
      </c>
      <c r="G287" s="309" t="s">
        <v>1507</v>
      </c>
      <c r="H287" s="21" t="s">
        <v>1217</v>
      </c>
      <c r="I287" s="21" t="s">
        <v>1203</v>
      </c>
      <c r="K287" s="305"/>
    </row>
    <row r="288" spans="1:11" ht="14.5" x14ac:dyDescent="0.35">
      <c r="A288" s="15" t="s">
        <v>988</v>
      </c>
      <c r="B288" s="15" t="s">
        <v>1504</v>
      </c>
      <c r="C288" s="24" t="s">
        <v>339</v>
      </c>
      <c r="D288" s="307">
        <v>2.0331438010989668E-2</v>
      </c>
      <c r="E288" s="308">
        <v>2.0255018000000007</v>
      </c>
      <c r="F288" s="21">
        <v>20</v>
      </c>
      <c r="G288" s="309" t="s">
        <v>1507</v>
      </c>
      <c r="H288" s="21" t="s">
        <v>1217</v>
      </c>
      <c r="I288" s="21" t="s">
        <v>1203</v>
      </c>
      <c r="K288" s="305"/>
    </row>
    <row r="289" spans="1:11" ht="14.5" x14ac:dyDescent="0.35">
      <c r="A289" s="15" t="s">
        <v>712</v>
      </c>
      <c r="B289" s="15" t="s">
        <v>1504</v>
      </c>
      <c r="C289" s="24" t="s">
        <v>339</v>
      </c>
      <c r="D289" s="307">
        <v>2.0301848633913759E-2</v>
      </c>
      <c r="E289" s="308">
        <v>1.6536050000000007</v>
      </c>
      <c r="F289" s="21">
        <v>20</v>
      </c>
      <c r="G289" s="309" t="s">
        <v>1507</v>
      </c>
      <c r="H289" s="21" t="s">
        <v>1217</v>
      </c>
      <c r="I289" s="21" t="s">
        <v>1203</v>
      </c>
      <c r="K289" s="305"/>
    </row>
    <row r="290" spans="1:11" ht="14.5" x14ac:dyDescent="0.35">
      <c r="A290" s="15" t="s">
        <v>672</v>
      </c>
      <c r="B290" s="15" t="s">
        <v>1504</v>
      </c>
      <c r="C290" s="24" t="s">
        <v>339</v>
      </c>
      <c r="D290" s="307">
        <v>2.029682748147572E-2</v>
      </c>
      <c r="E290" s="308">
        <v>2.7769193888647394</v>
      </c>
      <c r="F290" s="21">
        <v>20</v>
      </c>
      <c r="G290" s="309" t="s">
        <v>1507</v>
      </c>
      <c r="H290" s="21" t="s">
        <v>1217</v>
      </c>
      <c r="I290" s="21" t="s">
        <v>1203</v>
      </c>
      <c r="K290" s="305"/>
    </row>
    <row r="291" spans="1:11" ht="14.5" x14ac:dyDescent="0.35">
      <c r="A291" s="15" t="s">
        <v>723</v>
      </c>
      <c r="B291" s="15" t="s">
        <v>1504</v>
      </c>
      <c r="C291" s="15" t="s">
        <v>339</v>
      </c>
      <c r="D291" s="307">
        <v>2.0279619249152097E-2</v>
      </c>
      <c r="E291" s="308">
        <v>3.0923000000000003</v>
      </c>
      <c r="F291" s="21">
        <v>9</v>
      </c>
      <c r="G291" s="309" t="s">
        <v>1507</v>
      </c>
      <c r="H291" s="28" t="s">
        <v>1217</v>
      </c>
      <c r="I291" s="21" t="s">
        <v>1203</v>
      </c>
      <c r="K291" s="305"/>
    </row>
    <row r="292" spans="1:11" ht="14.5" x14ac:dyDescent="0.35">
      <c r="A292" s="15" t="s">
        <v>709</v>
      </c>
      <c r="B292" s="15" t="s">
        <v>1504</v>
      </c>
      <c r="C292" s="24" t="s">
        <v>339</v>
      </c>
      <c r="D292" s="307">
        <v>2.0213773821829945E-2</v>
      </c>
      <c r="E292" s="308">
        <v>2.6458632000000009</v>
      </c>
      <c r="F292" s="21">
        <v>20</v>
      </c>
      <c r="G292" s="309" t="s">
        <v>1507</v>
      </c>
      <c r="H292" s="21" t="s">
        <v>1217</v>
      </c>
      <c r="I292" s="21" t="s">
        <v>1203</v>
      </c>
      <c r="K292" s="305"/>
    </row>
    <row r="293" spans="1:11" ht="14.5" x14ac:dyDescent="0.35">
      <c r="A293" s="15" t="s">
        <v>715</v>
      </c>
      <c r="B293" s="15" t="s">
        <v>1504</v>
      </c>
      <c r="C293" s="15" t="s">
        <v>339</v>
      </c>
      <c r="D293" s="307">
        <v>2.021306779027586E-2</v>
      </c>
      <c r="E293" s="308">
        <v>2.5620302000000001</v>
      </c>
      <c r="F293" s="21">
        <v>11</v>
      </c>
      <c r="G293" s="309" t="s">
        <v>1507</v>
      </c>
      <c r="H293" s="21" t="s">
        <v>1217</v>
      </c>
      <c r="I293" s="21" t="s">
        <v>1203</v>
      </c>
      <c r="K293" s="305"/>
    </row>
    <row r="294" spans="1:11" ht="14.5" x14ac:dyDescent="0.35">
      <c r="A294" s="23" t="s">
        <v>494</v>
      </c>
      <c r="B294" s="15" t="s">
        <v>1504</v>
      </c>
      <c r="C294" s="24" t="s">
        <v>339</v>
      </c>
      <c r="D294" s="307">
        <v>2.0207947969027702E-2</v>
      </c>
      <c r="E294" s="308">
        <v>3.1666764000000001</v>
      </c>
      <c r="F294" s="40">
        <v>14</v>
      </c>
      <c r="G294" s="309" t="s">
        <v>1507</v>
      </c>
      <c r="H294" s="28" t="s">
        <v>1217</v>
      </c>
      <c r="I294" s="21" t="s">
        <v>1203</v>
      </c>
      <c r="K294" s="305"/>
    </row>
    <row r="295" spans="1:11" ht="14.5" x14ac:dyDescent="0.35">
      <c r="A295" s="15" t="s">
        <v>753</v>
      </c>
      <c r="B295" s="15" t="s">
        <v>1504</v>
      </c>
      <c r="C295" s="15" t="s">
        <v>339</v>
      </c>
      <c r="D295" s="307">
        <v>2.0198551725261662E-2</v>
      </c>
      <c r="E295" s="308">
        <v>3.661911647677464</v>
      </c>
      <c r="F295" s="21">
        <v>10</v>
      </c>
      <c r="G295" s="309" t="s">
        <v>1507</v>
      </c>
      <c r="H295" s="21" t="s">
        <v>1217</v>
      </c>
      <c r="I295" s="21" t="s">
        <v>1203</v>
      </c>
      <c r="K295" s="305"/>
    </row>
    <row r="296" spans="1:11" ht="14.5" x14ac:dyDescent="0.35">
      <c r="A296" s="1" t="s">
        <v>1450</v>
      </c>
      <c r="B296" s="1" t="s">
        <v>1382</v>
      </c>
      <c r="C296" s="1" t="s">
        <v>339</v>
      </c>
      <c r="D296" s="171">
        <v>2.0090406830738327E-2</v>
      </c>
      <c r="E296" s="17">
        <v>2.2000000000000002</v>
      </c>
      <c r="F296" s="323">
        <v>25</v>
      </c>
      <c r="G296" s="309" t="s">
        <v>1507</v>
      </c>
      <c r="H296" s="323" t="s">
        <v>1212</v>
      </c>
      <c r="I296" s="323" t="s">
        <v>422</v>
      </c>
      <c r="K296" s="305"/>
    </row>
    <row r="297" spans="1:11" ht="14.5" x14ac:dyDescent="0.35">
      <c r="A297" s="15" t="s">
        <v>750</v>
      </c>
      <c r="B297" s="15" t="s">
        <v>1504</v>
      </c>
      <c r="C297" s="15" t="s">
        <v>339</v>
      </c>
      <c r="D297" s="307">
        <v>1.9977335579602705E-2</v>
      </c>
      <c r="E297" s="308">
        <v>2.6451056000000004</v>
      </c>
      <c r="F297" s="21">
        <v>10</v>
      </c>
      <c r="G297" s="309" t="s">
        <v>1507</v>
      </c>
      <c r="H297" s="21" t="s">
        <v>1217</v>
      </c>
      <c r="I297" s="21" t="s">
        <v>1203</v>
      </c>
      <c r="K297" s="305"/>
    </row>
    <row r="298" spans="1:11" ht="14.5" x14ac:dyDescent="0.35">
      <c r="A298" s="15" t="s">
        <v>716</v>
      </c>
      <c r="B298" s="15" t="s">
        <v>1504</v>
      </c>
      <c r="C298" s="15" t="s">
        <v>339</v>
      </c>
      <c r="D298" s="307">
        <v>1.9900783929125233E-2</v>
      </c>
      <c r="E298" s="308">
        <v>3.8666564000000001</v>
      </c>
      <c r="F298" s="21">
        <v>11</v>
      </c>
      <c r="G298" s="309" t="s">
        <v>1507</v>
      </c>
      <c r="H298" s="21" t="s">
        <v>1217</v>
      </c>
      <c r="I298" s="21" t="s">
        <v>1203</v>
      </c>
      <c r="K298" s="305"/>
    </row>
    <row r="299" spans="1:11" ht="14.5" x14ac:dyDescent="0.35">
      <c r="A299" s="1" t="s">
        <v>1451</v>
      </c>
      <c r="B299" s="1" t="s">
        <v>1382</v>
      </c>
      <c r="C299" s="1" t="s">
        <v>339</v>
      </c>
      <c r="D299" s="171">
        <v>1.9883510745129545E-2</v>
      </c>
      <c r="E299" s="17">
        <v>2.2000000000000002</v>
      </c>
      <c r="F299" s="323">
        <v>25</v>
      </c>
      <c r="G299" s="309" t="s">
        <v>1507</v>
      </c>
      <c r="H299" s="323" t="s">
        <v>1212</v>
      </c>
      <c r="I299" s="323" t="s">
        <v>422</v>
      </c>
      <c r="K299" s="305"/>
    </row>
    <row r="300" spans="1:11" ht="14.5" x14ac:dyDescent="0.35">
      <c r="A300" s="15" t="s">
        <v>1041</v>
      </c>
      <c r="B300" s="24" t="s">
        <v>1378</v>
      </c>
      <c r="C300" s="24" t="s">
        <v>339</v>
      </c>
      <c r="D300" s="316">
        <v>1.9856671711736038E-2</v>
      </c>
      <c r="E300" s="308">
        <v>3.6463051844514132</v>
      </c>
      <c r="F300" s="21">
        <v>87</v>
      </c>
      <c r="G300" s="309" t="s">
        <v>1508</v>
      </c>
      <c r="H300" s="21" t="s">
        <v>1217</v>
      </c>
      <c r="I300" s="21" t="s">
        <v>1203</v>
      </c>
      <c r="K300" s="305"/>
    </row>
    <row r="301" spans="1:11" ht="14.5" x14ac:dyDescent="0.35">
      <c r="A301" s="23" t="s">
        <v>476</v>
      </c>
      <c r="B301" s="15" t="s">
        <v>1504</v>
      </c>
      <c r="C301" s="24" t="s">
        <v>339</v>
      </c>
      <c r="D301" s="307">
        <v>1.978630642301539E-2</v>
      </c>
      <c r="E301" s="308">
        <v>2.4590368000000007</v>
      </c>
      <c r="F301" s="40">
        <v>27</v>
      </c>
      <c r="G301" s="309" t="s">
        <v>1507</v>
      </c>
      <c r="H301" s="21" t="s">
        <v>1217</v>
      </c>
      <c r="I301" s="21" t="s">
        <v>1203</v>
      </c>
      <c r="K301" s="305"/>
    </row>
    <row r="302" spans="1:11" ht="14.5" x14ac:dyDescent="0.35">
      <c r="A302" s="15" t="s">
        <v>618</v>
      </c>
      <c r="B302" s="15" t="s">
        <v>1504</v>
      </c>
      <c r="C302" s="24" t="s">
        <v>339</v>
      </c>
      <c r="D302" s="307">
        <v>1.9766082727493906E-2</v>
      </c>
      <c r="E302" s="308">
        <v>2.3212850000000009</v>
      </c>
      <c r="F302" s="40">
        <v>18</v>
      </c>
      <c r="G302" s="309" t="s">
        <v>1507</v>
      </c>
      <c r="H302" s="21" t="s">
        <v>1217</v>
      </c>
      <c r="I302" s="21" t="s">
        <v>1203</v>
      </c>
      <c r="K302" s="305"/>
    </row>
    <row r="303" spans="1:11" ht="14.5" x14ac:dyDescent="0.35">
      <c r="A303" s="315" t="s">
        <v>204</v>
      </c>
      <c r="B303" s="15" t="s">
        <v>1380</v>
      </c>
      <c r="C303" s="15" t="s">
        <v>339</v>
      </c>
      <c r="D303" s="316">
        <v>1.9755258737902903E-2</v>
      </c>
      <c r="E303" s="317">
        <v>2.5</v>
      </c>
      <c r="F303" s="318">
        <v>79</v>
      </c>
      <c r="G303" s="309" t="s">
        <v>1508</v>
      </c>
      <c r="H303" s="28" t="s">
        <v>353</v>
      </c>
      <c r="I303" s="21" t="s">
        <v>422</v>
      </c>
      <c r="K303" s="305"/>
    </row>
    <row r="304" spans="1:11" ht="14.5" x14ac:dyDescent="0.35">
      <c r="A304" s="23" t="s">
        <v>502</v>
      </c>
      <c r="B304" s="15" t="s">
        <v>1504</v>
      </c>
      <c r="C304" s="24" t="s">
        <v>339</v>
      </c>
      <c r="D304" s="307">
        <v>1.9731533158261857E-2</v>
      </c>
      <c r="E304" s="308">
        <v>3.2813332000000006</v>
      </c>
      <c r="F304" s="40">
        <v>14</v>
      </c>
      <c r="G304" s="309" t="s">
        <v>1507</v>
      </c>
      <c r="H304" s="28" t="s">
        <v>1217</v>
      </c>
      <c r="I304" s="21" t="s">
        <v>1203</v>
      </c>
      <c r="K304" s="305"/>
    </row>
    <row r="305" spans="1:11" ht="14.5" x14ac:dyDescent="0.35">
      <c r="A305" s="15" t="s">
        <v>613</v>
      </c>
      <c r="B305" s="15" t="s">
        <v>1504</v>
      </c>
      <c r="C305" s="15" t="s">
        <v>339</v>
      </c>
      <c r="D305" s="307">
        <v>1.9656991680158532E-2</v>
      </c>
      <c r="E305" s="308">
        <v>3.5856988000000003</v>
      </c>
      <c r="F305" s="21">
        <v>9</v>
      </c>
      <c r="G305" s="309" t="s">
        <v>1507</v>
      </c>
      <c r="H305" s="28" t="s">
        <v>1217</v>
      </c>
      <c r="I305" s="21" t="s">
        <v>1203</v>
      </c>
      <c r="K305" s="305"/>
    </row>
    <row r="306" spans="1:11" ht="14.5" x14ac:dyDescent="0.35">
      <c r="A306" s="15" t="s">
        <v>902</v>
      </c>
      <c r="B306" s="15" t="s">
        <v>1229</v>
      </c>
      <c r="C306" s="24" t="s">
        <v>339</v>
      </c>
      <c r="D306" s="316">
        <v>1.9626961382315962E-2</v>
      </c>
      <c r="E306" s="308">
        <v>3.8865569999999998</v>
      </c>
      <c r="F306" s="21">
        <v>69</v>
      </c>
      <c r="G306" s="309" t="s">
        <v>1508</v>
      </c>
      <c r="H306" s="40" t="s">
        <v>1219</v>
      </c>
      <c r="I306" s="21" t="s">
        <v>1203</v>
      </c>
      <c r="K306" s="305"/>
    </row>
    <row r="307" spans="1:11" ht="14.5" x14ac:dyDescent="0.35">
      <c r="A307" s="23" t="s">
        <v>491</v>
      </c>
      <c r="B307" s="15" t="s">
        <v>1504</v>
      </c>
      <c r="C307" s="24" t="s">
        <v>339</v>
      </c>
      <c r="D307" s="307">
        <v>1.9623898877904788E-2</v>
      </c>
      <c r="E307" s="308">
        <v>2.7051168000000008</v>
      </c>
      <c r="F307" s="40">
        <v>27</v>
      </c>
      <c r="G307" s="309" t="s">
        <v>1507</v>
      </c>
      <c r="H307" s="21" t="s">
        <v>1217</v>
      </c>
      <c r="I307" s="21" t="s">
        <v>1203</v>
      </c>
      <c r="K307" s="305"/>
    </row>
    <row r="308" spans="1:11" ht="14.5" x14ac:dyDescent="0.35">
      <c r="A308" s="15" t="s">
        <v>1018</v>
      </c>
      <c r="B308" s="15" t="s">
        <v>1504</v>
      </c>
      <c r="C308" s="24" t="s">
        <v>339</v>
      </c>
      <c r="D308" s="307">
        <v>1.9585001457507772E-2</v>
      </c>
      <c r="E308" s="308">
        <v>2.0799354241812344</v>
      </c>
      <c r="F308" s="21">
        <v>20</v>
      </c>
      <c r="G308" s="309" t="s">
        <v>1507</v>
      </c>
      <c r="H308" s="21" t="s">
        <v>1217</v>
      </c>
      <c r="I308" s="21" t="s">
        <v>1203</v>
      </c>
      <c r="K308" s="305"/>
    </row>
    <row r="309" spans="1:11" ht="14.5" x14ac:dyDescent="0.35">
      <c r="A309" s="23" t="s">
        <v>478</v>
      </c>
      <c r="B309" s="15" t="s">
        <v>1504</v>
      </c>
      <c r="C309" s="24" t="s">
        <v>339</v>
      </c>
      <c r="D309" s="307">
        <v>1.9552057330164505E-2</v>
      </c>
      <c r="E309" s="308">
        <v>2.170248</v>
      </c>
      <c r="F309" s="40">
        <v>27</v>
      </c>
      <c r="G309" s="309" t="s">
        <v>1507</v>
      </c>
      <c r="H309" s="21" t="s">
        <v>1217</v>
      </c>
      <c r="I309" s="21" t="s">
        <v>1203</v>
      </c>
      <c r="K309" s="305"/>
    </row>
    <row r="310" spans="1:11" ht="14.5" x14ac:dyDescent="0.35">
      <c r="A310" s="15" t="s">
        <v>720</v>
      </c>
      <c r="B310" s="15" t="s">
        <v>1504</v>
      </c>
      <c r="C310" s="15" t="s">
        <v>339</v>
      </c>
      <c r="D310" s="307">
        <v>1.9465713530824769E-2</v>
      </c>
      <c r="E310" s="308">
        <v>2.9047456000000009</v>
      </c>
      <c r="F310" s="21">
        <v>9</v>
      </c>
      <c r="G310" s="309" t="s">
        <v>1507</v>
      </c>
      <c r="H310" s="28" t="s">
        <v>1217</v>
      </c>
      <c r="I310" s="21" t="s">
        <v>1203</v>
      </c>
      <c r="K310" s="305"/>
    </row>
    <row r="311" spans="1:11" ht="14.5" x14ac:dyDescent="0.35">
      <c r="A311" s="1" t="s">
        <v>1449</v>
      </c>
      <c r="B311" s="1" t="s">
        <v>1382</v>
      </c>
      <c r="C311" s="1" t="s">
        <v>339</v>
      </c>
      <c r="D311" s="171">
        <v>1.9453739008637463E-2</v>
      </c>
      <c r="E311" s="17">
        <v>2.5</v>
      </c>
      <c r="F311" s="323">
        <v>25</v>
      </c>
      <c r="G311" s="309" t="s">
        <v>1507</v>
      </c>
      <c r="H311" s="323" t="s">
        <v>1212</v>
      </c>
      <c r="I311" s="323" t="s">
        <v>422</v>
      </c>
      <c r="K311" s="305"/>
    </row>
    <row r="312" spans="1:11" ht="14.5" x14ac:dyDescent="0.35">
      <c r="A312" s="15" t="s">
        <v>669</v>
      </c>
      <c r="B312" s="15" t="s">
        <v>1504</v>
      </c>
      <c r="C312" s="24" t="s">
        <v>339</v>
      </c>
      <c r="D312" s="307">
        <v>1.938471874332507E-2</v>
      </c>
      <c r="E312" s="308">
        <v>3.1290839812512949</v>
      </c>
      <c r="F312" s="21">
        <v>20</v>
      </c>
      <c r="G312" s="309" t="s">
        <v>1507</v>
      </c>
      <c r="H312" s="21" t="s">
        <v>1217</v>
      </c>
      <c r="I312" s="21" t="s">
        <v>1203</v>
      </c>
      <c r="K312" s="305"/>
    </row>
    <row r="313" spans="1:11" ht="14.5" x14ac:dyDescent="0.35">
      <c r="A313" s="15" t="s">
        <v>947</v>
      </c>
      <c r="B313" s="321" t="s">
        <v>1504</v>
      </c>
      <c r="C313" s="24" t="s">
        <v>339</v>
      </c>
      <c r="D313" s="316">
        <v>1.9330589792373232E-2</v>
      </c>
      <c r="E313" s="308">
        <v>2.2591303999999988</v>
      </c>
      <c r="F313" s="21">
        <v>82</v>
      </c>
      <c r="G313" s="309" t="s">
        <v>1508</v>
      </c>
      <c r="H313" s="40" t="s">
        <v>1217</v>
      </c>
      <c r="I313" s="21" t="s">
        <v>1203</v>
      </c>
      <c r="K313" s="305"/>
    </row>
    <row r="314" spans="1:11" ht="14.5" x14ac:dyDescent="0.35">
      <c r="A314" s="23" t="s">
        <v>529</v>
      </c>
      <c r="B314" s="15" t="s">
        <v>1229</v>
      </c>
      <c r="C314" s="15" t="s">
        <v>339</v>
      </c>
      <c r="D314" s="307">
        <v>1.9329779809938545E-2</v>
      </c>
      <c r="E314" s="308">
        <v>3.7765347999999999</v>
      </c>
      <c r="F314" s="40">
        <v>5</v>
      </c>
      <c r="G314" s="309" t="s">
        <v>1507</v>
      </c>
      <c r="H314" s="28" t="s">
        <v>1217</v>
      </c>
      <c r="I314" s="21" t="s">
        <v>1203</v>
      </c>
      <c r="K314" s="305"/>
    </row>
    <row r="315" spans="1:11" ht="14.5" x14ac:dyDescent="0.35">
      <c r="A315" s="23" t="s">
        <v>482</v>
      </c>
      <c r="B315" s="15" t="s">
        <v>1504</v>
      </c>
      <c r="C315" s="24" t="s">
        <v>339</v>
      </c>
      <c r="D315" s="307">
        <v>1.9298743727126831E-2</v>
      </c>
      <c r="E315" s="308">
        <v>2.7074952000000003</v>
      </c>
      <c r="F315" s="40">
        <v>27</v>
      </c>
      <c r="G315" s="309" t="s">
        <v>1507</v>
      </c>
      <c r="H315" s="21" t="s">
        <v>1217</v>
      </c>
      <c r="I315" s="21" t="s">
        <v>1203</v>
      </c>
      <c r="K315" s="305"/>
    </row>
    <row r="316" spans="1:11" ht="14.5" x14ac:dyDescent="0.35">
      <c r="A316" s="24" t="s">
        <v>42</v>
      </c>
      <c r="B316" s="15" t="s">
        <v>1229</v>
      </c>
      <c r="C316" s="24" t="s">
        <v>339</v>
      </c>
      <c r="D316" s="322">
        <v>1.9264278799612778E-2</v>
      </c>
      <c r="E316" s="208">
        <v>2.8</v>
      </c>
      <c r="F316" s="136">
        <v>56.388000000000005</v>
      </c>
      <c r="G316" s="309" t="s">
        <v>1508</v>
      </c>
      <c r="H316" s="21" t="s">
        <v>1212</v>
      </c>
      <c r="I316" s="21" t="s">
        <v>422</v>
      </c>
      <c r="K316" s="305"/>
    </row>
    <row r="317" spans="1:11" ht="14.5" x14ac:dyDescent="0.35">
      <c r="A317" s="15" t="s">
        <v>719</v>
      </c>
      <c r="B317" s="15" t="s">
        <v>1504</v>
      </c>
      <c r="C317" s="15" t="s">
        <v>339</v>
      </c>
      <c r="D317" s="307">
        <v>1.9138773645421357E-2</v>
      </c>
      <c r="E317" s="308">
        <v>3.4727921999999998</v>
      </c>
      <c r="F317" s="21">
        <v>11</v>
      </c>
      <c r="G317" s="309" t="s">
        <v>1507</v>
      </c>
      <c r="H317" s="21" t="s">
        <v>1217</v>
      </c>
      <c r="I317" s="21" t="s">
        <v>1203</v>
      </c>
      <c r="K317" s="305"/>
    </row>
    <row r="318" spans="1:11" ht="14.5" x14ac:dyDescent="0.35">
      <c r="A318" s="15" t="s">
        <v>746</v>
      </c>
      <c r="B318" s="15" t="s">
        <v>1504</v>
      </c>
      <c r="C318" s="24" t="s">
        <v>339</v>
      </c>
      <c r="D318" s="316">
        <v>1.9124783263537073E-2</v>
      </c>
      <c r="E318" s="308">
        <v>2.1547165999999995</v>
      </c>
      <c r="F318" s="21">
        <v>39</v>
      </c>
      <c r="G318" s="309" t="s">
        <v>1508</v>
      </c>
      <c r="H318" s="28" t="s">
        <v>1217</v>
      </c>
      <c r="I318" s="21" t="s">
        <v>1203</v>
      </c>
      <c r="K318" s="305"/>
    </row>
    <row r="319" spans="1:11" ht="14.5" x14ac:dyDescent="0.35">
      <c r="A319" s="15" t="s">
        <v>729</v>
      </c>
      <c r="B319" s="15" t="s">
        <v>1504</v>
      </c>
      <c r="C319" s="24" t="s">
        <v>339</v>
      </c>
      <c r="D319" s="307">
        <v>1.9104180872142402E-2</v>
      </c>
      <c r="E319" s="308">
        <v>2.8706559999999994</v>
      </c>
      <c r="F319" s="40">
        <v>18</v>
      </c>
      <c r="G319" s="309" t="s">
        <v>1507</v>
      </c>
      <c r="H319" s="28" t="s">
        <v>1217</v>
      </c>
      <c r="I319" s="21" t="s">
        <v>1203</v>
      </c>
      <c r="K319" s="305"/>
    </row>
    <row r="320" spans="1:11" ht="14.5" x14ac:dyDescent="0.35">
      <c r="A320" s="15" t="s">
        <v>979</v>
      </c>
      <c r="B320" s="15" t="s">
        <v>1504</v>
      </c>
      <c r="C320" s="15" t="s">
        <v>339</v>
      </c>
      <c r="D320" s="307">
        <v>1.908885528316296E-2</v>
      </c>
      <c r="E320" s="308">
        <v>2.4906219999999988</v>
      </c>
      <c r="F320" s="21">
        <v>10</v>
      </c>
      <c r="G320" s="309" t="s">
        <v>1507</v>
      </c>
      <c r="H320" s="21" t="s">
        <v>1217</v>
      </c>
      <c r="I320" s="21" t="s">
        <v>1203</v>
      </c>
      <c r="K320" s="305"/>
    </row>
    <row r="321" spans="1:11" ht="14.5" x14ac:dyDescent="0.35">
      <c r="A321" s="23" t="s">
        <v>463</v>
      </c>
      <c r="B321" s="15" t="s">
        <v>1504</v>
      </c>
      <c r="C321" s="24" t="s">
        <v>339</v>
      </c>
      <c r="D321" s="307">
        <v>1.9082394755980964E-2</v>
      </c>
      <c r="E321" s="308">
        <v>2.2006304000000005</v>
      </c>
      <c r="F321" s="40">
        <v>18</v>
      </c>
      <c r="G321" s="309" t="s">
        <v>1507</v>
      </c>
      <c r="H321" s="21" t="s">
        <v>1217</v>
      </c>
      <c r="I321" s="21" t="s">
        <v>1203</v>
      </c>
      <c r="K321" s="305"/>
    </row>
    <row r="322" spans="1:11" ht="14.5" x14ac:dyDescent="0.35">
      <c r="A322" s="15" t="s">
        <v>701</v>
      </c>
      <c r="B322" s="15" t="s">
        <v>1504</v>
      </c>
      <c r="C322" s="15" t="s">
        <v>339</v>
      </c>
      <c r="D322" s="307">
        <v>1.8965325357917742E-2</v>
      </c>
      <c r="E322" s="308">
        <v>3.6332067343637768</v>
      </c>
      <c r="F322" s="21">
        <v>10</v>
      </c>
      <c r="G322" s="309" t="s">
        <v>1507</v>
      </c>
      <c r="H322" s="21" t="s">
        <v>1217</v>
      </c>
      <c r="I322" s="21" t="s">
        <v>1203</v>
      </c>
      <c r="K322" s="305"/>
    </row>
    <row r="323" spans="1:11" ht="14.5" x14ac:dyDescent="0.35">
      <c r="A323" s="15" t="s">
        <v>724</v>
      </c>
      <c r="B323" s="15" t="s">
        <v>1504</v>
      </c>
      <c r="C323" s="15" t="s">
        <v>339</v>
      </c>
      <c r="D323" s="307">
        <v>1.8792308749879191E-2</v>
      </c>
      <c r="E323" s="308">
        <v>3.2706402000000008</v>
      </c>
      <c r="F323" s="21">
        <v>9</v>
      </c>
      <c r="G323" s="309" t="s">
        <v>1507</v>
      </c>
      <c r="H323" s="28" t="s">
        <v>1217</v>
      </c>
      <c r="I323" s="21" t="s">
        <v>1203</v>
      </c>
      <c r="K323" s="305"/>
    </row>
    <row r="324" spans="1:11" ht="14.5" x14ac:dyDescent="0.35">
      <c r="A324" s="315" t="s">
        <v>135</v>
      </c>
      <c r="B324" s="24" t="s">
        <v>1378</v>
      </c>
      <c r="C324" s="24" t="s">
        <v>339</v>
      </c>
      <c r="D324" s="316">
        <v>1.8768428215014742E-2</v>
      </c>
      <c r="E324" s="317">
        <v>3.4</v>
      </c>
      <c r="F324" s="318">
        <v>88</v>
      </c>
      <c r="G324" s="309" t="s">
        <v>1508</v>
      </c>
      <c r="H324" s="28" t="s">
        <v>347</v>
      </c>
      <c r="I324" s="21" t="s">
        <v>422</v>
      </c>
      <c r="K324" s="305"/>
    </row>
    <row r="325" spans="1:11" ht="14.5" x14ac:dyDescent="0.35">
      <c r="A325" s="15" t="s">
        <v>721</v>
      </c>
      <c r="B325" s="15" t="s">
        <v>1504</v>
      </c>
      <c r="C325" s="15" t="s">
        <v>339</v>
      </c>
      <c r="D325" s="307">
        <v>1.8695300508778372E-2</v>
      </c>
      <c r="E325" s="308">
        <v>3.3935004000000002</v>
      </c>
      <c r="F325" s="21">
        <v>9</v>
      </c>
      <c r="G325" s="309" t="s">
        <v>1507</v>
      </c>
      <c r="H325" s="28" t="s">
        <v>1217</v>
      </c>
      <c r="I325" s="21" t="s">
        <v>1203</v>
      </c>
      <c r="K325" s="305"/>
    </row>
    <row r="326" spans="1:11" ht="14.5" x14ac:dyDescent="0.35">
      <c r="A326" s="15" t="s">
        <v>703</v>
      </c>
      <c r="B326" s="15" t="s">
        <v>1504</v>
      </c>
      <c r="C326" s="15" t="s">
        <v>339</v>
      </c>
      <c r="D326" s="307">
        <v>1.8616446728920336E-2</v>
      </c>
      <c r="E326" s="308">
        <v>3.1782526285454709</v>
      </c>
      <c r="F326" s="21">
        <v>10</v>
      </c>
      <c r="G326" s="309" t="s">
        <v>1507</v>
      </c>
      <c r="H326" s="21" t="s">
        <v>1217</v>
      </c>
      <c r="I326" s="21" t="s">
        <v>1203</v>
      </c>
      <c r="K326" s="305"/>
    </row>
    <row r="327" spans="1:11" ht="14.5" x14ac:dyDescent="0.35">
      <c r="A327" s="15" t="s">
        <v>670</v>
      </c>
      <c r="B327" s="15" t="s">
        <v>1504</v>
      </c>
      <c r="C327" s="24" t="s">
        <v>339</v>
      </c>
      <c r="D327" s="307">
        <v>1.8566767264752041E-2</v>
      </c>
      <c r="E327" s="308">
        <v>0.62720562847988048</v>
      </c>
      <c r="F327" s="21">
        <v>20</v>
      </c>
      <c r="G327" s="309" t="s">
        <v>1507</v>
      </c>
      <c r="H327" s="21" t="s">
        <v>1217</v>
      </c>
      <c r="I327" s="21" t="s">
        <v>1203</v>
      </c>
      <c r="K327" s="305"/>
    </row>
    <row r="328" spans="1:11" ht="14.5" x14ac:dyDescent="0.35">
      <c r="A328" s="15" t="s">
        <v>1014</v>
      </c>
      <c r="B328" s="15" t="s">
        <v>1504</v>
      </c>
      <c r="C328" s="24" t="s">
        <v>339</v>
      </c>
      <c r="D328" s="307">
        <v>1.8553439852124456E-2</v>
      </c>
      <c r="E328" s="308">
        <v>3.0144122444544945</v>
      </c>
      <c r="F328" s="21">
        <v>20</v>
      </c>
      <c r="G328" s="309" t="s">
        <v>1507</v>
      </c>
      <c r="H328" s="21" t="s">
        <v>1217</v>
      </c>
      <c r="I328" s="21" t="s">
        <v>1203</v>
      </c>
      <c r="K328" s="305"/>
    </row>
    <row r="329" spans="1:11" ht="14.5" x14ac:dyDescent="0.35">
      <c r="A329" s="15" t="s">
        <v>1016</v>
      </c>
      <c r="B329" s="15" t="s">
        <v>1504</v>
      </c>
      <c r="C329" s="24" t="s">
        <v>339</v>
      </c>
      <c r="D329" s="307">
        <v>1.8502944219880756E-2</v>
      </c>
      <c r="E329" s="308">
        <v>2.990460719031947</v>
      </c>
      <c r="F329" s="21">
        <v>20</v>
      </c>
      <c r="G329" s="309" t="s">
        <v>1507</v>
      </c>
      <c r="H329" s="21" t="s">
        <v>1217</v>
      </c>
      <c r="I329" s="21" t="s">
        <v>1203</v>
      </c>
      <c r="K329" s="305"/>
    </row>
    <row r="330" spans="1:11" ht="14.5" x14ac:dyDescent="0.35">
      <c r="A330" s="15" t="s">
        <v>868</v>
      </c>
      <c r="B330" s="15" t="s">
        <v>1229</v>
      </c>
      <c r="C330" s="24" t="s">
        <v>339</v>
      </c>
      <c r="D330" s="316">
        <v>1.8473951707301348E-2</v>
      </c>
      <c r="E330" s="308">
        <v>1.2069719999999988</v>
      </c>
      <c r="F330" s="21">
        <v>62</v>
      </c>
      <c r="G330" s="309" t="s">
        <v>1508</v>
      </c>
      <c r="H330" s="21" t="s">
        <v>1218</v>
      </c>
      <c r="I330" s="21" t="s">
        <v>1203</v>
      </c>
      <c r="K330" s="305"/>
    </row>
    <row r="331" spans="1:11" ht="14.5" x14ac:dyDescent="0.35">
      <c r="A331" s="15" t="s">
        <v>1286</v>
      </c>
      <c r="B331" s="15" t="s">
        <v>1229</v>
      </c>
      <c r="C331" s="15" t="s">
        <v>339</v>
      </c>
      <c r="D331" s="171">
        <v>1.8415049426389395E-2</v>
      </c>
      <c r="E331" s="135">
        <v>2.8</v>
      </c>
      <c r="F331" s="21">
        <v>14</v>
      </c>
      <c r="G331" s="309" t="s">
        <v>1507</v>
      </c>
      <c r="H331" s="21" t="s">
        <v>347</v>
      </c>
      <c r="I331" s="21" t="s">
        <v>422</v>
      </c>
      <c r="K331" s="305"/>
    </row>
    <row r="332" spans="1:11" x14ac:dyDescent="0.3">
      <c r="A332" s="15" t="s">
        <v>1005</v>
      </c>
      <c r="B332" s="15" t="s">
        <v>1504</v>
      </c>
      <c r="C332" s="24" t="s">
        <v>339</v>
      </c>
      <c r="D332" s="307">
        <v>1.836813128114903E-2</v>
      </c>
      <c r="E332" s="308">
        <v>3.3381765068706142</v>
      </c>
      <c r="F332" s="21">
        <v>30</v>
      </c>
      <c r="G332" s="309" t="s">
        <v>1507</v>
      </c>
      <c r="H332" s="21" t="s">
        <v>1217</v>
      </c>
      <c r="I332" s="21" t="s">
        <v>1203</v>
      </c>
      <c r="K332" s="306"/>
    </row>
    <row r="333" spans="1:11" x14ac:dyDescent="0.3">
      <c r="A333" s="15" t="s">
        <v>706</v>
      </c>
      <c r="B333" s="15" t="s">
        <v>1504</v>
      </c>
      <c r="C333" s="24" t="s">
        <v>339</v>
      </c>
      <c r="D333" s="307">
        <v>1.8364483901455363E-2</v>
      </c>
      <c r="E333" s="308">
        <v>2.2462784325030496</v>
      </c>
      <c r="F333" s="21">
        <v>20</v>
      </c>
      <c r="G333" s="309" t="s">
        <v>1507</v>
      </c>
      <c r="H333" s="21" t="s">
        <v>1217</v>
      </c>
      <c r="I333" s="21" t="s">
        <v>1203</v>
      </c>
      <c r="K333" s="306"/>
    </row>
    <row r="334" spans="1:11" x14ac:dyDescent="0.3">
      <c r="A334" s="23" t="s">
        <v>477</v>
      </c>
      <c r="B334" s="15" t="s">
        <v>1504</v>
      </c>
      <c r="C334" s="24" t="s">
        <v>339</v>
      </c>
      <c r="D334" s="307">
        <v>1.8330544738779798E-2</v>
      </c>
      <c r="E334" s="308">
        <v>2.6309152000000018</v>
      </c>
      <c r="F334" s="40">
        <v>27</v>
      </c>
      <c r="G334" s="309" t="s">
        <v>1507</v>
      </c>
      <c r="H334" s="21" t="s">
        <v>1217</v>
      </c>
      <c r="I334" s="21" t="s">
        <v>1203</v>
      </c>
      <c r="K334" s="306"/>
    </row>
    <row r="335" spans="1:11" ht="14.5" x14ac:dyDescent="0.35">
      <c r="A335" s="15" t="s">
        <v>1336</v>
      </c>
      <c r="B335" s="15" t="s">
        <v>1229</v>
      </c>
      <c r="C335" s="15" t="s">
        <v>339</v>
      </c>
      <c r="D335" s="171">
        <v>1.828674965607489E-2</v>
      </c>
      <c r="E335" s="135">
        <v>2.5</v>
      </c>
      <c r="F335" s="21">
        <v>55</v>
      </c>
      <c r="G335" s="309" t="s">
        <v>1508</v>
      </c>
      <c r="H335" s="21" t="s">
        <v>349</v>
      </c>
      <c r="I335" s="21" t="s">
        <v>422</v>
      </c>
      <c r="K335" s="306"/>
    </row>
    <row r="336" spans="1:11" x14ac:dyDescent="0.3">
      <c r="A336" s="15" t="s">
        <v>663</v>
      </c>
      <c r="B336" s="15" t="s">
        <v>1504</v>
      </c>
      <c r="C336" s="24" t="s">
        <v>339</v>
      </c>
      <c r="D336" s="307">
        <v>1.825771777106629E-2</v>
      </c>
      <c r="E336" s="308">
        <v>2.1502579736509704</v>
      </c>
      <c r="F336" s="21">
        <v>20</v>
      </c>
      <c r="G336" s="309" t="s">
        <v>1507</v>
      </c>
      <c r="H336" s="21" t="s">
        <v>1217</v>
      </c>
      <c r="I336" s="21" t="s">
        <v>1203</v>
      </c>
      <c r="K336" s="306"/>
    </row>
    <row r="337" spans="1:11" x14ac:dyDescent="0.3">
      <c r="A337" s="15" t="s">
        <v>745</v>
      </c>
      <c r="B337" s="15" t="s">
        <v>1504</v>
      </c>
      <c r="C337" s="24" t="s">
        <v>339</v>
      </c>
      <c r="D337" s="316">
        <v>1.821563137506519E-2</v>
      </c>
      <c r="E337" s="308">
        <v>3.2184168</v>
      </c>
      <c r="F337" s="21">
        <v>39</v>
      </c>
      <c r="G337" s="309" t="s">
        <v>1508</v>
      </c>
      <c r="H337" s="28" t="s">
        <v>1217</v>
      </c>
      <c r="I337" s="21" t="s">
        <v>1203</v>
      </c>
      <c r="K337" s="306"/>
    </row>
    <row r="338" spans="1:11" x14ac:dyDescent="0.3">
      <c r="A338" s="15" t="s">
        <v>897</v>
      </c>
      <c r="B338" s="15" t="s">
        <v>1229</v>
      </c>
      <c r="C338" s="24" t="s">
        <v>339</v>
      </c>
      <c r="D338" s="316">
        <v>1.8125839182811389E-2</v>
      </c>
      <c r="E338" s="308">
        <v>0.8569564999999999</v>
      </c>
      <c r="F338" s="21">
        <v>80</v>
      </c>
      <c r="G338" s="309" t="s">
        <v>1508</v>
      </c>
      <c r="H338" s="40" t="s">
        <v>1219</v>
      </c>
      <c r="I338" s="21" t="s">
        <v>1203</v>
      </c>
      <c r="K338" s="306"/>
    </row>
    <row r="339" spans="1:11" x14ac:dyDescent="0.3">
      <c r="A339" s="15" t="s">
        <v>684</v>
      </c>
      <c r="B339" s="15" t="s">
        <v>1504</v>
      </c>
      <c r="C339" s="24" t="s">
        <v>339</v>
      </c>
      <c r="D339" s="307">
        <v>1.8121682212616317E-2</v>
      </c>
      <c r="E339" s="308">
        <v>2.4045456000000001</v>
      </c>
      <c r="F339" s="21">
        <v>30</v>
      </c>
      <c r="G339" s="309" t="s">
        <v>1507</v>
      </c>
      <c r="H339" s="21" t="s">
        <v>1217</v>
      </c>
      <c r="I339" s="21" t="s">
        <v>1203</v>
      </c>
      <c r="K339" s="306"/>
    </row>
    <row r="340" spans="1:11" x14ac:dyDescent="0.3">
      <c r="A340" s="15" t="s">
        <v>1000</v>
      </c>
      <c r="B340" s="15" t="s">
        <v>1504</v>
      </c>
      <c r="C340" s="24" t="s">
        <v>339</v>
      </c>
      <c r="D340" s="307">
        <v>1.8113665363762035E-2</v>
      </c>
      <c r="E340" s="308">
        <v>1.3025897388198402</v>
      </c>
      <c r="F340" s="21">
        <v>20</v>
      </c>
      <c r="G340" s="309" t="s">
        <v>1507</v>
      </c>
      <c r="H340" s="21" t="s">
        <v>1217</v>
      </c>
      <c r="I340" s="21" t="s">
        <v>1203</v>
      </c>
      <c r="K340" s="306"/>
    </row>
    <row r="341" spans="1:11" x14ac:dyDescent="0.3">
      <c r="A341" s="15" t="s">
        <v>899</v>
      </c>
      <c r="B341" s="15" t="s">
        <v>1229</v>
      </c>
      <c r="C341" s="24" t="s">
        <v>339</v>
      </c>
      <c r="D341" s="316">
        <v>1.8113346193543482E-2</v>
      </c>
      <c r="E341" s="308">
        <v>4.3359210000000008</v>
      </c>
      <c r="F341" s="21">
        <v>80</v>
      </c>
      <c r="G341" s="309" t="s">
        <v>1508</v>
      </c>
      <c r="H341" s="40" t="s">
        <v>1219</v>
      </c>
      <c r="I341" s="21" t="s">
        <v>1203</v>
      </c>
      <c r="K341" s="306"/>
    </row>
    <row r="342" spans="1:11" x14ac:dyDescent="0.3">
      <c r="A342" s="15" t="s">
        <v>869</v>
      </c>
      <c r="B342" s="15" t="s">
        <v>1229</v>
      </c>
      <c r="C342" s="24" t="s">
        <v>339</v>
      </c>
      <c r="D342" s="316">
        <v>1.8088826987446446E-2</v>
      </c>
      <c r="E342" s="308">
        <v>1.4537</v>
      </c>
      <c r="F342" s="21">
        <v>62</v>
      </c>
      <c r="G342" s="309" t="s">
        <v>1508</v>
      </c>
      <c r="H342" s="21" t="s">
        <v>1218</v>
      </c>
      <c r="I342" s="21" t="s">
        <v>1203</v>
      </c>
      <c r="K342" s="306"/>
    </row>
    <row r="343" spans="1:11" x14ac:dyDescent="0.3">
      <c r="A343" s="15" t="s">
        <v>949</v>
      </c>
      <c r="B343" s="321" t="s">
        <v>1504</v>
      </c>
      <c r="C343" s="24" t="s">
        <v>339</v>
      </c>
      <c r="D343" s="316">
        <v>1.8011341176402372E-2</v>
      </c>
      <c r="E343" s="308">
        <v>2.0451440000000014</v>
      </c>
      <c r="F343" s="21">
        <v>82</v>
      </c>
      <c r="G343" s="309" t="s">
        <v>1508</v>
      </c>
      <c r="H343" s="40" t="s">
        <v>1217</v>
      </c>
      <c r="I343" s="21" t="s">
        <v>1203</v>
      </c>
      <c r="K343" s="306"/>
    </row>
    <row r="344" spans="1:11" x14ac:dyDescent="0.3">
      <c r="A344" s="315" t="s">
        <v>279</v>
      </c>
      <c r="B344" s="15" t="s">
        <v>1229</v>
      </c>
      <c r="C344" s="15" t="s">
        <v>339</v>
      </c>
      <c r="D344" s="316">
        <v>1.7917559208023862E-2</v>
      </c>
      <c r="E344" s="317">
        <v>2</v>
      </c>
      <c r="F344" s="320">
        <v>54</v>
      </c>
      <c r="G344" s="309" t="s">
        <v>1508</v>
      </c>
      <c r="H344" s="28" t="s">
        <v>353</v>
      </c>
      <c r="I344" s="21" t="s">
        <v>422</v>
      </c>
      <c r="K344" s="306"/>
    </row>
    <row r="345" spans="1:11" x14ac:dyDescent="0.3">
      <c r="A345" s="15" t="s">
        <v>1058</v>
      </c>
      <c r="B345" s="24" t="s">
        <v>1378</v>
      </c>
      <c r="C345" s="24" t="s">
        <v>339</v>
      </c>
      <c r="D345" s="316">
        <v>1.7896327009596612E-2</v>
      </c>
      <c r="E345" s="308">
        <v>-0.37655840765899018</v>
      </c>
      <c r="F345" s="21">
        <v>117</v>
      </c>
      <c r="G345" s="309" t="s">
        <v>1508</v>
      </c>
      <c r="H345" s="21" t="s">
        <v>1217</v>
      </c>
      <c r="I345" s="21" t="s">
        <v>1203</v>
      </c>
      <c r="K345" s="306"/>
    </row>
    <row r="346" spans="1:11" x14ac:dyDescent="0.3">
      <c r="A346" s="15" t="s">
        <v>754</v>
      </c>
      <c r="B346" s="15" t="s">
        <v>1504</v>
      </c>
      <c r="C346" s="15" t="s">
        <v>339</v>
      </c>
      <c r="D346" s="307">
        <v>1.785154582580268E-2</v>
      </c>
      <c r="E346" s="308">
        <v>3.0820288999999987</v>
      </c>
      <c r="F346" s="21">
        <v>10</v>
      </c>
      <c r="G346" s="309" t="s">
        <v>1507</v>
      </c>
      <c r="H346" s="21" t="s">
        <v>1217</v>
      </c>
      <c r="I346" s="21" t="s">
        <v>1203</v>
      </c>
      <c r="K346" s="306"/>
    </row>
    <row r="347" spans="1:11" x14ac:dyDescent="0.3">
      <c r="A347" s="23" t="s">
        <v>532</v>
      </c>
      <c r="B347" s="15" t="s">
        <v>1229</v>
      </c>
      <c r="C347" s="15" t="s">
        <v>339</v>
      </c>
      <c r="D347" s="307">
        <v>1.7834619407950138E-2</v>
      </c>
      <c r="E347" s="308">
        <v>3.6281675000000004</v>
      </c>
      <c r="F347" s="40">
        <v>5</v>
      </c>
      <c r="G347" s="309" t="s">
        <v>1507</v>
      </c>
      <c r="H347" s="28" t="s">
        <v>1217</v>
      </c>
      <c r="I347" s="21" t="s">
        <v>1203</v>
      </c>
      <c r="K347" s="306"/>
    </row>
    <row r="348" spans="1:11" x14ac:dyDescent="0.3">
      <c r="A348" s="15" t="s">
        <v>711</v>
      </c>
      <c r="B348" s="15" t="s">
        <v>1504</v>
      </c>
      <c r="C348" s="24" t="s">
        <v>339</v>
      </c>
      <c r="D348" s="307">
        <v>1.7733492071425726E-2</v>
      </c>
      <c r="E348" s="308">
        <v>2.3955952682393225</v>
      </c>
      <c r="F348" s="21">
        <v>20</v>
      </c>
      <c r="G348" s="309" t="s">
        <v>1507</v>
      </c>
      <c r="H348" s="21" t="s">
        <v>1217</v>
      </c>
      <c r="I348" s="21" t="s">
        <v>1203</v>
      </c>
      <c r="K348" s="306"/>
    </row>
    <row r="349" spans="1:11" x14ac:dyDescent="0.3">
      <c r="A349" s="15" t="s">
        <v>619</v>
      </c>
      <c r="B349" s="15" t="s">
        <v>1504</v>
      </c>
      <c r="C349" s="24" t="s">
        <v>339</v>
      </c>
      <c r="D349" s="307">
        <v>1.7617757729403272E-2</v>
      </c>
      <c r="E349" s="308">
        <v>3.0705311999999996</v>
      </c>
      <c r="F349" s="40">
        <v>18</v>
      </c>
      <c r="G349" s="309" t="s">
        <v>1507</v>
      </c>
      <c r="H349" s="28" t="s">
        <v>1217</v>
      </c>
      <c r="I349" s="21" t="s">
        <v>1203</v>
      </c>
      <c r="K349" s="306"/>
    </row>
    <row r="350" spans="1:11" x14ac:dyDescent="0.3">
      <c r="A350" s="23" t="s">
        <v>483</v>
      </c>
      <c r="B350" s="15" t="s">
        <v>1504</v>
      </c>
      <c r="C350" s="24" t="s">
        <v>339</v>
      </c>
      <c r="D350" s="307">
        <v>1.7571805911123721E-2</v>
      </c>
      <c r="E350" s="308">
        <v>2.9681579999999999</v>
      </c>
      <c r="F350" s="40">
        <v>27</v>
      </c>
      <c r="G350" s="309" t="s">
        <v>1507</v>
      </c>
      <c r="H350" s="21" t="s">
        <v>1217</v>
      </c>
      <c r="I350" s="21" t="s">
        <v>1203</v>
      </c>
      <c r="K350" s="306"/>
    </row>
    <row r="351" spans="1:11" x14ac:dyDescent="0.3">
      <c r="A351" s="23" t="s">
        <v>454</v>
      </c>
      <c r="B351" s="15" t="s">
        <v>1229</v>
      </c>
      <c r="C351" s="24" t="s">
        <v>339</v>
      </c>
      <c r="D351" s="307">
        <v>1.7469233971471845E-2</v>
      </c>
      <c r="E351" s="308">
        <v>3.0054976000000004</v>
      </c>
      <c r="F351" s="40">
        <v>24</v>
      </c>
      <c r="G351" s="309" t="s">
        <v>1507</v>
      </c>
      <c r="H351" s="21" t="s">
        <v>1218</v>
      </c>
      <c r="I351" s="21" t="s">
        <v>1203</v>
      </c>
      <c r="K351" s="306"/>
    </row>
    <row r="352" spans="1:11" ht="14.5" x14ac:dyDescent="0.35">
      <c r="A352" s="15" t="s">
        <v>1327</v>
      </c>
      <c r="B352" s="15" t="s">
        <v>1380</v>
      </c>
      <c r="C352" s="15" t="s">
        <v>339</v>
      </c>
      <c r="D352" s="171">
        <v>1.7425164273545873E-2</v>
      </c>
      <c r="E352" s="135">
        <v>4.3</v>
      </c>
      <c r="F352" s="21">
        <v>98</v>
      </c>
      <c r="G352" s="309" t="s">
        <v>1508</v>
      </c>
      <c r="H352" s="21" t="s">
        <v>349</v>
      </c>
      <c r="I352" s="21" t="s">
        <v>422</v>
      </c>
      <c r="K352" s="306"/>
    </row>
    <row r="353" spans="1:11" x14ac:dyDescent="0.3">
      <c r="A353" s="15" t="s">
        <v>603</v>
      </c>
      <c r="B353" s="15" t="s">
        <v>1229</v>
      </c>
      <c r="C353" s="24" t="s">
        <v>339</v>
      </c>
      <c r="D353" s="316">
        <v>1.7404905086976175E-2</v>
      </c>
      <c r="E353" s="308">
        <v>1.5261835000000017</v>
      </c>
      <c r="F353" s="40">
        <v>38</v>
      </c>
      <c r="G353" s="309" t="s">
        <v>1508</v>
      </c>
      <c r="H353" s="28" t="s">
        <v>1218</v>
      </c>
      <c r="I353" s="21" t="s">
        <v>1203</v>
      </c>
      <c r="K353" s="306"/>
    </row>
    <row r="354" spans="1:11" x14ac:dyDescent="0.3">
      <c r="A354" s="15" t="s">
        <v>742</v>
      </c>
      <c r="B354" s="15" t="s">
        <v>1504</v>
      </c>
      <c r="C354" s="24" t="s">
        <v>339</v>
      </c>
      <c r="D354" s="307">
        <v>1.7340960559415718E-2</v>
      </c>
      <c r="E354" s="308">
        <v>2.9333478000000004</v>
      </c>
      <c r="F354" s="40">
        <v>27</v>
      </c>
      <c r="G354" s="309" t="s">
        <v>1507</v>
      </c>
      <c r="H354" s="21" t="s">
        <v>1217</v>
      </c>
      <c r="I354" s="21" t="s">
        <v>1203</v>
      </c>
      <c r="K354" s="306"/>
    </row>
    <row r="355" spans="1:11" x14ac:dyDescent="0.3">
      <c r="A355" s="23" t="s">
        <v>439</v>
      </c>
      <c r="B355" s="15" t="s">
        <v>1229</v>
      </c>
      <c r="C355" s="24" t="s">
        <v>339</v>
      </c>
      <c r="D355" s="316">
        <v>1.7295896278195E-2</v>
      </c>
      <c r="E355" s="308">
        <v>2.2481116000000005</v>
      </c>
      <c r="F355" s="40">
        <v>40</v>
      </c>
      <c r="G355" s="309" t="s">
        <v>1508</v>
      </c>
      <c r="H355" s="28" t="s">
        <v>1218</v>
      </c>
      <c r="I355" s="21" t="s">
        <v>1203</v>
      </c>
      <c r="K355" s="306"/>
    </row>
    <row r="356" spans="1:11" x14ac:dyDescent="0.3">
      <c r="A356" s="15" t="s">
        <v>985</v>
      </c>
      <c r="B356" s="15" t="s">
        <v>1504</v>
      </c>
      <c r="C356" s="24" t="s">
        <v>339</v>
      </c>
      <c r="D356" s="307">
        <v>1.7292973185868948E-2</v>
      </c>
      <c r="E356" s="308">
        <v>2.0247589390559644</v>
      </c>
      <c r="F356" s="21">
        <v>20</v>
      </c>
      <c r="G356" s="309" t="s">
        <v>1507</v>
      </c>
      <c r="H356" s="21" t="s">
        <v>1217</v>
      </c>
      <c r="I356" s="21" t="s">
        <v>1203</v>
      </c>
      <c r="K356" s="306"/>
    </row>
    <row r="357" spans="1:11" ht="14.5" x14ac:dyDescent="0.35">
      <c r="A357" s="15" t="s">
        <v>1334</v>
      </c>
      <c r="B357" s="15" t="s">
        <v>1229</v>
      </c>
      <c r="C357" s="15" t="s">
        <v>339</v>
      </c>
      <c r="D357" s="171">
        <v>1.7263789368438594E-2</v>
      </c>
      <c r="E357" s="135">
        <v>2.7</v>
      </c>
      <c r="F357" s="21">
        <v>55</v>
      </c>
      <c r="G357" s="309" t="s">
        <v>1508</v>
      </c>
      <c r="H357" s="21" t="s">
        <v>349</v>
      </c>
      <c r="I357" s="21" t="s">
        <v>422</v>
      </c>
      <c r="K357" s="306"/>
    </row>
    <row r="358" spans="1:11" x14ac:dyDescent="0.3">
      <c r="A358" s="15" t="s">
        <v>747</v>
      </c>
      <c r="B358" s="15" t="s">
        <v>1504</v>
      </c>
      <c r="C358" s="24" t="s">
        <v>339</v>
      </c>
      <c r="D358" s="316">
        <v>1.7189081028229702E-2</v>
      </c>
      <c r="E358" s="308">
        <v>2.414105600000001</v>
      </c>
      <c r="F358" s="21">
        <v>39</v>
      </c>
      <c r="G358" s="309" t="s">
        <v>1508</v>
      </c>
      <c r="H358" s="28" t="s">
        <v>1217</v>
      </c>
      <c r="I358" s="21" t="s">
        <v>1203</v>
      </c>
      <c r="K358" s="306"/>
    </row>
    <row r="359" spans="1:11" x14ac:dyDescent="0.3">
      <c r="A359" s="15" t="s">
        <v>1004</v>
      </c>
      <c r="B359" s="15" t="s">
        <v>1504</v>
      </c>
      <c r="C359" s="24" t="s">
        <v>339</v>
      </c>
      <c r="D359" s="307">
        <v>1.7187773312601889E-2</v>
      </c>
      <c r="E359" s="308">
        <v>3.1776428212468595</v>
      </c>
      <c r="F359" s="21">
        <v>30</v>
      </c>
      <c r="G359" s="309" t="s">
        <v>1507</v>
      </c>
      <c r="H359" s="21" t="s">
        <v>1217</v>
      </c>
      <c r="I359" s="21" t="s">
        <v>1203</v>
      </c>
      <c r="K359" s="306"/>
    </row>
    <row r="360" spans="1:11" x14ac:dyDescent="0.3">
      <c r="A360" s="15" t="s">
        <v>1056</v>
      </c>
      <c r="B360" s="24" t="s">
        <v>1378</v>
      </c>
      <c r="C360" s="24" t="s">
        <v>339</v>
      </c>
      <c r="D360" s="316">
        <v>1.7187023944539505E-2</v>
      </c>
      <c r="E360" s="308">
        <v>-7.0640498278607966E-3</v>
      </c>
      <c r="F360" s="21">
        <v>117</v>
      </c>
      <c r="G360" s="309" t="s">
        <v>1508</v>
      </c>
      <c r="H360" s="21" t="s">
        <v>1217</v>
      </c>
      <c r="I360" s="21" t="s">
        <v>1203</v>
      </c>
      <c r="K360" s="306"/>
    </row>
    <row r="361" spans="1:11" x14ac:dyDescent="0.3">
      <c r="A361" s="23" t="s">
        <v>446</v>
      </c>
      <c r="B361" s="15" t="s">
        <v>1229</v>
      </c>
      <c r="C361" s="24" t="s">
        <v>339</v>
      </c>
      <c r="D361" s="307">
        <v>1.7170331287658366E-2</v>
      </c>
      <c r="E361" s="308">
        <v>4.3592051999999999</v>
      </c>
      <c r="F361" s="40">
        <v>18</v>
      </c>
      <c r="G361" s="309" t="s">
        <v>1507</v>
      </c>
      <c r="H361" s="28" t="s">
        <v>1218</v>
      </c>
      <c r="I361" s="21" t="s">
        <v>1203</v>
      </c>
      <c r="K361" s="306"/>
    </row>
    <row r="362" spans="1:11" x14ac:dyDescent="0.3">
      <c r="A362" s="23" t="s">
        <v>443</v>
      </c>
      <c r="B362" s="15" t="s">
        <v>1229</v>
      </c>
      <c r="C362" s="24" t="s">
        <v>339</v>
      </c>
      <c r="D362" s="307">
        <v>1.7159546161687834E-2</v>
      </c>
      <c r="E362" s="308">
        <v>3.0557237000000006</v>
      </c>
      <c r="F362" s="40">
        <v>24</v>
      </c>
      <c r="G362" s="309" t="s">
        <v>1507</v>
      </c>
      <c r="H362" s="21" t="s">
        <v>1218</v>
      </c>
      <c r="I362" s="21" t="s">
        <v>1203</v>
      </c>
      <c r="K362" s="306"/>
    </row>
    <row r="363" spans="1:11" s="44" customFormat="1" x14ac:dyDescent="0.3">
      <c r="A363" s="315" t="s">
        <v>196</v>
      </c>
      <c r="B363" s="15" t="s">
        <v>1380</v>
      </c>
      <c r="C363" s="15" t="s">
        <v>339</v>
      </c>
      <c r="D363" s="316">
        <v>1.7074332909783989E-2</v>
      </c>
      <c r="E363" s="317">
        <v>3.2</v>
      </c>
      <c r="F363" s="318">
        <v>82</v>
      </c>
      <c r="G363" s="309" t="s">
        <v>1508</v>
      </c>
      <c r="H363" s="28" t="s">
        <v>347</v>
      </c>
      <c r="I363" s="21" t="s">
        <v>422</v>
      </c>
      <c r="K363" s="306"/>
    </row>
    <row r="364" spans="1:11" x14ac:dyDescent="0.3">
      <c r="A364" s="23" t="s">
        <v>452</v>
      </c>
      <c r="B364" s="15" t="s">
        <v>1229</v>
      </c>
      <c r="C364" s="24" t="s">
        <v>339</v>
      </c>
      <c r="D364" s="307">
        <v>1.7063689603680592E-2</v>
      </c>
      <c r="E364" s="308">
        <v>4.0061223000000004</v>
      </c>
      <c r="F364" s="40">
        <v>24</v>
      </c>
      <c r="G364" s="309" t="s">
        <v>1507</v>
      </c>
      <c r="H364" s="21" t="s">
        <v>1218</v>
      </c>
      <c r="I364" s="21" t="s">
        <v>1203</v>
      </c>
      <c r="K364" s="306"/>
    </row>
    <row r="365" spans="1:11" x14ac:dyDescent="0.3">
      <c r="A365" s="23" t="s">
        <v>440</v>
      </c>
      <c r="B365" s="15" t="s">
        <v>1229</v>
      </c>
      <c r="C365" s="24" t="s">
        <v>339</v>
      </c>
      <c r="D365" s="316">
        <v>1.7037454835371751E-2</v>
      </c>
      <c r="E365" s="308">
        <v>4.6753689000000014</v>
      </c>
      <c r="F365" s="40">
        <v>40</v>
      </c>
      <c r="G365" s="309" t="s">
        <v>1508</v>
      </c>
      <c r="H365" s="28" t="s">
        <v>1218</v>
      </c>
      <c r="I365" s="21" t="s">
        <v>1203</v>
      </c>
      <c r="K365" s="306"/>
    </row>
    <row r="366" spans="1:11" x14ac:dyDescent="0.3">
      <c r="A366" s="23" t="s">
        <v>461</v>
      </c>
      <c r="B366" s="15" t="s">
        <v>1504</v>
      </c>
      <c r="C366" s="24" t="s">
        <v>339</v>
      </c>
      <c r="D366" s="307">
        <v>1.6972989369476194E-2</v>
      </c>
      <c r="E366" s="308">
        <v>1.9775040000000002</v>
      </c>
      <c r="F366" s="40">
        <v>18</v>
      </c>
      <c r="G366" s="309" t="s">
        <v>1507</v>
      </c>
      <c r="H366" s="21" t="s">
        <v>1217</v>
      </c>
      <c r="I366" s="21" t="s">
        <v>1203</v>
      </c>
      <c r="K366" s="306"/>
    </row>
    <row r="367" spans="1:11" ht="14.5" x14ac:dyDescent="0.35">
      <c r="A367" s="15" t="s">
        <v>1376</v>
      </c>
      <c r="B367" s="15" t="s">
        <v>1229</v>
      </c>
      <c r="C367" s="15" t="s">
        <v>339</v>
      </c>
      <c r="D367" s="171">
        <v>1.695362490929481E-2</v>
      </c>
      <c r="E367" s="135">
        <v>2.7</v>
      </c>
      <c r="F367" s="21">
        <v>24</v>
      </c>
      <c r="G367" s="309" t="s">
        <v>1507</v>
      </c>
      <c r="H367" s="21" t="s">
        <v>1212</v>
      </c>
      <c r="I367" s="21" t="s">
        <v>422</v>
      </c>
      <c r="K367" s="306"/>
    </row>
    <row r="368" spans="1:11" ht="14.5" x14ac:dyDescent="0.35">
      <c r="A368" s="15" t="s">
        <v>1284</v>
      </c>
      <c r="B368" s="15" t="s">
        <v>1229</v>
      </c>
      <c r="C368" s="15" t="s">
        <v>339</v>
      </c>
      <c r="D368" s="171">
        <v>1.6931321300588487E-2</v>
      </c>
      <c r="E368" s="135">
        <v>2.2000000000000002</v>
      </c>
      <c r="F368" s="21">
        <v>14</v>
      </c>
      <c r="G368" s="309" t="s">
        <v>1507</v>
      </c>
      <c r="H368" s="21" t="s">
        <v>347</v>
      </c>
      <c r="I368" s="21" t="s">
        <v>422</v>
      </c>
      <c r="K368" s="306"/>
    </row>
    <row r="369" spans="1:11" ht="14.5" x14ac:dyDescent="0.35">
      <c r="A369" s="15" t="s">
        <v>1295</v>
      </c>
      <c r="B369" s="15" t="s">
        <v>1380</v>
      </c>
      <c r="C369" s="15" t="s">
        <v>339</v>
      </c>
      <c r="D369" s="171">
        <v>1.6854315933128625E-2</v>
      </c>
      <c r="E369" s="135">
        <v>3.5</v>
      </c>
      <c r="F369" s="21">
        <v>77</v>
      </c>
      <c r="G369" s="309" t="s">
        <v>1508</v>
      </c>
      <c r="H369" s="21" t="s">
        <v>347</v>
      </c>
      <c r="I369" s="21" t="s">
        <v>422</v>
      </c>
      <c r="K369" s="306"/>
    </row>
    <row r="370" spans="1:11" ht="14.5" x14ac:dyDescent="0.35">
      <c r="A370" s="23" t="s">
        <v>445</v>
      </c>
      <c r="B370" s="15" t="s">
        <v>1229</v>
      </c>
      <c r="C370" s="24" t="s">
        <v>339</v>
      </c>
      <c r="D370" s="307">
        <v>1.6810587817560868E-2</v>
      </c>
      <c r="E370" s="308">
        <v>3.3059323000000003</v>
      </c>
      <c r="F370" s="40">
        <v>18</v>
      </c>
      <c r="G370" s="309" t="s">
        <v>1507</v>
      </c>
      <c r="H370" s="28" t="s">
        <v>1218</v>
      </c>
      <c r="I370" s="21" t="s">
        <v>1203</v>
      </c>
      <c r="K370" s="305"/>
    </row>
    <row r="371" spans="1:11" ht="14.5" x14ac:dyDescent="0.35">
      <c r="A371" s="315" t="s">
        <v>194</v>
      </c>
      <c r="B371" s="15" t="s">
        <v>1380</v>
      </c>
      <c r="C371" s="15" t="s">
        <v>339</v>
      </c>
      <c r="D371" s="316">
        <v>1.6801668136979711E-2</v>
      </c>
      <c r="E371" s="317">
        <v>2.8</v>
      </c>
      <c r="F371" s="318">
        <v>82</v>
      </c>
      <c r="G371" s="309" t="s">
        <v>1508</v>
      </c>
      <c r="H371" s="28" t="s">
        <v>347</v>
      </c>
      <c r="I371" s="21" t="s">
        <v>422</v>
      </c>
      <c r="K371" s="305"/>
    </row>
    <row r="372" spans="1:11" ht="14.5" x14ac:dyDescent="0.35">
      <c r="A372" s="15" t="s">
        <v>1294</v>
      </c>
      <c r="B372" s="15" t="s">
        <v>1380</v>
      </c>
      <c r="C372" s="15" t="s">
        <v>339</v>
      </c>
      <c r="D372" s="171">
        <v>1.6793190706234185E-2</v>
      </c>
      <c r="E372" s="135">
        <v>3.5</v>
      </c>
      <c r="F372" s="21">
        <v>77</v>
      </c>
      <c r="G372" s="309" t="s">
        <v>1508</v>
      </c>
      <c r="H372" s="21" t="s">
        <v>347</v>
      </c>
      <c r="I372" s="21" t="s">
        <v>422</v>
      </c>
      <c r="K372" s="305"/>
    </row>
    <row r="373" spans="1:11" x14ac:dyDescent="0.3">
      <c r="A373" s="1" t="s">
        <v>886</v>
      </c>
      <c r="B373" s="1" t="s">
        <v>1506</v>
      </c>
      <c r="C373" s="2" t="s">
        <v>339</v>
      </c>
      <c r="D373" s="163">
        <v>1.6602170307993054E-2</v>
      </c>
      <c r="E373" s="27">
        <v>1.2869597999999987</v>
      </c>
      <c r="F373" s="323">
        <v>70</v>
      </c>
      <c r="G373" s="309" t="s">
        <v>1508</v>
      </c>
      <c r="H373" s="21" t="s">
        <v>1218</v>
      </c>
      <c r="I373" s="21" t="s">
        <v>1203</v>
      </c>
      <c r="J373" s="30"/>
    </row>
    <row r="374" spans="1:11" ht="14.5" x14ac:dyDescent="0.35">
      <c r="A374" s="15" t="s">
        <v>1326</v>
      </c>
      <c r="B374" s="15" t="s">
        <v>1380</v>
      </c>
      <c r="C374" s="15" t="s">
        <v>339</v>
      </c>
      <c r="D374" s="171">
        <v>1.652194320582023E-2</v>
      </c>
      <c r="E374" s="135">
        <v>4</v>
      </c>
      <c r="F374" s="21">
        <v>98</v>
      </c>
      <c r="G374" s="309" t="s">
        <v>1508</v>
      </c>
      <c r="H374" s="21" t="s">
        <v>349</v>
      </c>
      <c r="I374" s="21" t="s">
        <v>422</v>
      </c>
      <c r="J374" s="30"/>
    </row>
    <row r="375" spans="1:11" x14ac:dyDescent="0.3">
      <c r="A375" s="23" t="s">
        <v>462</v>
      </c>
      <c r="B375" s="15" t="s">
        <v>1504</v>
      </c>
      <c r="C375" s="24" t="s">
        <v>339</v>
      </c>
      <c r="D375" s="307">
        <v>1.6472800040946312E-2</v>
      </c>
      <c r="E375" s="308">
        <v>3.4835970000000005</v>
      </c>
      <c r="F375" s="40">
        <v>18</v>
      </c>
      <c r="G375" s="309" t="s">
        <v>1507</v>
      </c>
      <c r="H375" s="21" t="s">
        <v>1217</v>
      </c>
      <c r="I375" s="21" t="s">
        <v>1203</v>
      </c>
      <c r="J375" s="30"/>
    </row>
    <row r="376" spans="1:11" x14ac:dyDescent="0.3">
      <c r="A376" s="15" t="s">
        <v>870</v>
      </c>
      <c r="B376" s="15" t="s">
        <v>1229</v>
      </c>
      <c r="C376" s="24" t="s">
        <v>339</v>
      </c>
      <c r="D376" s="316">
        <v>1.6194612870719431E-2</v>
      </c>
      <c r="E376" s="308">
        <v>1.4727959999999993</v>
      </c>
      <c r="F376" s="21">
        <v>62</v>
      </c>
      <c r="G376" s="309" t="s">
        <v>1508</v>
      </c>
      <c r="H376" s="21" t="s">
        <v>1218</v>
      </c>
      <c r="I376" s="21" t="s">
        <v>1203</v>
      </c>
      <c r="J376" s="30"/>
    </row>
    <row r="377" spans="1:11" x14ac:dyDescent="0.3">
      <c r="A377" s="15" t="s">
        <v>1008</v>
      </c>
      <c r="B377" s="15" t="s">
        <v>1504</v>
      </c>
      <c r="C377" s="24" t="s">
        <v>339</v>
      </c>
      <c r="D377" s="307">
        <v>1.6174960212032262E-2</v>
      </c>
      <c r="E377" s="308">
        <v>2.4278544136990075</v>
      </c>
      <c r="F377" s="21">
        <v>30</v>
      </c>
      <c r="G377" s="309" t="s">
        <v>1507</v>
      </c>
      <c r="H377" s="21" t="s">
        <v>1217</v>
      </c>
      <c r="I377" s="21" t="s">
        <v>1203</v>
      </c>
      <c r="J377" s="30"/>
    </row>
    <row r="378" spans="1:11" x14ac:dyDescent="0.3">
      <c r="A378" s="15" t="s">
        <v>741</v>
      </c>
      <c r="B378" s="15" t="s">
        <v>1504</v>
      </c>
      <c r="C378" s="24" t="s">
        <v>339</v>
      </c>
      <c r="D378" s="307">
        <v>1.6124306374571195E-2</v>
      </c>
      <c r="E378" s="308">
        <v>2.6562468000000004</v>
      </c>
      <c r="F378" s="40">
        <v>27</v>
      </c>
      <c r="G378" s="309" t="s">
        <v>1507</v>
      </c>
      <c r="H378" s="21" t="s">
        <v>1217</v>
      </c>
      <c r="I378" s="21" t="s">
        <v>1203</v>
      </c>
      <c r="J378" s="30"/>
    </row>
    <row r="379" spans="1:11" ht="14.5" x14ac:dyDescent="0.35">
      <c r="A379" s="15" t="s">
        <v>1375</v>
      </c>
      <c r="B379" s="15" t="s">
        <v>1229</v>
      </c>
      <c r="C379" s="15" t="s">
        <v>339</v>
      </c>
      <c r="D379" s="171">
        <v>1.6104219174495109E-2</v>
      </c>
      <c r="E379" s="135">
        <v>3</v>
      </c>
      <c r="F379" s="21">
        <v>24</v>
      </c>
      <c r="G379" s="309" t="s">
        <v>1507</v>
      </c>
      <c r="H379" s="21" t="s">
        <v>1212</v>
      </c>
      <c r="I379" s="21" t="s">
        <v>422</v>
      </c>
      <c r="J379" s="30"/>
    </row>
    <row r="380" spans="1:11" x14ac:dyDescent="0.3">
      <c r="A380" s="15" t="s">
        <v>749</v>
      </c>
      <c r="B380" s="15" t="s">
        <v>1504</v>
      </c>
      <c r="C380" s="24" t="s">
        <v>339</v>
      </c>
      <c r="D380" s="316">
        <v>1.6003284960001807E-2</v>
      </c>
      <c r="E380" s="308">
        <v>2.8189252000000011</v>
      </c>
      <c r="F380" s="21">
        <v>39</v>
      </c>
      <c r="G380" s="309" t="s">
        <v>1508</v>
      </c>
      <c r="H380" s="28" t="s">
        <v>1217</v>
      </c>
      <c r="I380" s="21" t="s">
        <v>1203</v>
      </c>
      <c r="J380" s="30"/>
    </row>
    <row r="381" spans="1:11" ht="14.5" x14ac:dyDescent="0.35">
      <c r="A381" s="15" t="s">
        <v>1331</v>
      </c>
      <c r="B381" s="15" t="s">
        <v>1380</v>
      </c>
      <c r="C381" s="15" t="s">
        <v>339</v>
      </c>
      <c r="D381" s="171">
        <v>1.5950137416568512E-2</v>
      </c>
      <c r="E381" s="135">
        <v>4.4000000000000004</v>
      </c>
      <c r="F381" s="21">
        <v>98</v>
      </c>
      <c r="G381" s="309" t="s">
        <v>1508</v>
      </c>
      <c r="H381" s="21" t="s">
        <v>349</v>
      </c>
      <c r="I381" s="21" t="s">
        <v>422</v>
      </c>
      <c r="J381" s="29"/>
    </row>
    <row r="382" spans="1:11" x14ac:dyDescent="0.3">
      <c r="A382" s="15" t="s">
        <v>743</v>
      </c>
      <c r="B382" s="15" t="s">
        <v>1504</v>
      </c>
      <c r="C382" s="24" t="s">
        <v>339</v>
      </c>
      <c r="D382" s="307">
        <v>1.5876538101693028E-2</v>
      </c>
      <c r="E382" s="308">
        <v>2.4511324000000005</v>
      </c>
      <c r="F382" s="40">
        <v>27</v>
      </c>
      <c r="G382" s="309" t="s">
        <v>1507</v>
      </c>
      <c r="H382" s="21" t="s">
        <v>1217</v>
      </c>
      <c r="I382" s="21" t="s">
        <v>1203</v>
      </c>
      <c r="J382" s="30"/>
    </row>
    <row r="383" spans="1:11" s="44" customFormat="1" ht="14.5" x14ac:dyDescent="0.35">
      <c r="A383" s="15" t="s">
        <v>1293</v>
      </c>
      <c r="B383" s="15" t="s">
        <v>1380</v>
      </c>
      <c r="C383" s="15" t="s">
        <v>339</v>
      </c>
      <c r="D383" s="171">
        <v>1.5831781197921769E-2</v>
      </c>
      <c r="E383" s="135">
        <v>4.0999999999999996</v>
      </c>
      <c r="F383" s="21">
        <v>77</v>
      </c>
      <c r="G383" s="309" t="s">
        <v>1508</v>
      </c>
      <c r="H383" s="21" t="s">
        <v>347</v>
      </c>
      <c r="I383" s="21" t="s">
        <v>422</v>
      </c>
      <c r="J383" s="30"/>
    </row>
    <row r="384" spans="1:11" x14ac:dyDescent="0.3">
      <c r="A384" s="15" t="s">
        <v>713</v>
      </c>
      <c r="B384" s="15" t="s">
        <v>1504</v>
      </c>
      <c r="C384" s="24" t="s">
        <v>339</v>
      </c>
      <c r="D384" s="307">
        <v>1.5817321129352344E-2</v>
      </c>
      <c r="E384" s="308">
        <v>2.567044000000001</v>
      </c>
      <c r="F384" s="21">
        <v>20</v>
      </c>
      <c r="G384" s="309" t="s">
        <v>1507</v>
      </c>
      <c r="H384" s="21" t="s">
        <v>1217</v>
      </c>
      <c r="I384" s="21" t="s">
        <v>1203</v>
      </c>
      <c r="J384" s="30"/>
    </row>
    <row r="385" spans="1:10" ht="14.5" x14ac:dyDescent="0.35">
      <c r="A385" s="15" t="s">
        <v>1328</v>
      </c>
      <c r="B385" s="15" t="s">
        <v>1380</v>
      </c>
      <c r="C385" s="15" t="s">
        <v>339</v>
      </c>
      <c r="D385" s="171">
        <v>1.5661983179735106E-2</v>
      </c>
      <c r="E385" s="135">
        <v>4.3</v>
      </c>
      <c r="F385" s="21">
        <v>98</v>
      </c>
      <c r="G385" s="309" t="s">
        <v>1508</v>
      </c>
      <c r="H385" s="21" t="s">
        <v>349</v>
      </c>
      <c r="I385" s="21" t="s">
        <v>422</v>
      </c>
      <c r="J385" s="30"/>
    </row>
    <row r="386" spans="1:10" x14ac:dyDescent="0.3">
      <c r="A386" s="15" t="s">
        <v>748</v>
      </c>
      <c r="B386" s="15" t="s">
        <v>1504</v>
      </c>
      <c r="C386" s="24" t="s">
        <v>339</v>
      </c>
      <c r="D386" s="316">
        <v>1.5607746765863406E-2</v>
      </c>
      <c r="E386" s="308">
        <v>3.3572230000000007</v>
      </c>
      <c r="F386" s="21">
        <v>39</v>
      </c>
      <c r="G386" s="309" t="s">
        <v>1508</v>
      </c>
      <c r="H386" s="28" t="s">
        <v>1217</v>
      </c>
      <c r="I386" s="21" t="s">
        <v>1203</v>
      </c>
      <c r="J386" s="30"/>
    </row>
    <row r="387" spans="1:10" s="44" customFormat="1" x14ac:dyDescent="0.3">
      <c r="A387" s="315" t="s">
        <v>189</v>
      </c>
      <c r="B387" s="24" t="s">
        <v>1378</v>
      </c>
      <c r="C387" s="15" t="s">
        <v>339</v>
      </c>
      <c r="D387" s="316">
        <v>1.5590409365502232E-2</v>
      </c>
      <c r="E387" s="317">
        <v>1.1000000000000001</v>
      </c>
      <c r="F387" s="318">
        <v>91</v>
      </c>
      <c r="G387" s="309" t="s">
        <v>1508</v>
      </c>
      <c r="H387" s="28" t="s">
        <v>347</v>
      </c>
      <c r="I387" s="21" t="s">
        <v>422</v>
      </c>
      <c r="J387" s="30"/>
    </row>
    <row r="388" spans="1:10" s="23" customFormat="1" ht="14.5" x14ac:dyDescent="0.35">
      <c r="A388" s="24" t="s">
        <v>61</v>
      </c>
      <c r="B388" s="24" t="s">
        <v>1378</v>
      </c>
      <c r="C388" s="24" t="s">
        <v>339</v>
      </c>
      <c r="D388" s="316">
        <v>1.5575548522456526E-2</v>
      </c>
      <c r="E388" s="208">
        <v>1.8</v>
      </c>
      <c r="F388" s="136">
        <v>57.912000000000006</v>
      </c>
      <c r="G388" s="309" t="s">
        <v>1508</v>
      </c>
      <c r="H388" s="21" t="s">
        <v>349</v>
      </c>
      <c r="I388" s="21" t="s">
        <v>422</v>
      </c>
      <c r="J388" s="30"/>
    </row>
    <row r="389" spans="1:10" s="23" customFormat="1" x14ac:dyDescent="0.3">
      <c r="A389" s="1" t="s">
        <v>892</v>
      </c>
      <c r="B389" s="1" t="s">
        <v>1506</v>
      </c>
      <c r="C389" s="2" t="s">
        <v>339</v>
      </c>
      <c r="D389" s="163">
        <v>1.54917850224948E-2</v>
      </c>
      <c r="E389" s="27">
        <v>2.4682500000000012</v>
      </c>
      <c r="F389" s="323">
        <v>51</v>
      </c>
      <c r="G389" s="309" t="s">
        <v>1508</v>
      </c>
      <c r="H389" s="21" t="s">
        <v>1218</v>
      </c>
      <c r="I389" s="21" t="s">
        <v>1203</v>
      </c>
      <c r="J389" s="30"/>
    </row>
    <row r="390" spans="1:10" ht="14.5" x14ac:dyDescent="0.35">
      <c r="A390" s="15" t="s">
        <v>1374</v>
      </c>
      <c r="B390" s="15" t="s">
        <v>1229</v>
      </c>
      <c r="C390" s="15" t="s">
        <v>339</v>
      </c>
      <c r="D390" s="171">
        <v>1.5480188045668234E-2</v>
      </c>
      <c r="E390" s="135">
        <v>2.7</v>
      </c>
      <c r="F390" s="21">
        <v>24</v>
      </c>
      <c r="G390" s="309" t="s">
        <v>1507</v>
      </c>
      <c r="H390" s="21" t="s">
        <v>1212</v>
      </c>
      <c r="I390" s="21" t="s">
        <v>422</v>
      </c>
      <c r="J390" s="30"/>
    </row>
    <row r="391" spans="1:10" x14ac:dyDescent="0.3">
      <c r="A391" s="23" t="s">
        <v>503</v>
      </c>
      <c r="B391" s="15" t="s">
        <v>1504</v>
      </c>
      <c r="C391" s="24" t="s">
        <v>339</v>
      </c>
      <c r="D391" s="307">
        <v>1.5422894509916643E-2</v>
      </c>
      <c r="E391" s="308">
        <v>1.2061615999999995</v>
      </c>
      <c r="F391" s="40">
        <v>14</v>
      </c>
      <c r="G391" s="309" t="s">
        <v>1507</v>
      </c>
      <c r="H391" s="28" t="s">
        <v>1217</v>
      </c>
      <c r="I391" s="21" t="s">
        <v>1203</v>
      </c>
      <c r="J391" s="30"/>
    </row>
    <row r="392" spans="1:10" x14ac:dyDescent="0.3">
      <c r="A392" s="15" t="s">
        <v>762</v>
      </c>
      <c r="B392" s="15" t="s">
        <v>1504</v>
      </c>
      <c r="C392" s="24" t="s">
        <v>339</v>
      </c>
      <c r="D392" s="307">
        <v>1.5334776349150547E-2</v>
      </c>
      <c r="E392" s="308">
        <v>2.0736175999999999</v>
      </c>
      <c r="F392" s="21">
        <v>30</v>
      </c>
      <c r="G392" s="309" t="s">
        <v>1507</v>
      </c>
      <c r="H392" s="21" t="s">
        <v>1217</v>
      </c>
      <c r="I392" s="21" t="s">
        <v>1203</v>
      </c>
      <c r="J392" s="30"/>
    </row>
    <row r="393" spans="1:10" x14ac:dyDescent="0.3">
      <c r="A393" s="315" t="s">
        <v>258</v>
      </c>
      <c r="B393" s="24" t="s">
        <v>1378</v>
      </c>
      <c r="C393" s="15" t="s">
        <v>339</v>
      </c>
      <c r="D393" s="316">
        <v>1.5303324859179504E-2</v>
      </c>
      <c r="E393" s="317">
        <v>4.5999999999999996</v>
      </c>
      <c r="F393" s="320">
        <v>91</v>
      </c>
      <c r="G393" s="309" t="s">
        <v>1508</v>
      </c>
      <c r="H393" s="28" t="s">
        <v>355</v>
      </c>
      <c r="I393" s="21" t="s">
        <v>422</v>
      </c>
      <c r="J393" s="30"/>
    </row>
    <row r="394" spans="1:10" x14ac:dyDescent="0.3">
      <c r="A394" s="15" t="s">
        <v>904</v>
      </c>
      <c r="B394" s="15" t="s">
        <v>1229</v>
      </c>
      <c r="C394" s="24" t="s">
        <v>339</v>
      </c>
      <c r="D394" s="316">
        <v>1.5212329359598091E-2</v>
      </c>
      <c r="E394" s="308">
        <v>3.6792285000000007</v>
      </c>
      <c r="F394" s="21">
        <v>69</v>
      </c>
      <c r="G394" s="309" t="s">
        <v>1508</v>
      </c>
      <c r="H394" s="40" t="s">
        <v>1219</v>
      </c>
      <c r="I394" s="21" t="s">
        <v>1203</v>
      </c>
      <c r="J394" s="30"/>
    </row>
    <row r="395" spans="1:10" x14ac:dyDescent="0.3">
      <c r="A395" s="23" t="s">
        <v>449</v>
      </c>
      <c r="B395" s="15" t="s">
        <v>1229</v>
      </c>
      <c r="C395" s="24" t="s">
        <v>339</v>
      </c>
      <c r="D395" s="316">
        <v>1.5158898558196982E-2</v>
      </c>
      <c r="E395" s="308">
        <v>2.7013003000000011</v>
      </c>
      <c r="F395" s="40">
        <v>40</v>
      </c>
      <c r="G395" s="309" t="s">
        <v>1508</v>
      </c>
      <c r="H395" s="28" t="s">
        <v>1218</v>
      </c>
      <c r="I395" s="21" t="s">
        <v>1203</v>
      </c>
      <c r="J395" s="29"/>
    </row>
    <row r="396" spans="1:10" s="44" customFormat="1" x14ac:dyDescent="0.3">
      <c r="A396" s="15" t="s">
        <v>601</v>
      </c>
      <c r="B396" s="15" t="s">
        <v>1229</v>
      </c>
      <c r="C396" s="24" t="s">
        <v>339</v>
      </c>
      <c r="D396" s="316">
        <v>1.5043774033466604E-2</v>
      </c>
      <c r="E396" s="308">
        <v>1.4552049</v>
      </c>
      <c r="F396" s="40">
        <v>38</v>
      </c>
      <c r="G396" s="309" t="s">
        <v>1508</v>
      </c>
      <c r="H396" s="28" t="s">
        <v>1218</v>
      </c>
      <c r="I396" s="21" t="s">
        <v>1203</v>
      </c>
      <c r="J396" s="29"/>
    </row>
    <row r="397" spans="1:10" s="44" customFormat="1" x14ac:dyDescent="0.3">
      <c r="A397" s="23" t="s">
        <v>453</v>
      </c>
      <c r="B397" s="15" t="s">
        <v>1229</v>
      </c>
      <c r="C397" s="24" t="s">
        <v>339</v>
      </c>
      <c r="D397" s="307">
        <v>1.5011533243474371E-2</v>
      </c>
      <c r="E397" s="308">
        <v>3.3795550000000003</v>
      </c>
      <c r="F397" s="40">
        <v>24</v>
      </c>
      <c r="G397" s="309" t="s">
        <v>1507</v>
      </c>
      <c r="H397" s="21" t="s">
        <v>1218</v>
      </c>
      <c r="I397" s="21" t="s">
        <v>1203</v>
      </c>
      <c r="J397" s="30"/>
    </row>
    <row r="398" spans="1:10" x14ac:dyDescent="0.3">
      <c r="A398" s="1" t="s">
        <v>891</v>
      </c>
      <c r="B398" s="1" t="s">
        <v>1506</v>
      </c>
      <c r="C398" s="2" t="s">
        <v>339</v>
      </c>
      <c r="D398" s="163">
        <v>1.499788718063186E-2</v>
      </c>
      <c r="E398" s="27">
        <v>2.3098299999999998</v>
      </c>
      <c r="F398" s="323">
        <v>51</v>
      </c>
      <c r="G398" s="309" t="s">
        <v>1508</v>
      </c>
      <c r="H398" s="21" t="s">
        <v>1218</v>
      </c>
      <c r="I398" s="21" t="s">
        <v>1203</v>
      </c>
      <c r="J398" s="52"/>
    </row>
    <row r="399" spans="1:10" x14ac:dyDescent="0.3">
      <c r="A399" s="15" t="s">
        <v>1062</v>
      </c>
      <c r="B399" s="24" t="s">
        <v>1378</v>
      </c>
      <c r="C399" s="24" t="s">
        <v>339</v>
      </c>
      <c r="D399" s="316">
        <v>1.4931830408763173E-2</v>
      </c>
      <c r="E399" s="308">
        <v>0.1847951522607873</v>
      </c>
      <c r="F399" s="21">
        <v>109</v>
      </c>
      <c r="G399" s="309" t="s">
        <v>1508</v>
      </c>
      <c r="H399" s="21" t="s">
        <v>1217</v>
      </c>
      <c r="I399" s="21" t="s">
        <v>1203</v>
      </c>
      <c r="J399" s="29"/>
    </row>
    <row r="400" spans="1:10" ht="14.5" x14ac:dyDescent="0.35">
      <c r="A400" s="15" t="s">
        <v>1330</v>
      </c>
      <c r="B400" s="15" t="s">
        <v>1380</v>
      </c>
      <c r="C400" s="15" t="s">
        <v>339</v>
      </c>
      <c r="D400" s="171">
        <v>1.4851001465559354E-2</v>
      </c>
      <c r="E400" s="135">
        <v>4.5999999999999996</v>
      </c>
      <c r="F400" s="21">
        <v>98</v>
      </c>
      <c r="G400" s="309" t="s">
        <v>1508</v>
      </c>
      <c r="H400" s="21" t="s">
        <v>349</v>
      </c>
      <c r="I400" s="21" t="s">
        <v>422</v>
      </c>
      <c r="J400" s="30"/>
    </row>
    <row r="401" spans="1:10" x14ac:dyDescent="0.3">
      <c r="A401" s="315" t="s">
        <v>266</v>
      </c>
      <c r="B401" s="15" t="s">
        <v>1229</v>
      </c>
      <c r="C401" s="15" t="s">
        <v>339</v>
      </c>
      <c r="D401" s="316">
        <v>1.484812827825532E-2</v>
      </c>
      <c r="E401" s="317">
        <v>4.5</v>
      </c>
      <c r="F401" s="320">
        <v>88.08720000000001</v>
      </c>
      <c r="G401" s="309" t="s">
        <v>1508</v>
      </c>
      <c r="H401" s="28" t="s">
        <v>354</v>
      </c>
      <c r="I401" s="21" t="s">
        <v>422</v>
      </c>
      <c r="J401" s="29"/>
    </row>
    <row r="402" spans="1:10" x14ac:dyDescent="0.3">
      <c r="A402" s="15" t="s">
        <v>1035</v>
      </c>
      <c r="B402" s="24" t="s">
        <v>1378</v>
      </c>
      <c r="C402" s="24" t="s">
        <v>339</v>
      </c>
      <c r="D402" s="316">
        <v>1.4676522567653057E-2</v>
      </c>
      <c r="E402" s="308">
        <v>2.2450948106497206</v>
      </c>
      <c r="F402" s="21">
        <v>92</v>
      </c>
      <c r="G402" s="309" t="s">
        <v>1508</v>
      </c>
      <c r="H402" s="21" t="s">
        <v>1217</v>
      </c>
      <c r="I402" s="21" t="s">
        <v>1203</v>
      </c>
      <c r="J402" s="30"/>
    </row>
    <row r="403" spans="1:10" x14ac:dyDescent="0.3">
      <c r="A403" s="15" t="s">
        <v>602</v>
      </c>
      <c r="B403" s="15" t="s">
        <v>1229</v>
      </c>
      <c r="C403" s="24" t="s">
        <v>339</v>
      </c>
      <c r="D403" s="316">
        <v>1.4526520084902224E-2</v>
      </c>
      <c r="E403" s="308">
        <v>3.3492869000000014</v>
      </c>
      <c r="F403" s="40">
        <v>38</v>
      </c>
      <c r="G403" s="309" t="s">
        <v>1508</v>
      </c>
      <c r="H403" s="28" t="s">
        <v>1218</v>
      </c>
      <c r="I403" s="21" t="s">
        <v>1203</v>
      </c>
      <c r="J403" s="29"/>
    </row>
    <row r="404" spans="1:10" x14ac:dyDescent="0.3">
      <c r="A404" s="15" t="s">
        <v>714</v>
      </c>
      <c r="B404" s="15" t="s">
        <v>1504</v>
      </c>
      <c r="C404" s="24" t="s">
        <v>339</v>
      </c>
      <c r="D404" s="307">
        <v>1.442365850444857E-2</v>
      </c>
      <c r="E404" s="308">
        <v>1.5103541999999988</v>
      </c>
      <c r="F404" s="21">
        <v>20</v>
      </c>
      <c r="G404" s="309" t="s">
        <v>1507</v>
      </c>
      <c r="H404" s="21" t="s">
        <v>1217</v>
      </c>
      <c r="I404" s="21" t="s">
        <v>1203</v>
      </c>
      <c r="J404" s="47"/>
    </row>
    <row r="405" spans="1:10" x14ac:dyDescent="0.3">
      <c r="A405" s="15" t="s">
        <v>600</v>
      </c>
      <c r="B405" s="15" t="s">
        <v>1229</v>
      </c>
      <c r="C405" s="24" t="s">
        <v>339</v>
      </c>
      <c r="D405" s="316">
        <v>1.4407726538572641E-2</v>
      </c>
      <c r="E405" s="308">
        <v>1.298893400000001</v>
      </c>
      <c r="F405" s="40">
        <v>38</v>
      </c>
      <c r="G405" s="309" t="s">
        <v>1508</v>
      </c>
      <c r="H405" s="28" t="s">
        <v>1218</v>
      </c>
      <c r="I405" s="21" t="s">
        <v>1203</v>
      </c>
      <c r="J405" s="29"/>
    </row>
    <row r="406" spans="1:10" ht="14.5" x14ac:dyDescent="0.35">
      <c r="A406" s="2" t="s">
        <v>50</v>
      </c>
      <c r="B406" s="1" t="s">
        <v>1382</v>
      </c>
      <c r="C406" s="2" t="s">
        <v>339</v>
      </c>
      <c r="D406" s="163">
        <v>1.4395791999261753E-2</v>
      </c>
      <c r="E406" s="167">
        <v>2.4</v>
      </c>
      <c r="F406" s="18">
        <v>54.864000000000004</v>
      </c>
      <c r="G406" s="309" t="s">
        <v>1508</v>
      </c>
      <c r="H406" s="323" t="s">
        <v>345</v>
      </c>
      <c r="I406" s="21" t="s">
        <v>422</v>
      </c>
      <c r="J406" s="30"/>
    </row>
    <row r="407" spans="1:10" x14ac:dyDescent="0.3">
      <c r="A407" s="315" t="s">
        <v>93</v>
      </c>
      <c r="B407" s="15" t="s">
        <v>1229</v>
      </c>
      <c r="C407" s="24" t="s">
        <v>339</v>
      </c>
      <c r="D407" s="316">
        <v>1.4333506951400298E-2</v>
      </c>
      <c r="E407" s="317">
        <v>2.8</v>
      </c>
      <c r="F407" s="318">
        <v>55</v>
      </c>
      <c r="G407" s="309" t="s">
        <v>1508</v>
      </c>
      <c r="H407" s="28" t="s">
        <v>347</v>
      </c>
      <c r="I407" s="21" t="s">
        <v>422</v>
      </c>
      <c r="J407" s="29"/>
    </row>
    <row r="408" spans="1:10" x14ac:dyDescent="0.3">
      <c r="A408" s="315" t="s">
        <v>216</v>
      </c>
      <c r="B408" s="15" t="s">
        <v>1229</v>
      </c>
      <c r="C408" s="15" t="s">
        <v>339</v>
      </c>
      <c r="D408" s="316">
        <v>1.4319713204060936E-2</v>
      </c>
      <c r="E408" s="317">
        <v>5.3</v>
      </c>
      <c r="F408" s="320">
        <v>70.408799999999999</v>
      </c>
      <c r="G408" s="309" t="s">
        <v>1508</v>
      </c>
      <c r="H408" s="28" t="s">
        <v>1212</v>
      </c>
      <c r="I408" s="21" t="s">
        <v>422</v>
      </c>
      <c r="J408" s="29"/>
    </row>
    <row r="409" spans="1:10" x14ac:dyDescent="0.3">
      <c r="A409" s="23" t="s">
        <v>479</v>
      </c>
      <c r="B409" s="15" t="s">
        <v>1504</v>
      </c>
      <c r="C409" s="24" t="s">
        <v>339</v>
      </c>
      <c r="D409" s="307">
        <v>1.4259705153779239E-2</v>
      </c>
      <c r="E409" s="308">
        <v>3.1284150000000013</v>
      </c>
      <c r="F409" s="40">
        <v>27</v>
      </c>
      <c r="G409" s="309" t="s">
        <v>1507</v>
      </c>
      <c r="H409" s="21" t="s">
        <v>1217</v>
      </c>
      <c r="I409" s="21" t="s">
        <v>1203</v>
      </c>
      <c r="J409" s="29"/>
    </row>
    <row r="410" spans="1:10" x14ac:dyDescent="0.3">
      <c r="A410" s="1" t="s">
        <v>801</v>
      </c>
      <c r="B410" s="1" t="s">
        <v>1506</v>
      </c>
      <c r="C410" s="2" t="s">
        <v>339</v>
      </c>
      <c r="D410" s="163">
        <v>1.4199077916879689E-2</v>
      </c>
      <c r="E410" s="27">
        <v>1.9802439999999999</v>
      </c>
      <c r="F410" s="323">
        <v>78</v>
      </c>
      <c r="G410" s="309" t="s">
        <v>1508</v>
      </c>
      <c r="H410" s="28" t="s">
        <v>1218</v>
      </c>
      <c r="I410" s="21" t="s">
        <v>1203</v>
      </c>
      <c r="J410" s="30"/>
    </row>
    <row r="411" spans="1:10" x14ac:dyDescent="0.3">
      <c r="A411" s="315" t="s">
        <v>134</v>
      </c>
      <c r="B411" s="15" t="s">
        <v>1229</v>
      </c>
      <c r="C411" s="24" t="s">
        <v>339</v>
      </c>
      <c r="D411" s="307">
        <v>1.4160805930431477E-2</v>
      </c>
      <c r="E411" s="319">
        <v>4.5999999999999996</v>
      </c>
      <c r="F411" s="318">
        <v>15</v>
      </c>
      <c r="G411" s="309" t="s">
        <v>1507</v>
      </c>
      <c r="H411" s="28" t="s">
        <v>352</v>
      </c>
      <c r="I411" s="21" t="s">
        <v>422</v>
      </c>
      <c r="J411" s="30"/>
    </row>
    <row r="412" spans="1:10" x14ac:dyDescent="0.3">
      <c r="A412" s="23" t="s">
        <v>490</v>
      </c>
      <c r="B412" s="15" t="s">
        <v>1504</v>
      </c>
      <c r="C412" s="24" t="s">
        <v>339</v>
      </c>
      <c r="D412" s="307">
        <v>1.4097255481599628E-2</v>
      </c>
      <c r="E412" s="308">
        <v>3.5823216000000002</v>
      </c>
      <c r="F412" s="40">
        <v>27</v>
      </c>
      <c r="G412" s="309" t="s">
        <v>1507</v>
      </c>
      <c r="H412" s="21" t="s">
        <v>1217</v>
      </c>
      <c r="I412" s="21" t="s">
        <v>1203</v>
      </c>
      <c r="J412" s="30"/>
    </row>
    <row r="413" spans="1:10" x14ac:dyDescent="0.3">
      <c r="A413" s="23" t="s">
        <v>438</v>
      </c>
      <c r="B413" s="15" t="s">
        <v>1229</v>
      </c>
      <c r="C413" s="24" t="s">
        <v>339</v>
      </c>
      <c r="D413" s="316">
        <v>1.4071967064130126E-2</v>
      </c>
      <c r="E413" s="308">
        <v>2.1983020000000009</v>
      </c>
      <c r="F413" s="40">
        <v>40</v>
      </c>
      <c r="G413" s="309" t="s">
        <v>1508</v>
      </c>
      <c r="H413" s="28" t="s">
        <v>1218</v>
      </c>
      <c r="I413" s="21" t="s">
        <v>1203</v>
      </c>
      <c r="J413" s="29"/>
    </row>
    <row r="414" spans="1:10" ht="14.5" x14ac:dyDescent="0.35">
      <c r="A414" s="15" t="s">
        <v>1335</v>
      </c>
      <c r="B414" s="15" t="s">
        <v>1229</v>
      </c>
      <c r="C414" s="15" t="s">
        <v>339</v>
      </c>
      <c r="D414" s="171">
        <v>1.4008692744901369E-2</v>
      </c>
      <c r="E414" s="135">
        <v>2.2999999999999998</v>
      </c>
      <c r="F414" s="21">
        <v>55</v>
      </c>
      <c r="G414" s="309" t="s">
        <v>1508</v>
      </c>
      <c r="H414" s="21" t="s">
        <v>349</v>
      </c>
      <c r="I414" s="21" t="s">
        <v>422</v>
      </c>
      <c r="J414" s="29"/>
    </row>
    <row r="415" spans="1:10" ht="14.5" x14ac:dyDescent="0.35">
      <c r="A415" s="15" t="s">
        <v>1332</v>
      </c>
      <c r="B415" s="15" t="s">
        <v>1380</v>
      </c>
      <c r="C415" s="15" t="s">
        <v>339</v>
      </c>
      <c r="D415" s="171">
        <v>1.3946933618427448E-2</v>
      </c>
      <c r="E415" s="135">
        <v>4.5999999999999996</v>
      </c>
      <c r="F415" s="21">
        <v>98</v>
      </c>
      <c r="G415" s="309" t="s">
        <v>1508</v>
      </c>
      <c r="H415" s="21" t="s">
        <v>349</v>
      </c>
      <c r="I415" s="21" t="s">
        <v>422</v>
      </c>
      <c r="J415" s="29"/>
    </row>
    <row r="416" spans="1:10" x14ac:dyDescent="0.3">
      <c r="A416" s="15" t="s">
        <v>1057</v>
      </c>
      <c r="B416" s="24" t="s">
        <v>1378</v>
      </c>
      <c r="C416" s="24" t="s">
        <v>339</v>
      </c>
      <c r="D416" s="316">
        <v>1.3908828248919253E-2</v>
      </c>
      <c r="E416" s="308">
        <v>1.602545415058144</v>
      </c>
      <c r="F416" s="21">
        <v>117</v>
      </c>
      <c r="G416" s="309" t="s">
        <v>1508</v>
      </c>
      <c r="H416" s="21" t="s">
        <v>1217</v>
      </c>
      <c r="I416" s="21" t="s">
        <v>1203</v>
      </c>
      <c r="J416" s="29"/>
    </row>
    <row r="417" spans="1:10" x14ac:dyDescent="0.3">
      <c r="A417" s="105" t="s">
        <v>256</v>
      </c>
      <c r="B417" s="1" t="s">
        <v>1382</v>
      </c>
      <c r="C417" s="1" t="s">
        <v>339</v>
      </c>
      <c r="D417" s="163">
        <v>1.3837360874360776E-2</v>
      </c>
      <c r="E417" s="164">
        <v>4.5</v>
      </c>
      <c r="F417" s="116">
        <v>91</v>
      </c>
      <c r="G417" s="309" t="s">
        <v>1508</v>
      </c>
      <c r="H417" s="110" t="s">
        <v>355</v>
      </c>
      <c r="I417" s="21" t="s">
        <v>422</v>
      </c>
      <c r="J417" s="30"/>
    </row>
    <row r="418" spans="1:10" x14ac:dyDescent="0.3">
      <c r="A418" s="315" t="s">
        <v>142</v>
      </c>
      <c r="B418" s="15" t="s">
        <v>1229</v>
      </c>
      <c r="C418" s="24" t="s">
        <v>339</v>
      </c>
      <c r="D418" s="316">
        <v>1.3782305298358881E-2</v>
      </c>
      <c r="E418" s="317">
        <v>2.5</v>
      </c>
      <c r="F418" s="318">
        <v>59</v>
      </c>
      <c r="G418" s="309" t="s">
        <v>1508</v>
      </c>
      <c r="H418" s="28" t="s">
        <v>349</v>
      </c>
      <c r="I418" s="21" t="s">
        <v>422</v>
      </c>
      <c r="J418" s="30"/>
    </row>
    <row r="419" spans="1:10" x14ac:dyDescent="0.3">
      <c r="A419" s="1" t="s">
        <v>890</v>
      </c>
      <c r="B419" s="1" t="s">
        <v>1506</v>
      </c>
      <c r="C419" s="2" t="s">
        <v>339</v>
      </c>
      <c r="D419" s="163">
        <v>1.3570198485270208E-2</v>
      </c>
      <c r="E419" s="27">
        <v>2.4176515000000007</v>
      </c>
      <c r="F419" s="323">
        <v>51</v>
      </c>
      <c r="G419" s="309" t="s">
        <v>1508</v>
      </c>
      <c r="H419" s="21" t="s">
        <v>1218</v>
      </c>
      <c r="I419" s="21" t="s">
        <v>1203</v>
      </c>
      <c r="J419" s="30"/>
    </row>
    <row r="420" spans="1:10" x14ac:dyDescent="0.3">
      <c r="A420" s="15" t="s">
        <v>900</v>
      </c>
      <c r="B420" s="15" t="s">
        <v>1229</v>
      </c>
      <c r="C420" s="24" t="s">
        <v>339</v>
      </c>
      <c r="D420" s="316">
        <v>1.3424749386518846E-2</v>
      </c>
      <c r="E420" s="308">
        <v>4.3481209999999999</v>
      </c>
      <c r="F420" s="21">
        <v>69</v>
      </c>
      <c r="G420" s="309" t="s">
        <v>1508</v>
      </c>
      <c r="H420" s="40" t="s">
        <v>1219</v>
      </c>
      <c r="I420" s="21" t="s">
        <v>1203</v>
      </c>
      <c r="J420" s="29"/>
    </row>
    <row r="421" spans="1:10" x14ac:dyDescent="0.3">
      <c r="A421" s="15" t="s">
        <v>710</v>
      </c>
      <c r="B421" s="15" t="s">
        <v>1504</v>
      </c>
      <c r="C421" s="24" t="s">
        <v>339</v>
      </c>
      <c r="D421" s="307">
        <v>1.3385545170688188E-2</v>
      </c>
      <c r="E421" s="308">
        <v>2.0066807999999994</v>
      </c>
      <c r="F421" s="21">
        <v>20</v>
      </c>
      <c r="G421" s="309" t="s">
        <v>1507</v>
      </c>
      <c r="H421" s="21" t="s">
        <v>1217</v>
      </c>
      <c r="I421" s="21" t="s">
        <v>1203</v>
      </c>
      <c r="J421" s="29"/>
    </row>
    <row r="422" spans="1:10" x14ac:dyDescent="0.3">
      <c r="A422" s="15" t="s">
        <v>808</v>
      </c>
      <c r="B422" s="24" t="s">
        <v>1378</v>
      </c>
      <c r="C422" s="24" t="s">
        <v>339</v>
      </c>
      <c r="D422" s="316">
        <v>1.2991518889745568E-2</v>
      </c>
      <c r="E422" s="308">
        <v>3.7195420000000006</v>
      </c>
      <c r="F422" s="21">
        <v>54</v>
      </c>
      <c r="G422" s="309" t="s">
        <v>1508</v>
      </c>
      <c r="H422" s="28" t="s">
        <v>1218</v>
      </c>
      <c r="I422" s="21" t="s">
        <v>1203</v>
      </c>
      <c r="J422" s="29"/>
    </row>
    <row r="423" spans="1:10" x14ac:dyDescent="0.3">
      <c r="A423" s="315" t="s">
        <v>278</v>
      </c>
      <c r="B423" s="15" t="s">
        <v>1380</v>
      </c>
      <c r="C423" s="15" t="s">
        <v>339</v>
      </c>
      <c r="D423" s="316">
        <v>1.2968241859718151E-2</v>
      </c>
      <c r="E423" s="317">
        <v>3.8</v>
      </c>
      <c r="F423" s="320">
        <v>90.220800000000011</v>
      </c>
      <c r="G423" s="309" t="s">
        <v>1508</v>
      </c>
      <c r="H423" s="28" t="s">
        <v>353</v>
      </c>
      <c r="I423" s="21" t="s">
        <v>422</v>
      </c>
      <c r="J423" s="29"/>
    </row>
    <row r="424" spans="1:10" ht="14.5" x14ac:dyDescent="0.35">
      <c r="A424" s="24" t="s">
        <v>48</v>
      </c>
      <c r="B424" s="24" t="s">
        <v>1378</v>
      </c>
      <c r="C424" s="24" t="s">
        <v>339</v>
      </c>
      <c r="D424" s="316">
        <v>1.2690642063641499E-2</v>
      </c>
      <c r="E424" s="208">
        <v>4.9000000000000004</v>
      </c>
      <c r="F424" s="136">
        <v>54.864000000000004</v>
      </c>
      <c r="G424" s="309" t="s">
        <v>1508</v>
      </c>
      <c r="H424" s="21" t="s">
        <v>345</v>
      </c>
      <c r="I424" s="21" t="s">
        <v>422</v>
      </c>
      <c r="J424" s="47"/>
    </row>
    <row r="425" spans="1:10" x14ac:dyDescent="0.3">
      <c r="A425" s="315" t="s">
        <v>235</v>
      </c>
      <c r="B425" s="24" t="s">
        <v>1378</v>
      </c>
      <c r="C425" s="15" t="s">
        <v>339</v>
      </c>
      <c r="D425" s="316">
        <v>1.2534507199880623E-2</v>
      </c>
      <c r="E425" s="317">
        <v>5.5</v>
      </c>
      <c r="F425" s="28">
        <v>91</v>
      </c>
      <c r="G425" s="309" t="s">
        <v>1508</v>
      </c>
      <c r="H425" s="28" t="s">
        <v>354</v>
      </c>
      <c r="I425" s="21" t="s">
        <v>422</v>
      </c>
      <c r="J425" s="21"/>
    </row>
    <row r="426" spans="1:10" ht="14.5" x14ac:dyDescent="0.35">
      <c r="A426" s="15" t="s">
        <v>1275</v>
      </c>
      <c r="B426" s="15" t="s">
        <v>1380</v>
      </c>
      <c r="C426" s="15" t="s">
        <v>339</v>
      </c>
      <c r="D426" s="171">
        <v>1.252599016177291E-2</v>
      </c>
      <c r="E426" s="135">
        <v>3.1</v>
      </c>
      <c r="F426" s="21">
        <v>68</v>
      </c>
      <c r="G426" s="309" t="s">
        <v>1508</v>
      </c>
      <c r="H426" s="21" t="s">
        <v>347</v>
      </c>
      <c r="I426" s="21" t="s">
        <v>422</v>
      </c>
      <c r="J426" s="21"/>
    </row>
    <row r="427" spans="1:10" ht="14.5" x14ac:dyDescent="0.35">
      <c r="A427" s="2" t="s">
        <v>57</v>
      </c>
      <c r="B427" s="1" t="s">
        <v>1382</v>
      </c>
      <c r="C427" s="2" t="s">
        <v>339</v>
      </c>
      <c r="D427" s="163">
        <v>1.2447389630160293E-2</v>
      </c>
      <c r="E427" s="167">
        <v>2.7</v>
      </c>
      <c r="F427" s="18">
        <v>54.864000000000004</v>
      </c>
      <c r="G427" s="309" t="s">
        <v>1508</v>
      </c>
      <c r="H427" s="323" t="s">
        <v>349</v>
      </c>
      <c r="I427" s="21" t="s">
        <v>422</v>
      </c>
      <c r="J427" s="21"/>
    </row>
    <row r="428" spans="1:10" x14ac:dyDescent="0.3">
      <c r="A428" s="15" t="s">
        <v>895</v>
      </c>
      <c r="B428" s="15" t="s">
        <v>1229</v>
      </c>
      <c r="C428" s="24" t="s">
        <v>339</v>
      </c>
      <c r="D428" s="316">
        <v>1.2347113292535124E-2</v>
      </c>
      <c r="E428" s="308">
        <v>4.7806009999999999</v>
      </c>
      <c r="F428" s="21">
        <v>80</v>
      </c>
      <c r="G428" s="309" t="s">
        <v>1508</v>
      </c>
      <c r="H428" s="40" t="s">
        <v>1219</v>
      </c>
      <c r="I428" s="21" t="s">
        <v>1203</v>
      </c>
      <c r="J428" s="21"/>
    </row>
    <row r="429" spans="1:10" x14ac:dyDescent="0.3">
      <c r="A429" s="315" t="s">
        <v>167</v>
      </c>
      <c r="B429" s="24" t="s">
        <v>1378</v>
      </c>
      <c r="C429" s="24" t="s">
        <v>339</v>
      </c>
      <c r="D429" s="316">
        <v>1.223879755224049E-2</v>
      </c>
      <c r="E429" s="317">
        <v>4.7</v>
      </c>
      <c r="F429" s="320">
        <v>55.473600000000005</v>
      </c>
      <c r="G429" s="309" t="s">
        <v>1508</v>
      </c>
      <c r="H429" s="28" t="s">
        <v>1212</v>
      </c>
      <c r="I429" s="21" t="s">
        <v>422</v>
      </c>
      <c r="J429" s="21"/>
    </row>
    <row r="430" spans="1:10" x14ac:dyDescent="0.3">
      <c r="A430" s="15" t="s">
        <v>1023</v>
      </c>
      <c r="B430" s="15" t="s">
        <v>1229</v>
      </c>
      <c r="C430" s="24" t="s">
        <v>339</v>
      </c>
      <c r="D430" s="316">
        <v>1.2068494619165298E-2</v>
      </c>
      <c r="E430" s="308">
        <v>0.89364149339753496</v>
      </c>
      <c r="F430" s="21">
        <v>92</v>
      </c>
      <c r="G430" s="309" t="s">
        <v>1508</v>
      </c>
      <c r="H430" s="21" t="s">
        <v>1217</v>
      </c>
      <c r="I430" s="21" t="s">
        <v>1203</v>
      </c>
      <c r="J430" s="21"/>
    </row>
    <row r="431" spans="1:10" ht="14.5" x14ac:dyDescent="0.35">
      <c r="A431" s="1" t="s">
        <v>1458</v>
      </c>
      <c r="B431" s="1" t="s">
        <v>1382</v>
      </c>
      <c r="C431" s="1" t="s">
        <v>339</v>
      </c>
      <c r="D431" s="171">
        <v>1.2025418275418275E-2</v>
      </c>
      <c r="E431" s="17">
        <v>0.3</v>
      </c>
      <c r="F431" s="323">
        <v>64</v>
      </c>
      <c r="G431" s="309" t="s">
        <v>1508</v>
      </c>
      <c r="H431" s="323" t="s">
        <v>347</v>
      </c>
      <c r="I431" s="323" t="s">
        <v>422</v>
      </c>
      <c r="J431" s="30"/>
    </row>
    <row r="432" spans="1:10" ht="14.5" x14ac:dyDescent="0.35">
      <c r="A432" s="1" t="s">
        <v>1457</v>
      </c>
      <c r="B432" s="1" t="s">
        <v>1382</v>
      </c>
      <c r="C432" s="1" t="s">
        <v>339</v>
      </c>
      <c r="D432" s="171">
        <v>1.1949932400017446E-2</v>
      </c>
      <c r="E432" s="17">
        <v>2.5</v>
      </c>
      <c r="F432" s="323">
        <v>64</v>
      </c>
      <c r="G432" s="309" t="s">
        <v>1508</v>
      </c>
      <c r="H432" s="323" t="s">
        <v>347</v>
      </c>
      <c r="I432" s="323" t="s">
        <v>422</v>
      </c>
      <c r="J432" s="30"/>
    </row>
    <row r="433" spans="1:10" ht="14.5" x14ac:dyDescent="0.35">
      <c r="A433" s="15" t="s">
        <v>1268</v>
      </c>
      <c r="B433" s="15" t="s">
        <v>1229</v>
      </c>
      <c r="C433" s="15" t="s">
        <v>339</v>
      </c>
      <c r="D433" s="171">
        <v>1.1948017938394055E-2</v>
      </c>
      <c r="E433" s="135">
        <v>2.4</v>
      </c>
      <c r="F433" s="21">
        <v>10</v>
      </c>
      <c r="G433" s="309" t="s">
        <v>1507</v>
      </c>
      <c r="H433" s="21" t="s">
        <v>347</v>
      </c>
      <c r="I433" s="21" t="s">
        <v>422</v>
      </c>
      <c r="J433" s="30"/>
    </row>
    <row r="434" spans="1:10" ht="14.5" x14ac:dyDescent="0.35">
      <c r="A434" s="1" t="s">
        <v>1447</v>
      </c>
      <c r="B434" s="1" t="s">
        <v>1382</v>
      </c>
      <c r="C434" s="1" t="s">
        <v>339</v>
      </c>
      <c r="D434" s="171">
        <v>1.1854225070084101E-2</v>
      </c>
      <c r="E434" s="17">
        <v>1.5</v>
      </c>
      <c r="F434" s="323">
        <v>20</v>
      </c>
      <c r="G434" s="309" t="s">
        <v>1507</v>
      </c>
      <c r="H434" s="323" t="s">
        <v>1212</v>
      </c>
      <c r="I434" s="323" t="s">
        <v>422</v>
      </c>
      <c r="J434" s="30"/>
    </row>
    <row r="435" spans="1:10" ht="14.5" x14ac:dyDescent="0.35">
      <c r="A435" s="24" t="s">
        <v>43</v>
      </c>
      <c r="B435" s="24" t="s">
        <v>1378</v>
      </c>
      <c r="C435" s="24" t="s">
        <v>339</v>
      </c>
      <c r="D435" s="316">
        <v>1.1803135888501744E-2</v>
      </c>
      <c r="E435" s="208">
        <v>4.5</v>
      </c>
      <c r="F435" s="136">
        <v>56.388000000000005</v>
      </c>
      <c r="G435" s="309" t="s">
        <v>1508</v>
      </c>
      <c r="H435" s="21" t="s">
        <v>1212</v>
      </c>
      <c r="I435" s="21" t="s">
        <v>422</v>
      </c>
      <c r="J435" s="30"/>
    </row>
    <row r="436" spans="1:10" x14ac:dyDescent="0.3">
      <c r="A436" s="23" t="s">
        <v>485</v>
      </c>
      <c r="B436" s="15" t="s">
        <v>1504</v>
      </c>
      <c r="C436" s="24" t="s">
        <v>339</v>
      </c>
      <c r="D436" s="307">
        <v>1.1762760052789395E-2</v>
      </c>
      <c r="E436" s="308">
        <v>3.8228444000000001</v>
      </c>
      <c r="F436" s="40">
        <v>27</v>
      </c>
      <c r="G436" s="309" t="s">
        <v>1507</v>
      </c>
      <c r="H436" s="21" t="s">
        <v>1217</v>
      </c>
      <c r="I436" s="21" t="s">
        <v>1203</v>
      </c>
      <c r="J436" s="30"/>
    </row>
    <row r="437" spans="1:10" x14ac:dyDescent="0.3">
      <c r="A437" s="15" t="s">
        <v>1055</v>
      </c>
      <c r="B437" s="15" t="s">
        <v>1229</v>
      </c>
      <c r="C437" s="24" t="s">
        <v>339</v>
      </c>
      <c r="D437" s="316">
        <v>1.1745376675279548E-2</v>
      </c>
      <c r="E437" s="308">
        <v>0.23088337827791761</v>
      </c>
      <c r="F437" s="21">
        <v>109</v>
      </c>
      <c r="G437" s="309" t="s">
        <v>1508</v>
      </c>
      <c r="H437" s="21" t="s">
        <v>1217</v>
      </c>
      <c r="I437" s="21" t="s">
        <v>1203</v>
      </c>
      <c r="J437" s="21"/>
    </row>
    <row r="438" spans="1:10" s="44" customFormat="1" x14ac:dyDescent="0.3">
      <c r="A438" s="15" t="s">
        <v>905</v>
      </c>
      <c r="B438" s="15" t="s">
        <v>1229</v>
      </c>
      <c r="C438" s="24" t="s">
        <v>339</v>
      </c>
      <c r="D438" s="316">
        <v>1.1647496967531539E-2</v>
      </c>
      <c r="E438" s="308">
        <v>4.2388519999999996</v>
      </c>
      <c r="F438" s="21">
        <v>69</v>
      </c>
      <c r="G438" s="309" t="s">
        <v>1508</v>
      </c>
      <c r="H438" s="40" t="s">
        <v>1219</v>
      </c>
      <c r="I438" s="21" t="s">
        <v>1203</v>
      </c>
      <c r="J438" s="30"/>
    </row>
    <row r="439" spans="1:10" x14ac:dyDescent="0.3">
      <c r="A439" s="315" t="s">
        <v>110</v>
      </c>
      <c r="B439" s="15" t="s">
        <v>1229</v>
      </c>
      <c r="C439" s="24" t="s">
        <v>339</v>
      </c>
      <c r="D439" s="316">
        <v>1.1643302180685359E-2</v>
      </c>
      <c r="E439" s="317">
        <v>2.6</v>
      </c>
      <c r="F439" s="318">
        <v>61</v>
      </c>
      <c r="G439" s="309" t="s">
        <v>1508</v>
      </c>
      <c r="H439" s="28" t="s">
        <v>351</v>
      </c>
      <c r="I439" s="21" t="s">
        <v>422</v>
      </c>
      <c r="J439" s="42"/>
    </row>
    <row r="440" spans="1:10" ht="14.5" x14ac:dyDescent="0.35">
      <c r="A440" s="1" t="s">
        <v>1453</v>
      </c>
      <c r="B440" s="1" t="s">
        <v>1382</v>
      </c>
      <c r="C440" s="1" t="s">
        <v>339</v>
      </c>
      <c r="D440" s="171">
        <v>1.1534118406194548E-2</v>
      </c>
      <c r="E440" s="17">
        <v>-0.2</v>
      </c>
      <c r="F440" s="323">
        <v>11</v>
      </c>
      <c r="G440" s="309" t="s">
        <v>1507</v>
      </c>
      <c r="H440" s="323" t="s">
        <v>347</v>
      </c>
      <c r="I440" s="323" t="s">
        <v>422</v>
      </c>
      <c r="J440" s="30"/>
    </row>
    <row r="441" spans="1:10" ht="14.5" x14ac:dyDescent="0.35">
      <c r="A441" s="1" t="s">
        <v>1455</v>
      </c>
      <c r="B441" s="1" t="s">
        <v>1382</v>
      </c>
      <c r="C441" s="1" t="s">
        <v>339</v>
      </c>
      <c r="D441" s="171">
        <v>1.1528523156430135E-2</v>
      </c>
      <c r="E441" s="17">
        <v>2.7</v>
      </c>
      <c r="F441" s="323">
        <v>11</v>
      </c>
      <c r="G441" s="309" t="s">
        <v>1507</v>
      </c>
      <c r="H441" s="323" t="s">
        <v>347</v>
      </c>
      <c r="I441" s="323" t="s">
        <v>422</v>
      </c>
      <c r="J441" s="30"/>
    </row>
    <row r="442" spans="1:10" s="44" customFormat="1" x14ac:dyDescent="0.3">
      <c r="A442" s="15" t="s">
        <v>1047</v>
      </c>
      <c r="B442" s="24" t="s">
        <v>1378</v>
      </c>
      <c r="C442" s="24" t="s">
        <v>339</v>
      </c>
      <c r="D442" s="316">
        <v>1.1506977072184635E-2</v>
      </c>
      <c r="E442" s="308">
        <v>2.5635452527396292</v>
      </c>
      <c r="F442" s="21">
        <v>84</v>
      </c>
      <c r="G442" s="309" t="s">
        <v>1508</v>
      </c>
      <c r="H442" s="21" t="s">
        <v>1217</v>
      </c>
      <c r="I442" s="21" t="s">
        <v>1203</v>
      </c>
      <c r="J442" s="30"/>
    </row>
    <row r="443" spans="1:10" x14ac:dyDescent="0.3">
      <c r="A443" s="105" t="s">
        <v>213</v>
      </c>
      <c r="B443" s="1" t="s">
        <v>1382</v>
      </c>
      <c r="C443" s="1" t="s">
        <v>339</v>
      </c>
      <c r="D443" s="163">
        <v>1.1425912521972909E-2</v>
      </c>
      <c r="E443" s="164">
        <v>2.6</v>
      </c>
      <c r="F443" s="116">
        <v>63</v>
      </c>
      <c r="G443" s="309" t="s">
        <v>1508</v>
      </c>
      <c r="H443" s="110" t="s">
        <v>1212</v>
      </c>
      <c r="I443" s="21" t="s">
        <v>422</v>
      </c>
      <c r="J443" s="42"/>
    </row>
    <row r="444" spans="1:10" x14ac:dyDescent="0.3">
      <c r="A444" s="1" t="s">
        <v>879</v>
      </c>
      <c r="B444" s="1" t="s">
        <v>1506</v>
      </c>
      <c r="C444" s="2" t="s">
        <v>339</v>
      </c>
      <c r="D444" s="163">
        <v>1.1398694421699314E-2</v>
      </c>
      <c r="E444" s="27">
        <v>1.8877362999999998</v>
      </c>
      <c r="F444" s="323">
        <v>87</v>
      </c>
      <c r="G444" s="309" t="s">
        <v>1508</v>
      </c>
      <c r="H444" s="21" t="s">
        <v>1218</v>
      </c>
      <c r="I444" s="21" t="s">
        <v>1203</v>
      </c>
      <c r="J444" s="30"/>
    </row>
    <row r="445" spans="1:10" ht="14.5" x14ac:dyDescent="0.35">
      <c r="A445" s="15" t="s">
        <v>1370</v>
      </c>
      <c r="B445" s="15" t="s">
        <v>1229</v>
      </c>
      <c r="C445" s="15" t="s">
        <v>339</v>
      </c>
      <c r="D445" s="171">
        <v>1.1372202012257072E-2</v>
      </c>
      <c r="E445" s="135">
        <v>2.1</v>
      </c>
      <c r="F445" s="21">
        <v>23</v>
      </c>
      <c r="G445" s="309" t="s">
        <v>1507</v>
      </c>
      <c r="H445" s="21" t="s">
        <v>1212</v>
      </c>
      <c r="I445" s="21" t="s">
        <v>422</v>
      </c>
      <c r="J445" s="21"/>
    </row>
    <row r="446" spans="1:10" ht="14.5" x14ac:dyDescent="0.35">
      <c r="A446" s="15" t="s">
        <v>1287</v>
      </c>
      <c r="B446" s="15" t="s">
        <v>1380</v>
      </c>
      <c r="C446" s="15" t="s">
        <v>339</v>
      </c>
      <c r="D446" s="171">
        <v>1.1289364230540701E-2</v>
      </c>
      <c r="E446" s="135">
        <v>2.5</v>
      </c>
      <c r="F446" s="21">
        <v>64</v>
      </c>
      <c r="G446" s="309" t="s">
        <v>1508</v>
      </c>
      <c r="H446" s="21" t="s">
        <v>347</v>
      </c>
      <c r="I446" s="21" t="s">
        <v>422</v>
      </c>
      <c r="J446" s="29"/>
    </row>
    <row r="447" spans="1:10" ht="14.5" x14ac:dyDescent="0.35">
      <c r="A447" s="2" t="s">
        <v>36</v>
      </c>
      <c r="B447" s="1" t="s">
        <v>1382</v>
      </c>
      <c r="C447" s="2" t="s">
        <v>339</v>
      </c>
      <c r="D447" s="163">
        <v>1.1205591986740652E-2</v>
      </c>
      <c r="E447" s="167">
        <v>2.7</v>
      </c>
      <c r="F447" s="18">
        <v>57.912000000000006</v>
      </c>
      <c r="G447" s="309" t="s">
        <v>1508</v>
      </c>
      <c r="H447" s="323" t="s">
        <v>1212</v>
      </c>
      <c r="I447" s="21" t="s">
        <v>422</v>
      </c>
      <c r="J447" s="29"/>
    </row>
    <row r="448" spans="1:10" x14ac:dyDescent="0.3">
      <c r="A448" s="23" t="s">
        <v>460</v>
      </c>
      <c r="B448" s="15" t="s">
        <v>1504</v>
      </c>
      <c r="C448" s="24" t="s">
        <v>339</v>
      </c>
      <c r="D448" s="307">
        <v>1.1117246424770282E-2</v>
      </c>
      <c r="E448" s="308">
        <v>2.7230384000000001</v>
      </c>
      <c r="F448" s="40">
        <v>18</v>
      </c>
      <c r="G448" s="309" t="s">
        <v>1507</v>
      </c>
      <c r="H448" s="28" t="s">
        <v>1217</v>
      </c>
      <c r="I448" s="21" t="s">
        <v>1203</v>
      </c>
      <c r="J448" s="30"/>
    </row>
    <row r="449" spans="1:10" ht="14.5" x14ac:dyDescent="0.35">
      <c r="A449" s="1" t="s">
        <v>1445</v>
      </c>
      <c r="B449" s="1" t="s">
        <v>1382</v>
      </c>
      <c r="C449" s="1" t="s">
        <v>339</v>
      </c>
      <c r="D449" s="171">
        <v>1.1103958802703574E-2</v>
      </c>
      <c r="E449" s="17">
        <v>1</v>
      </c>
      <c r="F449" s="323">
        <v>20</v>
      </c>
      <c r="G449" s="309" t="s">
        <v>1507</v>
      </c>
      <c r="H449" s="323" t="s">
        <v>1212</v>
      </c>
      <c r="I449" s="323" t="s">
        <v>422</v>
      </c>
      <c r="J449" s="30"/>
    </row>
    <row r="450" spans="1:10" x14ac:dyDescent="0.3">
      <c r="A450" s="315" t="s">
        <v>162</v>
      </c>
      <c r="B450" s="15" t="s">
        <v>1380</v>
      </c>
      <c r="C450" s="24" t="s">
        <v>339</v>
      </c>
      <c r="D450" s="316">
        <v>1.1084396267166551E-2</v>
      </c>
      <c r="E450" s="317">
        <v>4.2</v>
      </c>
      <c r="F450" s="318">
        <v>64</v>
      </c>
      <c r="G450" s="309" t="s">
        <v>1508</v>
      </c>
      <c r="H450" s="28" t="s">
        <v>349</v>
      </c>
      <c r="I450" s="21" t="s">
        <v>422</v>
      </c>
      <c r="J450" s="21"/>
    </row>
    <row r="451" spans="1:10" x14ac:dyDescent="0.3">
      <c r="A451" s="315" t="s">
        <v>114</v>
      </c>
      <c r="B451" s="15" t="s">
        <v>1229</v>
      </c>
      <c r="C451" s="24" t="s">
        <v>339</v>
      </c>
      <c r="D451" s="316">
        <v>1.1056659101407941E-2</v>
      </c>
      <c r="E451" s="317">
        <v>3.4</v>
      </c>
      <c r="F451" s="318">
        <v>61</v>
      </c>
      <c r="G451" s="309" t="s">
        <v>1508</v>
      </c>
      <c r="H451" s="28" t="s">
        <v>351</v>
      </c>
      <c r="I451" s="21" t="s">
        <v>422</v>
      </c>
      <c r="J451" s="21"/>
    </row>
    <row r="452" spans="1:10" x14ac:dyDescent="0.3">
      <c r="A452" s="315" t="s">
        <v>69</v>
      </c>
      <c r="B452" s="24" t="s">
        <v>1378</v>
      </c>
      <c r="C452" s="24" t="s">
        <v>339</v>
      </c>
      <c r="D452" s="316">
        <v>1.1045498959174139E-2</v>
      </c>
      <c r="E452" s="317">
        <v>4.2</v>
      </c>
      <c r="F452" s="318">
        <v>64</v>
      </c>
      <c r="G452" s="309" t="s">
        <v>1508</v>
      </c>
      <c r="H452" s="28" t="s">
        <v>346</v>
      </c>
      <c r="I452" s="21" t="s">
        <v>422</v>
      </c>
      <c r="J452" s="21"/>
    </row>
    <row r="453" spans="1:10" ht="14.5" x14ac:dyDescent="0.35">
      <c r="A453" s="1" t="s">
        <v>1464</v>
      </c>
      <c r="B453" s="1" t="s">
        <v>1382</v>
      </c>
      <c r="C453" s="1" t="s">
        <v>339</v>
      </c>
      <c r="D453" s="171">
        <v>1.0890151515151516E-2</v>
      </c>
      <c r="E453" s="17">
        <v>1.8</v>
      </c>
      <c r="F453" s="323">
        <v>55</v>
      </c>
      <c r="G453" s="309" t="s">
        <v>1508</v>
      </c>
      <c r="H453" s="323" t="s">
        <v>349</v>
      </c>
      <c r="I453" s="323" t="s">
        <v>422</v>
      </c>
      <c r="J453" s="30"/>
    </row>
    <row r="454" spans="1:10" x14ac:dyDescent="0.3">
      <c r="A454" s="15" t="s">
        <v>901</v>
      </c>
      <c r="B454" s="15" t="s">
        <v>1229</v>
      </c>
      <c r="C454" s="24" t="s">
        <v>339</v>
      </c>
      <c r="D454" s="316">
        <v>1.0881835085006614E-2</v>
      </c>
      <c r="E454" s="308">
        <v>4.0685390000000012</v>
      </c>
      <c r="F454" s="21">
        <v>69</v>
      </c>
      <c r="G454" s="309" t="s">
        <v>1508</v>
      </c>
      <c r="H454" s="40" t="s">
        <v>1219</v>
      </c>
      <c r="I454" s="21" t="s">
        <v>1203</v>
      </c>
      <c r="J454" s="30"/>
    </row>
    <row r="455" spans="1:10" x14ac:dyDescent="0.3">
      <c r="A455" s="15" t="s">
        <v>1063</v>
      </c>
      <c r="B455" s="24" t="s">
        <v>1378</v>
      </c>
      <c r="C455" s="24" t="s">
        <v>339</v>
      </c>
      <c r="D455" s="316">
        <v>1.0818507890492698E-2</v>
      </c>
      <c r="E455" s="308">
        <v>-0.39041109018889042</v>
      </c>
      <c r="F455" s="21">
        <v>109</v>
      </c>
      <c r="G455" s="309" t="s">
        <v>1508</v>
      </c>
      <c r="H455" s="21" t="s">
        <v>1217</v>
      </c>
      <c r="I455" s="21" t="s">
        <v>1203</v>
      </c>
      <c r="J455" s="30"/>
    </row>
    <row r="456" spans="1:10" ht="14.5" x14ac:dyDescent="0.35">
      <c r="A456" s="1" t="s">
        <v>1461</v>
      </c>
      <c r="B456" s="1" t="s">
        <v>1382</v>
      </c>
      <c r="C456" s="1" t="s">
        <v>339</v>
      </c>
      <c r="D456" s="171">
        <v>1.0817307692307692E-2</v>
      </c>
      <c r="E456" s="17">
        <v>2</v>
      </c>
      <c r="F456" s="323">
        <v>11</v>
      </c>
      <c r="G456" s="309" t="s">
        <v>1507</v>
      </c>
      <c r="H456" s="323" t="s">
        <v>349</v>
      </c>
      <c r="I456" s="323" t="s">
        <v>422</v>
      </c>
      <c r="J456" s="30"/>
    </row>
    <row r="457" spans="1:10" s="44" customFormat="1" ht="14.5" x14ac:dyDescent="0.35">
      <c r="A457" s="1" t="s">
        <v>1465</v>
      </c>
      <c r="B457" s="1" t="s">
        <v>1382</v>
      </c>
      <c r="C457" s="1" t="s">
        <v>339</v>
      </c>
      <c r="D457" s="171">
        <v>1.0796694730277518E-2</v>
      </c>
      <c r="E457" s="17">
        <v>5.2</v>
      </c>
      <c r="F457" s="323">
        <v>55</v>
      </c>
      <c r="G457" s="309" t="s">
        <v>1508</v>
      </c>
      <c r="H457" s="323" t="s">
        <v>349</v>
      </c>
      <c r="I457" s="323" t="s">
        <v>422</v>
      </c>
      <c r="J457" s="30"/>
    </row>
    <row r="458" spans="1:10" x14ac:dyDescent="0.3">
      <c r="A458" s="315" t="s">
        <v>178</v>
      </c>
      <c r="B458" s="24" t="s">
        <v>1378</v>
      </c>
      <c r="C458" s="24" t="s">
        <v>339</v>
      </c>
      <c r="D458" s="316">
        <v>1.0781823313576066E-2</v>
      </c>
      <c r="E458" s="317">
        <v>1.8</v>
      </c>
      <c r="F458" s="28">
        <v>69</v>
      </c>
      <c r="G458" s="309" t="s">
        <v>1508</v>
      </c>
      <c r="H458" s="28" t="s">
        <v>1212</v>
      </c>
      <c r="I458" s="21" t="s">
        <v>422</v>
      </c>
      <c r="J458" s="30"/>
    </row>
    <row r="459" spans="1:10" x14ac:dyDescent="0.3">
      <c r="A459" s="15" t="s">
        <v>1053</v>
      </c>
      <c r="B459" s="15" t="s">
        <v>1229</v>
      </c>
      <c r="C459" s="24" t="s">
        <v>339</v>
      </c>
      <c r="D459" s="316">
        <v>1.0780638900336025E-2</v>
      </c>
      <c r="E459" s="308">
        <v>4.5916310991750475E-2</v>
      </c>
      <c r="F459" s="21">
        <v>111</v>
      </c>
      <c r="G459" s="309" t="s">
        <v>1508</v>
      </c>
      <c r="H459" s="21" t="s">
        <v>1217</v>
      </c>
      <c r="I459" s="21" t="s">
        <v>1203</v>
      </c>
      <c r="J459" s="30"/>
    </row>
    <row r="460" spans="1:10" ht="14.5" x14ac:dyDescent="0.35">
      <c r="A460" s="1" t="s">
        <v>1466</v>
      </c>
      <c r="B460" s="1" t="s">
        <v>1382</v>
      </c>
      <c r="C460" s="1" t="s">
        <v>339</v>
      </c>
      <c r="D460" s="171">
        <v>1.0689722931813715E-2</v>
      </c>
      <c r="E460" s="17">
        <v>2.4</v>
      </c>
      <c r="F460" s="323">
        <v>55</v>
      </c>
      <c r="G460" s="309" t="s">
        <v>1508</v>
      </c>
      <c r="H460" s="323" t="s">
        <v>349</v>
      </c>
      <c r="I460" s="323" t="s">
        <v>422</v>
      </c>
      <c r="J460" s="30"/>
    </row>
    <row r="461" spans="1:10" ht="14.5" x14ac:dyDescent="0.35">
      <c r="A461" s="15" t="s">
        <v>1345</v>
      </c>
      <c r="B461" s="24" t="s">
        <v>1378</v>
      </c>
      <c r="C461" s="15" t="s">
        <v>339</v>
      </c>
      <c r="D461" s="171">
        <v>1.0408139398900713E-2</v>
      </c>
      <c r="E461" s="135">
        <v>4.5</v>
      </c>
      <c r="F461" s="21">
        <v>52</v>
      </c>
      <c r="G461" s="309" t="s">
        <v>1508</v>
      </c>
      <c r="H461" s="21" t="s">
        <v>1212</v>
      </c>
      <c r="I461" s="21" t="s">
        <v>422</v>
      </c>
      <c r="J461" s="30"/>
    </row>
    <row r="462" spans="1:10" x14ac:dyDescent="0.3">
      <c r="A462" s="315" t="s">
        <v>120</v>
      </c>
      <c r="B462" s="15" t="s">
        <v>1229</v>
      </c>
      <c r="C462" s="24" t="s">
        <v>339</v>
      </c>
      <c r="D462" s="316">
        <v>1.0328798413111864E-2</v>
      </c>
      <c r="E462" s="317">
        <v>3.6</v>
      </c>
      <c r="F462" s="40">
        <v>67</v>
      </c>
      <c r="G462" s="309" t="s">
        <v>1508</v>
      </c>
      <c r="H462" s="40" t="s">
        <v>347</v>
      </c>
      <c r="I462" s="21" t="s">
        <v>422</v>
      </c>
      <c r="J462" s="30"/>
    </row>
    <row r="463" spans="1:10" ht="14.5" x14ac:dyDescent="0.35">
      <c r="A463" s="1" t="s">
        <v>1446</v>
      </c>
      <c r="B463" s="1" t="s">
        <v>1382</v>
      </c>
      <c r="C463" s="1" t="s">
        <v>339</v>
      </c>
      <c r="D463" s="171">
        <v>1.0244534285826433E-2</v>
      </c>
      <c r="E463" s="17">
        <v>0.8</v>
      </c>
      <c r="F463" s="323">
        <v>20</v>
      </c>
      <c r="G463" s="309" t="s">
        <v>1507</v>
      </c>
      <c r="H463" s="323" t="s">
        <v>1212</v>
      </c>
      <c r="I463" s="323" t="s">
        <v>422</v>
      </c>
      <c r="J463" s="30"/>
    </row>
    <row r="464" spans="1:10" x14ac:dyDescent="0.3">
      <c r="A464" s="105" t="s">
        <v>224</v>
      </c>
      <c r="B464" s="1" t="s">
        <v>1382</v>
      </c>
      <c r="C464" s="1" t="s">
        <v>339</v>
      </c>
      <c r="D464" s="163">
        <v>1.015054185259648E-2</v>
      </c>
      <c r="E464" s="164">
        <v>3</v>
      </c>
      <c r="F464" s="109">
        <v>57</v>
      </c>
      <c r="G464" s="309" t="s">
        <v>1508</v>
      </c>
      <c r="H464" s="110" t="s">
        <v>354</v>
      </c>
      <c r="I464" s="21" t="s">
        <v>422</v>
      </c>
      <c r="J464" s="30"/>
    </row>
    <row r="465" spans="1:10" x14ac:dyDescent="0.3">
      <c r="A465" s="315" t="s">
        <v>161</v>
      </c>
      <c r="B465" s="24" t="s">
        <v>1378</v>
      </c>
      <c r="C465" s="24" t="s">
        <v>339</v>
      </c>
      <c r="D465" s="316">
        <v>1.0148018874022365E-2</v>
      </c>
      <c r="E465" s="317">
        <v>2.4</v>
      </c>
      <c r="F465" s="318">
        <v>64</v>
      </c>
      <c r="G465" s="309" t="s">
        <v>1508</v>
      </c>
      <c r="H465" s="28" t="s">
        <v>349</v>
      </c>
      <c r="I465" s="21" t="s">
        <v>422</v>
      </c>
      <c r="J465" s="30"/>
    </row>
    <row r="466" spans="1:10" x14ac:dyDescent="0.3">
      <c r="A466" s="15" t="s">
        <v>898</v>
      </c>
      <c r="B466" s="15" t="s">
        <v>1229</v>
      </c>
      <c r="C466" s="24" t="s">
        <v>339</v>
      </c>
      <c r="D466" s="316">
        <v>1.0077474998846866E-2</v>
      </c>
      <c r="E466" s="308">
        <v>4.7324145000000009</v>
      </c>
      <c r="F466" s="21">
        <v>80</v>
      </c>
      <c r="G466" s="309" t="s">
        <v>1508</v>
      </c>
      <c r="H466" s="40" t="s">
        <v>1219</v>
      </c>
      <c r="I466" s="21" t="s">
        <v>1203</v>
      </c>
      <c r="J466" s="30"/>
    </row>
    <row r="467" spans="1:10" ht="14.5" x14ac:dyDescent="0.35">
      <c r="A467" s="1" t="s">
        <v>1462</v>
      </c>
      <c r="B467" s="1" t="s">
        <v>1382</v>
      </c>
      <c r="C467" s="1" t="s">
        <v>339</v>
      </c>
      <c r="D467" s="171">
        <v>1.0054881224211833E-2</v>
      </c>
      <c r="E467" s="17">
        <v>2.8</v>
      </c>
      <c r="F467" s="323">
        <v>11</v>
      </c>
      <c r="G467" s="309" t="s">
        <v>1507</v>
      </c>
      <c r="H467" s="323" t="s">
        <v>349</v>
      </c>
      <c r="I467" s="323" t="s">
        <v>422</v>
      </c>
      <c r="J467" s="30"/>
    </row>
    <row r="468" spans="1:10" ht="14.5" x14ac:dyDescent="0.35">
      <c r="A468" s="15" t="s">
        <v>1272</v>
      </c>
      <c r="B468" s="15" t="s">
        <v>1229</v>
      </c>
      <c r="C468" s="15" t="s">
        <v>339</v>
      </c>
      <c r="D468" s="171">
        <v>1.0011233727615145E-2</v>
      </c>
      <c r="E468" s="135">
        <v>1.6</v>
      </c>
      <c r="F468" s="21">
        <v>68</v>
      </c>
      <c r="G468" s="309" t="s">
        <v>1508</v>
      </c>
      <c r="H468" s="21" t="s">
        <v>347</v>
      </c>
      <c r="I468" s="21" t="s">
        <v>422</v>
      </c>
      <c r="J468" s="30"/>
    </row>
    <row r="469" spans="1:10" ht="14.5" x14ac:dyDescent="0.35">
      <c r="A469" s="1" t="s">
        <v>1460</v>
      </c>
      <c r="B469" s="1" t="s">
        <v>1382</v>
      </c>
      <c r="C469" s="1" t="s">
        <v>339</v>
      </c>
      <c r="D469" s="171">
        <v>9.9237235367372369E-3</v>
      </c>
      <c r="E469" s="17">
        <v>3</v>
      </c>
      <c r="F469" s="323">
        <v>11</v>
      </c>
      <c r="G469" s="309" t="s">
        <v>1507</v>
      </c>
      <c r="H469" s="323" t="s">
        <v>349</v>
      </c>
      <c r="I469" s="323" t="s">
        <v>422</v>
      </c>
      <c r="J469" s="30"/>
    </row>
    <row r="470" spans="1:10" ht="14.5" x14ac:dyDescent="0.35">
      <c r="A470" s="1" t="s">
        <v>1454</v>
      </c>
      <c r="B470" s="1" t="s">
        <v>1382</v>
      </c>
      <c r="C470" s="1" t="s">
        <v>339</v>
      </c>
      <c r="D470" s="171">
        <v>9.8340265091149369E-3</v>
      </c>
      <c r="E470" s="17">
        <v>1.5</v>
      </c>
      <c r="F470" s="323">
        <v>11</v>
      </c>
      <c r="G470" s="309" t="s">
        <v>1507</v>
      </c>
      <c r="H470" s="323" t="s">
        <v>347</v>
      </c>
      <c r="I470" s="323" t="s">
        <v>422</v>
      </c>
      <c r="J470" s="30"/>
    </row>
    <row r="471" spans="1:10" x14ac:dyDescent="0.3">
      <c r="A471" s="1" t="s">
        <v>794</v>
      </c>
      <c r="B471" s="1" t="s">
        <v>1506</v>
      </c>
      <c r="C471" s="2" t="s">
        <v>339</v>
      </c>
      <c r="D471" s="163">
        <v>9.8107649016695164E-3</v>
      </c>
      <c r="E471" s="27">
        <v>2.456069400000001</v>
      </c>
      <c r="F471" s="323">
        <v>47</v>
      </c>
      <c r="G471" s="309" t="s">
        <v>1508</v>
      </c>
      <c r="H471" s="28" t="s">
        <v>1218</v>
      </c>
      <c r="I471" s="21" t="s">
        <v>1203</v>
      </c>
      <c r="J471" s="30"/>
    </row>
    <row r="472" spans="1:10" x14ac:dyDescent="0.3">
      <c r="A472" s="105" t="s">
        <v>281</v>
      </c>
      <c r="B472" s="1" t="s">
        <v>1382</v>
      </c>
      <c r="C472" s="1" t="s">
        <v>339</v>
      </c>
      <c r="D472" s="163">
        <v>9.8000975134080945E-3</v>
      </c>
      <c r="E472" s="164">
        <v>2.6</v>
      </c>
      <c r="F472" s="116">
        <v>54</v>
      </c>
      <c r="G472" s="309" t="s">
        <v>1508</v>
      </c>
      <c r="H472" s="110" t="s">
        <v>353</v>
      </c>
      <c r="I472" s="21" t="s">
        <v>422</v>
      </c>
      <c r="J472" s="30"/>
    </row>
    <row r="473" spans="1:10" s="23" customFormat="1" ht="14.5" x14ac:dyDescent="0.35">
      <c r="A473" s="15" t="s">
        <v>1276</v>
      </c>
      <c r="B473" s="15" t="s">
        <v>1380</v>
      </c>
      <c r="C473" s="15" t="s">
        <v>339</v>
      </c>
      <c r="D473" s="171">
        <v>9.7763962699288082E-3</v>
      </c>
      <c r="E473" s="135">
        <v>3</v>
      </c>
      <c r="F473" s="21">
        <v>68</v>
      </c>
      <c r="G473" s="309" t="s">
        <v>1508</v>
      </c>
      <c r="H473" s="21" t="s">
        <v>347</v>
      </c>
      <c r="I473" s="21" t="s">
        <v>422</v>
      </c>
      <c r="J473" s="30"/>
    </row>
    <row r="474" spans="1:10" x14ac:dyDescent="0.3">
      <c r="A474" s="315" t="s">
        <v>144</v>
      </c>
      <c r="B474" s="24" t="s">
        <v>1378</v>
      </c>
      <c r="C474" s="24" t="s">
        <v>339</v>
      </c>
      <c r="D474" s="316">
        <v>9.7653173728146168E-3</v>
      </c>
      <c r="E474" s="317">
        <v>2.9</v>
      </c>
      <c r="F474" s="318">
        <v>59</v>
      </c>
      <c r="G474" s="309" t="s">
        <v>1508</v>
      </c>
      <c r="H474" s="28" t="s">
        <v>349</v>
      </c>
      <c r="I474" s="21" t="s">
        <v>422</v>
      </c>
      <c r="J474" s="30"/>
    </row>
    <row r="475" spans="1:10" ht="14.5" x14ac:dyDescent="0.35">
      <c r="A475" s="15" t="s">
        <v>1080</v>
      </c>
      <c r="B475" s="15" t="s">
        <v>1229</v>
      </c>
      <c r="C475" s="15" t="s">
        <v>339</v>
      </c>
      <c r="D475" s="316">
        <v>9.7090367937599422E-3</v>
      </c>
      <c r="E475" s="208">
        <v>1.7</v>
      </c>
      <c r="F475" s="21">
        <v>77</v>
      </c>
      <c r="G475" s="309" t="s">
        <v>1508</v>
      </c>
      <c r="H475" s="21" t="s">
        <v>1217</v>
      </c>
      <c r="I475" s="21" t="s">
        <v>1203</v>
      </c>
    </row>
    <row r="476" spans="1:10" ht="14.5" x14ac:dyDescent="0.35">
      <c r="A476" s="15" t="s">
        <v>1341</v>
      </c>
      <c r="B476" s="15" t="s">
        <v>1229</v>
      </c>
      <c r="C476" s="15" t="s">
        <v>339</v>
      </c>
      <c r="D476" s="171">
        <v>9.6021498328636035E-3</v>
      </c>
      <c r="E476" s="135">
        <v>2.5</v>
      </c>
      <c r="F476" s="21">
        <v>12</v>
      </c>
      <c r="G476" s="309" t="s">
        <v>1507</v>
      </c>
      <c r="H476" s="21" t="s">
        <v>1212</v>
      </c>
      <c r="I476" s="21" t="s">
        <v>422</v>
      </c>
    </row>
    <row r="477" spans="1:10" x14ac:dyDescent="0.3">
      <c r="A477" s="105" t="s">
        <v>220</v>
      </c>
      <c r="B477" s="1" t="s">
        <v>1382</v>
      </c>
      <c r="C477" s="1" t="s">
        <v>339</v>
      </c>
      <c r="D477" s="163">
        <v>9.5815879435697405E-3</v>
      </c>
      <c r="E477" s="164">
        <v>3.3</v>
      </c>
      <c r="F477" s="116">
        <v>70.408799999999999</v>
      </c>
      <c r="G477" s="309" t="s">
        <v>1508</v>
      </c>
      <c r="H477" s="110" t="s">
        <v>1212</v>
      </c>
      <c r="I477" s="21" t="s">
        <v>422</v>
      </c>
    </row>
    <row r="478" spans="1:10" ht="14.5" x14ac:dyDescent="0.35">
      <c r="A478" s="1" t="s">
        <v>1469</v>
      </c>
      <c r="B478" s="1" t="s">
        <v>1382</v>
      </c>
      <c r="C478" s="1" t="s">
        <v>339</v>
      </c>
      <c r="D478" s="171">
        <v>9.4167919601171168E-3</v>
      </c>
      <c r="E478" s="17">
        <v>1.2</v>
      </c>
      <c r="F478" s="323">
        <v>15</v>
      </c>
      <c r="G478" s="309" t="s">
        <v>1507</v>
      </c>
      <c r="H478" s="323" t="s">
        <v>1212</v>
      </c>
      <c r="I478" s="323" t="s">
        <v>422</v>
      </c>
    </row>
    <row r="479" spans="1:10" x14ac:dyDescent="0.3">
      <c r="A479" s="15" t="s">
        <v>1060</v>
      </c>
      <c r="B479" s="15" t="s">
        <v>1229</v>
      </c>
      <c r="C479" s="24" t="s">
        <v>339</v>
      </c>
      <c r="D479" s="316">
        <v>9.353624061233452E-3</v>
      </c>
      <c r="E479" s="308">
        <v>0.96325385864600932</v>
      </c>
      <c r="F479" s="21">
        <v>109</v>
      </c>
      <c r="G479" s="309" t="s">
        <v>1508</v>
      </c>
      <c r="H479" s="21" t="s">
        <v>1217</v>
      </c>
      <c r="I479" s="21" t="s">
        <v>1203</v>
      </c>
    </row>
    <row r="480" spans="1:10" x14ac:dyDescent="0.3">
      <c r="A480" s="1" t="s">
        <v>888</v>
      </c>
      <c r="B480" s="1" t="s">
        <v>1506</v>
      </c>
      <c r="C480" s="2" t="s">
        <v>339</v>
      </c>
      <c r="D480" s="163">
        <v>9.3201662726799424E-3</v>
      </c>
      <c r="E480" s="27">
        <v>2.4172978999999986</v>
      </c>
      <c r="F480" s="323">
        <v>51</v>
      </c>
      <c r="G480" s="309" t="s">
        <v>1508</v>
      </c>
      <c r="H480" s="21" t="s">
        <v>1218</v>
      </c>
      <c r="I480" s="21" t="s">
        <v>1203</v>
      </c>
    </row>
    <row r="481" spans="1:9" x14ac:dyDescent="0.3">
      <c r="A481" s="105" t="s">
        <v>180</v>
      </c>
      <c r="B481" s="1" t="s">
        <v>1382</v>
      </c>
      <c r="C481" s="1" t="s">
        <v>339</v>
      </c>
      <c r="D481" s="163">
        <v>9.2647058823529405E-3</v>
      </c>
      <c r="E481" s="164">
        <v>-0.6</v>
      </c>
      <c r="F481" s="110">
        <v>61</v>
      </c>
      <c r="G481" s="309" t="s">
        <v>1508</v>
      </c>
      <c r="H481" s="110" t="s">
        <v>347</v>
      </c>
      <c r="I481" s="21" t="s">
        <v>422</v>
      </c>
    </row>
    <row r="482" spans="1:9" x14ac:dyDescent="0.3">
      <c r="A482" s="1" t="s">
        <v>885</v>
      </c>
      <c r="B482" s="1" t="s">
        <v>1506</v>
      </c>
      <c r="C482" s="2" t="s">
        <v>339</v>
      </c>
      <c r="D482" s="163">
        <v>9.255431884865056E-3</v>
      </c>
      <c r="E482" s="27">
        <v>2.1286400999999993</v>
      </c>
      <c r="F482" s="323">
        <v>70</v>
      </c>
      <c r="G482" s="309" t="s">
        <v>1508</v>
      </c>
      <c r="H482" s="21" t="s">
        <v>1218</v>
      </c>
      <c r="I482" s="21" t="s">
        <v>1203</v>
      </c>
    </row>
    <row r="483" spans="1:9" ht="14.5" x14ac:dyDescent="0.35">
      <c r="A483" s="15" t="s">
        <v>1277</v>
      </c>
      <c r="B483" s="15" t="s">
        <v>1380</v>
      </c>
      <c r="C483" s="15" t="s">
        <v>339</v>
      </c>
      <c r="D483" s="171">
        <v>9.1094999070459193E-3</v>
      </c>
      <c r="E483" s="135">
        <v>3.2</v>
      </c>
      <c r="F483" s="21">
        <v>68</v>
      </c>
      <c r="G483" s="309" t="s">
        <v>1508</v>
      </c>
      <c r="H483" s="21" t="s">
        <v>347</v>
      </c>
      <c r="I483" s="21" t="s">
        <v>422</v>
      </c>
    </row>
    <row r="484" spans="1:9" s="44" customFormat="1" ht="14.5" x14ac:dyDescent="0.35">
      <c r="A484" s="15" t="s">
        <v>1323</v>
      </c>
      <c r="B484" s="15" t="s">
        <v>1229</v>
      </c>
      <c r="C484" s="15" t="s">
        <v>339</v>
      </c>
      <c r="D484" s="171">
        <v>9.1093780719575333E-3</v>
      </c>
      <c r="E484" s="135">
        <v>2.2999999999999998</v>
      </c>
      <c r="F484" s="21">
        <v>11</v>
      </c>
      <c r="G484" s="309" t="s">
        <v>1507</v>
      </c>
      <c r="H484" s="21" t="s">
        <v>349</v>
      </c>
      <c r="I484" s="21" t="s">
        <v>422</v>
      </c>
    </row>
    <row r="485" spans="1:9" s="44" customFormat="1" x14ac:dyDescent="0.3">
      <c r="A485" s="315" t="s">
        <v>147</v>
      </c>
      <c r="B485" s="24" t="s">
        <v>1378</v>
      </c>
      <c r="C485" s="24" t="s">
        <v>339</v>
      </c>
      <c r="D485" s="316">
        <v>9.0971339137239544E-3</v>
      </c>
      <c r="E485" s="317">
        <v>4</v>
      </c>
      <c r="F485" s="318">
        <v>56</v>
      </c>
      <c r="G485" s="309" t="s">
        <v>1508</v>
      </c>
      <c r="H485" s="28" t="s">
        <v>349</v>
      </c>
      <c r="I485" s="21" t="s">
        <v>422</v>
      </c>
    </row>
    <row r="486" spans="1:9" ht="14.5" x14ac:dyDescent="0.35">
      <c r="A486" s="15" t="s">
        <v>1344</v>
      </c>
      <c r="B486" s="24" t="s">
        <v>1378</v>
      </c>
      <c r="C486" s="15" t="s">
        <v>339</v>
      </c>
      <c r="D486" s="171">
        <v>9.0772157919771675E-3</v>
      </c>
      <c r="E486" s="135">
        <v>4.3</v>
      </c>
      <c r="F486" s="21">
        <v>52</v>
      </c>
      <c r="G486" s="309" t="s">
        <v>1508</v>
      </c>
      <c r="H486" s="21" t="s">
        <v>1212</v>
      </c>
      <c r="I486" s="21" t="s">
        <v>422</v>
      </c>
    </row>
    <row r="487" spans="1:9" x14ac:dyDescent="0.3">
      <c r="A487" s="15" t="s">
        <v>873</v>
      </c>
      <c r="B487" s="15" t="s">
        <v>1229</v>
      </c>
      <c r="C487" s="24" t="s">
        <v>339</v>
      </c>
      <c r="D487" s="316">
        <v>9.0345823534601789E-3</v>
      </c>
      <c r="E487" s="308">
        <v>2.4556687999999993</v>
      </c>
      <c r="F487" s="21">
        <v>62</v>
      </c>
      <c r="G487" s="309" t="s">
        <v>1508</v>
      </c>
      <c r="H487" s="21" t="s">
        <v>1218</v>
      </c>
      <c r="I487" s="21" t="s">
        <v>1203</v>
      </c>
    </row>
    <row r="488" spans="1:9" x14ac:dyDescent="0.3">
      <c r="A488" s="15" t="s">
        <v>694</v>
      </c>
      <c r="B488" s="15" t="s">
        <v>1504</v>
      </c>
      <c r="C488" s="15" t="s">
        <v>339</v>
      </c>
      <c r="D488" s="307">
        <v>8.973175011366916E-3</v>
      </c>
      <c r="E488" s="308">
        <v>4.9264343999999989</v>
      </c>
      <c r="F488" s="21">
        <v>1</v>
      </c>
      <c r="G488" s="309" t="s">
        <v>1507</v>
      </c>
      <c r="H488" s="28" t="s">
        <v>1217</v>
      </c>
      <c r="I488" s="21" t="s">
        <v>1203</v>
      </c>
    </row>
    <row r="489" spans="1:9" ht="14.5" x14ac:dyDescent="0.35">
      <c r="A489" s="1" t="s">
        <v>1468</v>
      </c>
      <c r="B489" s="1" t="s">
        <v>1382</v>
      </c>
      <c r="C489" s="1" t="s">
        <v>339</v>
      </c>
      <c r="D489" s="171">
        <v>8.9332003988035896E-3</v>
      </c>
      <c r="E489" s="17">
        <v>1.2</v>
      </c>
      <c r="F489" s="323">
        <v>15</v>
      </c>
      <c r="G489" s="309" t="s">
        <v>1507</v>
      </c>
      <c r="H489" s="323" t="s">
        <v>1212</v>
      </c>
      <c r="I489" s="323" t="s">
        <v>422</v>
      </c>
    </row>
    <row r="490" spans="1:9" x14ac:dyDescent="0.3">
      <c r="A490" s="15" t="s">
        <v>1033</v>
      </c>
      <c r="B490" s="24" t="s">
        <v>1378</v>
      </c>
      <c r="C490" s="24" t="s">
        <v>339</v>
      </c>
      <c r="D490" s="316">
        <v>8.9281209247658137E-3</v>
      </c>
      <c r="E490" s="308">
        <v>3.234181621990055</v>
      </c>
      <c r="F490" s="21">
        <v>92</v>
      </c>
      <c r="G490" s="309" t="s">
        <v>1508</v>
      </c>
      <c r="H490" s="21" t="s">
        <v>1217</v>
      </c>
      <c r="I490" s="21" t="s">
        <v>1203</v>
      </c>
    </row>
    <row r="491" spans="1:9" ht="14.5" x14ac:dyDescent="0.35">
      <c r="A491" s="1" t="s">
        <v>1470</v>
      </c>
      <c r="B491" s="1" t="s">
        <v>1382</v>
      </c>
      <c r="C491" s="1" t="s">
        <v>339</v>
      </c>
      <c r="D491" s="171">
        <v>8.6490294301815908E-3</v>
      </c>
      <c r="E491" s="17">
        <v>1.4</v>
      </c>
      <c r="F491" s="157">
        <v>15</v>
      </c>
      <c r="G491" s="309" t="s">
        <v>1507</v>
      </c>
      <c r="H491" s="323" t="s">
        <v>1212</v>
      </c>
      <c r="I491" s="323" t="s">
        <v>422</v>
      </c>
    </row>
    <row r="492" spans="1:9" s="44" customFormat="1" ht="14.5" x14ac:dyDescent="0.35">
      <c r="A492" s="15" t="s">
        <v>1267</v>
      </c>
      <c r="B492" s="15" t="s">
        <v>1229</v>
      </c>
      <c r="C492" s="15" t="s">
        <v>339</v>
      </c>
      <c r="D492" s="171">
        <v>8.6344845979463933E-3</v>
      </c>
      <c r="E492" s="135">
        <v>3</v>
      </c>
      <c r="F492" s="21">
        <v>10</v>
      </c>
      <c r="G492" s="309" t="s">
        <v>1507</v>
      </c>
      <c r="H492" s="21" t="s">
        <v>347</v>
      </c>
      <c r="I492" s="21" t="s">
        <v>422</v>
      </c>
    </row>
    <row r="493" spans="1:9" x14ac:dyDescent="0.3">
      <c r="A493" s="315" t="s">
        <v>121</v>
      </c>
      <c r="B493" s="24" t="s">
        <v>1378</v>
      </c>
      <c r="C493" s="24" t="s">
        <v>339</v>
      </c>
      <c r="D493" s="316">
        <v>8.6040527500804102E-3</v>
      </c>
      <c r="E493" s="317">
        <v>3.5</v>
      </c>
      <c r="F493" s="40">
        <v>67</v>
      </c>
      <c r="G493" s="309" t="s">
        <v>1508</v>
      </c>
      <c r="H493" s="40" t="s">
        <v>347</v>
      </c>
      <c r="I493" s="21" t="s">
        <v>422</v>
      </c>
    </row>
    <row r="494" spans="1:9" x14ac:dyDescent="0.3">
      <c r="A494" s="105" t="s">
        <v>198</v>
      </c>
      <c r="B494" s="1" t="s">
        <v>1382</v>
      </c>
      <c r="C494" s="1" t="s">
        <v>339</v>
      </c>
      <c r="D494" s="163">
        <v>8.5727969348659006E-3</v>
      </c>
      <c r="E494" s="164">
        <v>0.8</v>
      </c>
      <c r="F494" s="109">
        <v>84</v>
      </c>
      <c r="G494" s="309" t="s">
        <v>1508</v>
      </c>
      <c r="H494" s="110" t="s">
        <v>353</v>
      </c>
      <c r="I494" s="21" t="s">
        <v>422</v>
      </c>
    </row>
    <row r="495" spans="1:9" ht="14.5" x14ac:dyDescent="0.35">
      <c r="A495" s="15" t="s">
        <v>1340</v>
      </c>
      <c r="B495" s="15" t="s">
        <v>1229</v>
      </c>
      <c r="C495" s="15" t="s">
        <v>339</v>
      </c>
      <c r="D495" s="171">
        <v>8.552697261140137E-3</v>
      </c>
      <c r="E495" s="135">
        <v>3.7</v>
      </c>
      <c r="F495" s="21">
        <v>12</v>
      </c>
      <c r="G495" s="309" t="s">
        <v>1507</v>
      </c>
      <c r="H495" s="21" t="s">
        <v>1212</v>
      </c>
      <c r="I495" s="21" t="s">
        <v>422</v>
      </c>
    </row>
    <row r="496" spans="1:9" x14ac:dyDescent="0.3">
      <c r="A496" s="315" t="s">
        <v>242</v>
      </c>
      <c r="B496" s="24" t="s">
        <v>1378</v>
      </c>
      <c r="C496" s="15" t="s">
        <v>339</v>
      </c>
      <c r="D496" s="316">
        <v>8.5495800426225402E-3</v>
      </c>
      <c r="E496" s="317">
        <v>3.6</v>
      </c>
      <c r="F496" s="28">
        <v>91</v>
      </c>
      <c r="G496" s="309" t="s">
        <v>1508</v>
      </c>
      <c r="H496" s="28" t="s">
        <v>354</v>
      </c>
      <c r="I496" s="21" t="s">
        <v>422</v>
      </c>
    </row>
    <row r="497" spans="1:9" x14ac:dyDescent="0.3">
      <c r="A497" s="15" t="s">
        <v>1038</v>
      </c>
      <c r="B497" s="15" t="s">
        <v>1229</v>
      </c>
      <c r="C497" s="24" t="s">
        <v>339</v>
      </c>
      <c r="D497" s="316">
        <v>8.5422598420374952E-3</v>
      </c>
      <c r="E497" s="308">
        <v>1.3410704490487151</v>
      </c>
      <c r="F497" s="21">
        <v>92</v>
      </c>
      <c r="G497" s="309" t="s">
        <v>1508</v>
      </c>
      <c r="H497" s="21" t="s">
        <v>1217</v>
      </c>
      <c r="I497" s="21" t="s">
        <v>1203</v>
      </c>
    </row>
    <row r="498" spans="1:9" x14ac:dyDescent="0.3">
      <c r="A498" s="15" t="s">
        <v>1034</v>
      </c>
      <c r="B498" s="24" t="s">
        <v>1378</v>
      </c>
      <c r="C498" s="24" t="s">
        <v>339</v>
      </c>
      <c r="D498" s="316">
        <v>8.5296231326478476E-3</v>
      </c>
      <c r="E498" s="308">
        <v>3.2505299958191656</v>
      </c>
      <c r="F498" s="21">
        <v>92</v>
      </c>
      <c r="G498" s="309" t="s">
        <v>1508</v>
      </c>
      <c r="H498" s="21" t="s">
        <v>1217</v>
      </c>
      <c r="I498" s="21" t="s">
        <v>1203</v>
      </c>
    </row>
    <row r="499" spans="1:9" s="44" customFormat="1" ht="14.5" x14ac:dyDescent="0.35">
      <c r="A499" s="15" t="s">
        <v>1343</v>
      </c>
      <c r="B499" s="24" t="s">
        <v>1378</v>
      </c>
      <c r="C499" s="15" t="s">
        <v>339</v>
      </c>
      <c r="D499" s="171">
        <v>8.4461459525594969E-3</v>
      </c>
      <c r="E499" s="135">
        <v>4.3</v>
      </c>
      <c r="F499" s="21">
        <v>52</v>
      </c>
      <c r="G499" s="309" t="s">
        <v>1508</v>
      </c>
      <c r="H499" s="21" t="s">
        <v>1212</v>
      </c>
      <c r="I499" s="21" t="s">
        <v>422</v>
      </c>
    </row>
    <row r="500" spans="1:9" x14ac:dyDescent="0.3">
      <c r="A500" s="15" t="s">
        <v>872</v>
      </c>
      <c r="B500" s="15" t="s">
        <v>1229</v>
      </c>
      <c r="C500" s="24" t="s">
        <v>339</v>
      </c>
      <c r="D500" s="316">
        <v>8.4336762263711503E-3</v>
      </c>
      <c r="E500" s="308">
        <v>2.4538468999999994</v>
      </c>
      <c r="F500" s="21">
        <v>62</v>
      </c>
      <c r="G500" s="309" t="s">
        <v>1508</v>
      </c>
      <c r="H500" s="21" t="s">
        <v>1218</v>
      </c>
      <c r="I500" s="21" t="s">
        <v>1203</v>
      </c>
    </row>
    <row r="501" spans="1:9" x14ac:dyDescent="0.3">
      <c r="A501" s="315" t="s">
        <v>174</v>
      </c>
      <c r="B501" s="24" t="s">
        <v>1378</v>
      </c>
      <c r="C501" s="24" t="s">
        <v>339</v>
      </c>
      <c r="D501" s="316">
        <v>8.4073985106894074E-3</v>
      </c>
      <c r="E501" s="317">
        <v>4.7</v>
      </c>
      <c r="F501" s="28">
        <v>65</v>
      </c>
      <c r="G501" s="309" t="s">
        <v>1508</v>
      </c>
      <c r="H501" s="28" t="s">
        <v>345</v>
      </c>
      <c r="I501" s="21" t="s">
        <v>422</v>
      </c>
    </row>
    <row r="502" spans="1:9" ht="14.5" x14ac:dyDescent="0.35">
      <c r="A502" s="15" t="s">
        <v>1324</v>
      </c>
      <c r="B502" s="15" t="s">
        <v>1229</v>
      </c>
      <c r="C502" s="15" t="s">
        <v>339</v>
      </c>
      <c r="D502" s="171">
        <v>8.3628908919332265E-3</v>
      </c>
      <c r="E502" s="135">
        <v>1.9</v>
      </c>
      <c r="F502" s="21">
        <v>11</v>
      </c>
      <c r="G502" s="309" t="s">
        <v>1507</v>
      </c>
      <c r="H502" s="21" t="s">
        <v>349</v>
      </c>
      <c r="I502" s="21" t="s">
        <v>422</v>
      </c>
    </row>
    <row r="503" spans="1:9" ht="14.5" x14ac:dyDescent="0.35">
      <c r="A503" s="15" t="s">
        <v>1271</v>
      </c>
      <c r="B503" s="15" t="s">
        <v>1229</v>
      </c>
      <c r="C503" s="15" t="s">
        <v>339</v>
      </c>
      <c r="D503" s="171">
        <v>8.3600436176188737E-3</v>
      </c>
      <c r="E503" s="135">
        <v>0.3</v>
      </c>
      <c r="F503" s="21">
        <v>68</v>
      </c>
      <c r="G503" s="309" t="s">
        <v>1508</v>
      </c>
      <c r="H503" s="21" t="s">
        <v>347</v>
      </c>
      <c r="I503" s="21" t="s">
        <v>422</v>
      </c>
    </row>
    <row r="504" spans="1:9" x14ac:dyDescent="0.3">
      <c r="A504" s="105" t="s">
        <v>203</v>
      </c>
      <c r="B504" s="1" t="s">
        <v>1382</v>
      </c>
      <c r="C504" s="1" t="s">
        <v>339</v>
      </c>
      <c r="D504" s="163">
        <v>8.1784746418892759E-3</v>
      </c>
      <c r="E504" s="164">
        <v>2.4</v>
      </c>
      <c r="F504" s="109">
        <v>88</v>
      </c>
      <c r="G504" s="309" t="s">
        <v>1508</v>
      </c>
      <c r="H504" s="110" t="s">
        <v>353</v>
      </c>
      <c r="I504" s="21" t="s">
        <v>422</v>
      </c>
    </row>
    <row r="505" spans="1:9" x14ac:dyDescent="0.3">
      <c r="A505" s="315" t="s">
        <v>132</v>
      </c>
      <c r="B505" s="15" t="s">
        <v>1229</v>
      </c>
      <c r="C505" s="24" t="s">
        <v>339</v>
      </c>
      <c r="D505" s="316">
        <v>8.1379130417331431E-3</v>
      </c>
      <c r="E505" s="317">
        <v>3.7</v>
      </c>
      <c r="F505" s="318">
        <v>55</v>
      </c>
      <c r="G505" s="309" t="s">
        <v>1508</v>
      </c>
      <c r="H505" s="28" t="s">
        <v>352</v>
      </c>
      <c r="I505" s="21" t="s">
        <v>422</v>
      </c>
    </row>
    <row r="506" spans="1:9" x14ac:dyDescent="0.3">
      <c r="A506" s="105" t="s">
        <v>195</v>
      </c>
      <c r="B506" s="1" t="s">
        <v>1382</v>
      </c>
      <c r="C506" s="1" t="s">
        <v>339</v>
      </c>
      <c r="D506" s="163">
        <v>8.1085065605189452E-3</v>
      </c>
      <c r="E506" s="164">
        <v>0.6</v>
      </c>
      <c r="F506" s="109">
        <v>82</v>
      </c>
      <c r="G506" s="309" t="s">
        <v>1508</v>
      </c>
      <c r="H506" s="110" t="s">
        <v>347</v>
      </c>
      <c r="I506" s="21" t="s">
        <v>422</v>
      </c>
    </row>
    <row r="507" spans="1:9" x14ac:dyDescent="0.3">
      <c r="A507" s="15" t="s">
        <v>896</v>
      </c>
      <c r="B507" s="15" t="s">
        <v>1229</v>
      </c>
      <c r="C507" s="24" t="s">
        <v>339</v>
      </c>
      <c r="D507" s="316">
        <v>8.0355684026011311E-3</v>
      </c>
      <c r="E507" s="308">
        <v>2.822209</v>
      </c>
      <c r="F507" s="21">
        <v>80</v>
      </c>
      <c r="G507" s="309" t="s">
        <v>1508</v>
      </c>
      <c r="H507" s="40" t="s">
        <v>1219</v>
      </c>
      <c r="I507" s="21" t="s">
        <v>1203</v>
      </c>
    </row>
    <row r="508" spans="1:9" s="44" customFormat="1" ht="14.5" x14ac:dyDescent="0.35">
      <c r="A508" s="15" t="s">
        <v>1366</v>
      </c>
      <c r="B508" s="15" t="s">
        <v>1229</v>
      </c>
      <c r="C508" s="15" t="s">
        <v>339</v>
      </c>
      <c r="D508" s="171">
        <v>7.9362443964801598E-3</v>
      </c>
      <c r="E508" s="135">
        <v>2</v>
      </c>
      <c r="F508" s="21">
        <v>20</v>
      </c>
      <c r="G508" s="309" t="s">
        <v>1507</v>
      </c>
      <c r="H508" s="21" t="s">
        <v>1212</v>
      </c>
      <c r="I508" s="21" t="s">
        <v>422</v>
      </c>
    </row>
    <row r="509" spans="1:9" s="44" customFormat="1" x14ac:dyDescent="0.3">
      <c r="A509" s="1" t="s">
        <v>792</v>
      </c>
      <c r="B509" s="1" t="s">
        <v>1506</v>
      </c>
      <c r="C509" s="2" t="s">
        <v>339</v>
      </c>
      <c r="D509" s="163">
        <v>7.9330255882031041E-3</v>
      </c>
      <c r="E509" s="27">
        <v>2.4987126000000006</v>
      </c>
      <c r="F509" s="323">
        <v>47</v>
      </c>
      <c r="G509" s="309" t="s">
        <v>1508</v>
      </c>
      <c r="H509" s="28" t="s">
        <v>1218</v>
      </c>
      <c r="I509" s="21" t="s">
        <v>1203</v>
      </c>
    </row>
    <row r="510" spans="1:9" s="44" customFormat="1" ht="14.5" x14ac:dyDescent="0.35">
      <c r="A510" s="15" t="s">
        <v>1266</v>
      </c>
      <c r="B510" s="15" t="s">
        <v>1229</v>
      </c>
      <c r="C510" s="15" t="s">
        <v>339</v>
      </c>
      <c r="D510" s="171">
        <v>7.8892180686395245E-3</v>
      </c>
      <c r="E510" s="135">
        <v>2.8</v>
      </c>
      <c r="F510" s="21">
        <v>10</v>
      </c>
      <c r="G510" s="309" t="s">
        <v>1507</v>
      </c>
      <c r="H510" s="21" t="s">
        <v>347</v>
      </c>
      <c r="I510" s="21" t="s">
        <v>422</v>
      </c>
    </row>
    <row r="511" spans="1:9" s="44" customFormat="1" x14ac:dyDescent="0.3">
      <c r="A511" s="15" t="s">
        <v>871</v>
      </c>
      <c r="B511" s="15" t="s">
        <v>1229</v>
      </c>
      <c r="C511" s="24" t="s">
        <v>339</v>
      </c>
      <c r="D511" s="316">
        <v>7.8549332016198143E-3</v>
      </c>
      <c r="E511" s="308">
        <v>2.0064605999999987</v>
      </c>
      <c r="F511" s="21">
        <v>62</v>
      </c>
      <c r="G511" s="309" t="s">
        <v>1508</v>
      </c>
      <c r="H511" s="21" t="s">
        <v>1218</v>
      </c>
      <c r="I511" s="21" t="s">
        <v>1203</v>
      </c>
    </row>
    <row r="512" spans="1:9" s="44" customFormat="1" ht="14.5" x14ac:dyDescent="0.35">
      <c r="A512" s="15" t="s">
        <v>1282</v>
      </c>
      <c r="B512" s="15" t="s">
        <v>1229</v>
      </c>
      <c r="C512" s="15" t="s">
        <v>339</v>
      </c>
      <c r="D512" s="171">
        <v>7.7676348547717844E-3</v>
      </c>
      <c r="E512" s="135">
        <v>2.4</v>
      </c>
      <c r="F512" s="21">
        <v>14</v>
      </c>
      <c r="G512" s="309" t="s">
        <v>1507</v>
      </c>
      <c r="H512" s="21" t="s">
        <v>347</v>
      </c>
      <c r="I512" s="21" t="s">
        <v>422</v>
      </c>
    </row>
    <row r="513" spans="1:9" ht="14.5" x14ac:dyDescent="0.35">
      <c r="A513" s="15" t="s">
        <v>1243</v>
      </c>
      <c r="B513" s="15" t="s">
        <v>1229</v>
      </c>
      <c r="C513" s="15" t="s">
        <v>339</v>
      </c>
      <c r="D513" s="171">
        <v>7.7614643296035181E-3</v>
      </c>
      <c r="E513" s="135">
        <v>1.5</v>
      </c>
      <c r="F513" s="21">
        <v>17</v>
      </c>
      <c r="G513" s="309" t="s">
        <v>1507</v>
      </c>
      <c r="H513" s="21" t="s">
        <v>1247</v>
      </c>
      <c r="I513" s="21" t="s">
        <v>1203</v>
      </c>
    </row>
    <row r="514" spans="1:9" x14ac:dyDescent="0.3">
      <c r="A514" s="15" t="s">
        <v>1025</v>
      </c>
      <c r="B514" s="15" t="s">
        <v>1229</v>
      </c>
      <c r="C514" s="24" t="s">
        <v>339</v>
      </c>
      <c r="D514" s="316">
        <v>7.7564309869550775E-3</v>
      </c>
      <c r="E514" s="308">
        <v>2.172392706820486</v>
      </c>
      <c r="F514" s="21">
        <v>92</v>
      </c>
      <c r="G514" s="309" t="s">
        <v>1508</v>
      </c>
      <c r="H514" s="21" t="s">
        <v>1217</v>
      </c>
      <c r="I514" s="21" t="s">
        <v>1203</v>
      </c>
    </row>
    <row r="515" spans="1:9" x14ac:dyDescent="0.3">
      <c r="A515" s="105" t="s">
        <v>107</v>
      </c>
      <c r="B515" s="1" t="s">
        <v>1382</v>
      </c>
      <c r="C515" s="2" t="s">
        <v>339</v>
      </c>
      <c r="D515" s="163">
        <v>7.5776335991283254E-3</v>
      </c>
      <c r="E515" s="164">
        <v>1.5</v>
      </c>
      <c r="F515" s="109">
        <v>58</v>
      </c>
      <c r="G515" s="309" t="s">
        <v>1508</v>
      </c>
      <c r="H515" s="110" t="s">
        <v>351</v>
      </c>
      <c r="I515" s="21" t="s">
        <v>422</v>
      </c>
    </row>
    <row r="516" spans="1:9" x14ac:dyDescent="0.3">
      <c r="A516" s="315" t="s">
        <v>146</v>
      </c>
      <c r="B516" s="24" t="s">
        <v>1378</v>
      </c>
      <c r="C516" s="24" t="s">
        <v>339</v>
      </c>
      <c r="D516" s="316">
        <v>7.5698576368337439E-3</v>
      </c>
      <c r="E516" s="317">
        <v>2.7</v>
      </c>
      <c r="F516" s="318">
        <v>56</v>
      </c>
      <c r="G516" s="309" t="s">
        <v>1508</v>
      </c>
      <c r="H516" s="28" t="s">
        <v>349</v>
      </c>
      <c r="I516" s="21" t="s">
        <v>422</v>
      </c>
    </row>
    <row r="517" spans="1:9" s="44" customFormat="1" ht="14.5" x14ac:dyDescent="0.35">
      <c r="A517" s="15" t="s">
        <v>1342</v>
      </c>
      <c r="B517" s="15" t="s">
        <v>1229</v>
      </c>
      <c r="C517" s="15" t="s">
        <v>339</v>
      </c>
      <c r="D517" s="171">
        <v>7.5557608552197439E-3</v>
      </c>
      <c r="E517" s="135">
        <v>4.8</v>
      </c>
      <c r="F517" s="21">
        <v>12</v>
      </c>
      <c r="G517" s="309" t="s">
        <v>1507</v>
      </c>
      <c r="H517" s="21" t="s">
        <v>1212</v>
      </c>
      <c r="I517" s="21" t="s">
        <v>422</v>
      </c>
    </row>
    <row r="518" spans="1:9" x14ac:dyDescent="0.3">
      <c r="A518" s="315" t="s">
        <v>202</v>
      </c>
      <c r="B518" s="15" t="s">
        <v>1380</v>
      </c>
      <c r="C518" s="15" t="s">
        <v>339</v>
      </c>
      <c r="D518" s="316">
        <v>7.5425013967595185E-3</v>
      </c>
      <c r="E518" s="317">
        <v>-0.3</v>
      </c>
      <c r="F518" s="318">
        <v>88</v>
      </c>
      <c r="G518" s="309" t="s">
        <v>1508</v>
      </c>
      <c r="H518" s="28" t="s">
        <v>353</v>
      </c>
      <c r="I518" s="21" t="s">
        <v>422</v>
      </c>
    </row>
    <row r="519" spans="1:9" ht="14.5" x14ac:dyDescent="0.35">
      <c r="A519" s="15" t="s">
        <v>1371</v>
      </c>
      <c r="B519" s="15" t="s">
        <v>1229</v>
      </c>
      <c r="C519" s="15" t="s">
        <v>339</v>
      </c>
      <c r="D519" s="171">
        <v>7.5408324552160167E-3</v>
      </c>
      <c r="E519" s="135">
        <v>1.7</v>
      </c>
      <c r="F519" s="21">
        <v>23</v>
      </c>
      <c r="G519" s="309" t="s">
        <v>1507</v>
      </c>
      <c r="H519" s="21" t="s">
        <v>1212</v>
      </c>
      <c r="I519" s="21" t="s">
        <v>422</v>
      </c>
    </row>
    <row r="520" spans="1:9" x14ac:dyDescent="0.3">
      <c r="A520" s="315" t="s">
        <v>128</v>
      </c>
      <c r="B520" s="15" t="s">
        <v>1229</v>
      </c>
      <c r="C520" s="24" t="s">
        <v>339</v>
      </c>
      <c r="D520" s="316">
        <v>7.5085995085995092E-3</v>
      </c>
      <c r="E520" s="317">
        <v>3.6</v>
      </c>
      <c r="F520" s="318">
        <v>46</v>
      </c>
      <c r="G520" s="309" t="s">
        <v>1508</v>
      </c>
      <c r="H520" s="28" t="s">
        <v>352</v>
      </c>
      <c r="I520" s="21" t="s">
        <v>422</v>
      </c>
    </row>
    <row r="521" spans="1:9" x14ac:dyDescent="0.3">
      <c r="A521" s="105" t="s">
        <v>163</v>
      </c>
      <c r="B521" s="1" t="s">
        <v>1382</v>
      </c>
      <c r="C521" s="2" t="s">
        <v>339</v>
      </c>
      <c r="D521" s="163">
        <v>7.420173296950547E-3</v>
      </c>
      <c r="E521" s="164">
        <v>1.5</v>
      </c>
      <c r="F521" s="109">
        <v>64</v>
      </c>
      <c r="G521" s="309" t="s">
        <v>1508</v>
      </c>
      <c r="H521" s="110" t="s">
        <v>349</v>
      </c>
      <c r="I521" s="21" t="s">
        <v>422</v>
      </c>
    </row>
    <row r="522" spans="1:9" x14ac:dyDescent="0.3">
      <c r="A522" s="15" t="s">
        <v>903</v>
      </c>
      <c r="B522" s="15" t="s">
        <v>1229</v>
      </c>
      <c r="C522" s="24" t="s">
        <v>339</v>
      </c>
      <c r="D522" s="316">
        <v>7.3104671707642371E-3</v>
      </c>
      <c r="E522" s="308">
        <v>4.8897155000000003</v>
      </c>
      <c r="F522" s="21">
        <v>69</v>
      </c>
      <c r="G522" s="309" t="s">
        <v>1508</v>
      </c>
      <c r="H522" s="40" t="s">
        <v>1219</v>
      </c>
      <c r="I522" s="21" t="s">
        <v>1203</v>
      </c>
    </row>
    <row r="523" spans="1:9" ht="14.5" x14ac:dyDescent="0.35">
      <c r="A523" s="15" t="s">
        <v>1365</v>
      </c>
      <c r="B523" s="15" t="s">
        <v>1229</v>
      </c>
      <c r="C523" s="15" t="s">
        <v>339</v>
      </c>
      <c r="D523" s="171">
        <v>7.2275512922994932E-3</v>
      </c>
      <c r="E523" s="135">
        <v>1.8</v>
      </c>
      <c r="F523" s="21">
        <v>20</v>
      </c>
      <c r="G523" s="309" t="s">
        <v>1507</v>
      </c>
      <c r="H523" s="21" t="s">
        <v>1212</v>
      </c>
      <c r="I523" s="21" t="s">
        <v>422</v>
      </c>
    </row>
    <row r="524" spans="1:9" x14ac:dyDescent="0.3">
      <c r="A524" s="1" t="s">
        <v>796</v>
      </c>
      <c r="B524" s="1" t="s">
        <v>1506</v>
      </c>
      <c r="C524" s="2" t="s">
        <v>339</v>
      </c>
      <c r="D524" s="163">
        <v>7.2176113323104115E-3</v>
      </c>
      <c r="E524" s="27">
        <v>3.14872</v>
      </c>
      <c r="F524" s="323">
        <v>47</v>
      </c>
      <c r="G524" s="309" t="s">
        <v>1508</v>
      </c>
      <c r="H524" s="28" t="s">
        <v>1218</v>
      </c>
      <c r="I524" s="21" t="s">
        <v>1203</v>
      </c>
    </row>
    <row r="525" spans="1:9" x14ac:dyDescent="0.3">
      <c r="A525" s="15" t="s">
        <v>1032</v>
      </c>
      <c r="B525" s="24" t="s">
        <v>1378</v>
      </c>
      <c r="C525" s="24" t="s">
        <v>339</v>
      </c>
      <c r="D525" s="316">
        <v>7.1167376694995206E-3</v>
      </c>
      <c r="E525" s="308">
        <v>3.5797873228428694</v>
      </c>
      <c r="F525" s="21">
        <v>92</v>
      </c>
      <c r="G525" s="309" t="s">
        <v>1508</v>
      </c>
      <c r="H525" s="21" t="s">
        <v>1217</v>
      </c>
      <c r="I525" s="21" t="s">
        <v>1203</v>
      </c>
    </row>
    <row r="526" spans="1:9" x14ac:dyDescent="0.3">
      <c r="A526" s="315" t="s">
        <v>129</v>
      </c>
      <c r="B526" s="15" t="s">
        <v>1229</v>
      </c>
      <c r="C526" s="24" t="s">
        <v>339</v>
      </c>
      <c r="D526" s="316">
        <v>7.0811401330817354E-3</v>
      </c>
      <c r="E526" s="317">
        <v>3.8</v>
      </c>
      <c r="F526" s="318">
        <v>67</v>
      </c>
      <c r="G526" s="309" t="s">
        <v>1508</v>
      </c>
      <c r="H526" s="28" t="s">
        <v>352</v>
      </c>
      <c r="I526" s="21" t="s">
        <v>422</v>
      </c>
    </row>
    <row r="527" spans="1:9" x14ac:dyDescent="0.3">
      <c r="A527" s="315" t="s">
        <v>1234</v>
      </c>
      <c r="B527" s="24" t="s">
        <v>1378</v>
      </c>
      <c r="C527" s="15" t="s">
        <v>339</v>
      </c>
      <c r="D527" s="21">
        <v>6.9570402762938847E-3</v>
      </c>
      <c r="E527" s="21">
        <v>5.0999999999999996</v>
      </c>
      <c r="F527" s="320">
        <v>91</v>
      </c>
      <c r="G527" s="309" t="s">
        <v>1508</v>
      </c>
      <c r="H527" s="28" t="s">
        <v>355</v>
      </c>
      <c r="I527" s="21" t="s">
        <v>422</v>
      </c>
    </row>
    <row r="528" spans="1:9" x14ac:dyDescent="0.3">
      <c r="A528" s="315" t="s">
        <v>238</v>
      </c>
      <c r="B528" s="24" t="s">
        <v>1378</v>
      </c>
      <c r="C528" s="15" t="s">
        <v>339</v>
      </c>
      <c r="D528" s="316">
        <v>6.898080855362026E-3</v>
      </c>
      <c r="E528" s="317">
        <v>4.9000000000000004</v>
      </c>
      <c r="F528" s="28">
        <v>91</v>
      </c>
      <c r="G528" s="309" t="s">
        <v>1508</v>
      </c>
      <c r="H528" s="28" t="s">
        <v>354</v>
      </c>
      <c r="I528" s="21" t="s">
        <v>422</v>
      </c>
    </row>
    <row r="529" spans="1:9" ht="14.5" x14ac:dyDescent="0.35">
      <c r="A529" s="15" t="s">
        <v>1314</v>
      </c>
      <c r="B529" s="15" t="s">
        <v>1229</v>
      </c>
      <c r="C529" s="15" t="s">
        <v>339</v>
      </c>
      <c r="D529" s="171">
        <v>6.7823138124429375E-3</v>
      </c>
      <c r="E529" s="135">
        <v>5.7</v>
      </c>
      <c r="F529" s="21">
        <v>5</v>
      </c>
      <c r="G529" s="309" t="s">
        <v>1507</v>
      </c>
      <c r="H529" s="21" t="s">
        <v>349</v>
      </c>
      <c r="I529" s="21" t="s">
        <v>422</v>
      </c>
    </row>
    <row r="530" spans="1:9" x14ac:dyDescent="0.3">
      <c r="A530" s="315" t="s">
        <v>177</v>
      </c>
      <c r="B530" s="24" t="s">
        <v>1378</v>
      </c>
      <c r="C530" s="24" t="s">
        <v>339</v>
      </c>
      <c r="D530" s="316">
        <v>6.7430620517617713E-3</v>
      </c>
      <c r="E530" s="317">
        <v>4.3</v>
      </c>
      <c r="F530" s="28">
        <v>55</v>
      </c>
      <c r="G530" s="309" t="s">
        <v>1508</v>
      </c>
      <c r="H530" s="28" t="s">
        <v>345</v>
      </c>
      <c r="I530" s="21" t="s">
        <v>422</v>
      </c>
    </row>
    <row r="531" spans="1:9" x14ac:dyDescent="0.3">
      <c r="A531" s="15" t="s">
        <v>1027</v>
      </c>
      <c r="B531" s="15" t="s">
        <v>1229</v>
      </c>
      <c r="C531" s="24" t="s">
        <v>339</v>
      </c>
      <c r="D531" s="316">
        <v>6.5383116270144089E-3</v>
      </c>
      <c r="E531" s="308">
        <v>2.1585661749444718</v>
      </c>
      <c r="F531" s="21">
        <v>90</v>
      </c>
      <c r="G531" s="309" t="s">
        <v>1508</v>
      </c>
      <c r="H531" s="21" t="s">
        <v>1217</v>
      </c>
      <c r="I531" s="21" t="s">
        <v>1203</v>
      </c>
    </row>
    <row r="532" spans="1:9" x14ac:dyDescent="0.3">
      <c r="A532" s="1" t="s">
        <v>802</v>
      </c>
      <c r="B532" s="1" t="s">
        <v>1506</v>
      </c>
      <c r="C532" s="2" t="s">
        <v>339</v>
      </c>
      <c r="D532" s="163">
        <v>6.5237088040063411E-3</v>
      </c>
      <c r="E532" s="27">
        <v>3.2068379999999985</v>
      </c>
      <c r="F532" s="323">
        <v>78</v>
      </c>
      <c r="G532" s="309" t="s">
        <v>1508</v>
      </c>
      <c r="H532" s="28" t="s">
        <v>1218</v>
      </c>
      <c r="I532" s="21" t="s">
        <v>1203</v>
      </c>
    </row>
    <row r="533" spans="1:9" x14ac:dyDescent="0.3">
      <c r="A533" s="315" t="s">
        <v>218</v>
      </c>
      <c r="B533" s="24" t="s">
        <v>1378</v>
      </c>
      <c r="C533" s="15" t="s">
        <v>339</v>
      </c>
      <c r="D533" s="316">
        <v>6.4866409487069586E-3</v>
      </c>
      <c r="E533" s="317">
        <v>4.2</v>
      </c>
      <c r="F533" s="320">
        <v>70.408799999999999</v>
      </c>
      <c r="G533" s="309" t="s">
        <v>1508</v>
      </c>
      <c r="H533" s="28" t="s">
        <v>1212</v>
      </c>
      <c r="I533" s="21" t="s">
        <v>422</v>
      </c>
    </row>
    <row r="534" spans="1:9" ht="14.5" x14ac:dyDescent="0.35">
      <c r="A534" s="15" t="s">
        <v>1283</v>
      </c>
      <c r="B534" s="15" t="s">
        <v>1229</v>
      </c>
      <c r="C534" s="15" t="s">
        <v>339</v>
      </c>
      <c r="D534" s="171">
        <v>6.4714341744018826E-3</v>
      </c>
      <c r="E534" s="135">
        <v>2.7</v>
      </c>
      <c r="F534" s="21">
        <v>14</v>
      </c>
      <c r="G534" s="309" t="s">
        <v>1507</v>
      </c>
      <c r="H534" s="21" t="s">
        <v>347</v>
      </c>
      <c r="I534" s="21" t="s">
        <v>422</v>
      </c>
    </row>
    <row r="535" spans="1:9" ht="14.5" x14ac:dyDescent="0.35">
      <c r="A535" s="15" t="s">
        <v>1281</v>
      </c>
      <c r="B535" s="15" t="s">
        <v>1229</v>
      </c>
      <c r="C535" s="15" t="s">
        <v>339</v>
      </c>
      <c r="D535" s="171">
        <v>6.4236337550541275E-3</v>
      </c>
      <c r="E535" s="135">
        <v>2.4</v>
      </c>
      <c r="F535" s="21">
        <v>14</v>
      </c>
      <c r="G535" s="309" t="s">
        <v>1507</v>
      </c>
      <c r="H535" s="21" t="s">
        <v>347</v>
      </c>
      <c r="I535" s="21" t="s">
        <v>422</v>
      </c>
    </row>
    <row r="536" spans="1:9" ht="14.5" x14ac:dyDescent="0.35">
      <c r="A536" s="15" t="s">
        <v>1364</v>
      </c>
      <c r="B536" s="15" t="s">
        <v>1229</v>
      </c>
      <c r="C536" s="15" t="s">
        <v>339</v>
      </c>
      <c r="D536" s="171">
        <v>6.2317557151759647E-3</v>
      </c>
      <c r="E536" s="135">
        <v>2.2000000000000002</v>
      </c>
      <c r="F536" s="21">
        <v>20</v>
      </c>
      <c r="G536" s="309" t="s">
        <v>1507</v>
      </c>
      <c r="H536" s="21" t="s">
        <v>1212</v>
      </c>
      <c r="I536" s="21" t="s">
        <v>422</v>
      </c>
    </row>
    <row r="537" spans="1:9" x14ac:dyDescent="0.3">
      <c r="A537" s="15" t="s">
        <v>1049</v>
      </c>
      <c r="B537" s="15" t="s">
        <v>1229</v>
      </c>
      <c r="C537" s="24" t="s">
        <v>339</v>
      </c>
      <c r="D537" s="316">
        <v>6.2175094681001276E-3</v>
      </c>
      <c r="E537" s="308">
        <v>1.8549212574855614</v>
      </c>
      <c r="F537" s="21">
        <v>104</v>
      </c>
      <c r="G537" s="309" t="s">
        <v>1508</v>
      </c>
      <c r="H537" s="21" t="s">
        <v>1217</v>
      </c>
      <c r="I537" s="21" t="s">
        <v>1203</v>
      </c>
    </row>
    <row r="538" spans="1:9" ht="14.5" x14ac:dyDescent="0.35">
      <c r="A538" s="15" t="s">
        <v>29</v>
      </c>
      <c r="B538" s="24" t="s">
        <v>1378</v>
      </c>
      <c r="C538" s="15" t="s">
        <v>339</v>
      </c>
      <c r="D538" s="316">
        <v>6.0634503472874026E-3</v>
      </c>
      <c r="E538" s="208">
        <v>2.9</v>
      </c>
      <c r="F538" s="136">
        <v>62.484000000000002</v>
      </c>
      <c r="G538" s="309" t="s">
        <v>1508</v>
      </c>
      <c r="H538" s="21" t="s">
        <v>347</v>
      </c>
      <c r="I538" s="21" t="s">
        <v>422</v>
      </c>
    </row>
    <row r="539" spans="1:9" ht="14.5" x14ac:dyDescent="0.35">
      <c r="A539" s="24" t="s">
        <v>45</v>
      </c>
      <c r="B539" s="24" t="s">
        <v>1378</v>
      </c>
      <c r="C539" s="24" t="s">
        <v>339</v>
      </c>
      <c r="D539" s="316">
        <v>6.0484242748344973E-3</v>
      </c>
      <c r="E539" s="208">
        <v>4.4000000000000004</v>
      </c>
      <c r="F539" s="136">
        <v>56.388000000000005</v>
      </c>
      <c r="G539" s="309" t="s">
        <v>1508</v>
      </c>
      <c r="H539" s="21" t="s">
        <v>1212</v>
      </c>
      <c r="I539" s="21" t="s">
        <v>422</v>
      </c>
    </row>
    <row r="540" spans="1:9" x14ac:dyDescent="0.3">
      <c r="A540" s="15" t="s">
        <v>1050</v>
      </c>
      <c r="B540" s="15" t="s">
        <v>1229</v>
      </c>
      <c r="C540" s="24" t="s">
        <v>339</v>
      </c>
      <c r="D540" s="316">
        <v>6.0477900401609578E-3</v>
      </c>
      <c r="E540" s="308">
        <v>2.725991459364467</v>
      </c>
      <c r="F540" s="21">
        <v>104</v>
      </c>
      <c r="G540" s="309" t="s">
        <v>1508</v>
      </c>
      <c r="H540" s="21" t="s">
        <v>1217</v>
      </c>
      <c r="I540" s="21" t="s">
        <v>1203</v>
      </c>
    </row>
    <row r="541" spans="1:9" x14ac:dyDescent="0.3">
      <c r="A541" s="1" t="s">
        <v>798</v>
      </c>
      <c r="B541" s="1" t="s">
        <v>1506</v>
      </c>
      <c r="C541" s="2" t="s">
        <v>339</v>
      </c>
      <c r="D541" s="163">
        <v>6.0459145607770388E-3</v>
      </c>
      <c r="E541" s="27">
        <v>3.7728779999999986</v>
      </c>
      <c r="F541" s="323">
        <v>78</v>
      </c>
      <c r="G541" s="309" t="s">
        <v>1508</v>
      </c>
      <c r="H541" s="28" t="s">
        <v>1218</v>
      </c>
      <c r="I541" s="21" t="s">
        <v>1203</v>
      </c>
    </row>
    <row r="542" spans="1:9" x14ac:dyDescent="0.3">
      <c r="A542" s="315" t="s">
        <v>123</v>
      </c>
      <c r="B542" s="15" t="s">
        <v>1229</v>
      </c>
      <c r="C542" s="24" t="s">
        <v>339</v>
      </c>
      <c r="D542" s="316">
        <v>5.9505660414474141E-3</v>
      </c>
      <c r="E542" s="317">
        <v>4.3</v>
      </c>
      <c r="F542" s="318">
        <v>64</v>
      </c>
      <c r="G542" s="309" t="s">
        <v>1508</v>
      </c>
      <c r="H542" s="28" t="s">
        <v>352</v>
      </c>
      <c r="I542" s="21" t="s">
        <v>422</v>
      </c>
    </row>
    <row r="543" spans="1:9" x14ac:dyDescent="0.3">
      <c r="A543" s="1" t="s">
        <v>797</v>
      </c>
      <c r="B543" s="1" t="s">
        <v>1506</v>
      </c>
      <c r="C543" s="2" t="s">
        <v>339</v>
      </c>
      <c r="D543" s="163">
        <v>5.9381837552917377E-3</v>
      </c>
      <c r="E543" s="27">
        <v>2.1997240000000002</v>
      </c>
      <c r="F543" s="323">
        <v>78</v>
      </c>
      <c r="G543" s="309" t="s">
        <v>1508</v>
      </c>
      <c r="H543" s="28" t="s">
        <v>1218</v>
      </c>
      <c r="I543" s="21" t="s">
        <v>1203</v>
      </c>
    </row>
    <row r="544" spans="1:9" ht="14.5" x14ac:dyDescent="0.35">
      <c r="A544" s="15" t="s">
        <v>1369</v>
      </c>
      <c r="B544" s="15" t="s">
        <v>1229</v>
      </c>
      <c r="C544" s="15" t="s">
        <v>339</v>
      </c>
      <c r="D544" s="171">
        <v>5.8002359418010225E-3</v>
      </c>
      <c r="E544" s="135">
        <v>1.5</v>
      </c>
      <c r="F544" s="21">
        <v>23</v>
      </c>
      <c r="G544" s="309" t="s">
        <v>1507</v>
      </c>
      <c r="H544" s="21" t="s">
        <v>1212</v>
      </c>
      <c r="I544" s="21" t="s">
        <v>422</v>
      </c>
    </row>
    <row r="545" spans="1:9" x14ac:dyDescent="0.3">
      <c r="A545" s="1" t="s">
        <v>795</v>
      </c>
      <c r="B545" s="1" t="s">
        <v>1506</v>
      </c>
      <c r="C545" s="2" t="s">
        <v>339</v>
      </c>
      <c r="D545" s="163">
        <v>5.7899452732459956E-3</v>
      </c>
      <c r="E545" s="27">
        <v>3.0098094</v>
      </c>
      <c r="F545" s="323">
        <v>47</v>
      </c>
      <c r="G545" s="309" t="s">
        <v>1508</v>
      </c>
      <c r="H545" s="28" t="s">
        <v>1218</v>
      </c>
      <c r="I545" s="21" t="s">
        <v>1203</v>
      </c>
    </row>
    <row r="546" spans="1:9" ht="14.5" x14ac:dyDescent="0.35">
      <c r="A546" s="15" t="s">
        <v>1273</v>
      </c>
      <c r="B546" s="15" t="s">
        <v>1229</v>
      </c>
      <c r="C546" s="15" t="s">
        <v>339</v>
      </c>
      <c r="D546" s="171">
        <v>5.7807308970099667E-3</v>
      </c>
      <c r="E546" s="135">
        <v>0.8</v>
      </c>
      <c r="F546" s="21">
        <v>68</v>
      </c>
      <c r="G546" s="309" t="s">
        <v>1508</v>
      </c>
      <c r="H546" s="21" t="s">
        <v>347</v>
      </c>
      <c r="I546" s="21" t="s">
        <v>422</v>
      </c>
    </row>
    <row r="547" spans="1:9" x14ac:dyDescent="0.3">
      <c r="A547" s="315" t="s">
        <v>111</v>
      </c>
      <c r="B547" s="24" t="s">
        <v>1378</v>
      </c>
      <c r="C547" s="24" t="s">
        <v>339</v>
      </c>
      <c r="D547" s="316">
        <v>5.7654316010160057E-3</v>
      </c>
      <c r="E547" s="317">
        <v>1.3</v>
      </c>
      <c r="F547" s="318">
        <v>61</v>
      </c>
      <c r="G547" s="309" t="s">
        <v>1508</v>
      </c>
      <c r="H547" s="28" t="s">
        <v>351</v>
      </c>
      <c r="I547" s="21" t="s">
        <v>422</v>
      </c>
    </row>
    <row r="548" spans="1:9" x14ac:dyDescent="0.3">
      <c r="A548" s="1" t="s">
        <v>877</v>
      </c>
      <c r="B548" s="1" t="s">
        <v>1506</v>
      </c>
      <c r="C548" s="2" t="s">
        <v>339</v>
      </c>
      <c r="D548" s="163">
        <v>5.7591647332208762E-3</v>
      </c>
      <c r="E548" s="27">
        <v>2.7809613999999989</v>
      </c>
      <c r="F548" s="323">
        <v>87</v>
      </c>
      <c r="G548" s="309" t="s">
        <v>1508</v>
      </c>
      <c r="H548" s="21" t="s">
        <v>1218</v>
      </c>
      <c r="I548" s="21" t="s">
        <v>1203</v>
      </c>
    </row>
    <row r="549" spans="1:9" ht="14.5" x14ac:dyDescent="0.35">
      <c r="A549" s="15" t="s">
        <v>1322</v>
      </c>
      <c r="B549" s="15" t="s">
        <v>1229</v>
      </c>
      <c r="C549" s="15" t="s">
        <v>339</v>
      </c>
      <c r="D549" s="171">
        <v>5.6151609345232141E-3</v>
      </c>
      <c r="E549" s="135">
        <v>2.6</v>
      </c>
      <c r="F549" s="21">
        <v>11</v>
      </c>
      <c r="G549" s="309" t="s">
        <v>1507</v>
      </c>
      <c r="H549" s="21" t="s">
        <v>349</v>
      </c>
      <c r="I549" s="21" t="s">
        <v>422</v>
      </c>
    </row>
    <row r="550" spans="1:9" x14ac:dyDescent="0.3">
      <c r="A550" s="1" t="s">
        <v>893</v>
      </c>
      <c r="B550" s="1" t="s">
        <v>1506</v>
      </c>
      <c r="C550" s="2" t="s">
        <v>339</v>
      </c>
      <c r="D550" s="163">
        <v>5.5729274432946138E-3</v>
      </c>
      <c r="E550" s="27">
        <v>2.8506530000000008</v>
      </c>
      <c r="F550" s="323">
        <v>51</v>
      </c>
      <c r="G550" s="309" t="s">
        <v>1508</v>
      </c>
      <c r="H550" s="21" t="s">
        <v>1218</v>
      </c>
      <c r="I550" s="21" t="s">
        <v>1203</v>
      </c>
    </row>
    <row r="551" spans="1:9" x14ac:dyDescent="0.3">
      <c r="A551" s="1" t="s">
        <v>791</v>
      </c>
      <c r="B551" s="1" t="s">
        <v>1506</v>
      </c>
      <c r="C551" s="2" t="s">
        <v>339</v>
      </c>
      <c r="D551" s="163">
        <v>5.4266429525287856E-3</v>
      </c>
      <c r="E551" s="27">
        <v>3.1892610000000001</v>
      </c>
      <c r="F551" s="323">
        <v>60</v>
      </c>
      <c r="G551" s="309" t="s">
        <v>1508</v>
      </c>
      <c r="H551" s="28" t="s">
        <v>1218</v>
      </c>
      <c r="I551" s="21" t="s">
        <v>1203</v>
      </c>
    </row>
    <row r="552" spans="1:9" ht="14.5" x14ac:dyDescent="0.35">
      <c r="A552" s="15" t="s">
        <v>1316</v>
      </c>
      <c r="B552" s="15" t="s">
        <v>1229</v>
      </c>
      <c r="C552" s="15" t="s">
        <v>339</v>
      </c>
      <c r="D552" s="171">
        <v>5.4207796553454902E-3</v>
      </c>
      <c r="E552" s="135">
        <v>5.9</v>
      </c>
      <c r="F552" s="21">
        <v>5</v>
      </c>
      <c r="G552" s="309" t="s">
        <v>1507</v>
      </c>
      <c r="H552" s="21" t="s">
        <v>349</v>
      </c>
      <c r="I552" s="21" t="s">
        <v>422</v>
      </c>
    </row>
    <row r="553" spans="1:9" x14ac:dyDescent="0.3">
      <c r="A553" s="15" t="s">
        <v>776</v>
      </c>
      <c r="B553" s="15" t="s">
        <v>1229</v>
      </c>
      <c r="C553" s="24" t="s">
        <v>339</v>
      </c>
      <c r="D553" s="316">
        <v>5.3793133377611387E-3</v>
      </c>
      <c r="E553" s="308">
        <v>2.0665338000000002</v>
      </c>
      <c r="F553" s="21">
        <v>65</v>
      </c>
      <c r="G553" s="309" t="s">
        <v>1508</v>
      </c>
      <c r="H553" s="28" t="s">
        <v>1218</v>
      </c>
      <c r="I553" s="21" t="s">
        <v>1203</v>
      </c>
    </row>
    <row r="554" spans="1:9" x14ac:dyDescent="0.3">
      <c r="A554" s="1" t="s">
        <v>875</v>
      </c>
      <c r="B554" s="1" t="s">
        <v>1506</v>
      </c>
      <c r="C554" s="2" t="s">
        <v>339</v>
      </c>
      <c r="D554" s="163">
        <v>5.1099211894165995E-3</v>
      </c>
      <c r="E554" s="27">
        <v>2.9979821999999983</v>
      </c>
      <c r="F554" s="323">
        <v>87</v>
      </c>
      <c r="G554" s="309" t="s">
        <v>1508</v>
      </c>
      <c r="H554" s="21" t="s">
        <v>1218</v>
      </c>
      <c r="I554" s="21" t="s">
        <v>1203</v>
      </c>
    </row>
    <row r="555" spans="1:9" ht="14.5" x14ac:dyDescent="0.35">
      <c r="A555" s="24" t="s">
        <v>33</v>
      </c>
      <c r="B555" s="24" t="s">
        <v>1378</v>
      </c>
      <c r="C555" s="24" t="s">
        <v>339</v>
      </c>
      <c r="D555" s="316">
        <v>5.0548225236944798E-3</v>
      </c>
      <c r="E555" s="208">
        <v>3</v>
      </c>
      <c r="F555" s="136">
        <v>57.912000000000006</v>
      </c>
      <c r="G555" s="309" t="s">
        <v>1508</v>
      </c>
      <c r="H555" s="21" t="s">
        <v>1212</v>
      </c>
      <c r="I555" s="21" t="s">
        <v>422</v>
      </c>
    </row>
    <row r="556" spans="1:9" x14ac:dyDescent="0.3">
      <c r="A556" s="1" t="s">
        <v>874</v>
      </c>
      <c r="B556" s="1" t="s">
        <v>1506</v>
      </c>
      <c r="C556" s="2" t="s">
        <v>339</v>
      </c>
      <c r="D556" s="163">
        <v>5.0226920638848666E-3</v>
      </c>
      <c r="E556" s="27">
        <v>3.5363029999999993</v>
      </c>
      <c r="F556" s="323">
        <v>87</v>
      </c>
      <c r="G556" s="309" t="s">
        <v>1508</v>
      </c>
      <c r="H556" s="21" t="s">
        <v>1218</v>
      </c>
      <c r="I556" s="21" t="s">
        <v>1203</v>
      </c>
    </row>
    <row r="557" spans="1:9" x14ac:dyDescent="0.3">
      <c r="A557" s="1" t="s">
        <v>789</v>
      </c>
      <c r="B557" s="1" t="s">
        <v>1506</v>
      </c>
      <c r="C557" s="2" t="s">
        <v>339</v>
      </c>
      <c r="D557" s="163">
        <v>5.0196957117735613E-3</v>
      </c>
      <c r="E557" s="27">
        <v>3.6164768</v>
      </c>
      <c r="F557" s="323">
        <v>66</v>
      </c>
      <c r="G557" s="309" t="s">
        <v>1508</v>
      </c>
      <c r="H557" s="28" t="s">
        <v>1218</v>
      </c>
      <c r="I557" s="21" t="s">
        <v>1203</v>
      </c>
    </row>
    <row r="558" spans="1:9" x14ac:dyDescent="0.3">
      <c r="A558" s="15" t="s">
        <v>779</v>
      </c>
      <c r="B558" s="15" t="s">
        <v>1229</v>
      </c>
      <c r="C558" s="24" t="s">
        <v>339</v>
      </c>
      <c r="D558" s="316">
        <v>4.8592447836198951E-3</v>
      </c>
      <c r="E558" s="308">
        <v>2.1449297000000001</v>
      </c>
      <c r="F558" s="21">
        <v>65</v>
      </c>
      <c r="G558" s="309" t="s">
        <v>1508</v>
      </c>
      <c r="H558" s="28" t="s">
        <v>1218</v>
      </c>
      <c r="I558" s="21" t="s">
        <v>1203</v>
      </c>
    </row>
    <row r="559" spans="1:9" x14ac:dyDescent="0.3">
      <c r="A559" s="15" t="s">
        <v>863</v>
      </c>
      <c r="B559" s="15" t="s">
        <v>1229</v>
      </c>
      <c r="C559" s="24" t="s">
        <v>339</v>
      </c>
      <c r="D559" s="316">
        <v>4.8011449037284907E-3</v>
      </c>
      <c r="E559" s="308">
        <v>1.6890108999999995</v>
      </c>
      <c r="F559" s="21">
        <v>87</v>
      </c>
      <c r="G559" s="309" t="s">
        <v>1508</v>
      </c>
      <c r="H559" s="21" t="s">
        <v>1218</v>
      </c>
      <c r="I559" s="21" t="s">
        <v>1203</v>
      </c>
    </row>
    <row r="560" spans="1:9" x14ac:dyDescent="0.3">
      <c r="A560" s="1" t="s">
        <v>793</v>
      </c>
      <c r="B560" s="1" t="s">
        <v>1506</v>
      </c>
      <c r="C560" s="2" t="s">
        <v>339</v>
      </c>
      <c r="D560" s="163">
        <v>4.5624152692199209E-3</v>
      </c>
      <c r="E560" s="27">
        <v>3.9093266</v>
      </c>
      <c r="F560" s="323">
        <v>47</v>
      </c>
      <c r="G560" s="309" t="s">
        <v>1508</v>
      </c>
      <c r="H560" s="28" t="s">
        <v>1218</v>
      </c>
      <c r="I560" s="21" t="s">
        <v>1203</v>
      </c>
    </row>
    <row r="561" spans="1:18" x14ac:dyDescent="0.3">
      <c r="A561" s="1" t="s">
        <v>884</v>
      </c>
      <c r="B561" s="1" t="s">
        <v>1506</v>
      </c>
      <c r="C561" s="2" t="s">
        <v>339</v>
      </c>
      <c r="D561" s="163">
        <v>4.5250720655226531E-3</v>
      </c>
      <c r="E561" s="27">
        <v>2.8585342999999988</v>
      </c>
      <c r="F561" s="323">
        <v>70</v>
      </c>
      <c r="G561" s="309" t="s">
        <v>1508</v>
      </c>
      <c r="H561" s="21" t="s">
        <v>1218</v>
      </c>
      <c r="I561" s="21" t="s">
        <v>1203</v>
      </c>
    </row>
    <row r="562" spans="1:18" x14ac:dyDescent="0.3">
      <c r="A562" s="1" t="s">
        <v>799</v>
      </c>
      <c r="B562" s="1" t="s">
        <v>1506</v>
      </c>
      <c r="C562" s="2" t="s">
        <v>339</v>
      </c>
      <c r="D562" s="163">
        <v>4.3643945602373493E-3</v>
      </c>
      <c r="E562" s="27">
        <v>3.9062260000000002</v>
      </c>
      <c r="F562" s="323">
        <v>78</v>
      </c>
      <c r="G562" s="309" t="s">
        <v>1508</v>
      </c>
      <c r="H562" s="28" t="s">
        <v>1218</v>
      </c>
      <c r="I562" s="21" t="s">
        <v>1203</v>
      </c>
    </row>
    <row r="563" spans="1:18" x14ac:dyDescent="0.3">
      <c r="A563" s="1" t="s">
        <v>803</v>
      </c>
      <c r="B563" s="1" t="s">
        <v>1506</v>
      </c>
      <c r="C563" s="2" t="s">
        <v>339</v>
      </c>
      <c r="D563" s="163">
        <v>4.3303471408047871E-3</v>
      </c>
      <c r="E563" s="27">
        <v>3.0966899999999997</v>
      </c>
      <c r="F563" s="323">
        <v>78</v>
      </c>
      <c r="G563" s="309" t="s">
        <v>1508</v>
      </c>
      <c r="H563" s="28" t="s">
        <v>1218</v>
      </c>
      <c r="I563" s="21" t="s">
        <v>1203</v>
      </c>
    </row>
    <row r="564" spans="1:18" x14ac:dyDescent="0.3">
      <c r="A564" s="1" t="s">
        <v>889</v>
      </c>
      <c r="B564" s="1" t="s">
        <v>1506</v>
      </c>
      <c r="C564" s="2" t="s">
        <v>339</v>
      </c>
      <c r="D564" s="163">
        <v>4.2953688995992206E-3</v>
      </c>
      <c r="E564" s="27">
        <v>2.9869180000000002</v>
      </c>
      <c r="F564" s="323">
        <v>51</v>
      </c>
      <c r="G564" s="309" t="s">
        <v>1508</v>
      </c>
      <c r="H564" s="21" t="s">
        <v>1218</v>
      </c>
      <c r="I564" s="21" t="s">
        <v>1203</v>
      </c>
    </row>
    <row r="565" spans="1:18" x14ac:dyDescent="0.3">
      <c r="A565" s="15" t="s">
        <v>777</v>
      </c>
      <c r="B565" s="15" t="s">
        <v>1229</v>
      </c>
      <c r="C565" s="24" t="s">
        <v>339</v>
      </c>
      <c r="D565" s="316">
        <v>4.2918946587271779E-3</v>
      </c>
      <c r="E565" s="308">
        <v>2.7982085999999988</v>
      </c>
      <c r="F565" s="21">
        <v>65</v>
      </c>
      <c r="G565" s="309" t="s">
        <v>1508</v>
      </c>
      <c r="H565" s="28" t="s">
        <v>1218</v>
      </c>
      <c r="I565" s="21" t="s">
        <v>1203</v>
      </c>
    </row>
    <row r="566" spans="1:18" x14ac:dyDescent="0.3">
      <c r="A566" s="1" t="s">
        <v>787</v>
      </c>
      <c r="B566" s="1" t="s">
        <v>1506</v>
      </c>
      <c r="C566" s="2" t="s">
        <v>339</v>
      </c>
      <c r="D566" s="163">
        <v>4.1618577358148974E-3</v>
      </c>
      <c r="E566" s="27">
        <v>3.2163289999999995</v>
      </c>
      <c r="F566" s="323">
        <v>47</v>
      </c>
      <c r="G566" s="309" t="s">
        <v>1508</v>
      </c>
      <c r="H566" s="28" t="s">
        <v>1218</v>
      </c>
      <c r="I566" s="21" t="s">
        <v>1203</v>
      </c>
    </row>
    <row r="567" spans="1:18" x14ac:dyDescent="0.3">
      <c r="A567" s="1" t="s">
        <v>883</v>
      </c>
      <c r="B567" s="1" t="s">
        <v>1506</v>
      </c>
      <c r="C567" s="2" t="s">
        <v>339</v>
      </c>
      <c r="D567" s="163">
        <v>4.1104491735385234E-3</v>
      </c>
      <c r="E567" s="27">
        <v>2.8134435</v>
      </c>
      <c r="F567" s="323">
        <v>87</v>
      </c>
      <c r="G567" s="309" t="s">
        <v>1508</v>
      </c>
      <c r="H567" s="21" t="s">
        <v>1218</v>
      </c>
      <c r="I567" s="21" t="s">
        <v>1203</v>
      </c>
    </row>
    <row r="568" spans="1:18" x14ac:dyDescent="0.3">
      <c r="A568" s="15" t="s">
        <v>907</v>
      </c>
      <c r="B568" s="15" t="s">
        <v>1229</v>
      </c>
      <c r="C568" s="24" t="s">
        <v>339</v>
      </c>
      <c r="D568" s="316">
        <v>4.0024694916595844E-3</v>
      </c>
      <c r="E568" s="308">
        <v>2.1329607999999998</v>
      </c>
      <c r="F568" s="21">
        <v>80</v>
      </c>
      <c r="G568" s="309" t="s">
        <v>1508</v>
      </c>
      <c r="H568" s="40" t="s">
        <v>1219</v>
      </c>
      <c r="I568" s="21" t="s">
        <v>1203</v>
      </c>
    </row>
    <row r="569" spans="1:18" x14ac:dyDescent="0.3">
      <c r="A569" s="15" t="s">
        <v>1059</v>
      </c>
      <c r="B569" s="15" t="s">
        <v>1229</v>
      </c>
      <c r="C569" s="24" t="s">
        <v>339</v>
      </c>
      <c r="D569" s="316">
        <v>3.9815652076630207E-3</v>
      </c>
      <c r="E569" s="308">
        <v>1.7551045249880519</v>
      </c>
      <c r="F569" s="21">
        <v>117</v>
      </c>
      <c r="G569" s="309" t="s">
        <v>1508</v>
      </c>
      <c r="H569" s="21" t="s">
        <v>1217</v>
      </c>
      <c r="I569" s="21" t="s">
        <v>1203</v>
      </c>
    </row>
    <row r="570" spans="1:18" x14ac:dyDescent="0.3">
      <c r="A570" s="1" t="s">
        <v>881</v>
      </c>
      <c r="B570" s="1" t="s">
        <v>1506</v>
      </c>
      <c r="C570" s="2" t="s">
        <v>339</v>
      </c>
      <c r="D570" s="163">
        <v>3.8569702920615637E-3</v>
      </c>
      <c r="E570" s="27">
        <v>3.5539559999999994</v>
      </c>
      <c r="F570" s="323">
        <v>87</v>
      </c>
      <c r="G570" s="309" t="s">
        <v>1508</v>
      </c>
      <c r="H570" s="21" t="s">
        <v>1218</v>
      </c>
      <c r="I570" s="21" t="s">
        <v>1203</v>
      </c>
    </row>
    <row r="571" spans="1:18" ht="14.5" x14ac:dyDescent="0.35">
      <c r="A571" s="15" t="s">
        <v>1315</v>
      </c>
      <c r="B571" s="15" t="s">
        <v>1229</v>
      </c>
      <c r="C571" s="15" t="s">
        <v>339</v>
      </c>
      <c r="D571" s="171">
        <v>3.7807815845824415E-3</v>
      </c>
      <c r="E571" s="135">
        <v>6.2</v>
      </c>
      <c r="F571" s="21">
        <v>5</v>
      </c>
      <c r="G571" s="309" t="s">
        <v>1507</v>
      </c>
      <c r="H571" s="21" t="s">
        <v>349</v>
      </c>
      <c r="I571" s="21" t="s">
        <v>422</v>
      </c>
    </row>
    <row r="572" spans="1:18" x14ac:dyDescent="0.3">
      <c r="A572" s="1" t="s">
        <v>785</v>
      </c>
      <c r="B572" s="1" t="s">
        <v>1506</v>
      </c>
      <c r="C572" s="2" t="s">
        <v>339</v>
      </c>
      <c r="D572" s="163">
        <v>3.7138677785758792E-3</v>
      </c>
      <c r="E572" s="27">
        <v>3.2513942</v>
      </c>
      <c r="F572" s="323">
        <v>60</v>
      </c>
      <c r="G572" s="309" t="s">
        <v>1508</v>
      </c>
      <c r="H572" s="28" t="s">
        <v>1218</v>
      </c>
      <c r="I572" s="21" t="s">
        <v>1203</v>
      </c>
      <c r="O572" s="31"/>
      <c r="P572" s="31"/>
      <c r="Q572" s="28"/>
      <c r="R572" s="21"/>
    </row>
    <row r="573" spans="1:18" x14ac:dyDescent="0.3">
      <c r="A573" s="1" t="s">
        <v>783</v>
      </c>
      <c r="B573" s="1" t="s">
        <v>1506</v>
      </c>
      <c r="C573" s="2" t="s">
        <v>339</v>
      </c>
      <c r="D573" s="163">
        <v>3.6401757327336548E-3</v>
      </c>
      <c r="E573" s="27">
        <v>3.2734550000000011</v>
      </c>
      <c r="F573" s="323">
        <v>66</v>
      </c>
      <c r="G573" s="309" t="s">
        <v>1508</v>
      </c>
      <c r="H573" s="28" t="s">
        <v>1218</v>
      </c>
      <c r="I573" s="21" t="s">
        <v>1203</v>
      </c>
      <c r="O573" s="31"/>
      <c r="P573" s="31"/>
      <c r="Q573" s="28"/>
      <c r="R573" s="21"/>
    </row>
    <row r="574" spans="1:18" x14ac:dyDescent="0.3">
      <c r="A574" s="1" t="s">
        <v>800</v>
      </c>
      <c r="B574" s="1" t="s">
        <v>1506</v>
      </c>
      <c r="C574" s="2" t="s">
        <v>339</v>
      </c>
      <c r="D574" s="163">
        <v>3.3837271086808282E-3</v>
      </c>
      <c r="E574" s="27">
        <v>3.7147179999999995</v>
      </c>
      <c r="F574" s="323">
        <v>78</v>
      </c>
      <c r="G574" s="309" t="s">
        <v>1508</v>
      </c>
      <c r="H574" s="28" t="s">
        <v>1218</v>
      </c>
      <c r="I574" s="21" t="s">
        <v>1203</v>
      </c>
      <c r="O574" s="31"/>
      <c r="P574" s="31"/>
      <c r="Q574" s="28"/>
      <c r="R574" s="21"/>
    </row>
    <row r="575" spans="1:18" x14ac:dyDescent="0.3">
      <c r="A575" s="15" t="s">
        <v>780</v>
      </c>
      <c r="B575" s="15" t="s">
        <v>1229</v>
      </c>
      <c r="C575" s="24" t="s">
        <v>339</v>
      </c>
      <c r="D575" s="316">
        <v>3.3241111576890244E-3</v>
      </c>
      <c r="E575" s="308">
        <v>1.6811252000000003</v>
      </c>
      <c r="F575" s="21">
        <v>78</v>
      </c>
      <c r="G575" s="309" t="s">
        <v>1508</v>
      </c>
      <c r="H575" s="28" t="s">
        <v>1218</v>
      </c>
      <c r="I575" s="21" t="s">
        <v>1203</v>
      </c>
      <c r="O575" s="31"/>
      <c r="P575" s="31"/>
      <c r="Q575" s="28"/>
      <c r="R575" s="21"/>
    </row>
    <row r="576" spans="1:18" x14ac:dyDescent="0.3">
      <c r="A576" s="315" t="s">
        <v>118</v>
      </c>
      <c r="B576" s="15" t="s">
        <v>1229</v>
      </c>
      <c r="C576" s="24" t="s">
        <v>339</v>
      </c>
      <c r="D576" s="316">
        <v>3.308742677782443E-3</v>
      </c>
      <c r="E576" s="317">
        <v>1.1000000000000001</v>
      </c>
      <c r="F576" s="318">
        <v>61</v>
      </c>
      <c r="G576" s="309" t="s">
        <v>1508</v>
      </c>
      <c r="H576" s="28" t="s">
        <v>351</v>
      </c>
      <c r="I576" s="21" t="s">
        <v>422</v>
      </c>
      <c r="O576" s="31"/>
      <c r="P576" s="31"/>
      <c r="Q576" s="28"/>
      <c r="R576" s="21"/>
    </row>
    <row r="577" spans="1:18" x14ac:dyDescent="0.3">
      <c r="A577" s="1" t="s">
        <v>887</v>
      </c>
      <c r="B577" s="1" t="s">
        <v>1506</v>
      </c>
      <c r="C577" s="2" t="s">
        <v>339</v>
      </c>
      <c r="D577" s="163">
        <v>3.2028715092291692E-3</v>
      </c>
      <c r="E577" s="27">
        <v>3.9727052999999994</v>
      </c>
      <c r="F577" s="323">
        <v>70</v>
      </c>
      <c r="G577" s="309" t="s">
        <v>1508</v>
      </c>
      <c r="H577" s="21" t="s">
        <v>1218</v>
      </c>
      <c r="I577" s="21" t="s">
        <v>1203</v>
      </c>
      <c r="O577" s="48"/>
      <c r="P577" s="48"/>
      <c r="Q577" s="45"/>
      <c r="R577" s="45"/>
    </row>
    <row r="578" spans="1:18" x14ac:dyDescent="0.3">
      <c r="A578" s="15" t="s">
        <v>866</v>
      </c>
      <c r="B578" s="15" t="s">
        <v>1229</v>
      </c>
      <c r="C578" s="24" t="s">
        <v>339</v>
      </c>
      <c r="D578" s="316">
        <v>3.1079135220863419E-3</v>
      </c>
      <c r="E578" s="308">
        <v>1.8264217999999999</v>
      </c>
      <c r="F578" s="21">
        <v>87</v>
      </c>
      <c r="G578" s="309" t="s">
        <v>1508</v>
      </c>
      <c r="H578" s="21" t="s">
        <v>1218</v>
      </c>
      <c r="I578" s="21" t="s">
        <v>1203</v>
      </c>
      <c r="O578" s="36"/>
      <c r="P578" s="21"/>
      <c r="Q578" s="21"/>
      <c r="R578" s="21"/>
    </row>
    <row r="579" spans="1:18" x14ac:dyDescent="0.3">
      <c r="A579" s="15" t="s">
        <v>906</v>
      </c>
      <c r="B579" s="15" t="s">
        <v>1229</v>
      </c>
      <c r="C579" s="24" t="s">
        <v>339</v>
      </c>
      <c r="D579" s="316">
        <v>3.0644916791985237E-3</v>
      </c>
      <c r="E579" s="308">
        <v>1.4277353999999989</v>
      </c>
      <c r="F579" s="21">
        <v>80</v>
      </c>
      <c r="G579" s="309" t="s">
        <v>1508</v>
      </c>
      <c r="H579" s="40" t="s">
        <v>1219</v>
      </c>
      <c r="I579" s="21" t="s">
        <v>1203</v>
      </c>
      <c r="O579" s="36"/>
      <c r="P579" s="21"/>
      <c r="Q579" s="21"/>
      <c r="R579" s="21"/>
    </row>
    <row r="580" spans="1:18" x14ac:dyDescent="0.3">
      <c r="A580" s="15" t="s">
        <v>774</v>
      </c>
      <c r="B580" s="15" t="s">
        <v>1229</v>
      </c>
      <c r="C580" s="24" t="s">
        <v>339</v>
      </c>
      <c r="D580" s="316">
        <v>3.0226758442869757E-3</v>
      </c>
      <c r="E580" s="308">
        <v>1.1771113999999987</v>
      </c>
      <c r="F580" s="21">
        <v>78</v>
      </c>
      <c r="G580" s="309" t="s">
        <v>1508</v>
      </c>
      <c r="H580" s="28" t="s">
        <v>1218</v>
      </c>
      <c r="I580" s="21" t="s">
        <v>1203</v>
      </c>
      <c r="O580" s="36"/>
      <c r="P580" s="21"/>
      <c r="Q580" s="21"/>
      <c r="R580" s="21"/>
    </row>
    <row r="581" spans="1:18" x14ac:dyDescent="0.3">
      <c r="A581" s="15" t="s">
        <v>772</v>
      </c>
      <c r="B581" s="15" t="s">
        <v>1229</v>
      </c>
      <c r="C581" s="24" t="s">
        <v>339</v>
      </c>
      <c r="D581" s="316">
        <v>2.9906773907139501E-3</v>
      </c>
      <c r="E581" s="308">
        <v>1.7398773999999997</v>
      </c>
      <c r="F581" s="21">
        <v>78</v>
      </c>
      <c r="G581" s="309" t="s">
        <v>1508</v>
      </c>
      <c r="H581" s="28" t="s">
        <v>1218</v>
      </c>
      <c r="I581" s="21" t="s">
        <v>1203</v>
      </c>
      <c r="O581" s="36"/>
      <c r="P581" s="21"/>
      <c r="Q581" s="21"/>
      <c r="R581" s="21"/>
    </row>
    <row r="582" spans="1:18" x14ac:dyDescent="0.3">
      <c r="A582" s="1" t="s">
        <v>781</v>
      </c>
      <c r="B582" s="1" t="s">
        <v>1506</v>
      </c>
      <c r="C582" s="2" t="s">
        <v>339</v>
      </c>
      <c r="D582" s="163">
        <v>2.8649595058628488E-3</v>
      </c>
      <c r="E582" s="27">
        <v>3.7386552000000011</v>
      </c>
      <c r="F582" s="323">
        <v>66</v>
      </c>
      <c r="G582" s="309" t="s">
        <v>1508</v>
      </c>
      <c r="H582" s="28" t="s">
        <v>1218</v>
      </c>
      <c r="I582" s="21" t="s">
        <v>1203</v>
      </c>
      <c r="O582" s="36"/>
      <c r="P582" s="21"/>
      <c r="Q582" s="21"/>
      <c r="R582" s="21"/>
    </row>
    <row r="583" spans="1:18" ht="14.5" x14ac:dyDescent="0.35">
      <c r="A583" s="15" t="s">
        <v>18</v>
      </c>
      <c r="B583" s="15" t="s">
        <v>1229</v>
      </c>
      <c r="C583" s="15" t="s">
        <v>339</v>
      </c>
      <c r="D583" s="316">
        <v>2.8604177021311124E-3</v>
      </c>
      <c r="E583" s="208">
        <v>2.8</v>
      </c>
      <c r="F583" s="136">
        <v>60.96</v>
      </c>
      <c r="G583" s="309" t="s">
        <v>1508</v>
      </c>
      <c r="H583" s="21" t="s">
        <v>346</v>
      </c>
      <c r="I583" s="21" t="s">
        <v>422</v>
      </c>
      <c r="O583" s="36"/>
      <c r="P583" s="21"/>
      <c r="Q583" s="21"/>
      <c r="R583" s="21"/>
    </row>
    <row r="584" spans="1:18" x14ac:dyDescent="0.3">
      <c r="A584" s="15" t="s">
        <v>864</v>
      </c>
      <c r="B584" s="15" t="s">
        <v>1229</v>
      </c>
      <c r="C584" s="24" t="s">
        <v>339</v>
      </c>
      <c r="D584" s="316">
        <v>2.8582299988344048E-3</v>
      </c>
      <c r="E584" s="308">
        <v>2.3630225999999999</v>
      </c>
      <c r="F584" s="21">
        <v>87</v>
      </c>
      <c r="G584" s="309" t="s">
        <v>1508</v>
      </c>
      <c r="H584" s="21" t="s">
        <v>1218</v>
      </c>
      <c r="I584" s="21" t="s">
        <v>1203</v>
      </c>
      <c r="O584" s="31"/>
      <c r="P584" s="31"/>
      <c r="Q584" s="28"/>
      <c r="R584" s="21"/>
    </row>
    <row r="585" spans="1:18" ht="14.5" x14ac:dyDescent="0.35">
      <c r="A585" s="15" t="s">
        <v>1070</v>
      </c>
      <c r="B585" s="15" t="s">
        <v>1229</v>
      </c>
      <c r="C585" s="15" t="s">
        <v>339</v>
      </c>
      <c r="D585" s="316">
        <v>2.8297068137705587E-3</v>
      </c>
      <c r="E585" s="208">
        <v>2.1</v>
      </c>
      <c r="F585" s="21" t="s">
        <v>1216</v>
      </c>
      <c r="G585" s="309" t="s">
        <v>1508</v>
      </c>
      <c r="H585" s="21" t="s">
        <v>1217</v>
      </c>
      <c r="I585" s="21" t="s">
        <v>1203</v>
      </c>
      <c r="O585" s="31"/>
      <c r="P585" s="31"/>
      <c r="Q585" s="28"/>
      <c r="R585" s="21"/>
    </row>
    <row r="586" spans="1:18" x14ac:dyDescent="0.3">
      <c r="A586" s="15" t="s">
        <v>865</v>
      </c>
      <c r="B586" s="15" t="s">
        <v>1229</v>
      </c>
      <c r="C586" s="24" t="s">
        <v>339</v>
      </c>
      <c r="D586" s="316">
        <v>2.7975689170288598E-3</v>
      </c>
      <c r="E586" s="308">
        <v>1.7313846000000002</v>
      </c>
      <c r="F586" s="21">
        <v>87</v>
      </c>
      <c r="G586" s="309" t="s">
        <v>1508</v>
      </c>
      <c r="H586" s="21" t="s">
        <v>1218</v>
      </c>
      <c r="I586" s="21" t="s">
        <v>1203</v>
      </c>
      <c r="O586" s="31"/>
      <c r="P586" s="31"/>
      <c r="Q586" s="28"/>
      <c r="R586" s="21"/>
    </row>
    <row r="587" spans="1:18" ht="14.5" x14ac:dyDescent="0.35">
      <c r="A587" s="15" t="s">
        <v>1083</v>
      </c>
      <c r="B587" s="15" t="s">
        <v>1229</v>
      </c>
      <c r="C587" s="15" t="s">
        <v>339</v>
      </c>
      <c r="D587" s="316">
        <v>2.69399953696883E-3</v>
      </c>
      <c r="E587" s="208">
        <v>2.8</v>
      </c>
      <c r="F587" s="21">
        <v>85</v>
      </c>
      <c r="G587" s="309" t="s">
        <v>1508</v>
      </c>
      <c r="H587" s="21" t="s">
        <v>1217</v>
      </c>
      <c r="I587" s="21" t="s">
        <v>1203</v>
      </c>
      <c r="O587" s="31"/>
      <c r="P587" s="31"/>
      <c r="Q587" s="28"/>
      <c r="R587" s="21"/>
    </row>
    <row r="588" spans="1:18" x14ac:dyDescent="0.3">
      <c r="A588" s="15" t="s">
        <v>909</v>
      </c>
      <c r="B588" s="15" t="s">
        <v>1229</v>
      </c>
      <c r="C588" s="24" t="s">
        <v>339</v>
      </c>
      <c r="D588" s="316">
        <v>2.6050655286746784E-3</v>
      </c>
      <c r="E588" s="308">
        <v>1.8397419999999993</v>
      </c>
      <c r="F588" s="21">
        <v>80</v>
      </c>
      <c r="G588" s="309" t="s">
        <v>1508</v>
      </c>
      <c r="H588" s="40" t="s">
        <v>1219</v>
      </c>
      <c r="I588" s="21" t="s">
        <v>1203</v>
      </c>
      <c r="O588" s="31"/>
      <c r="P588" s="31"/>
      <c r="Q588" s="28"/>
      <c r="R588" s="21"/>
    </row>
    <row r="589" spans="1:18" x14ac:dyDescent="0.3">
      <c r="A589" s="15" t="s">
        <v>778</v>
      </c>
      <c r="B589" s="15" t="s">
        <v>1229</v>
      </c>
      <c r="C589" s="24" t="s">
        <v>339</v>
      </c>
      <c r="D589" s="316">
        <v>2.5965083594258588E-3</v>
      </c>
      <c r="E589" s="308">
        <v>2.8639814999999991</v>
      </c>
      <c r="F589" s="21">
        <v>65</v>
      </c>
      <c r="G589" s="309" t="s">
        <v>1508</v>
      </c>
      <c r="H589" s="28" t="s">
        <v>1218</v>
      </c>
      <c r="I589" s="21" t="s">
        <v>1203</v>
      </c>
      <c r="O589" s="36"/>
      <c r="P589" s="21"/>
      <c r="Q589" s="21"/>
      <c r="R589" s="21"/>
    </row>
    <row r="590" spans="1:18" x14ac:dyDescent="0.3">
      <c r="A590" s="15" t="s">
        <v>911</v>
      </c>
      <c r="B590" s="15" t="s">
        <v>1229</v>
      </c>
      <c r="C590" s="24" t="s">
        <v>339</v>
      </c>
      <c r="D590" s="316">
        <v>2.5558787553551566E-3</v>
      </c>
      <c r="E590" s="308">
        <v>1.8075446999999998</v>
      </c>
      <c r="F590" s="21">
        <v>80</v>
      </c>
      <c r="G590" s="309" t="s">
        <v>1508</v>
      </c>
      <c r="H590" s="40" t="s">
        <v>1219</v>
      </c>
      <c r="I590" s="21" t="s">
        <v>1203</v>
      </c>
      <c r="O590" s="36"/>
      <c r="P590" s="21"/>
      <c r="Q590" s="21"/>
      <c r="R590" s="21"/>
    </row>
    <row r="591" spans="1:18" x14ac:dyDescent="0.3">
      <c r="A591" s="15" t="s">
        <v>771</v>
      </c>
      <c r="B591" s="15" t="s">
        <v>1229</v>
      </c>
      <c r="C591" s="24" t="s">
        <v>339</v>
      </c>
      <c r="D591" s="316">
        <v>2.5511887632341254E-3</v>
      </c>
      <c r="E591" s="308">
        <v>1.7837925999999991</v>
      </c>
      <c r="F591" s="21">
        <v>78</v>
      </c>
      <c r="G591" s="309" t="s">
        <v>1508</v>
      </c>
      <c r="H591" s="28" t="s">
        <v>1218</v>
      </c>
      <c r="I591" s="21" t="s">
        <v>1203</v>
      </c>
      <c r="O591" s="36"/>
      <c r="P591" s="21"/>
      <c r="Q591" s="21"/>
      <c r="R591" s="21"/>
    </row>
    <row r="592" spans="1:18" ht="14.5" x14ac:dyDescent="0.35">
      <c r="A592" s="15" t="s">
        <v>1075</v>
      </c>
      <c r="B592" s="15" t="s">
        <v>1229</v>
      </c>
      <c r="C592" s="15" t="s">
        <v>339</v>
      </c>
      <c r="D592" s="316">
        <v>2.4734184490332119E-3</v>
      </c>
      <c r="E592" s="208">
        <v>2.9</v>
      </c>
      <c r="F592" s="21" t="s">
        <v>1216</v>
      </c>
      <c r="G592" s="309" t="s">
        <v>1508</v>
      </c>
      <c r="H592" s="21" t="s">
        <v>1217</v>
      </c>
      <c r="I592" s="21" t="s">
        <v>1203</v>
      </c>
      <c r="O592" s="36"/>
      <c r="P592" s="21"/>
      <c r="Q592" s="21"/>
      <c r="R592" s="21"/>
    </row>
    <row r="593" spans="1:18" x14ac:dyDescent="0.3">
      <c r="A593" s="15" t="s">
        <v>910</v>
      </c>
      <c r="B593" s="15" t="s">
        <v>1229</v>
      </c>
      <c r="C593" s="24" t="s">
        <v>339</v>
      </c>
      <c r="D593" s="316">
        <v>2.4432287146559204E-3</v>
      </c>
      <c r="E593" s="308">
        <v>1.7895884999999998</v>
      </c>
      <c r="F593" s="21">
        <v>80</v>
      </c>
      <c r="G593" s="309" t="s">
        <v>1508</v>
      </c>
      <c r="H593" s="40" t="s">
        <v>1219</v>
      </c>
      <c r="I593" s="21" t="s">
        <v>1203</v>
      </c>
      <c r="O593" s="31"/>
      <c r="P593" s="31"/>
      <c r="Q593" s="28"/>
      <c r="R593" s="21"/>
    </row>
    <row r="594" spans="1:18" ht="14.5" x14ac:dyDescent="0.35">
      <c r="A594" s="15" t="s">
        <v>1084</v>
      </c>
      <c r="B594" s="15" t="s">
        <v>1229</v>
      </c>
      <c r="C594" s="15" t="s">
        <v>339</v>
      </c>
      <c r="D594" s="316">
        <v>2.3465278560523E-3</v>
      </c>
      <c r="E594" s="208">
        <v>2.2999999999999998</v>
      </c>
      <c r="F594" s="21">
        <v>85</v>
      </c>
      <c r="G594" s="309" t="s">
        <v>1508</v>
      </c>
      <c r="H594" s="21" t="s">
        <v>1217</v>
      </c>
      <c r="I594" s="21" t="s">
        <v>1203</v>
      </c>
      <c r="O594" s="31"/>
      <c r="P594" s="31"/>
      <c r="Q594" s="28"/>
      <c r="R594" s="21"/>
    </row>
    <row r="595" spans="1:18" ht="14.5" x14ac:dyDescent="0.35">
      <c r="A595" s="15" t="s">
        <v>1066</v>
      </c>
      <c r="B595" s="15" t="s">
        <v>1229</v>
      </c>
      <c r="C595" s="15" t="s">
        <v>339</v>
      </c>
      <c r="D595" s="316">
        <v>2.3098481659805563E-3</v>
      </c>
      <c r="E595" s="208">
        <v>2.6</v>
      </c>
      <c r="F595" s="21" t="s">
        <v>1216</v>
      </c>
      <c r="G595" s="309" t="s">
        <v>1508</v>
      </c>
      <c r="H595" s="21" t="s">
        <v>1217</v>
      </c>
      <c r="I595" s="21" t="s">
        <v>1203</v>
      </c>
      <c r="O595" s="31"/>
      <c r="P595" s="31"/>
      <c r="Q595" s="28"/>
      <c r="R595" s="21"/>
    </row>
    <row r="596" spans="1:18" ht="14.5" x14ac:dyDescent="0.35">
      <c r="A596" s="24" t="s">
        <v>41</v>
      </c>
      <c r="B596" s="15" t="s">
        <v>1229</v>
      </c>
      <c r="C596" s="24" t="s">
        <v>339</v>
      </c>
      <c r="D596" s="316">
        <v>2.2824417977341579E-3</v>
      </c>
      <c r="E596" s="208">
        <v>1.9</v>
      </c>
      <c r="F596" s="136">
        <v>57.912000000000006</v>
      </c>
      <c r="G596" s="309" t="s">
        <v>1508</v>
      </c>
      <c r="H596" s="21" t="s">
        <v>1212</v>
      </c>
      <c r="I596" s="21" t="s">
        <v>422</v>
      </c>
      <c r="O596" s="48"/>
      <c r="P596" s="48"/>
      <c r="Q596" s="45"/>
      <c r="R596" s="45"/>
    </row>
    <row r="597" spans="1:18" x14ac:dyDescent="0.3">
      <c r="A597" s="15" t="s">
        <v>773</v>
      </c>
      <c r="B597" s="15" t="s">
        <v>1229</v>
      </c>
      <c r="C597" s="24" t="s">
        <v>339</v>
      </c>
      <c r="D597" s="316">
        <v>2.2802808829446531E-3</v>
      </c>
      <c r="E597" s="308">
        <v>1.439264099999999</v>
      </c>
      <c r="F597" s="21">
        <v>78</v>
      </c>
      <c r="G597" s="309" t="s">
        <v>1508</v>
      </c>
      <c r="H597" s="28" t="s">
        <v>1218</v>
      </c>
      <c r="I597" s="21" t="s">
        <v>1203</v>
      </c>
      <c r="O597" s="31"/>
      <c r="P597" s="31"/>
      <c r="Q597" s="28"/>
      <c r="R597" s="21"/>
    </row>
    <row r="598" spans="1:18" ht="14.5" x14ac:dyDescent="0.35">
      <c r="A598" s="15" t="s">
        <v>1065</v>
      </c>
      <c r="B598" s="15" t="s">
        <v>1229</v>
      </c>
      <c r="C598" s="15" t="s">
        <v>339</v>
      </c>
      <c r="D598" s="316">
        <v>2.201641411531226E-3</v>
      </c>
      <c r="E598" s="208">
        <v>2</v>
      </c>
      <c r="F598" s="21" t="s">
        <v>1216</v>
      </c>
      <c r="G598" s="309" t="s">
        <v>1508</v>
      </c>
      <c r="H598" s="21" t="s">
        <v>1217</v>
      </c>
      <c r="I598" s="21" t="s">
        <v>1203</v>
      </c>
      <c r="O598" s="31"/>
      <c r="P598" s="31"/>
      <c r="Q598" s="28"/>
      <c r="R598" s="21"/>
    </row>
    <row r="599" spans="1:18" x14ac:dyDescent="0.3">
      <c r="A599" s="15" t="s">
        <v>1029</v>
      </c>
      <c r="B599" s="15" t="s">
        <v>1229</v>
      </c>
      <c r="C599" s="24" t="s">
        <v>339</v>
      </c>
      <c r="D599" s="316">
        <v>2.1386652040835861E-3</v>
      </c>
      <c r="E599" s="308">
        <v>1.9124218525967858</v>
      </c>
      <c r="F599" s="21">
        <v>92</v>
      </c>
      <c r="G599" s="309" t="s">
        <v>1508</v>
      </c>
      <c r="H599" s="21" t="s">
        <v>1217</v>
      </c>
      <c r="I599" s="21" t="s">
        <v>1203</v>
      </c>
      <c r="O599" s="31"/>
      <c r="P599" s="31"/>
      <c r="Q599" s="28"/>
      <c r="R599" s="21"/>
    </row>
    <row r="600" spans="1:18" x14ac:dyDescent="0.3">
      <c r="A600" s="15" t="s">
        <v>908</v>
      </c>
      <c r="B600" s="15" t="s">
        <v>1229</v>
      </c>
      <c r="C600" s="24" t="s">
        <v>339</v>
      </c>
      <c r="D600" s="316">
        <v>2.0867876551383235E-3</v>
      </c>
      <c r="E600" s="308">
        <v>1.9262080999999989</v>
      </c>
      <c r="F600" s="21">
        <v>80</v>
      </c>
      <c r="G600" s="309" t="s">
        <v>1508</v>
      </c>
      <c r="H600" s="40" t="s">
        <v>1219</v>
      </c>
      <c r="I600" s="21" t="s">
        <v>1203</v>
      </c>
      <c r="O600" s="36"/>
      <c r="P600" s="21"/>
      <c r="Q600" s="21"/>
      <c r="R600" s="21"/>
    </row>
    <row r="601" spans="1:18" x14ac:dyDescent="0.3">
      <c r="A601" s="15" t="s">
        <v>775</v>
      </c>
      <c r="B601" s="15" t="s">
        <v>1229</v>
      </c>
      <c r="C601" s="24" t="s">
        <v>339</v>
      </c>
      <c r="D601" s="316">
        <v>2.0703594183687397E-3</v>
      </c>
      <c r="E601" s="308">
        <v>3.0204241999999986</v>
      </c>
      <c r="F601" s="21">
        <v>65</v>
      </c>
      <c r="G601" s="309" t="s">
        <v>1508</v>
      </c>
      <c r="H601" s="28" t="s">
        <v>1218</v>
      </c>
      <c r="I601" s="21" t="s">
        <v>1203</v>
      </c>
      <c r="O601" s="36"/>
      <c r="P601" s="21"/>
      <c r="Q601" s="21"/>
      <c r="R601" s="21"/>
    </row>
    <row r="602" spans="1:18" x14ac:dyDescent="0.3">
      <c r="A602" s="15" t="s">
        <v>867</v>
      </c>
      <c r="B602" s="15" t="s">
        <v>1229</v>
      </c>
      <c r="C602" s="24" t="s">
        <v>339</v>
      </c>
      <c r="D602" s="316">
        <v>1.8811865093646325E-3</v>
      </c>
      <c r="E602" s="308">
        <v>2.9301614999999988</v>
      </c>
      <c r="F602" s="21">
        <v>87</v>
      </c>
      <c r="G602" s="309" t="s">
        <v>1508</v>
      </c>
      <c r="H602" s="21" t="s">
        <v>1218</v>
      </c>
      <c r="I602" s="21" t="s">
        <v>1203</v>
      </c>
      <c r="O602" s="36"/>
      <c r="P602" s="21"/>
      <c r="Q602" s="21"/>
      <c r="R602" s="21"/>
    </row>
    <row r="603" spans="1:18" ht="14.5" x14ac:dyDescent="0.35">
      <c r="A603" s="15" t="s">
        <v>21</v>
      </c>
      <c r="B603" s="15" t="s">
        <v>1229</v>
      </c>
      <c r="C603" s="15" t="s">
        <v>339</v>
      </c>
      <c r="D603" s="316">
        <v>1.8247123677083534E-3</v>
      </c>
      <c r="E603" s="208">
        <v>2.1</v>
      </c>
      <c r="F603" s="136">
        <v>60.96</v>
      </c>
      <c r="G603" s="309" t="s">
        <v>1508</v>
      </c>
      <c r="H603" s="21" t="s">
        <v>347</v>
      </c>
      <c r="I603" s="21" t="s">
        <v>422</v>
      </c>
      <c r="O603" s="36"/>
      <c r="P603" s="21"/>
      <c r="Q603" s="21"/>
      <c r="R603" s="21"/>
    </row>
    <row r="604" spans="1:18" ht="14.5" x14ac:dyDescent="0.35">
      <c r="A604" s="15" t="s">
        <v>1074</v>
      </c>
      <c r="B604" s="15" t="s">
        <v>1229</v>
      </c>
      <c r="C604" s="15" t="s">
        <v>339</v>
      </c>
      <c r="D604" s="316">
        <v>1.5271807838179521E-3</v>
      </c>
      <c r="E604" s="208">
        <v>3.2</v>
      </c>
      <c r="F604" s="21" t="s">
        <v>1216</v>
      </c>
      <c r="G604" s="309" t="s">
        <v>1508</v>
      </c>
      <c r="H604" s="21" t="s">
        <v>1217</v>
      </c>
      <c r="I604" s="21" t="s">
        <v>1203</v>
      </c>
      <c r="O604" s="36"/>
      <c r="P604" s="21"/>
      <c r="Q604" s="21"/>
      <c r="R604" s="21"/>
    </row>
    <row r="605" spans="1:18" x14ac:dyDescent="0.3">
      <c r="A605" s="15" t="s">
        <v>862</v>
      </c>
      <c r="B605" s="15" t="s">
        <v>1229</v>
      </c>
      <c r="C605" s="24" t="s">
        <v>339</v>
      </c>
      <c r="D605" s="316">
        <v>1.5259329183707634E-3</v>
      </c>
      <c r="E605" s="308">
        <v>2.4741961000000003</v>
      </c>
      <c r="F605" s="21">
        <v>87</v>
      </c>
      <c r="G605" s="309" t="s">
        <v>1508</v>
      </c>
      <c r="H605" s="21" t="s">
        <v>1218</v>
      </c>
      <c r="I605" s="21" t="s">
        <v>1203</v>
      </c>
      <c r="O605" s="36"/>
      <c r="P605" s="21"/>
      <c r="Q605" s="21"/>
      <c r="R605" s="21"/>
    </row>
  </sheetData>
  <sortState xmlns:xlrd2="http://schemas.microsoft.com/office/spreadsheetml/2017/richdata2" ref="A2:I607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Keys</vt:lpstr>
      <vt:lpstr>Decal</vt:lpstr>
      <vt:lpstr>Decal Stats</vt:lpstr>
      <vt:lpstr>Thesis Data</vt:lpstr>
      <vt:lpstr>Island data</vt:lpstr>
      <vt:lpstr>Stats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Strait</dc:creator>
  <cp:lastModifiedBy>Nicholas Strait</cp:lastModifiedBy>
  <dcterms:created xsi:type="dcterms:W3CDTF">2019-07-18T02:39:21Z</dcterms:created>
  <dcterms:modified xsi:type="dcterms:W3CDTF">2020-03-04T18:29:21Z</dcterms:modified>
</cp:coreProperties>
</file>