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P\jupyter_workspace\Interview\BGO\"/>
    </mc:Choice>
  </mc:AlternateContent>
  <xr:revisionPtr revIDLastSave="0" documentId="13_ncr:1_{0344E3C9-7CC1-409D-BFD1-C26F5F9DF3C9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clus3_info (2)" sheetId="3" r:id="rId1"/>
    <sheet name="clus3_info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3" l="1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I27" i="3"/>
  <c r="H27" i="3"/>
  <c r="M27" i="3" s="1"/>
  <c r="C27" i="3"/>
  <c r="B27" i="3"/>
  <c r="I26" i="3"/>
  <c r="M26" i="3" s="1"/>
  <c r="H26" i="3"/>
  <c r="K26" i="3" s="1"/>
  <c r="C26" i="3"/>
  <c r="B26" i="3"/>
  <c r="I25" i="3"/>
  <c r="H25" i="3"/>
  <c r="M25" i="3" s="1"/>
  <c r="C25" i="3"/>
  <c r="B25" i="3"/>
  <c r="I24" i="3"/>
  <c r="H24" i="3"/>
  <c r="C24" i="3"/>
  <c r="B24" i="3"/>
  <c r="I23" i="3"/>
  <c r="M23" i="3" s="1"/>
  <c r="H23" i="3"/>
  <c r="C23" i="3"/>
  <c r="B23" i="3"/>
  <c r="I22" i="3"/>
  <c r="H22" i="3"/>
  <c r="C22" i="3"/>
  <c r="B22" i="3"/>
  <c r="K21" i="3"/>
  <c r="I21" i="3"/>
  <c r="H21" i="3"/>
  <c r="C21" i="3"/>
  <c r="B21" i="3"/>
  <c r="I20" i="3"/>
  <c r="K20" i="3" s="1"/>
  <c r="H20" i="3"/>
  <c r="C20" i="3"/>
  <c r="B20" i="3"/>
  <c r="I19" i="3"/>
  <c r="H19" i="3"/>
  <c r="L19" i="3" s="1"/>
  <c r="C19" i="3"/>
  <c r="B19" i="3"/>
  <c r="L18" i="3"/>
  <c r="K18" i="3"/>
  <c r="I18" i="3"/>
  <c r="H18" i="3"/>
  <c r="M18" i="3" s="1"/>
  <c r="C18" i="3"/>
  <c r="B18" i="3"/>
  <c r="I17" i="3"/>
  <c r="H17" i="3"/>
  <c r="K17" i="3" s="1"/>
  <c r="C17" i="3"/>
  <c r="B17" i="3"/>
  <c r="I16" i="3"/>
  <c r="H16" i="3"/>
  <c r="L16" i="3" s="1"/>
  <c r="C16" i="3"/>
  <c r="B16" i="3"/>
  <c r="I15" i="3"/>
  <c r="H15" i="3"/>
  <c r="M15" i="3" s="1"/>
  <c r="C15" i="3"/>
  <c r="B15" i="3"/>
  <c r="I14" i="3"/>
  <c r="M14" i="3" s="1"/>
  <c r="H14" i="3"/>
  <c r="L14" i="3" s="1"/>
  <c r="C14" i="3"/>
  <c r="B14" i="3"/>
  <c r="I13" i="3"/>
  <c r="M13" i="3" s="1"/>
  <c r="H13" i="3"/>
  <c r="C13" i="3"/>
  <c r="B13" i="3"/>
  <c r="I12" i="3"/>
  <c r="H12" i="3"/>
  <c r="M12" i="3" s="1"/>
  <c r="C12" i="3"/>
  <c r="B12" i="3"/>
  <c r="I11" i="3"/>
  <c r="H11" i="3"/>
  <c r="C11" i="3"/>
  <c r="B11" i="3"/>
  <c r="I10" i="3"/>
  <c r="H10" i="3"/>
  <c r="C10" i="3"/>
  <c r="B10" i="3"/>
  <c r="I9" i="3"/>
  <c r="H9" i="3"/>
  <c r="M9" i="3" s="1"/>
  <c r="C9" i="3"/>
  <c r="B9" i="3"/>
  <c r="I8" i="3"/>
  <c r="H8" i="3"/>
  <c r="L8" i="3" s="1"/>
  <c r="C8" i="3"/>
  <c r="B8" i="3"/>
  <c r="L7" i="3"/>
  <c r="K7" i="3"/>
  <c r="I7" i="3"/>
  <c r="H7" i="3"/>
  <c r="M7" i="3" s="1"/>
  <c r="C7" i="3"/>
  <c r="B7" i="3"/>
  <c r="I6" i="3"/>
  <c r="H6" i="3"/>
  <c r="M6" i="3" s="1"/>
  <c r="C6" i="3"/>
  <c r="B6" i="3"/>
  <c r="I5" i="3"/>
  <c r="H5" i="3"/>
  <c r="C5" i="3"/>
  <c r="B5" i="3"/>
  <c r="I4" i="3"/>
  <c r="M4" i="3" s="1"/>
  <c r="H4" i="3"/>
  <c r="C4" i="3"/>
  <c r="B4" i="3"/>
  <c r="I3" i="3"/>
  <c r="H3" i="3"/>
  <c r="K3" i="3" s="1"/>
  <c r="C3" i="3"/>
  <c r="B3" i="3"/>
  <c r="L2" i="3"/>
  <c r="I2" i="3"/>
  <c r="H2" i="3"/>
  <c r="C2" i="3"/>
  <c r="B2" i="3"/>
  <c r="L6" i="1"/>
  <c r="L10" i="1"/>
  <c r="L14" i="1"/>
  <c r="L18" i="1"/>
  <c r="L22" i="1"/>
  <c r="L26" i="1"/>
  <c r="H3" i="1"/>
  <c r="K3" i="1" s="1"/>
  <c r="I3" i="1"/>
  <c r="H4" i="1"/>
  <c r="K4" i="1" s="1"/>
  <c r="I4" i="1"/>
  <c r="H5" i="1"/>
  <c r="K5" i="1" s="1"/>
  <c r="I5" i="1"/>
  <c r="H6" i="1"/>
  <c r="K6" i="1" s="1"/>
  <c r="I6" i="1"/>
  <c r="H7" i="1"/>
  <c r="K7" i="1" s="1"/>
  <c r="I7" i="1"/>
  <c r="H8" i="1"/>
  <c r="K8" i="1" s="1"/>
  <c r="I8" i="1"/>
  <c r="H9" i="1"/>
  <c r="K9" i="1" s="1"/>
  <c r="I9" i="1"/>
  <c r="H10" i="1"/>
  <c r="K10" i="1" s="1"/>
  <c r="I10" i="1"/>
  <c r="H11" i="1"/>
  <c r="K11" i="1" s="1"/>
  <c r="I11" i="1"/>
  <c r="H12" i="1"/>
  <c r="K12" i="1" s="1"/>
  <c r="I12" i="1"/>
  <c r="L12" i="1" s="1"/>
  <c r="H13" i="1"/>
  <c r="K13" i="1" s="1"/>
  <c r="I13" i="1"/>
  <c r="H14" i="1"/>
  <c r="K14" i="1" s="1"/>
  <c r="I14" i="1"/>
  <c r="H15" i="1"/>
  <c r="K15" i="1" s="1"/>
  <c r="I15" i="1"/>
  <c r="H16" i="1"/>
  <c r="K16" i="1" s="1"/>
  <c r="I16" i="1"/>
  <c r="L16" i="1" s="1"/>
  <c r="H17" i="1"/>
  <c r="K17" i="1" s="1"/>
  <c r="I17" i="1"/>
  <c r="H18" i="1"/>
  <c r="K18" i="1" s="1"/>
  <c r="I18" i="1"/>
  <c r="H19" i="1"/>
  <c r="K19" i="1" s="1"/>
  <c r="I19" i="1"/>
  <c r="H20" i="1"/>
  <c r="K20" i="1" s="1"/>
  <c r="I20" i="1"/>
  <c r="H21" i="1"/>
  <c r="K21" i="1" s="1"/>
  <c r="I21" i="1"/>
  <c r="H22" i="1"/>
  <c r="K22" i="1" s="1"/>
  <c r="I22" i="1"/>
  <c r="H23" i="1"/>
  <c r="K23" i="1" s="1"/>
  <c r="I23" i="1"/>
  <c r="H24" i="1"/>
  <c r="K24" i="1" s="1"/>
  <c r="I24" i="1"/>
  <c r="L24" i="1" s="1"/>
  <c r="H25" i="1"/>
  <c r="K25" i="1" s="1"/>
  <c r="I25" i="1"/>
  <c r="H26" i="1"/>
  <c r="K26" i="1" s="1"/>
  <c r="I26" i="1"/>
  <c r="H27" i="1"/>
  <c r="K27" i="1" s="1"/>
  <c r="I27" i="1"/>
  <c r="I2" i="1"/>
  <c r="H2" i="1"/>
  <c r="M2" i="1" s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C2" i="1"/>
  <c r="B2" i="1"/>
  <c r="M2" i="3" l="1"/>
  <c r="K5" i="3"/>
  <c r="K9" i="3"/>
  <c r="M19" i="3"/>
  <c r="L22" i="3"/>
  <c r="K25" i="3"/>
  <c r="L10" i="3"/>
  <c r="M20" i="3"/>
  <c r="L23" i="3"/>
  <c r="K13" i="3"/>
  <c r="K6" i="3"/>
  <c r="L13" i="3"/>
  <c r="L6" i="3"/>
  <c r="M11" i="3"/>
  <c r="M16" i="3"/>
  <c r="M21" i="3"/>
  <c r="L26" i="3"/>
  <c r="L4" i="3"/>
  <c r="M24" i="3"/>
  <c r="K19" i="3"/>
  <c r="L3" i="3"/>
  <c r="M8" i="3"/>
  <c r="K10" i="3"/>
  <c r="L15" i="3"/>
  <c r="M3" i="3"/>
  <c r="L5" i="3"/>
  <c r="M10" i="3"/>
  <c r="K12" i="3"/>
  <c r="L17" i="3"/>
  <c r="M22" i="3"/>
  <c r="K24" i="3"/>
  <c r="M5" i="3"/>
  <c r="L12" i="3"/>
  <c r="M17" i="3"/>
  <c r="L24" i="3"/>
  <c r="K8" i="3"/>
  <c r="K2" i="3"/>
  <c r="K14" i="3"/>
  <c r="L9" i="3"/>
  <c r="K16" i="3"/>
  <c r="L21" i="3"/>
  <c r="K4" i="3"/>
  <c r="K11" i="3"/>
  <c r="K23" i="3"/>
  <c r="L11" i="3"/>
  <c r="L25" i="3"/>
  <c r="K15" i="3"/>
  <c r="L20" i="3"/>
  <c r="K27" i="3"/>
  <c r="K22" i="3"/>
  <c r="L27" i="3"/>
  <c r="M26" i="1"/>
  <c r="M22" i="1"/>
  <c r="M18" i="1"/>
  <c r="M14" i="1"/>
  <c r="M10" i="1"/>
  <c r="M6" i="1"/>
  <c r="M25" i="1"/>
  <c r="M21" i="1"/>
  <c r="M17" i="1"/>
  <c r="M13" i="1"/>
  <c r="M9" i="1"/>
  <c r="M5" i="1"/>
  <c r="L25" i="1"/>
  <c r="L21" i="1"/>
  <c r="L17" i="1"/>
  <c r="L13" i="1"/>
  <c r="L9" i="1"/>
  <c r="L5" i="1"/>
  <c r="K2" i="1"/>
  <c r="M24" i="1"/>
  <c r="M20" i="1"/>
  <c r="M16" i="1"/>
  <c r="M12" i="1"/>
  <c r="M8" i="1"/>
  <c r="M4" i="1"/>
  <c r="L2" i="1"/>
  <c r="L20" i="1"/>
  <c r="L8" i="1"/>
  <c r="L4" i="1"/>
  <c r="M27" i="1"/>
  <c r="M23" i="1"/>
  <c r="M19" i="1"/>
  <c r="M15" i="1"/>
  <c r="M11" i="1"/>
  <c r="M7" i="1"/>
  <c r="M3" i="1"/>
  <c r="L27" i="1"/>
  <c r="L23" i="1"/>
  <c r="L19" i="1"/>
  <c r="L15" i="1"/>
  <c r="L11" i="1"/>
  <c r="L7" i="1"/>
  <c r="L3" i="1"/>
</calcChain>
</file>

<file path=xl/sharedStrings.xml><?xml version="1.0" encoding="utf-8"?>
<sst xmlns="http://schemas.openxmlformats.org/spreadsheetml/2006/main" count="61" uniqueCount="31">
  <si>
    <t>B01001A_001E</t>
  </si>
  <si>
    <t>B01001A_017E</t>
  </si>
  <si>
    <t>B01001_002E</t>
  </si>
  <si>
    <t>B01001_026E</t>
  </si>
  <si>
    <t>B01002_001E</t>
  </si>
  <si>
    <t>B01002_002E</t>
  </si>
  <si>
    <t>B01002_003E</t>
  </si>
  <si>
    <t>B01003_001E</t>
  </si>
  <si>
    <t>B07009_002E</t>
  </si>
  <si>
    <t>B07009_003E</t>
  </si>
  <si>
    <t>B07009_004E</t>
  </si>
  <si>
    <t>B07009_005E</t>
  </si>
  <si>
    <t>B07009_006E</t>
  </si>
  <si>
    <t>B08006_017E</t>
  </si>
  <si>
    <t>B08101_049E</t>
  </si>
  <si>
    <t>B25013_002E</t>
  </si>
  <si>
    <t>B25027_010E</t>
  </si>
  <si>
    <t>B25032_013E</t>
  </si>
  <si>
    <t>B25036_002E</t>
  </si>
  <si>
    <t>B25038_009E</t>
  </si>
  <si>
    <t>B25042_009E</t>
  </si>
  <si>
    <t>B25056_001E</t>
  </si>
  <si>
    <t>B25087_001E</t>
  </si>
  <si>
    <t>B25087_002E</t>
  </si>
  <si>
    <t>label</t>
    <phoneticPr fontId="18" type="noConversion"/>
  </si>
  <si>
    <t>concept</t>
    <phoneticPr fontId="18" type="noConversion"/>
  </si>
  <si>
    <t>MEAN</t>
    <phoneticPr fontId="18" type="noConversion"/>
  </si>
  <si>
    <t>STD</t>
    <phoneticPr fontId="18" type="noConversion"/>
  </si>
  <si>
    <t>Not much going on</t>
    <phoneticPr fontId="18" type="noConversion"/>
  </si>
  <si>
    <t>B19019_001E</t>
    <phoneticPr fontId="18" type="noConversion"/>
  </si>
  <si>
    <t>B25031_001E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</si>
</sst>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(* #,##0_);_(* \(#,##0\);_(* &quot;-&quot;??_);_(@_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43" fontId="0" fillId="0" borderId="0" xfId="1" applyFont="1">
      <alignment vertical="center"/>
    </xf>
    <xf numFmtId="43" fontId="0" fillId="33" borderId="0" xfId="1" applyFont="1" applyFill="1">
      <alignment vertical="center"/>
    </xf>
    <xf numFmtId="43" fontId="0" fillId="34" borderId="0" xfId="1" applyFont="1" applyFill="1">
      <alignment vertical="center"/>
    </xf>
    <xf numFmtId="176" fontId="0" fillId="0" borderId="0" xfId="1" applyNumberFormat="1" applyFont="1">
      <alignment vertical="center"/>
    </xf>
    <xf numFmtId="176" fontId="0" fillId="33" borderId="0" xfId="1" applyNumberFormat="1" applyFont="1" applyFill="1">
      <alignment vertical="center"/>
    </xf>
    <xf numFmtId="176" fontId="0" fillId="34" borderId="0" xfId="1" applyNumberFormat="1" applyFont="1" applyFill="1">
      <alignment vertical="center"/>
    </xf>
    <xf numFmtId="9" fontId="0" fillId="0" borderId="0" xfId="43" applyFont="1">
      <alignment vertical="center"/>
    </xf>
    <xf numFmtId="9" fontId="0" fillId="33" borderId="0" xfId="43" applyFont="1" applyFill="1">
      <alignment vertical="center"/>
    </xf>
    <xf numFmtId="9" fontId="0" fillId="34" borderId="0" xfId="43" applyFont="1" applyFill="1">
      <alignment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WP\jupyter_workspace\Interview\BGO\census_data_dictionary.xlsx" TargetMode="External"/><Relationship Id="rId1" Type="http://schemas.openxmlformats.org/officeDocument/2006/relationships/externalLinkPath" Target="census_data_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variable</v>
          </cell>
          <cell r="B1" t="str">
            <v>label</v>
          </cell>
          <cell r="C1" t="str">
            <v>concept</v>
          </cell>
        </row>
        <row r="2">
          <cell r="A2" t="str">
            <v>B01001_002E</v>
          </cell>
          <cell r="B2" t="str">
            <v>Estimate!!Total:!!Male:</v>
          </cell>
          <cell r="C2" t="str">
            <v>SEX BY AGE</v>
          </cell>
        </row>
        <row r="3">
          <cell r="A3" t="str">
            <v>B01001_026E</v>
          </cell>
          <cell r="B3" t="str">
            <v>Estimate!!Total:!!Female:</v>
          </cell>
          <cell r="C3" t="str">
            <v>SEX BY AGE</v>
          </cell>
        </row>
        <row r="4">
          <cell r="A4" t="str">
            <v>B01001A_001E</v>
          </cell>
          <cell r="B4" t="str">
            <v>Estimate!!Total:</v>
          </cell>
          <cell r="C4" t="str">
            <v>SEX BY AGE (WHITE ALONE)</v>
          </cell>
        </row>
        <row r="5">
          <cell r="A5" t="str">
            <v>B01001A_017E</v>
          </cell>
          <cell r="B5" t="str">
            <v>Estimate!!Total:!!Female:</v>
          </cell>
          <cell r="C5" t="str">
            <v>SEX BY AGE (WHITE ALONE)</v>
          </cell>
        </row>
        <row r="6">
          <cell r="A6" t="str">
            <v>B01002_001E</v>
          </cell>
          <cell r="B6" t="str">
            <v>Estimate!!Median age --!!Total:</v>
          </cell>
          <cell r="C6" t="str">
            <v>MEDIAN AGE BY SEX</v>
          </cell>
        </row>
        <row r="7">
          <cell r="A7" t="str">
            <v>B01002_002E</v>
          </cell>
          <cell r="B7" t="str">
            <v>Estimate!!Median age --!!Male</v>
          </cell>
          <cell r="C7" t="str">
            <v>MEDIAN AGE BY SEX</v>
          </cell>
        </row>
        <row r="8">
          <cell r="A8" t="str">
            <v>B01002_003E</v>
          </cell>
          <cell r="B8" t="str">
            <v>Estimate!!Median age --!!Female</v>
          </cell>
          <cell r="C8" t="str">
            <v>MEDIAN AGE BY SEX</v>
          </cell>
        </row>
        <row r="9">
          <cell r="A9" t="str">
            <v>B01003_001E</v>
          </cell>
          <cell r="B9" t="str">
            <v>Estimate!!Total</v>
          </cell>
          <cell r="C9" t="str">
            <v>TOTAL POPULATION</v>
          </cell>
        </row>
        <row r="10">
          <cell r="A10" t="str">
            <v>B07009_002E</v>
          </cell>
          <cell r="B10" t="str">
            <v>Estimate!!Total!!Less than high school graduate</v>
          </cell>
          <cell r="C10" t="str">
            <v>GEOGRAPHICAL MOBILITY IN THE PAST YEAR BY EDUCATIONAL ATTAINMENT FOR CURRENT RESIDENCE IN THE UNITED STATES</v>
          </cell>
        </row>
        <row r="11">
          <cell r="A11" t="str">
            <v>B07009_003E</v>
          </cell>
          <cell r="B11" t="str">
            <v>Estimate!!Total!!High school graduate (includes equivalency)</v>
          </cell>
          <cell r="C11" t="str">
            <v>GEOGRAPHICAL MOBILITY IN THE PAST YEAR BY EDUCATIONAL ATTAINMENT FOR CURRENT RESIDENCE IN THE UNITED STATES</v>
          </cell>
        </row>
        <row r="12">
          <cell r="A12" t="str">
            <v>B07009_004E</v>
          </cell>
          <cell r="B12" t="str">
            <v>Estimate!!Total!!Some college or associate's degree</v>
          </cell>
          <cell r="C12" t="str">
            <v>GEOGRAPHICAL MOBILITY IN THE PAST YEAR BY EDUCATIONAL ATTAINMENT FOR CURRENT RESIDENCE IN THE UNITED STATES</v>
          </cell>
        </row>
        <row r="13">
          <cell r="A13" t="str">
            <v>B07009_005E</v>
          </cell>
          <cell r="B13" t="str">
            <v>Estimate!!Total!!Bachelor's degree</v>
          </cell>
          <cell r="C13" t="str">
            <v>GEOGRAPHICAL MOBILITY IN THE PAST YEAR BY EDUCATIONAL ATTAINMENT FOR CURRENT RESIDENCE IN THE UNITED STATES</v>
          </cell>
        </row>
        <row r="14">
          <cell r="A14" t="str">
            <v>B07009_006E</v>
          </cell>
          <cell r="B14" t="str">
            <v>Estimate!!Total!!Graduate or professional degree</v>
          </cell>
          <cell r="C14" t="str">
            <v>GEOGRAPHICAL MOBILITY IN THE PAST YEAR BY EDUCATIONAL ATTAINMENT FOR CURRENT RESIDENCE IN THE UNITED STATES</v>
          </cell>
        </row>
        <row r="15">
          <cell r="A15" t="str">
            <v>B07413PR_002E</v>
          </cell>
          <cell r="B15" t="str">
            <v>Estimate!!Total living in area 1 year ago!!Householder lived in owner-occupied housing units</v>
          </cell>
          <cell r="C15" t="str">
            <v>GEOGRAPHICAL MOBILITY IN THE PAST YEAR BY TENURE FOR RESIDENCE 1 YEAR AGO IN PUERTO RICO</v>
          </cell>
        </row>
        <row r="16">
          <cell r="A16" t="str">
            <v>B07413PR_003E</v>
          </cell>
          <cell r="B16" t="str">
            <v>Estimate!!Total living in area 1 year ago!!Householder lived in renter-occupied housing units</v>
          </cell>
          <cell r="C16" t="str">
            <v>GEOGRAPHICAL MOBILITY IN THE PAST YEAR BY TENURE FOR RESIDENCE 1 YEAR AGO IN PUERTO RICO</v>
          </cell>
        </row>
        <row r="17">
          <cell r="A17" t="str">
            <v>B08006_017E</v>
          </cell>
          <cell r="B17" t="str">
            <v>Estimate!!Total:!!Worked from home</v>
          </cell>
          <cell r="C17" t="str">
            <v>SEX OF WORKERS BY MEANS OF TRANSPORTATION TO WORK</v>
          </cell>
        </row>
        <row r="18">
          <cell r="A18" t="str">
            <v>B08101_049E</v>
          </cell>
          <cell r="B18" t="str">
            <v>Estimate!!Total:!!Worked from home</v>
          </cell>
          <cell r="C18" t="str">
            <v>MEANS OF TRANSPORTATION TO WORK BY AGE</v>
          </cell>
        </row>
        <row r="19">
          <cell r="A19" t="str">
            <v>B08537_002E</v>
          </cell>
          <cell r="B19" t="str">
            <v>Estimate!!Total!!Householder lived in owner-occupied housing units</v>
          </cell>
          <cell r="C19" t="str">
            <v>MEANS OF TRANSPORTATION TO WORK BY TENURE FOR WORKPLACE GEOGRAPHY</v>
          </cell>
        </row>
        <row r="20">
          <cell r="A20" t="str">
            <v>B08537_003E</v>
          </cell>
          <cell r="B20" t="str">
            <v>Estimate!!Total!!Householder lived in renter-occupied housing units</v>
          </cell>
          <cell r="C20" t="str">
            <v>MEANS OF TRANSPORTATION TO WORK BY TENURE FOR WORKPLACE GEOGRAPHY</v>
          </cell>
        </row>
        <row r="21">
          <cell r="A21" t="str">
            <v>B19019_001E</v>
          </cell>
          <cell r="B21" t="str">
            <v>Estimate!!Total:</v>
          </cell>
          <cell r="C21" t="str">
            <v>MEDIAN HOUSEHOLD INCOME IN THE PAST 12 MONTHS (IN 2021 INFLATION-ADJUSTED DOLLARS) BY HOUSEHOLD SIZE</v>
          </cell>
        </row>
        <row r="22">
          <cell r="A22" t="str">
            <v>B25013_002E</v>
          </cell>
          <cell r="B22" t="str">
            <v>Estimate!!Total!!Owner-occupied housing units</v>
          </cell>
          <cell r="C22" t="str">
            <v>TENURE BY EDUCATIONAL ATTAINMENT OF HOUSEHOLDER</v>
          </cell>
        </row>
        <row r="23">
          <cell r="A23" t="str">
            <v>B25027_010E</v>
          </cell>
          <cell r="B23" t="str">
            <v>Estimate!!Total!!Housing units without a mortgage</v>
          </cell>
          <cell r="C23" t="str">
            <v>MORTGAGE STATUS BY AGE OF HOUSEHOLDER</v>
          </cell>
        </row>
        <row r="24">
          <cell r="A24" t="str">
            <v>B25031_001E</v>
          </cell>
          <cell r="B24" t="str">
            <v>Estimate!!Median gross rent!!Total</v>
          </cell>
          <cell r="C24" t="str">
            <v>MEDIAN GROSS RENT BY BEDROOMS</v>
          </cell>
        </row>
        <row r="25">
          <cell r="A25" t="str">
            <v>B25032_013E</v>
          </cell>
          <cell r="B25" t="str">
            <v>Estimate!!Total!!Renter-occupied housing units</v>
          </cell>
          <cell r="C25" t="str">
            <v>TENURE BY UNITS IN STRUCTURE</v>
          </cell>
        </row>
        <row r="26">
          <cell r="A26" t="str">
            <v>B25036_002E</v>
          </cell>
          <cell r="B26" t="str">
            <v>Estimate!!Total!!Owner occupied</v>
          </cell>
          <cell r="C26" t="str">
            <v>TENURE BY YEAR STRUCTURE BUILT</v>
          </cell>
        </row>
        <row r="27">
          <cell r="A27" t="str">
            <v>B25038_009E</v>
          </cell>
          <cell r="B27" t="str">
            <v>Estimate!!Total!!Renter occupied</v>
          </cell>
          <cell r="C27" t="str">
            <v>TENURE BY YEAR HOUSEHOLDER MOVED INTO UNIT</v>
          </cell>
        </row>
        <row r="28">
          <cell r="A28" t="str">
            <v>B25042_009E</v>
          </cell>
          <cell r="B28" t="str">
            <v>Estimate!!Total!!Renter occupied</v>
          </cell>
          <cell r="C28" t="str">
            <v>TENURE BY BEDROOMS</v>
          </cell>
        </row>
        <row r="29">
          <cell r="A29" t="str">
            <v>B25056_001E</v>
          </cell>
          <cell r="B29" t="str">
            <v>Estimate!!Total:</v>
          </cell>
          <cell r="C29" t="str">
            <v>CONTRACT RENT</v>
          </cell>
        </row>
        <row r="30">
          <cell r="A30" t="str">
            <v>B25087_001E</v>
          </cell>
          <cell r="B30" t="str">
            <v>Estimate!!Total:</v>
          </cell>
          <cell r="C30" t="str">
            <v>MORTGAGE STATUS AND SELECTED MONTHLY OWNER COSTS</v>
          </cell>
        </row>
        <row r="31">
          <cell r="A31" t="str">
            <v>B25087_002E</v>
          </cell>
          <cell r="B31" t="str">
            <v>Estimate!!Total:!!Housing units with a mortgage:</v>
          </cell>
          <cell r="C31" t="str">
            <v>MORTGAGE STATUS AND SELECTED MONTHLY OWNER COSTS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6231-7D87-43C0-99A1-99C0E8D35F93}">
  <dimension ref="A1:M47"/>
  <sheetViews>
    <sheetView tabSelected="1"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33" sqref="L33"/>
    </sheetView>
  </sheetViews>
  <sheetFormatPr defaultRowHeight="17.399999999999999" x14ac:dyDescent="0.4"/>
  <cols>
    <col min="1" max="1" width="14" bestFit="1" customWidth="1"/>
    <col min="2" max="2" width="57.5" bestFit="1" customWidth="1"/>
    <col min="3" max="3" width="114.3984375" customWidth="1"/>
    <col min="4" max="6" width="9" bestFit="1" customWidth="1"/>
    <col min="8" max="8" width="11.59765625" bestFit="1" customWidth="1"/>
    <col min="9" max="9" width="10.5" bestFit="1" customWidth="1"/>
    <col min="11" max="13" width="7.3984375" bestFit="1" customWidth="1"/>
  </cols>
  <sheetData>
    <row r="1" spans="1:13" x14ac:dyDescent="0.4">
      <c r="B1" t="s">
        <v>24</v>
      </c>
      <c r="C1" t="s">
        <v>25</v>
      </c>
      <c r="D1">
        <v>0</v>
      </c>
      <c r="E1">
        <v>1</v>
      </c>
      <c r="F1">
        <v>2</v>
      </c>
      <c r="H1" s="1" t="s">
        <v>26</v>
      </c>
      <c r="I1" s="1" t="s">
        <v>27</v>
      </c>
      <c r="K1">
        <v>0</v>
      </c>
      <c r="L1">
        <v>1</v>
      </c>
      <c r="M1">
        <v>2</v>
      </c>
    </row>
    <row r="2" spans="1:13" x14ac:dyDescent="0.4">
      <c r="A2" t="s">
        <v>0</v>
      </c>
      <c r="B2" t="str">
        <f>VLOOKUP($A2,[1]Sheet1!$A:$C,2,0)</f>
        <v>Estimate!!Total:</v>
      </c>
      <c r="C2" t="str">
        <f>VLOOKUP($A2,[1]Sheet1!$A:$C,3,0)</f>
        <v>SEX BY AGE (WHITE ALONE)</v>
      </c>
      <c r="D2" s="7">
        <v>10146.225494320501</v>
      </c>
      <c r="E2" s="7">
        <v>11787.3558316859</v>
      </c>
      <c r="F2" s="7">
        <v>3507.6317204300999</v>
      </c>
      <c r="G2" s="4"/>
      <c r="H2" s="4">
        <f>AVERAGE(D2:F2)</f>
        <v>8480.4043488121679</v>
      </c>
      <c r="I2" s="4">
        <f>_xlfn.STDEV.P(D2:F2)</f>
        <v>3579.5416751538323</v>
      </c>
      <c r="J2" s="4"/>
      <c r="K2" s="4">
        <f>(D2-$H2)/$I2</f>
        <v>0.46537274787749006</v>
      </c>
      <c r="L2" s="4">
        <f t="shared" ref="L2:M17" si="0">(E2-$H2)/$I2</f>
        <v>0.92384773889568261</v>
      </c>
      <c r="M2" s="4">
        <f t="shared" si="0"/>
        <v>-1.3892204867731737</v>
      </c>
    </row>
    <row r="3" spans="1:13" x14ac:dyDescent="0.4">
      <c r="A3" t="s">
        <v>1</v>
      </c>
      <c r="B3" t="str">
        <f>VLOOKUP($A3,[1]Sheet1!$A:$C,2,0)</f>
        <v>Estimate!!Total:!!Female:</v>
      </c>
      <c r="C3" t="str">
        <f>VLOOKUP($A3,[1]Sheet1!$A:$C,3,0)</f>
        <v>SEX BY AGE (WHITE ALONE)</v>
      </c>
      <c r="D3" s="7">
        <v>5127.8771560790901</v>
      </c>
      <c r="E3" s="7">
        <v>5919.2096865292197</v>
      </c>
      <c r="F3" s="7">
        <v>1762.1099163679801</v>
      </c>
      <c r="G3" s="4"/>
      <c r="H3" s="4">
        <f t="shared" ref="H3:H27" si="1">AVERAGE(D3:F3)</f>
        <v>4269.7322529920966</v>
      </c>
      <c r="I3" s="4">
        <f t="shared" ref="I3:I27" si="2">_xlfn.STDEV.P(D3:F3)</f>
        <v>1802.3464577765092</v>
      </c>
      <c r="J3" s="4"/>
      <c r="K3" s="4">
        <f t="shared" ref="K3:M27" si="3">(D3-$H3)/$I3</f>
        <v>0.47612649576023047</v>
      </c>
      <c r="L3" s="4">
        <f t="shared" si="0"/>
        <v>0.9151833302749266</v>
      </c>
      <c r="M3" s="4">
        <f t="shared" si="0"/>
        <v>-1.3913098260351571</v>
      </c>
    </row>
    <row r="4" spans="1:13" s="2" customFormat="1" x14ac:dyDescent="0.4">
      <c r="A4" s="2" t="s">
        <v>2</v>
      </c>
      <c r="B4" s="2" t="str">
        <f>VLOOKUP($A4,[1]Sheet1!$A:$C,2,0)</f>
        <v>Estimate!!Total:!!Male:</v>
      </c>
      <c r="C4" s="2" t="str">
        <f>VLOOKUP($A4,[1]Sheet1!$A:$C,3,0)</f>
        <v>SEX BY AGE</v>
      </c>
      <c r="D4" s="8">
        <v>6842.1533866217897</v>
      </c>
      <c r="E4" s="8">
        <v>9442.1838463710792</v>
      </c>
      <c r="F4" s="8">
        <v>2599.7867383512498</v>
      </c>
      <c r="G4" s="5"/>
      <c r="H4" s="5">
        <f t="shared" si="1"/>
        <v>6294.7079904480388</v>
      </c>
      <c r="I4" s="5">
        <f t="shared" si="2"/>
        <v>2820.0912387490121</v>
      </c>
      <c r="J4" s="5"/>
      <c r="K4" s="5">
        <f t="shared" si="3"/>
        <v>0.19412329241397053</v>
      </c>
      <c r="L4" s="5">
        <f t="shared" si="0"/>
        <v>1.116090079879563</v>
      </c>
      <c r="M4" s="5">
        <f t="shared" si="0"/>
        <v>-1.3102133722935327</v>
      </c>
    </row>
    <row r="5" spans="1:13" s="2" customFormat="1" x14ac:dyDescent="0.4">
      <c r="A5" s="2" t="s">
        <v>3</v>
      </c>
      <c r="B5" s="2" t="str">
        <f>VLOOKUP($A5,[1]Sheet1!$A:$C,2,0)</f>
        <v>Estimate!!Total:!!Female:</v>
      </c>
      <c r="C5" s="2" t="str">
        <f>VLOOKUP($A5,[1]Sheet1!$A:$C,3,0)</f>
        <v>SEX BY AGE</v>
      </c>
      <c r="D5" s="8">
        <v>7009.5681952040304</v>
      </c>
      <c r="E5" s="8">
        <v>9643.5926292007898</v>
      </c>
      <c r="F5" s="8">
        <v>2677.6248506571001</v>
      </c>
      <c r="G5" s="5"/>
      <c r="H5" s="5">
        <f t="shared" si="1"/>
        <v>6443.5952250206392</v>
      </c>
      <c r="I5" s="5">
        <f t="shared" si="2"/>
        <v>2871.8659236532267</v>
      </c>
      <c r="J5" s="5"/>
      <c r="K5" s="5">
        <f t="shared" si="3"/>
        <v>0.19707499765985997</v>
      </c>
      <c r="L5" s="5">
        <f t="shared" si="0"/>
        <v>1.1142572422425334</v>
      </c>
      <c r="M5" s="5">
        <f t="shared" si="0"/>
        <v>-1.3113322399023926</v>
      </c>
    </row>
    <row r="6" spans="1:13" x14ac:dyDescent="0.4">
      <c r="A6" t="s">
        <v>4</v>
      </c>
      <c r="B6" t="str">
        <f>VLOOKUP($A6,[1]Sheet1!$A:$C,2,0)</f>
        <v>Estimate!!Median age --!!Total:</v>
      </c>
      <c r="C6" t="str">
        <f>VLOOKUP($A6,[1]Sheet1!$A:$C,3,0)</f>
        <v>MEDIAN AGE BY SEX</v>
      </c>
      <c r="D6" s="7">
        <v>41.965292385359596</v>
      </c>
      <c r="E6" s="7">
        <v>41.961493928268801</v>
      </c>
      <c r="F6" s="7">
        <v>43.910005973715599</v>
      </c>
      <c r="G6" s="4"/>
      <c r="H6" s="4">
        <f t="shared" si="1"/>
        <v>42.612264095781335</v>
      </c>
      <c r="I6" s="4">
        <f t="shared" si="2"/>
        <v>0.91764339238338677</v>
      </c>
      <c r="J6" s="4"/>
      <c r="K6" s="4">
        <f t="shared" si="3"/>
        <v>-0.70503609113488452</v>
      </c>
      <c r="L6" s="4">
        <f t="shared" si="0"/>
        <v>-0.70917545193922649</v>
      </c>
      <c r="M6" s="4">
        <f t="shared" si="0"/>
        <v>1.4142115430741033</v>
      </c>
    </row>
    <row r="7" spans="1:13" x14ac:dyDescent="0.4">
      <c r="A7" t="s">
        <v>5</v>
      </c>
      <c r="B7" t="str">
        <f>VLOOKUP($A7,[1]Sheet1!$A:$C,2,0)</f>
        <v>Estimate!!Median age --!!Male</v>
      </c>
      <c r="C7" t="str">
        <f>VLOOKUP($A7,[1]Sheet1!$A:$C,3,0)</f>
        <v>MEDIAN AGE BY SEX</v>
      </c>
      <c r="D7" s="7">
        <v>40.9766259991586</v>
      </c>
      <c r="E7" s="7">
        <v>41.147175939000199</v>
      </c>
      <c r="F7" s="7">
        <v>42.931720430107497</v>
      </c>
      <c r="G7" s="4"/>
      <c r="H7" s="4">
        <f t="shared" si="1"/>
        <v>41.685174122755434</v>
      </c>
      <c r="I7" s="4">
        <f t="shared" si="2"/>
        <v>0.8841870438524474</v>
      </c>
      <c r="J7" s="4"/>
      <c r="K7" s="4">
        <f t="shared" si="3"/>
        <v>-0.80135546943738811</v>
      </c>
      <c r="L7" s="4">
        <f t="shared" si="0"/>
        <v>-0.60846648624384936</v>
      </c>
      <c r="M7" s="4">
        <f t="shared" si="0"/>
        <v>1.4098219556812295</v>
      </c>
    </row>
    <row r="8" spans="1:13" x14ac:dyDescent="0.4">
      <c r="A8" t="s">
        <v>6</v>
      </c>
      <c r="B8" t="str">
        <f>VLOOKUP($A8,[1]Sheet1!$A:$C,2,0)</f>
        <v>Estimate!!Median age --!!Female</v>
      </c>
      <c r="C8" t="str">
        <f>VLOOKUP($A8,[1]Sheet1!$A:$C,3,0)</f>
        <v>MEDIAN AGE BY SEX</v>
      </c>
      <c r="D8" s="7">
        <v>42.902915439629702</v>
      </c>
      <c r="E8" s="7">
        <v>42.686049138661303</v>
      </c>
      <c r="F8" s="7">
        <v>44.7183393070489</v>
      </c>
      <c r="G8" s="4"/>
      <c r="H8" s="4">
        <f t="shared" si="1"/>
        <v>43.435767961779966</v>
      </c>
      <c r="I8" s="4">
        <f t="shared" si="2"/>
        <v>0.9112261665480007</v>
      </c>
      <c r="J8" s="4"/>
      <c r="K8" s="4">
        <f t="shared" si="3"/>
        <v>-0.58476428982375517</v>
      </c>
      <c r="L8" s="4">
        <f t="shared" si="0"/>
        <v>-0.82275822473231153</v>
      </c>
      <c r="M8" s="4">
        <f t="shared" si="0"/>
        <v>1.4075225145560744</v>
      </c>
    </row>
    <row r="9" spans="1:13" s="2" customFormat="1" x14ac:dyDescent="0.4">
      <c r="A9" s="2" t="s">
        <v>7</v>
      </c>
      <c r="B9" s="2" t="str">
        <f>VLOOKUP($A9,[1]Sheet1!$A:$C,2,0)</f>
        <v>Estimate!!Total</v>
      </c>
      <c r="C9" s="2" t="str">
        <f>VLOOKUP($A9,[1]Sheet1!$A:$C,3,0)</f>
        <v>TOTAL POPULATION</v>
      </c>
      <c r="D9" s="8">
        <v>13851.721581825799</v>
      </c>
      <c r="E9" s="8">
        <v>19085.776475571802</v>
      </c>
      <c r="F9" s="8">
        <v>5277.4115890083604</v>
      </c>
      <c r="G9" s="5"/>
      <c r="H9" s="5">
        <f t="shared" si="1"/>
        <v>12738.303215468653</v>
      </c>
      <c r="I9" s="5">
        <f t="shared" si="2"/>
        <v>5691.9540027437306</v>
      </c>
      <c r="J9" s="5"/>
      <c r="K9" s="5">
        <f t="shared" si="3"/>
        <v>0.19561267814540265</v>
      </c>
      <c r="L9" s="5">
        <f t="shared" si="0"/>
        <v>1.1151659442510311</v>
      </c>
      <c r="M9" s="5">
        <f t="shared" si="0"/>
        <v>-1.3107786223964335</v>
      </c>
    </row>
    <row r="10" spans="1:13" x14ac:dyDescent="0.4">
      <c r="A10" t="s">
        <v>8</v>
      </c>
      <c r="B10" t="str">
        <f>VLOOKUP($A10,[1]Sheet1!$A:$C,2,0)</f>
        <v>Estimate!!Total!!Less than high school graduate</v>
      </c>
      <c r="C10" t="str">
        <f>VLOOKUP($A10,[1]Sheet1!$A:$C,3,0)</f>
        <v>GEOGRAPHICAL MOBILITY IN THE PAST YEAR BY EDUCATIONAL ATTAINMENT FOR CURRENT RESIDENCE IN THE UNITED STATES</v>
      </c>
      <c r="D10" s="7">
        <v>843.56870004206905</v>
      </c>
      <c r="E10" s="7">
        <v>1705.26574414007</v>
      </c>
      <c r="F10" s="7">
        <v>558.163381123058</v>
      </c>
      <c r="G10" s="4"/>
      <c r="H10" s="4">
        <f t="shared" si="1"/>
        <v>1035.6659417683991</v>
      </c>
      <c r="I10" s="4">
        <f t="shared" si="2"/>
        <v>487.60432765303398</v>
      </c>
      <c r="J10" s="4"/>
      <c r="K10" s="4">
        <f t="shared" si="3"/>
        <v>-0.39396131418878877</v>
      </c>
      <c r="L10" s="4">
        <f t="shared" si="0"/>
        <v>1.3732441744203303</v>
      </c>
      <c r="M10" s="4">
        <f t="shared" si="0"/>
        <v>-0.97928286023154199</v>
      </c>
    </row>
    <row r="11" spans="1:13" s="3" customFormat="1" x14ac:dyDescent="0.4">
      <c r="A11" s="3" t="s">
        <v>9</v>
      </c>
      <c r="B11" s="3" t="str">
        <f>VLOOKUP($A11,[1]Sheet1!$A:$C,2,0)</f>
        <v>Estimate!!Total!!High school graduate (includes equivalency)</v>
      </c>
      <c r="C11" s="3" t="str">
        <f>VLOOKUP($A11,[1]Sheet1!$A:$C,3,0)</f>
        <v>GEOGRAPHICAL MOBILITY IN THE PAST YEAR BY EDUCATIONAL ATTAINMENT FOR CURRENT RESIDENCE IN THE UNITED STATES</v>
      </c>
      <c r="D11" s="9">
        <v>2428.3632309633899</v>
      </c>
      <c r="E11" s="9">
        <v>3335.0600112962402</v>
      </c>
      <c r="F11" s="9">
        <v>1301.8061529271199</v>
      </c>
      <c r="G11" s="6"/>
      <c r="H11" s="6">
        <f t="shared" si="1"/>
        <v>2355.07646506225</v>
      </c>
      <c r="I11" s="6">
        <f t="shared" si="2"/>
        <v>831.68845356315649</v>
      </c>
      <c r="J11" s="6"/>
      <c r="K11" s="6">
        <f t="shared" si="3"/>
        <v>8.811805140153324E-2</v>
      </c>
      <c r="L11" s="6">
        <f t="shared" si="0"/>
        <v>1.178306061645441</v>
      </c>
      <c r="M11" s="6">
        <f t="shared" si="0"/>
        <v>-1.2664241130469742</v>
      </c>
    </row>
    <row r="12" spans="1:13" s="3" customFormat="1" x14ac:dyDescent="0.4">
      <c r="A12" s="3" t="s">
        <v>10</v>
      </c>
      <c r="B12" s="3" t="str">
        <f>VLOOKUP($A12,[1]Sheet1!$A:$C,2,0)</f>
        <v>Estimate!!Total!!Some college or associate's degree</v>
      </c>
      <c r="C12" s="3" t="str">
        <f>VLOOKUP($A12,[1]Sheet1!$A:$C,3,0)</f>
        <v>GEOGRAPHICAL MOBILITY IN THE PAST YEAR BY EDUCATIONAL ATTAINMENT FOR CURRENT RESIDENCE IN THE UNITED STATES</v>
      </c>
      <c r="D12" s="9">
        <v>2641.2453512831298</v>
      </c>
      <c r="E12" s="9">
        <v>3853.4467664501499</v>
      </c>
      <c r="F12" s="9">
        <v>1064.5462962962899</v>
      </c>
      <c r="G12" s="6"/>
      <c r="H12" s="6">
        <f t="shared" si="1"/>
        <v>2519.7461380098566</v>
      </c>
      <c r="I12" s="6">
        <f t="shared" si="2"/>
        <v>1141.8006253941251</v>
      </c>
      <c r="J12" s="6"/>
      <c r="K12" s="6">
        <f t="shared" si="3"/>
        <v>0.10641018280344196</v>
      </c>
      <c r="L12" s="6">
        <f t="shared" si="0"/>
        <v>1.1680678734782866</v>
      </c>
      <c r="M12" s="6">
        <f t="shared" si="0"/>
        <v>-1.2744780562817286</v>
      </c>
    </row>
    <row r="13" spans="1:13" x14ac:dyDescent="0.4">
      <c r="A13" t="s">
        <v>11</v>
      </c>
      <c r="B13" t="str">
        <f>VLOOKUP($A13,[1]Sheet1!$A:$C,2,0)</f>
        <v>Estimate!!Total!!Bachelor's degree</v>
      </c>
      <c r="C13" t="str">
        <f>VLOOKUP($A13,[1]Sheet1!$A:$C,3,0)</f>
        <v>GEOGRAPHICAL MOBILITY IN THE PAST YEAR BY EDUCATIONAL ATTAINMENT FOR CURRENT RESIDENCE IN THE UNITED STATES</v>
      </c>
      <c r="D13" s="7">
        <v>2147.1383256205299</v>
      </c>
      <c r="E13" s="7">
        <v>2588.6263767297301</v>
      </c>
      <c r="F13" s="7">
        <v>433.78046594981998</v>
      </c>
      <c r="G13" s="4"/>
      <c r="H13" s="4">
        <f t="shared" si="1"/>
        <v>1723.1817227666932</v>
      </c>
      <c r="I13" s="4">
        <f t="shared" si="2"/>
        <v>929.38855370210979</v>
      </c>
      <c r="J13" s="4"/>
      <c r="K13" s="4">
        <f t="shared" si="3"/>
        <v>0.45616723077237781</v>
      </c>
      <c r="L13" s="4">
        <f t="shared" si="0"/>
        <v>0.9311978832918052</v>
      </c>
      <c r="M13" s="4">
        <f t="shared" si="0"/>
        <v>-1.3873651140641825</v>
      </c>
    </row>
    <row r="14" spans="1:13" x14ac:dyDescent="0.4">
      <c r="A14" t="s">
        <v>12</v>
      </c>
      <c r="B14" t="str">
        <f>VLOOKUP($A14,[1]Sheet1!$A:$C,2,0)</f>
        <v>Estimate!!Total!!Graduate or professional degree</v>
      </c>
      <c r="C14" t="str">
        <f>VLOOKUP($A14,[1]Sheet1!$A:$C,3,0)</f>
        <v>GEOGRAPHICAL MOBILITY IN THE PAST YEAR BY EDUCATIONAL ATTAINMENT FOR CURRENT RESIDENCE IN THE UNITED STATES</v>
      </c>
      <c r="D14" s="7">
        <v>1455.87867059318</v>
      </c>
      <c r="E14" s="7">
        <v>1521.5201920361401</v>
      </c>
      <c r="F14" s="7">
        <v>245.37186379928301</v>
      </c>
      <c r="G14" s="4"/>
      <c r="H14" s="4">
        <f t="shared" si="1"/>
        <v>1074.2569088095345</v>
      </c>
      <c r="I14" s="4">
        <f t="shared" si="2"/>
        <v>586.7225441470448</v>
      </c>
      <c r="J14" s="4"/>
      <c r="K14" s="4">
        <f t="shared" si="3"/>
        <v>0.65042968876955787</v>
      </c>
      <c r="L14" s="4">
        <f t="shared" si="0"/>
        <v>0.76230798984692194</v>
      </c>
      <c r="M14" s="4">
        <f t="shared" si="0"/>
        <v>-1.4127376786164803</v>
      </c>
    </row>
    <row r="15" spans="1:13" x14ac:dyDescent="0.4">
      <c r="A15" t="s">
        <v>13</v>
      </c>
      <c r="B15" t="str">
        <f>VLOOKUP($A15,[1]Sheet1!$A:$C,2,0)</f>
        <v>Estimate!!Total:!!Worked from home</v>
      </c>
      <c r="C15" t="str">
        <f>VLOOKUP($A15,[1]Sheet1!$A:$C,3,0)</f>
        <v>SEX OF WORKERS BY MEANS OF TRANSPORTATION TO WORK</v>
      </c>
      <c r="D15" s="7">
        <v>659.61607067732405</v>
      </c>
      <c r="E15" s="7">
        <v>903.85329003106403</v>
      </c>
      <c r="F15" s="7">
        <v>131.47789725209</v>
      </c>
      <c r="G15" s="4"/>
      <c r="H15" s="4">
        <f t="shared" si="1"/>
        <v>564.98241932015947</v>
      </c>
      <c r="I15" s="4">
        <f t="shared" si="2"/>
        <v>322.34307067627043</v>
      </c>
      <c r="J15" s="4"/>
      <c r="K15" s="4">
        <f t="shared" si="3"/>
        <v>0.29358053566538517</v>
      </c>
      <c r="L15" s="4">
        <f t="shared" si="0"/>
        <v>1.0512739423867841</v>
      </c>
      <c r="M15" s="4">
        <f t="shared" si="0"/>
        <v>-1.3448544780521703</v>
      </c>
    </row>
    <row r="16" spans="1:13" x14ac:dyDescent="0.4">
      <c r="A16" t="s">
        <v>14</v>
      </c>
      <c r="B16" t="str">
        <f>VLOOKUP($A16,[1]Sheet1!$A:$C,2,0)</f>
        <v>Estimate!!Total:!!Worked from home</v>
      </c>
      <c r="C16" t="str">
        <f>VLOOKUP($A16,[1]Sheet1!$A:$C,3,0)</f>
        <v>MEANS OF TRANSPORTATION TO WORK BY AGE</v>
      </c>
      <c r="D16" s="7">
        <v>659.61607067732405</v>
      </c>
      <c r="E16" s="7">
        <v>903.85329003106403</v>
      </c>
      <c r="F16" s="7">
        <v>131.47789725209</v>
      </c>
      <c r="G16" s="4"/>
      <c r="H16" s="4">
        <f t="shared" si="1"/>
        <v>564.98241932015947</v>
      </c>
      <c r="I16" s="4">
        <f t="shared" si="2"/>
        <v>322.34307067627043</v>
      </c>
      <c r="J16" s="4"/>
      <c r="K16" s="4">
        <f t="shared" si="3"/>
        <v>0.29358053566538517</v>
      </c>
      <c r="L16" s="4">
        <f t="shared" si="0"/>
        <v>1.0512739423867841</v>
      </c>
      <c r="M16" s="4">
        <f t="shared" si="0"/>
        <v>-1.3448544780521703</v>
      </c>
    </row>
    <row r="17" spans="1:13" s="2" customFormat="1" x14ac:dyDescent="0.4">
      <c r="A17" s="2" t="s">
        <v>29</v>
      </c>
      <c r="B17" s="2" t="str">
        <f>VLOOKUP($A17,[1]Sheet1!$A:$C,2,0)</f>
        <v>Estimate!!Total:</v>
      </c>
      <c r="C17" s="2" t="str">
        <f>VLOOKUP($A17,[1]Sheet1!$A:$C,3,0)</f>
        <v>MEDIAN HOUSEHOLD INCOME IN THE PAST 12 MONTHS (IN 2021 INFLATION-ADJUSTED DOLLARS) BY HOUSEHOLD SIZE</v>
      </c>
      <c r="D17" s="8">
        <v>77137.579049221706</v>
      </c>
      <c r="E17" s="8">
        <v>68964.821660547794</v>
      </c>
      <c r="F17" s="8">
        <v>55109.908004778903</v>
      </c>
      <c r="G17" s="5"/>
      <c r="H17" s="5">
        <f t="shared" si="1"/>
        <v>67070.769571516139</v>
      </c>
      <c r="I17" s="5">
        <f t="shared" si="2"/>
        <v>9091.9432428760119</v>
      </c>
      <c r="J17" s="5"/>
      <c r="K17" s="5">
        <f t="shared" si="3"/>
        <v>1.1072230884847869</v>
      </c>
      <c r="L17" s="5">
        <f t="shared" si="0"/>
        <v>0.20832203176320294</v>
      </c>
      <c r="M17" s="5">
        <f t="shared" si="0"/>
        <v>-1.3155451202479913</v>
      </c>
    </row>
    <row r="18" spans="1:13" s="3" customFormat="1" x14ac:dyDescent="0.4">
      <c r="A18" s="3" t="s">
        <v>15</v>
      </c>
      <c r="B18" s="3" t="str">
        <f>VLOOKUP($A18,[1]Sheet1!$A:$C,2,0)</f>
        <v>Estimate!!Total!!Owner-occupied housing units</v>
      </c>
      <c r="C18" s="3" t="str">
        <f>VLOOKUP($A18,[1]Sheet1!$A:$C,3,0)</f>
        <v>TENURE BY EDUCATIONAL ATTAINMENT OF HOUSEHOLDER</v>
      </c>
      <c r="D18" s="9">
        <v>3597.2055532183399</v>
      </c>
      <c r="E18" s="9">
        <v>4232.5395368539903</v>
      </c>
      <c r="F18" s="9">
        <v>1324.9737156511301</v>
      </c>
      <c r="G18" s="6"/>
      <c r="H18" s="6">
        <f t="shared" si="1"/>
        <v>3051.5729352411531</v>
      </c>
      <c r="I18" s="6">
        <f t="shared" si="2"/>
        <v>1248.137536894405</v>
      </c>
      <c r="J18" s="6"/>
      <c r="K18" s="6">
        <f t="shared" si="3"/>
        <v>0.43715744607346779</v>
      </c>
      <c r="L18" s="6">
        <f t="shared" si="3"/>
        <v>0.94618306613171699</v>
      </c>
      <c r="M18" s="6">
        <f t="shared" si="3"/>
        <v>-1.3833405122051841</v>
      </c>
    </row>
    <row r="19" spans="1:13" x14ac:dyDescent="0.4">
      <c r="A19" t="s">
        <v>16</v>
      </c>
      <c r="B19" t="str">
        <f>VLOOKUP($A19,[1]Sheet1!$A:$C,2,0)</f>
        <v>Estimate!!Total!!Housing units without a mortgage</v>
      </c>
      <c r="C19" t="str">
        <f>VLOOKUP($A19,[1]Sheet1!$A:$C,3,0)</f>
        <v>MORTGAGE STATUS BY AGE OF HOUSEHOLDER</v>
      </c>
      <c r="D19" s="7">
        <v>1321.7448885149299</v>
      </c>
      <c r="E19" s="7">
        <v>1532.39621575826</v>
      </c>
      <c r="F19" s="7">
        <v>644.74432497013095</v>
      </c>
      <c r="G19" s="4"/>
      <c r="H19" s="4">
        <f t="shared" si="1"/>
        <v>1166.295143081107</v>
      </c>
      <c r="I19" s="4">
        <f t="shared" si="2"/>
        <v>378.68627060890014</v>
      </c>
      <c r="J19" s="4"/>
      <c r="K19" s="4">
        <f t="shared" si="3"/>
        <v>0.41049744207486322</v>
      </c>
      <c r="L19" s="4">
        <f t="shared" si="3"/>
        <v>0.9667661626297912</v>
      </c>
      <c r="M19" s="4">
        <f t="shared" si="3"/>
        <v>-1.3772636047046545</v>
      </c>
    </row>
    <row r="20" spans="1:13" s="2" customFormat="1" x14ac:dyDescent="0.4">
      <c r="A20" s="2" t="s">
        <v>30</v>
      </c>
      <c r="B20" s="2" t="str">
        <f>VLOOKUP($A20,[1]Sheet1!$A:$C,2,0)</f>
        <v>Estimate!!Median gross rent!!Total</v>
      </c>
      <c r="C20" s="2" t="str">
        <f>VLOOKUP($A20,[1]Sheet1!$A:$C,3,0)</f>
        <v>MEDIAN GROSS RENT BY BEDROOMS</v>
      </c>
      <c r="D20" s="8">
        <v>1063.18544383676</v>
      </c>
      <c r="E20" s="8">
        <v>1161.52654617339</v>
      </c>
      <c r="F20" s="8">
        <v>807.33960573476702</v>
      </c>
      <c r="G20" s="5"/>
      <c r="H20" s="5">
        <f t="shared" si="1"/>
        <v>1010.6838652483057</v>
      </c>
      <c r="I20" s="5">
        <f t="shared" si="2"/>
        <v>149.28587566595877</v>
      </c>
      <c r="J20" s="5"/>
      <c r="K20" s="5">
        <f t="shared" si="3"/>
        <v>0.35168483524812189</v>
      </c>
      <c r="L20" s="5">
        <f t="shared" si="3"/>
        <v>1.0104283493142314</v>
      </c>
      <c r="M20" s="5">
        <f t="shared" si="3"/>
        <v>-1.3621131845623535</v>
      </c>
    </row>
    <row r="21" spans="1:13" x14ac:dyDescent="0.4">
      <c r="A21" t="s">
        <v>17</v>
      </c>
      <c r="B21" t="str">
        <f>VLOOKUP($A21,[1]Sheet1!$A:$C,2,0)</f>
        <v>Estimate!!Total!!Renter-occupied housing units</v>
      </c>
      <c r="C21" t="str">
        <f>VLOOKUP($A21,[1]Sheet1!$A:$C,3,0)</f>
        <v>TENURE BY UNITS IN STRUCTURE</v>
      </c>
      <c r="D21" s="7">
        <v>1730.0792595708799</v>
      </c>
      <c r="E21" s="7">
        <v>2776.3123411465599</v>
      </c>
      <c r="F21" s="7">
        <v>716.40830346475502</v>
      </c>
      <c r="G21" s="4"/>
      <c r="H21" s="4">
        <f t="shared" si="1"/>
        <v>1740.9333013940648</v>
      </c>
      <c r="I21" s="4">
        <f t="shared" si="2"/>
        <v>840.98732403541658</v>
      </c>
      <c r="J21" s="4"/>
      <c r="K21" s="4">
        <f t="shared" si="3"/>
        <v>-1.2906308469790618E-2</v>
      </c>
      <c r="L21" s="4">
        <f t="shared" si="3"/>
        <v>1.2311470222693774</v>
      </c>
      <c r="M21" s="4">
        <f t="shared" si="3"/>
        <v>-1.2182407137995863</v>
      </c>
    </row>
    <row r="22" spans="1:13" x14ac:dyDescent="0.4">
      <c r="A22" t="s">
        <v>18</v>
      </c>
      <c r="B22" t="str">
        <f>VLOOKUP($A22,[1]Sheet1!$A:$C,2,0)</f>
        <v>Estimate!!Total!!Owner occupied</v>
      </c>
      <c r="C22" t="str">
        <f>VLOOKUP($A22,[1]Sheet1!$A:$C,3,0)</f>
        <v>TENURE BY YEAR STRUCTURE BUILT</v>
      </c>
      <c r="D22" s="7">
        <v>3597.2055532183399</v>
      </c>
      <c r="E22" s="7">
        <v>4232.5395368539903</v>
      </c>
      <c r="F22" s="7">
        <v>1324.9737156511301</v>
      </c>
      <c r="G22" s="4"/>
      <c r="H22" s="4">
        <f t="shared" si="1"/>
        <v>3051.5729352411531</v>
      </c>
      <c r="I22" s="4">
        <f t="shared" si="2"/>
        <v>1248.137536894405</v>
      </c>
      <c r="J22" s="4"/>
      <c r="K22" s="4">
        <f t="shared" si="3"/>
        <v>0.43715744607346779</v>
      </c>
      <c r="L22" s="4">
        <f t="shared" si="3"/>
        <v>0.94618306613171699</v>
      </c>
      <c r="M22" s="4">
        <f t="shared" si="3"/>
        <v>-1.3833405122051841</v>
      </c>
    </row>
    <row r="23" spans="1:13" x14ac:dyDescent="0.4">
      <c r="A23" t="s">
        <v>19</v>
      </c>
      <c r="B23" t="str">
        <f>VLOOKUP($A23,[1]Sheet1!$A:$C,2,0)</f>
        <v>Estimate!!Total!!Renter occupied</v>
      </c>
      <c r="C23" t="str">
        <f>VLOOKUP($A23,[1]Sheet1!$A:$C,3,0)</f>
        <v>TENURE BY YEAR HOUSEHOLDER MOVED INTO UNIT</v>
      </c>
      <c r="D23" s="7">
        <v>1730.0792595708799</v>
      </c>
      <c r="E23" s="7">
        <v>2776.3123411465599</v>
      </c>
      <c r="F23" s="7">
        <v>716.40830346475502</v>
      </c>
      <c r="G23" s="4"/>
      <c r="H23" s="4">
        <f t="shared" si="1"/>
        <v>1740.9333013940648</v>
      </c>
      <c r="I23" s="4">
        <f t="shared" si="2"/>
        <v>840.98732403541658</v>
      </c>
      <c r="J23" s="4"/>
      <c r="K23" s="4">
        <f t="shared" si="3"/>
        <v>-1.2906308469790618E-2</v>
      </c>
      <c r="L23" s="4">
        <f t="shared" si="3"/>
        <v>1.2311470222693774</v>
      </c>
      <c r="M23" s="4">
        <f t="shared" si="3"/>
        <v>-1.2182407137995863</v>
      </c>
    </row>
    <row r="24" spans="1:13" x14ac:dyDescent="0.4">
      <c r="A24" t="s">
        <v>20</v>
      </c>
      <c r="B24" t="str">
        <f>VLOOKUP($A24,[1]Sheet1!$A:$C,2,0)</f>
        <v>Estimate!!Total!!Renter occupied</v>
      </c>
      <c r="C24" t="str">
        <f>VLOOKUP($A24,[1]Sheet1!$A:$C,3,0)</f>
        <v>TENURE BY BEDROOMS</v>
      </c>
      <c r="D24" s="7">
        <v>1730.0792595708799</v>
      </c>
      <c r="E24" s="7">
        <v>2776.3123411465599</v>
      </c>
      <c r="F24" s="7">
        <v>716.40830346475502</v>
      </c>
      <c r="G24" s="4"/>
      <c r="H24" s="4">
        <f t="shared" si="1"/>
        <v>1740.9333013940648</v>
      </c>
      <c r="I24" s="4">
        <f t="shared" si="2"/>
        <v>840.98732403541658</v>
      </c>
      <c r="J24" s="4"/>
      <c r="K24" s="4">
        <f t="shared" si="3"/>
        <v>-1.2906308469790618E-2</v>
      </c>
      <c r="L24" s="4">
        <f t="shared" si="3"/>
        <v>1.2311470222693774</v>
      </c>
      <c r="M24" s="4">
        <f t="shared" si="3"/>
        <v>-1.2182407137995863</v>
      </c>
    </row>
    <row r="25" spans="1:13" x14ac:dyDescent="0.4">
      <c r="A25" t="s">
        <v>21</v>
      </c>
      <c r="B25" t="str">
        <f>VLOOKUP($A25,[1]Sheet1!$A:$C,2,0)</f>
        <v>Estimate!!Total:</v>
      </c>
      <c r="C25" t="str">
        <f>VLOOKUP($A25,[1]Sheet1!$A:$C,3,0)</f>
        <v>CONTRACT RENT</v>
      </c>
      <c r="D25" s="7">
        <v>1730.0792595708799</v>
      </c>
      <c r="E25" s="7">
        <v>2776.3123411465599</v>
      </c>
      <c r="F25" s="7">
        <v>716.40830346475502</v>
      </c>
      <c r="G25" s="4"/>
      <c r="H25" s="4">
        <f t="shared" si="1"/>
        <v>1740.9333013940648</v>
      </c>
      <c r="I25" s="4">
        <f t="shared" si="2"/>
        <v>840.98732403541658</v>
      </c>
      <c r="J25" s="4"/>
      <c r="K25" s="4">
        <f t="shared" si="3"/>
        <v>-1.2906308469790618E-2</v>
      </c>
      <c r="L25" s="4">
        <f t="shared" si="3"/>
        <v>1.2311470222693774</v>
      </c>
      <c r="M25" s="4">
        <f t="shared" si="3"/>
        <v>-1.2182407137995863</v>
      </c>
    </row>
    <row r="26" spans="1:13" x14ac:dyDescent="0.4">
      <c r="A26" t="s">
        <v>22</v>
      </c>
      <c r="B26" t="str">
        <f>VLOOKUP($A26,[1]Sheet1!$A:$C,2,0)</f>
        <v>Estimate!!Total:</v>
      </c>
      <c r="C26" t="str">
        <f>VLOOKUP($A26,[1]Sheet1!$A:$C,3,0)</f>
        <v>MORTGAGE STATUS AND SELECTED MONTHLY OWNER COSTS</v>
      </c>
      <c r="D26" s="7">
        <v>3597.2055532183399</v>
      </c>
      <c r="E26" s="7">
        <v>4232.5395368539903</v>
      </c>
      <c r="F26" s="7">
        <v>1324.9737156511301</v>
      </c>
      <c r="G26" s="4"/>
      <c r="H26" s="4">
        <f t="shared" si="1"/>
        <v>3051.5729352411531</v>
      </c>
      <c r="I26" s="4">
        <f t="shared" si="2"/>
        <v>1248.137536894405</v>
      </c>
      <c r="J26" s="4"/>
      <c r="K26" s="4">
        <f t="shared" si="3"/>
        <v>0.43715744607346779</v>
      </c>
      <c r="L26" s="4">
        <f t="shared" si="3"/>
        <v>0.94618306613171699</v>
      </c>
      <c r="M26" s="4">
        <f t="shared" si="3"/>
        <v>-1.3833405122051841</v>
      </c>
    </row>
    <row r="27" spans="1:13" x14ac:dyDescent="0.4">
      <c r="A27" t="s">
        <v>23</v>
      </c>
      <c r="B27" t="str">
        <f>VLOOKUP($A27,[1]Sheet1!$A:$C,2,0)</f>
        <v>Estimate!!Total:!!Housing units with a mortgage:</v>
      </c>
      <c r="C27" t="str">
        <f>VLOOKUP($A27,[1]Sheet1!$A:$C,3,0)</f>
        <v>MORTGAGE STATUS AND SELECTED MONTHLY OWNER COSTS</v>
      </c>
      <c r="D27" s="7">
        <v>2275.4606647034002</v>
      </c>
      <c r="E27" s="7">
        <v>2700.1433210957298</v>
      </c>
      <c r="F27" s="7">
        <v>680.229390681003</v>
      </c>
      <c r="G27" s="4"/>
      <c r="H27" s="4">
        <f t="shared" si="1"/>
        <v>1885.2777921600443</v>
      </c>
      <c r="I27" s="4">
        <f t="shared" si="2"/>
        <v>869.55738821176783</v>
      </c>
      <c r="J27" s="4"/>
      <c r="K27" s="4">
        <f t="shared" si="3"/>
        <v>0.44871434344978806</v>
      </c>
      <c r="L27" s="4">
        <f t="shared" si="3"/>
        <v>0.93710379554297685</v>
      </c>
      <c r="M27" s="4">
        <f t="shared" si="3"/>
        <v>-1.3858181389927648</v>
      </c>
    </row>
    <row r="29" spans="1:13" x14ac:dyDescent="0.4">
      <c r="D29" s="11"/>
      <c r="E29" s="11">
        <f>E9/$D9-1</f>
        <v>0.37786313151235751</v>
      </c>
      <c r="F29" s="11">
        <f t="shared" ref="F29:F40" si="4">F9/$D9-1</f>
        <v>-0.61900681024858262</v>
      </c>
      <c r="K29" s="1"/>
      <c r="L29" s="1"/>
      <c r="M29" s="1"/>
    </row>
    <row r="30" spans="1:13" x14ac:dyDescent="0.4">
      <c r="D30" s="10"/>
      <c r="E30" s="10">
        <f t="shared" ref="E30" si="5">E10/$D10-1</f>
        <v>1.0214900624632324</v>
      </c>
      <c r="F30" s="10">
        <f t="shared" si="4"/>
        <v>-0.33833085426803744</v>
      </c>
    </row>
    <row r="31" spans="1:13" x14ac:dyDescent="0.4">
      <c r="D31" s="12"/>
      <c r="E31" s="12">
        <f t="shared" ref="E31" si="6">E11/$D11-1</f>
        <v>0.37337774216468511</v>
      </c>
      <c r="F31" s="12">
        <f t="shared" si="4"/>
        <v>-0.46391621470455957</v>
      </c>
    </row>
    <row r="32" spans="1:13" x14ac:dyDescent="0.4">
      <c r="D32" s="12"/>
      <c r="E32" s="12">
        <f t="shared" ref="E32" si="7">E12/$D12-1</f>
        <v>0.45895070466593602</v>
      </c>
      <c r="F32" s="12">
        <f t="shared" si="4"/>
        <v>-0.5969528935359496</v>
      </c>
    </row>
    <row r="33" spans="4:6" x14ac:dyDescent="0.4">
      <c r="D33" s="10"/>
      <c r="E33" s="10">
        <f t="shared" ref="E33" si="8">E13/$D13-1</f>
        <v>0.20561695808844016</v>
      </c>
      <c r="F33" s="10">
        <f t="shared" si="4"/>
        <v>-0.79797274317458977</v>
      </c>
    </row>
    <row r="34" spans="4:6" x14ac:dyDescent="0.4">
      <c r="D34" s="10"/>
      <c r="E34" s="10">
        <f t="shared" ref="E34" si="9">E14/$D14-1</f>
        <v>4.5087219676221535E-2</v>
      </c>
      <c r="F34" s="10">
        <f t="shared" si="4"/>
        <v>-0.83146132383455473</v>
      </c>
    </row>
    <row r="35" spans="4:6" x14ac:dyDescent="0.4">
      <c r="D35" s="10"/>
      <c r="E35" s="10">
        <f t="shared" ref="E35" si="10">E15/$D15-1</f>
        <v>0.370271784165213</v>
      </c>
      <c r="F35" s="10">
        <f t="shared" si="4"/>
        <v>-0.80067511527261237</v>
      </c>
    </row>
    <row r="36" spans="4:6" x14ac:dyDescent="0.4">
      <c r="D36" s="10"/>
      <c r="E36" s="10">
        <f t="shared" ref="E36" si="11">E16/$D16-1</f>
        <v>0.370271784165213</v>
      </c>
      <c r="F36" s="10">
        <f t="shared" si="4"/>
        <v>-0.80067511527261237</v>
      </c>
    </row>
    <row r="37" spans="4:6" x14ac:dyDescent="0.4">
      <c r="D37" s="11"/>
      <c r="E37" s="11">
        <f t="shared" ref="E37" si="12">E17/$D17-1</f>
        <v>-0.10595040043269766</v>
      </c>
      <c r="F37" s="11">
        <f t="shared" si="4"/>
        <v>-0.28556342208234053</v>
      </c>
    </row>
    <row r="38" spans="4:6" x14ac:dyDescent="0.4">
      <c r="D38" s="12"/>
      <c r="E38" s="12">
        <f t="shared" ref="E38" si="13">E18/$D18-1</f>
        <v>0.17661875982239361</v>
      </c>
      <c r="F38" s="12">
        <f t="shared" si="4"/>
        <v>-0.63166583169935742</v>
      </c>
    </row>
    <row r="39" spans="4:6" x14ac:dyDescent="0.4">
      <c r="D39" s="10"/>
      <c r="E39" s="10">
        <f t="shared" ref="E39" si="14">E19/$D19-1</f>
        <v>0.15937366512535656</v>
      </c>
      <c r="F39" s="10">
        <f t="shared" si="4"/>
        <v>-0.51220214235551542</v>
      </c>
    </row>
    <row r="40" spans="4:6" x14ac:dyDescent="0.4">
      <c r="D40" s="11"/>
      <c r="E40" s="11">
        <f t="shared" ref="E40" si="15">E20/$D20-1</f>
        <v>9.2496659831743377E-2</v>
      </c>
      <c r="F40" s="11">
        <f t="shared" si="4"/>
        <v>-0.24064083983195994</v>
      </c>
    </row>
    <row r="41" spans="4:6" x14ac:dyDescent="0.4">
      <c r="E41" s="10"/>
      <c r="F41" s="10"/>
    </row>
    <row r="42" spans="4:6" x14ac:dyDescent="0.4">
      <c r="E42" s="10"/>
      <c r="F42" s="10"/>
    </row>
    <row r="43" spans="4:6" x14ac:dyDescent="0.4">
      <c r="E43" s="10"/>
      <c r="F43" s="10"/>
    </row>
    <row r="44" spans="4:6" x14ac:dyDescent="0.4">
      <c r="E44" s="10"/>
      <c r="F44" s="10"/>
    </row>
    <row r="45" spans="4:6" x14ac:dyDescent="0.4">
      <c r="E45" s="10"/>
      <c r="F45" s="10"/>
    </row>
    <row r="46" spans="4:6" x14ac:dyDescent="0.4">
      <c r="E46" s="10"/>
      <c r="F46" s="10"/>
    </row>
    <row r="47" spans="4:6" x14ac:dyDescent="0.4">
      <c r="E47" s="10"/>
      <c r="F47" s="10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3" sqref="C23"/>
    </sheetView>
  </sheetViews>
  <sheetFormatPr defaultRowHeight="17.399999999999999" x14ac:dyDescent="0.4"/>
  <cols>
    <col min="1" max="1" width="14" bestFit="1" customWidth="1"/>
    <col min="2" max="2" width="57.5" bestFit="1" customWidth="1"/>
    <col min="3" max="3" width="118.19921875" customWidth="1"/>
    <col min="4" max="4" width="15.69921875" bestFit="1" customWidth="1"/>
    <col min="5" max="5" width="16.8984375" bestFit="1" customWidth="1"/>
    <col min="6" max="6" width="15.69921875" bestFit="1" customWidth="1"/>
    <col min="8" max="8" width="15.69921875" bestFit="1" customWidth="1"/>
    <col min="9" max="9" width="15" bestFit="1" customWidth="1"/>
    <col min="11" max="11" width="7" bestFit="1" customWidth="1"/>
    <col min="12" max="12" width="18.5" bestFit="1" customWidth="1"/>
    <col min="13" max="13" width="7" bestFit="1" customWidth="1"/>
  </cols>
  <sheetData>
    <row r="1" spans="1:13" x14ac:dyDescent="0.4">
      <c r="B1" t="s">
        <v>24</v>
      </c>
      <c r="C1" t="s">
        <v>25</v>
      </c>
      <c r="D1">
        <v>0</v>
      </c>
      <c r="E1">
        <v>1</v>
      </c>
      <c r="F1">
        <v>2</v>
      </c>
      <c r="H1" s="1" t="s">
        <v>26</v>
      </c>
      <c r="I1" s="1" t="s">
        <v>27</v>
      </c>
      <c r="K1">
        <v>0</v>
      </c>
      <c r="L1">
        <v>1</v>
      </c>
      <c r="M1">
        <v>2</v>
      </c>
    </row>
    <row r="2" spans="1:13" x14ac:dyDescent="0.4">
      <c r="A2" t="s">
        <v>0</v>
      </c>
      <c r="B2" t="str">
        <f>VLOOKUP($A2,[1]Sheet1!$A:$C,2,0)</f>
        <v>Estimate!!Total:</v>
      </c>
      <c r="C2" t="str">
        <f>VLOOKUP($A2,[1]Sheet1!$A:$C,3,0)</f>
        <v>SEX BY AGE (WHITE ALONE)</v>
      </c>
      <c r="D2" s="7">
        <v>11168.763128352201</v>
      </c>
      <c r="E2" s="7">
        <v>2397.0657624332098</v>
      </c>
      <c r="F2" s="7">
        <v>9320.0229764228807</v>
      </c>
      <c r="G2" s="4"/>
      <c r="H2" s="4">
        <f>AVERAGE(D2:F2)</f>
        <v>7628.6172890694315</v>
      </c>
      <c r="I2" s="4">
        <f>_xlfn.STDEV.P(D2:F2)</f>
        <v>3775.4742368101879</v>
      </c>
      <c r="J2" s="4"/>
      <c r="K2" s="4">
        <f>(D2-$H2)/$I2</f>
        <v>0.93766918199758598</v>
      </c>
      <c r="L2" s="4">
        <f t="shared" ref="L2:M2" si="0">(E2-$H2)/$I2</f>
        <v>-1.3856673886500257</v>
      </c>
      <c r="M2" s="4">
        <f t="shared" si="0"/>
        <v>0.44799820665243878</v>
      </c>
    </row>
    <row r="3" spans="1:13" x14ac:dyDescent="0.4">
      <c r="A3" t="s">
        <v>1</v>
      </c>
      <c r="B3" t="str">
        <f>VLOOKUP($A3,[1]Sheet1!$A:$C,2,0)</f>
        <v>Estimate!!Total:!!Female:</v>
      </c>
      <c r="C3" t="str">
        <f>VLOOKUP($A3,[1]Sheet1!$A:$C,3,0)</f>
        <v>SEX BY AGE (WHITE ALONE)</v>
      </c>
      <c r="D3" s="7">
        <v>5608.4721217412998</v>
      </c>
      <c r="E3" s="7">
        <v>1200.4619810933</v>
      </c>
      <c r="F3" s="7">
        <v>4709.2110677278797</v>
      </c>
      <c r="G3" s="4"/>
      <c r="H3" s="4">
        <f t="shared" ref="H3:H27" si="1">AVERAGE(D3:F3)</f>
        <v>3839.3817235208262</v>
      </c>
      <c r="I3" s="4">
        <f t="shared" ref="I3:I27" si="2">_xlfn.STDEV.P(D3:F3)</f>
        <v>1901.7694683367297</v>
      </c>
      <c r="J3" s="4"/>
      <c r="K3" s="4">
        <f t="shared" ref="K3:K27" si="3">(D3-$H3)/$I3</f>
        <v>0.93023388358826897</v>
      </c>
      <c r="L3" s="4">
        <f t="shared" ref="L3:L27" si="4">(E3-$H3)/$I3</f>
        <v>-1.3876128449656422</v>
      </c>
      <c r="M3" s="4">
        <f t="shared" ref="M3:M27" si="5">(F3-$H3)/$I3</f>
        <v>0.45737896137737366</v>
      </c>
    </row>
    <row r="4" spans="1:13" s="2" customFormat="1" x14ac:dyDescent="0.4">
      <c r="A4" s="2" t="s">
        <v>2</v>
      </c>
      <c r="B4" s="2" t="str">
        <f>VLOOKUP($A4,[1]Sheet1!$A:$C,2,0)</f>
        <v>Estimate!!Total:!!Male:</v>
      </c>
      <c r="C4" s="2" t="str">
        <f>VLOOKUP($A4,[1]Sheet1!$A:$C,3,0)</f>
        <v>SEX BY AGE</v>
      </c>
      <c r="D4" s="8">
        <v>8897.24572782836</v>
      </c>
      <c r="E4" s="8">
        <v>1869.9958898479199</v>
      </c>
      <c r="F4" s="8">
        <v>6265.2843520048</v>
      </c>
      <c r="G4" s="5"/>
      <c r="H4" s="5">
        <f t="shared" si="1"/>
        <v>5677.5086565603597</v>
      </c>
      <c r="I4" s="5">
        <f t="shared" si="2"/>
        <v>2898.8124318377263</v>
      </c>
      <c r="J4" s="5"/>
      <c r="K4" s="5">
        <f t="shared" si="3"/>
        <v>1.1107090047998798</v>
      </c>
      <c r="L4" s="5">
        <f t="shared" si="4"/>
        <v>-1.3134733123448885</v>
      </c>
      <c r="M4" s="5">
        <f t="shared" si="5"/>
        <v>0.20276430754500904</v>
      </c>
    </row>
    <row r="5" spans="1:13" s="2" customFormat="1" x14ac:dyDescent="0.4">
      <c r="A5" s="2" t="s">
        <v>3</v>
      </c>
      <c r="B5" s="2" t="str">
        <f>VLOOKUP($A5,[1]Sheet1!$A:$C,2,0)</f>
        <v>Estimate!!Total:!!Female:</v>
      </c>
      <c r="C5" s="2" t="str">
        <f>VLOOKUP($A5,[1]Sheet1!$A:$C,3,0)</f>
        <v>SEX BY AGE</v>
      </c>
      <c r="D5" s="8">
        <v>9091.0009978795006</v>
      </c>
      <c r="E5" s="8">
        <v>1925.4858199753301</v>
      </c>
      <c r="F5" s="8">
        <v>6414.7360714821998</v>
      </c>
      <c r="G5" s="5"/>
      <c r="H5" s="5">
        <f t="shared" si="1"/>
        <v>5810.4076297790098</v>
      </c>
      <c r="I5" s="5">
        <f t="shared" si="2"/>
        <v>2956.3560442186608</v>
      </c>
      <c r="J5" s="5"/>
      <c r="K5" s="5">
        <f t="shared" si="3"/>
        <v>1.1096746531987907</v>
      </c>
      <c r="L5" s="5">
        <f t="shared" si="4"/>
        <v>-1.3140913177223317</v>
      </c>
      <c r="M5" s="5">
        <f t="shared" si="5"/>
        <v>0.20441666452354143</v>
      </c>
    </row>
    <row r="6" spans="1:13" x14ac:dyDescent="0.4">
      <c r="A6" t="s">
        <v>4</v>
      </c>
      <c r="B6" t="str">
        <f>VLOOKUP($A6,[1]Sheet1!$A:$C,2,0)</f>
        <v>Estimate!!Median age --!!Total:</v>
      </c>
      <c r="C6" t="str">
        <f>VLOOKUP($A6,[1]Sheet1!$A:$C,3,0)</f>
        <v>MEDIAN AGE BY SEX</v>
      </c>
      <c r="D6" s="7">
        <v>-498897.59502307599</v>
      </c>
      <c r="E6" s="7">
        <v>-273966.26642005699</v>
      </c>
      <c r="F6" s="7">
        <v>42.210039044901599</v>
      </c>
      <c r="G6" s="4"/>
      <c r="H6" s="4">
        <f t="shared" si="1"/>
        <v>-257607.21713469605</v>
      </c>
      <c r="I6" s="4">
        <f t="shared" si="2"/>
        <v>204019.51890117023</v>
      </c>
      <c r="J6" s="4"/>
      <c r="K6" s="4">
        <f t="shared" si="3"/>
        <v>-1.1826828098994988</v>
      </c>
      <c r="L6" s="4">
        <f t="shared" si="4"/>
        <v>-8.0183746013465867E-2</v>
      </c>
      <c r="M6" s="4">
        <f t="shared" si="5"/>
        <v>1.2628665559129653</v>
      </c>
    </row>
    <row r="7" spans="1:13" x14ac:dyDescent="0.4">
      <c r="A7" t="s">
        <v>5</v>
      </c>
      <c r="B7" t="str">
        <f>VLOOKUP($A7,[1]Sheet1!$A:$C,2,0)</f>
        <v>Estimate!!Median age --!!Male</v>
      </c>
      <c r="C7" t="str">
        <f>VLOOKUP($A7,[1]Sheet1!$A:$C,3,0)</f>
        <v>MEDIAN AGE BY SEX</v>
      </c>
      <c r="D7" s="7">
        <v>-1247308.1037046199</v>
      </c>
      <c r="E7" s="7">
        <v>-2466048.5583641501</v>
      </c>
      <c r="F7" s="7">
        <v>-400419.31663913501</v>
      </c>
      <c r="G7" s="4"/>
      <c r="H7" s="4">
        <f t="shared" si="1"/>
        <v>-1371258.6595693019</v>
      </c>
      <c r="I7" s="4">
        <f t="shared" si="2"/>
        <v>847832.07704188582</v>
      </c>
      <c r="J7" s="4"/>
      <c r="K7" s="4">
        <f t="shared" si="3"/>
        <v>0.14619705861701948</v>
      </c>
      <c r="L7" s="4">
        <f t="shared" si="4"/>
        <v>-1.2912815266610418</v>
      </c>
      <c r="M7" s="4">
        <f t="shared" si="5"/>
        <v>1.1450844680440229</v>
      </c>
    </row>
    <row r="8" spans="1:13" x14ac:dyDescent="0.4">
      <c r="A8" t="s">
        <v>6</v>
      </c>
      <c r="B8" t="str">
        <f>VLOOKUP($A8,[1]Sheet1!$A:$C,2,0)</f>
        <v>Estimate!!Median age --!!Female</v>
      </c>
      <c r="C8" t="str">
        <f>VLOOKUP($A8,[1]Sheet1!$A:$C,3,0)</f>
        <v>MEDIAN AGE BY SEX</v>
      </c>
      <c r="D8" s="7">
        <v>-1496776.40214544</v>
      </c>
      <c r="E8" s="7">
        <v>-1095995.87410604</v>
      </c>
      <c r="F8" s="7">
        <v>-400417.44249887299</v>
      </c>
      <c r="G8" s="4"/>
      <c r="H8" s="4">
        <f t="shared" si="1"/>
        <v>-997729.9062501177</v>
      </c>
      <c r="I8" s="4">
        <f t="shared" si="2"/>
        <v>452948.04148549726</v>
      </c>
      <c r="J8" s="4"/>
      <c r="K8" s="4">
        <f t="shared" si="3"/>
        <v>-1.1017742658929259</v>
      </c>
      <c r="L8" s="4">
        <f t="shared" si="4"/>
        <v>-0.21694754995219165</v>
      </c>
      <c r="M8" s="4">
        <f t="shared" si="5"/>
        <v>1.3187218158451177</v>
      </c>
    </row>
    <row r="9" spans="1:13" s="2" customFormat="1" x14ac:dyDescent="0.4">
      <c r="A9" s="2" t="s">
        <v>7</v>
      </c>
      <c r="B9" s="2" t="str">
        <f>VLOOKUP($A9,[1]Sheet1!$A:$C,2,0)</f>
        <v>Estimate!!Total</v>
      </c>
      <c r="C9" s="2" t="str">
        <f>VLOOKUP($A9,[1]Sheet1!$A:$C,3,0)</f>
        <v>TOTAL POPULATION</v>
      </c>
      <c r="D9" s="8">
        <v>17988.246725707799</v>
      </c>
      <c r="E9" s="8">
        <v>3795.4817098232602</v>
      </c>
      <c r="F9" s="8">
        <v>12680.020423487</v>
      </c>
      <c r="G9" s="5"/>
      <c r="H9" s="5">
        <f t="shared" si="1"/>
        <v>11487.916286339352</v>
      </c>
      <c r="I9" s="5">
        <f t="shared" si="2"/>
        <v>5855.1674558679297</v>
      </c>
      <c r="J9" s="5"/>
      <c r="K9" s="5">
        <f t="shared" si="3"/>
        <v>1.1101869397183419</v>
      </c>
      <c r="L9" s="5">
        <f t="shared" si="4"/>
        <v>-1.3137855807705194</v>
      </c>
      <c r="M9" s="5">
        <f t="shared" si="5"/>
        <v>0.20359864105217779</v>
      </c>
    </row>
    <row r="10" spans="1:13" x14ac:dyDescent="0.4">
      <c r="A10" t="s">
        <v>8</v>
      </c>
      <c r="B10" t="str">
        <f>VLOOKUP($A10,[1]Sheet1!$A:$C,2,0)</f>
        <v>Estimate!!Total!!Less than high school graduate</v>
      </c>
      <c r="C10" t="str">
        <f>VLOOKUP($A10,[1]Sheet1!$A:$C,3,0)</f>
        <v>GEOGRAPHICAL MOBILITY IN THE PAST YEAR BY EDUCATIONAL ATTAINMENT FOR CURRENT RESIDENCE IN THE UNITED STATES</v>
      </c>
      <c r="D10" s="7">
        <v>1607.69365099164</v>
      </c>
      <c r="E10" s="7">
        <v>436.33949856144602</v>
      </c>
      <c r="F10" s="7">
        <v>784.406742754167</v>
      </c>
      <c r="G10" s="4"/>
      <c r="H10" s="4">
        <f t="shared" si="1"/>
        <v>942.813297435751</v>
      </c>
      <c r="I10" s="4">
        <f t="shared" si="2"/>
        <v>491.14635634634192</v>
      </c>
      <c r="J10" s="4"/>
      <c r="K10" s="4">
        <f t="shared" si="3"/>
        <v>1.3537316218773594</v>
      </c>
      <c r="L10" s="4">
        <f t="shared" si="4"/>
        <v>-1.03120748495822</v>
      </c>
      <c r="M10" s="4">
        <f t="shared" si="5"/>
        <v>-0.32252413691913939</v>
      </c>
    </row>
    <row r="11" spans="1:13" s="3" customFormat="1" x14ac:dyDescent="0.4">
      <c r="A11" s="3" t="s">
        <v>9</v>
      </c>
      <c r="B11" s="3" t="str">
        <f>VLOOKUP($A11,[1]Sheet1!$A:$C,2,0)</f>
        <v>Estimate!!Total!!High school graduate (includes equivalency)</v>
      </c>
      <c r="C11" s="3" t="str">
        <f>VLOOKUP($A11,[1]Sheet1!$A:$C,3,0)</f>
        <v>GEOGRAPHICAL MOBILITY IN THE PAST YEAR BY EDUCATIONAL ATTAINMENT FOR CURRENT RESIDENCE IN THE UNITED STATES</v>
      </c>
      <c r="D11" s="9">
        <v>3177.2361232381099</v>
      </c>
      <c r="E11" s="9">
        <v>964.253596383066</v>
      </c>
      <c r="F11" s="9">
        <v>2262.88962306652</v>
      </c>
      <c r="G11" s="6"/>
      <c r="H11" s="6">
        <f t="shared" si="1"/>
        <v>2134.7931142292323</v>
      </c>
      <c r="I11" s="6">
        <f t="shared" si="2"/>
        <v>907.97556968737126</v>
      </c>
      <c r="J11" s="6"/>
      <c r="K11" s="6">
        <f t="shared" si="3"/>
        <v>1.1480958781388859</v>
      </c>
      <c r="L11" s="6">
        <f t="shared" si="4"/>
        <v>-1.2891751242263043</v>
      </c>
      <c r="M11" s="6">
        <f t="shared" si="5"/>
        <v>0.14107924608741748</v>
      </c>
    </row>
    <row r="12" spans="1:13" s="3" customFormat="1" x14ac:dyDescent="0.4">
      <c r="A12" s="3" t="s">
        <v>10</v>
      </c>
      <c r="B12" s="3" t="str">
        <f>VLOOKUP($A12,[1]Sheet1!$A:$C,2,0)</f>
        <v>Estimate!!Total!!Some college or associate's degree</v>
      </c>
      <c r="C12" s="3" t="str">
        <f>VLOOKUP($A12,[1]Sheet1!$A:$C,3,0)</f>
        <v>GEOGRAPHICAL MOBILITY IN THE PAST YEAR BY EDUCATIONAL ATTAINMENT FOR CURRENT RESIDENCE IN THE UNITED STATES</v>
      </c>
      <c r="D12" s="9">
        <v>3631.1017837096101</v>
      </c>
      <c r="E12" s="9">
        <v>757.350595972051</v>
      </c>
      <c r="F12" s="9">
        <v>2427.6630875506798</v>
      </c>
      <c r="G12" s="6"/>
      <c r="H12" s="6">
        <f t="shared" si="1"/>
        <v>2272.0384890774471</v>
      </c>
      <c r="I12" s="6">
        <f t="shared" si="2"/>
        <v>1178.3535785134623</v>
      </c>
      <c r="J12" s="6"/>
      <c r="K12" s="6">
        <f t="shared" si="3"/>
        <v>1.1533578031363667</v>
      </c>
      <c r="L12" s="6">
        <f t="shared" si="4"/>
        <v>-1.2854273290502773</v>
      </c>
      <c r="M12" s="6">
        <f t="shared" si="5"/>
        <v>0.13206952591391036</v>
      </c>
    </row>
    <row r="13" spans="1:13" x14ac:dyDescent="0.4">
      <c r="A13" t="s">
        <v>11</v>
      </c>
      <c r="B13" t="str">
        <f>VLOOKUP($A13,[1]Sheet1!$A:$C,2,0)</f>
        <v>Estimate!!Total!!Bachelor's degree</v>
      </c>
      <c r="C13" t="str">
        <f>VLOOKUP($A13,[1]Sheet1!$A:$C,3,0)</f>
        <v>GEOGRAPHICAL MOBILITY IN THE PAST YEAR BY EDUCATIONAL ATTAINMENT FOR CURRENT RESIDENCE IN THE UNITED STATES</v>
      </c>
      <c r="D13" s="7">
        <v>2419.70400399151</v>
      </c>
      <c r="E13" s="7">
        <v>265.98643649815</v>
      </c>
      <c r="F13" s="7">
        <v>1934.0864243880401</v>
      </c>
      <c r="G13" s="4"/>
      <c r="H13" s="4">
        <f t="shared" si="1"/>
        <v>1539.9256216259</v>
      </c>
      <c r="I13" s="4">
        <f t="shared" si="2"/>
        <v>922.36901290750586</v>
      </c>
      <c r="J13" s="4"/>
      <c r="K13" s="4">
        <f t="shared" si="3"/>
        <v>0.95382473831417969</v>
      </c>
      <c r="L13" s="4">
        <f t="shared" si="4"/>
        <v>-1.3811599991981727</v>
      </c>
      <c r="M13" s="4">
        <f t="shared" si="5"/>
        <v>0.42733526088399293</v>
      </c>
    </row>
    <row r="14" spans="1:13" x14ac:dyDescent="0.4">
      <c r="A14" t="s">
        <v>12</v>
      </c>
      <c r="B14" t="str">
        <f>VLOOKUP($A14,[1]Sheet1!$A:$C,2,0)</f>
        <v>Estimate!!Total!!Graduate or professional degree</v>
      </c>
      <c r="C14" t="str">
        <f>VLOOKUP($A14,[1]Sheet1!$A:$C,3,0)</f>
        <v>GEOGRAPHICAL MOBILITY IN THE PAST YEAR BY EDUCATIONAL ATTAINMENT FOR CURRENT RESIDENCE IN THE UNITED STATES</v>
      </c>
      <c r="D14" s="7">
        <v>1427.23113384058</v>
      </c>
      <c r="E14" s="7">
        <v>145.97081792026299</v>
      </c>
      <c r="F14" s="7">
        <v>1304.9022375732</v>
      </c>
      <c r="G14" s="4"/>
      <c r="H14" s="4">
        <f t="shared" si="1"/>
        <v>959.36806311134762</v>
      </c>
      <c r="I14" s="4">
        <f t="shared" si="2"/>
        <v>577.32278584216226</v>
      </c>
      <c r="J14" s="4"/>
      <c r="K14" s="4">
        <f t="shared" si="3"/>
        <v>0.81040118665460792</v>
      </c>
      <c r="L14" s="4">
        <f t="shared" si="4"/>
        <v>-1.4089124232374646</v>
      </c>
      <c r="M14" s="4">
        <f t="shared" si="5"/>
        <v>0.59851123658285676</v>
      </c>
    </row>
    <row r="15" spans="1:13" x14ac:dyDescent="0.4">
      <c r="A15" t="s">
        <v>13</v>
      </c>
      <c r="B15" t="str">
        <f>VLOOKUP($A15,[1]Sheet1!$A:$C,2,0)</f>
        <v>Estimate!!Total:!!Worked from home</v>
      </c>
      <c r="C15" t="str">
        <f>VLOOKUP($A15,[1]Sheet1!$A:$C,3,0)</f>
        <v>SEX OF WORKERS BY MEANS OF TRANSPORTATION TO WORK</v>
      </c>
      <c r="D15" s="7">
        <v>841.08294873394004</v>
      </c>
      <c r="E15" s="7">
        <v>83.210850801479594</v>
      </c>
      <c r="F15" s="7">
        <v>591.45772638534299</v>
      </c>
      <c r="G15" s="4"/>
      <c r="H15" s="4">
        <f t="shared" si="1"/>
        <v>505.25050864025417</v>
      </c>
      <c r="I15" s="4">
        <f t="shared" si="2"/>
        <v>315.34773663333317</v>
      </c>
      <c r="J15" s="4"/>
      <c r="K15" s="4">
        <f t="shared" si="3"/>
        <v>1.0649590946142451</v>
      </c>
      <c r="L15" s="4">
        <f t="shared" si="4"/>
        <v>-1.3383310194152311</v>
      </c>
      <c r="M15" s="4">
        <f t="shared" si="5"/>
        <v>0.27337192480098643</v>
      </c>
    </row>
    <row r="16" spans="1:13" x14ac:dyDescent="0.4">
      <c r="A16" t="s">
        <v>14</v>
      </c>
      <c r="B16" t="str">
        <f>VLOOKUP($A16,[1]Sheet1!$A:$C,2,0)</f>
        <v>Estimate!!Total:!!Worked from home</v>
      </c>
      <c r="C16" t="str">
        <f>VLOOKUP($A16,[1]Sheet1!$A:$C,3,0)</f>
        <v>MEANS OF TRANSPORTATION TO WORK BY AGE</v>
      </c>
      <c r="D16" s="7">
        <v>841.08294873394004</v>
      </c>
      <c r="E16" s="7">
        <v>83.210850801479594</v>
      </c>
      <c r="F16" s="7">
        <v>591.45772638534299</v>
      </c>
      <c r="G16" s="4"/>
      <c r="H16" s="4">
        <f t="shared" si="1"/>
        <v>505.25050864025417</v>
      </c>
      <c r="I16" s="4">
        <f t="shared" si="2"/>
        <v>315.34773663333317</v>
      </c>
      <c r="J16" s="4"/>
      <c r="K16" s="4">
        <f t="shared" si="3"/>
        <v>1.0649590946142451</v>
      </c>
      <c r="L16" s="4">
        <f t="shared" si="4"/>
        <v>-1.3383310194152311</v>
      </c>
      <c r="M16" s="4">
        <f t="shared" si="5"/>
        <v>0.27337192480098643</v>
      </c>
    </row>
    <row r="17" spans="1:13" s="2" customFormat="1" x14ac:dyDescent="0.4">
      <c r="A17" s="2" t="s">
        <v>29</v>
      </c>
      <c r="B17" s="2" t="str">
        <f>VLOOKUP($A17,[1]Sheet1!$A:$C,2,0)</f>
        <v>Estimate!!Total:</v>
      </c>
      <c r="C17" s="2" t="str">
        <f>VLOOKUP($A17,[1]Sheet1!$A:$C,3,0)</f>
        <v>MEDIAN HOUSEHOLD INCOME IN THE PAST 12 MONTHS (IN 2021 INFLATION-ADJUSTED DOLLARS) BY HOUSEHOLD SIZE</v>
      </c>
      <c r="D17" s="8">
        <v>-9246406.0325558092</v>
      </c>
      <c r="E17" s="8">
        <v>-21049032.366214499</v>
      </c>
      <c r="F17" s="8">
        <v>-5982437.8845922798</v>
      </c>
      <c r="G17" s="5"/>
      <c r="H17" s="5">
        <f t="shared" si="1"/>
        <v>-12092625.427787529</v>
      </c>
      <c r="I17" s="5">
        <f t="shared" si="2"/>
        <v>6471799.9017664939</v>
      </c>
      <c r="J17" s="5"/>
      <c r="K17" s="5">
        <f t="shared" si="3"/>
        <v>0.43978791656627664</v>
      </c>
      <c r="L17" s="5">
        <f t="shared" si="4"/>
        <v>-1.3839128332725947</v>
      </c>
      <c r="M17" s="5">
        <f t="shared" si="5"/>
        <v>0.94412491670631826</v>
      </c>
    </row>
    <row r="18" spans="1:13" s="3" customFormat="1" x14ac:dyDescent="0.4">
      <c r="A18" s="3" t="s">
        <v>15</v>
      </c>
      <c r="B18" s="3" t="str">
        <f>VLOOKUP($A18,[1]Sheet1!$A:$C,2,0)</f>
        <v>Estimate!!Total!!Owner-occupied housing units</v>
      </c>
      <c r="C18" s="3" t="str">
        <f>VLOOKUP($A18,[1]Sheet1!$A:$C,3,0)</f>
        <v>TENURE BY EDUCATIONAL ATTAINMENT OF HOUSEHOLDER</v>
      </c>
      <c r="D18" s="9">
        <v>4011.5261319695601</v>
      </c>
      <c r="E18" s="9">
        <v>922.76325524044296</v>
      </c>
      <c r="F18" s="9">
        <v>3309.3426940982099</v>
      </c>
      <c r="G18" s="6"/>
      <c r="H18" s="6">
        <f t="shared" si="1"/>
        <v>2747.8773604360708</v>
      </c>
      <c r="I18" s="6">
        <f t="shared" si="2"/>
        <v>1322.0051734248841</v>
      </c>
      <c r="J18" s="6"/>
      <c r="K18" s="6">
        <f t="shared" si="3"/>
        <v>0.9558576599664792</v>
      </c>
      <c r="L18" s="6">
        <f t="shared" si="4"/>
        <v>-1.3805650249214627</v>
      </c>
      <c r="M18" s="6">
        <f t="shared" si="5"/>
        <v>0.4247073649549839</v>
      </c>
    </row>
    <row r="19" spans="1:13" x14ac:dyDescent="0.4">
      <c r="A19" t="s">
        <v>16</v>
      </c>
      <c r="B19" t="str">
        <f>VLOOKUP($A19,[1]Sheet1!$A:$C,2,0)</f>
        <v>Estimate!!Total!!Housing units without a mortgage</v>
      </c>
      <c r="C19" t="str">
        <f>VLOOKUP($A19,[1]Sheet1!$A:$C,3,0)</f>
        <v>MORTGAGE STATUS BY AGE OF HOUSEHOLDER</v>
      </c>
      <c r="D19" s="7">
        <v>1468.1690158413301</v>
      </c>
      <c r="E19" s="7">
        <v>493.00328812165998</v>
      </c>
      <c r="F19" s="7">
        <v>1233.0066075987299</v>
      </c>
      <c r="G19" s="4"/>
      <c r="H19" s="4">
        <f t="shared" si="1"/>
        <v>1064.7263038539068</v>
      </c>
      <c r="I19" s="4">
        <f t="shared" si="2"/>
        <v>415.5123300225045</v>
      </c>
      <c r="J19" s="4"/>
      <c r="K19" s="4">
        <f t="shared" si="3"/>
        <v>0.97095244313345053</v>
      </c>
      <c r="L19" s="4">
        <f t="shared" si="4"/>
        <v>-1.3759471727380068</v>
      </c>
      <c r="M19" s="4">
        <f t="shared" si="5"/>
        <v>0.40499472960455585</v>
      </c>
    </row>
    <row r="20" spans="1:13" s="2" customFormat="1" x14ac:dyDescent="0.4">
      <c r="A20" s="2" t="s">
        <v>30</v>
      </c>
      <c r="B20" s="2" t="str">
        <f>VLOOKUP($A20,[1]Sheet1!$A:$C,2,0)</f>
        <v>Estimate!!Median gross rent!!Total</v>
      </c>
      <c r="C20" s="2" t="str">
        <f>VLOOKUP($A20,[1]Sheet1!$A:$C,3,0)</f>
        <v>MEDIAN GROSS RENT BY BEDROOMS</v>
      </c>
      <c r="D20" s="8">
        <v>-41327763.865785196</v>
      </c>
      <c r="E20" s="8">
        <v>-119467820.15536299</v>
      </c>
      <c r="F20" s="8">
        <v>-43949570.479050897</v>
      </c>
      <c r="G20" s="5"/>
      <c r="H20" s="5">
        <f t="shared" si="1"/>
        <v>-68248384.833399698</v>
      </c>
      <c r="I20" s="5">
        <f t="shared" si="2"/>
        <v>36233422.724559389</v>
      </c>
      <c r="J20" s="5"/>
      <c r="K20" s="5">
        <f t="shared" si="3"/>
        <v>0.74297758653000301</v>
      </c>
      <c r="L20" s="5">
        <f t="shared" si="4"/>
        <v>-1.413596383408908</v>
      </c>
      <c r="M20" s="5">
        <f t="shared" si="5"/>
        <v>0.67061879687890524</v>
      </c>
    </row>
    <row r="21" spans="1:13" x14ac:dyDescent="0.4">
      <c r="A21" t="s">
        <v>17</v>
      </c>
      <c r="B21" t="str">
        <f>VLOOKUP($A21,[1]Sheet1!$A:$C,2,0)</f>
        <v>Estimate!!Total!!Renter-occupied housing units</v>
      </c>
      <c r="C21" t="str">
        <f>VLOOKUP($A21,[1]Sheet1!$A:$C,3,0)</f>
        <v>TENURE BY UNITS IN STRUCTURE</v>
      </c>
      <c r="D21" s="7">
        <v>2619.1872271423199</v>
      </c>
      <c r="E21" s="7">
        <v>535.56555692560596</v>
      </c>
      <c r="F21" s="7">
        <v>1567.7466586574501</v>
      </c>
      <c r="G21" s="4"/>
      <c r="H21" s="4">
        <f t="shared" si="1"/>
        <v>1574.1664809084587</v>
      </c>
      <c r="I21" s="4">
        <f t="shared" si="2"/>
        <v>850.64709750380553</v>
      </c>
      <c r="J21" s="4"/>
      <c r="K21" s="4">
        <f t="shared" si="3"/>
        <v>1.2285009251197569</v>
      </c>
      <c r="L21" s="4">
        <f t="shared" si="4"/>
        <v>-1.2209539385140926</v>
      </c>
      <c r="M21" s="4">
        <f t="shared" si="5"/>
        <v>-7.5469866056644417E-3</v>
      </c>
    </row>
    <row r="22" spans="1:13" x14ac:dyDescent="0.4">
      <c r="A22" t="s">
        <v>18</v>
      </c>
      <c r="B22" t="str">
        <f>VLOOKUP($A22,[1]Sheet1!$A:$C,2,0)</f>
        <v>Estimate!!Total!!Owner occupied</v>
      </c>
      <c r="C22" t="str">
        <f>VLOOKUP($A22,[1]Sheet1!$A:$C,3,0)</f>
        <v>TENURE BY YEAR STRUCTURE BUILT</v>
      </c>
      <c r="D22" s="7">
        <v>4011.5261319695601</v>
      </c>
      <c r="E22" s="7">
        <v>922.76325524044296</v>
      </c>
      <c r="F22" s="7">
        <v>3309.3426940982099</v>
      </c>
      <c r="G22" s="4"/>
      <c r="H22" s="4">
        <f t="shared" si="1"/>
        <v>2747.8773604360708</v>
      </c>
      <c r="I22" s="4">
        <f t="shared" si="2"/>
        <v>1322.0051734248841</v>
      </c>
      <c r="J22" s="4"/>
      <c r="K22" s="4">
        <f t="shared" si="3"/>
        <v>0.9558576599664792</v>
      </c>
      <c r="L22" s="4">
        <f t="shared" si="4"/>
        <v>-1.3805650249214627</v>
      </c>
      <c r="M22" s="4">
        <f t="shared" si="5"/>
        <v>0.4247073649549839</v>
      </c>
    </row>
    <row r="23" spans="1:13" x14ac:dyDescent="0.4">
      <c r="A23" t="s">
        <v>19</v>
      </c>
      <c r="B23" t="str">
        <f>VLOOKUP($A23,[1]Sheet1!$A:$C,2,0)</f>
        <v>Estimate!!Total!!Renter occupied</v>
      </c>
      <c r="C23" t="str">
        <f>VLOOKUP($A23,[1]Sheet1!$A:$C,3,0)</f>
        <v>TENURE BY YEAR HOUSEHOLDER MOVED INTO UNIT</v>
      </c>
      <c r="D23" s="7">
        <v>2619.1872271423199</v>
      </c>
      <c r="E23" s="7">
        <v>535.56555692560596</v>
      </c>
      <c r="F23" s="7">
        <v>1567.7466586574501</v>
      </c>
      <c r="G23" s="4"/>
      <c r="H23" s="4">
        <f t="shared" si="1"/>
        <v>1574.1664809084587</v>
      </c>
      <c r="I23" s="4">
        <f t="shared" si="2"/>
        <v>850.64709750380553</v>
      </c>
      <c r="J23" s="4"/>
      <c r="K23" s="4">
        <f t="shared" si="3"/>
        <v>1.2285009251197569</v>
      </c>
      <c r="L23" s="4">
        <f t="shared" si="4"/>
        <v>-1.2209539385140926</v>
      </c>
      <c r="M23" s="4">
        <f t="shared" si="5"/>
        <v>-7.5469866056644417E-3</v>
      </c>
    </row>
    <row r="24" spans="1:13" x14ac:dyDescent="0.4">
      <c r="A24" t="s">
        <v>20</v>
      </c>
      <c r="B24" t="str">
        <f>VLOOKUP($A24,[1]Sheet1!$A:$C,2,0)</f>
        <v>Estimate!!Total!!Renter occupied</v>
      </c>
      <c r="C24" t="str">
        <f>VLOOKUP($A24,[1]Sheet1!$A:$C,3,0)</f>
        <v>TENURE BY BEDROOMS</v>
      </c>
      <c r="D24" s="7">
        <v>2619.1872271423199</v>
      </c>
      <c r="E24" s="7">
        <v>535.56555692560596</v>
      </c>
      <c r="F24" s="7">
        <v>1567.7466586574501</v>
      </c>
      <c r="G24" s="4"/>
      <c r="H24" s="4">
        <f t="shared" si="1"/>
        <v>1574.1664809084587</v>
      </c>
      <c r="I24" s="4">
        <f t="shared" si="2"/>
        <v>850.64709750380553</v>
      </c>
      <c r="J24" s="4"/>
      <c r="K24" s="4">
        <f t="shared" si="3"/>
        <v>1.2285009251197569</v>
      </c>
      <c r="L24" s="4">
        <f t="shared" si="4"/>
        <v>-1.2209539385140926</v>
      </c>
      <c r="M24" s="4">
        <f t="shared" si="5"/>
        <v>-7.5469866056644417E-3</v>
      </c>
    </row>
    <row r="25" spans="1:13" x14ac:dyDescent="0.4">
      <c r="A25" t="s">
        <v>21</v>
      </c>
      <c r="B25" t="str">
        <f>VLOOKUP($A25,[1]Sheet1!$A:$C,2,0)</f>
        <v>Estimate!!Total:</v>
      </c>
      <c r="C25" t="str">
        <f>VLOOKUP($A25,[1]Sheet1!$A:$C,3,0)</f>
        <v>CONTRACT RENT</v>
      </c>
      <c r="D25" s="7">
        <v>2619.1872271423199</v>
      </c>
      <c r="E25" s="7">
        <v>535.56555692560596</v>
      </c>
      <c r="F25" s="7">
        <v>1567.7466586574501</v>
      </c>
      <c r="G25" s="4"/>
      <c r="H25" s="4">
        <f t="shared" si="1"/>
        <v>1574.1664809084587</v>
      </c>
      <c r="I25" s="4">
        <f t="shared" si="2"/>
        <v>850.64709750380553</v>
      </c>
      <c r="J25" s="4"/>
      <c r="K25" s="4">
        <f t="shared" si="3"/>
        <v>1.2285009251197569</v>
      </c>
      <c r="L25" s="4">
        <f t="shared" si="4"/>
        <v>-1.2209539385140926</v>
      </c>
      <c r="M25" s="4">
        <f t="shared" si="5"/>
        <v>-7.5469866056644417E-3</v>
      </c>
    </row>
    <row r="26" spans="1:13" x14ac:dyDescent="0.4">
      <c r="A26" t="s">
        <v>22</v>
      </c>
      <c r="B26" t="str">
        <f>VLOOKUP($A26,[1]Sheet1!$A:$C,2,0)</f>
        <v>Estimate!!Total:</v>
      </c>
      <c r="C26" t="str">
        <f>VLOOKUP($A26,[1]Sheet1!$A:$C,3,0)</f>
        <v>MORTGAGE STATUS AND SELECTED MONTHLY OWNER COSTS</v>
      </c>
      <c r="D26" s="7">
        <v>4011.5261319695601</v>
      </c>
      <c r="E26" s="7">
        <v>922.76325524044296</v>
      </c>
      <c r="F26" s="7">
        <v>3309.3426940982099</v>
      </c>
      <c r="G26" s="4"/>
      <c r="H26" s="4">
        <f t="shared" si="1"/>
        <v>2747.8773604360708</v>
      </c>
      <c r="I26" s="4">
        <f t="shared" si="2"/>
        <v>1322.0051734248841</v>
      </c>
      <c r="J26" s="4"/>
      <c r="K26" s="4">
        <f t="shared" si="3"/>
        <v>0.9558576599664792</v>
      </c>
      <c r="L26" s="4">
        <f t="shared" si="4"/>
        <v>-1.3805650249214627</v>
      </c>
      <c r="M26" s="4">
        <f t="shared" si="5"/>
        <v>0.4247073649549839</v>
      </c>
    </row>
    <row r="27" spans="1:13" x14ac:dyDescent="0.4">
      <c r="A27" t="s">
        <v>23</v>
      </c>
      <c r="B27" t="str">
        <f>VLOOKUP($A27,[1]Sheet1!$A:$C,2,0)</f>
        <v>Estimate!!Total:!!Housing units with a mortgage:</v>
      </c>
      <c r="C27" t="str">
        <f>VLOOKUP($A27,[1]Sheet1!$A:$C,3,0)</f>
        <v>MORTGAGE STATUS AND SELECTED MONTHLY OWNER COSTS</v>
      </c>
      <c r="D27" s="7">
        <v>2543.3571161282198</v>
      </c>
      <c r="E27" s="7">
        <v>429.75996711878298</v>
      </c>
      <c r="F27" s="7">
        <v>2076.3360864994702</v>
      </c>
      <c r="G27" s="4"/>
      <c r="H27" s="4">
        <f t="shared" si="1"/>
        <v>1683.1510565821579</v>
      </c>
      <c r="I27" s="4">
        <f t="shared" si="2"/>
        <v>906.5572524257226</v>
      </c>
      <c r="J27" s="4"/>
      <c r="K27" s="4">
        <f t="shared" si="3"/>
        <v>0.94887119069905801</v>
      </c>
      <c r="L27" s="4">
        <f t="shared" si="4"/>
        <v>-1.3825834894703131</v>
      </c>
      <c r="M27" s="4">
        <f t="shared" si="5"/>
        <v>0.43371229877125411</v>
      </c>
    </row>
    <row r="29" spans="1:13" x14ac:dyDescent="0.4">
      <c r="K29" s="1"/>
      <c r="L29" s="1" t="s">
        <v>28</v>
      </c>
      <c r="M29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clus3_info (2)</vt:lpstr>
      <vt:lpstr>clus3_info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Park</dc:creator>
  <cp:lastModifiedBy>Nick</cp:lastModifiedBy>
  <dcterms:created xsi:type="dcterms:W3CDTF">2023-02-27T05:31:42Z</dcterms:created>
  <dcterms:modified xsi:type="dcterms:W3CDTF">2023-02-28T14:47:02Z</dcterms:modified>
</cp:coreProperties>
</file>