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81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G7" i="1" l="1"/>
  <c r="G6" i="1"/>
  <c r="G5" i="1"/>
  <c r="G4" i="1"/>
  <c r="G3" i="1"/>
  <c r="G2" i="1"/>
  <c r="H7" i="1"/>
  <c r="H6" i="1"/>
  <c r="H5" i="1"/>
  <c r="H3" i="1"/>
  <c r="H2" i="1"/>
  <c r="H4" i="1"/>
  <c r="E17" i="1"/>
  <c r="D11" i="1" l="1"/>
  <c r="D27" i="1" l="1"/>
  <c r="D25" i="1"/>
  <c r="D26" i="1"/>
  <c r="D17" i="1"/>
  <c r="E20" i="1" l="1"/>
  <c r="G20" i="1" s="1"/>
  <c r="D20" i="1"/>
  <c r="F20" i="1" s="1"/>
  <c r="E19" i="1"/>
  <c r="G19" i="1" s="1"/>
  <c r="D19" i="1"/>
  <c r="F19" i="1" s="1"/>
  <c r="E18" i="1"/>
  <c r="G18" i="1" s="1"/>
  <c r="F18" i="1"/>
  <c r="G17" i="1" l="1"/>
  <c r="F17" i="1"/>
  <c r="E16" i="1" l="1"/>
  <c r="G16" i="1" s="1"/>
  <c r="D16" i="1"/>
  <c r="F16" i="1" s="1"/>
  <c r="C2" i="1" l="1"/>
  <c r="E15" i="1"/>
  <c r="G15" i="1" s="1"/>
  <c r="D15" i="1"/>
  <c r="F15" i="1" s="1"/>
  <c r="D7" i="1" l="1"/>
  <c r="E7" i="1" s="1"/>
  <c r="D6" i="1"/>
  <c r="E6" i="1" s="1"/>
  <c r="D5" i="1"/>
  <c r="E5" i="1" s="1"/>
  <c r="D4" i="1"/>
  <c r="E4" i="1" s="1"/>
  <c r="D3" i="1"/>
  <c r="E3" i="1" s="1"/>
  <c r="D2" i="1"/>
  <c r="E2" i="1" s="1"/>
  <c r="C7" i="1" l="1"/>
  <c r="F7" i="1" s="1"/>
  <c r="I7" i="1" s="1"/>
  <c r="C6" i="1"/>
  <c r="F6" i="1" s="1"/>
  <c r="I6" i="1" s="1"/>
  <c r="C5" i="1"/>
  <c r="F5" i="1" s="1"/>
  <c r="I5" i="1" s="1"/>
  <c r="C4" i="1"/>
  <c r="F4" i="1" s="1"/>
  <c r="I4" i="1" s="1"/>
  <c r="C3" i="1"/>
  <c r="F3" i="1" s="1"/>
  <c r="I3" i="1" s="1"/>
  <c r="F2" i="1" l="1"/>
  <c r="I2" i="1" s="1"/>
</calcChain>
</file>

<file path=xl/sharedStrings.xml><?xml version="1.0" encoding="utf-8"?>
<sst xmlns="http://schemas.openxmlformats.org/spreadsheetml/2006/main" count="20" uniqueCount="20">
  <si>
    <t>Re</t>
  </si>
  <si>
    <t>u</t>
  </si>
  <si>
    <t>u_star</t>
  </si>
  <si>
    <t>tau_blas</t>
  </si>
  <si>
    <t>viscous</t>
  </si>
  <si>
    <t>y(y+=1), mm</t>
  </si>
  <si>
    <t>square, m^2</t>
  </si>
  <si>
    <t>Nu</t>
  </si>
  <si>
    <t>t_ax, K</t>
  </si>
  <si>
    <t>Q, W</t>
  </si>
  <si>
    <t>del_P, Pa</t>
  </si>
  <si>
    <t>f</t>
  </si>
  <si>
    <t>lambda</t>
  </si>
  <si>
    <t>f_blas</t>
  </si>
  <si>
    <t>Nu_kraus</t>
  </si>
  <si>
    <t>Nu_petuh</t>
  </si>
  <si>
    <t>del_Nu</t>
  </si>
  <si>
    <t>del_f</t>
  </si>
  <si>
    <t>y(y+=60), mm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</si>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</sst>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15" sqref="A15"/>
    </sheetView>
  </sheetViews>
  <sheetFormatPr defaultRowHeight="15" x14ac:dyDescent="0.25"/>
  <cols>
    <col min="1" max="11" width="12.7109375" customWidth="1"/>
  </cols>
  <sheetData>
    <row r="1" spans="1:9" x14ac:dyDescent="0.25">
      <c r="A1" t="s">
        <v>0</v>
      </c>
      <c r="B1" t="s">
        <v>1</v>
      </c>
      <c r="C1" t="s">
        <v>13</v>
      </c>
      <c r="D1" t="s">
        <v>3</v>
      </c>
      <c r="E1" t="s">
        <v>2</v>
      </c>
      <c r="F1" t="s">
        <v>5</v>
      </c>
      <c r="G1" t="s">
        <v>14</v>
      </c>
      <c r="H1" t="s">
        <v>15</v>
      </c>
      <c r="I1" t="s">
        <v>18</v>
      </c>
    </row>
    <row r="2" spans="1:9" x14ac:dyDescent="0.25">
      <c r="A2" s="1">
        <v>10000</v>
      </c>
      <c r="B2" s="2">
        <v>14.607346938775509</v>
      </c>
      <c r="C2" s="3">
        <f t="shared" ref="C2:C7" si="0">0.3164/POWER(A2, 0.25)</f>
        <v>3.1639999999999995E-2</v>
      </c>
      <c r="D2" s="4">
        <f>C2/8*$A$11*B2*B2</f>
        <v>1.0337731905142853</v>
      </c>
      <c r="E2">
        <f>SQRT(D2/$A$11)</f>
        <v>0.91863838481334847</v>
      </c>
      <c r="F2" s="2">
        <f>$B$11/$A$11/E2*1000</f>
        <v>1.5901084888526044E-2</v>
      </c>
      <c r="G2" s="4">
        <f>0.023*POWER(A2, 0.8)*POWER(0.744, 0.4)</f>
        <v>32.3859775311536</v>
      </c>
      <c r="H2" s="4">
        <f t="shared" ref="H2:H3" si="1">C2*A2*0.744/8/(1+900/A2+12.7*SQRT(C2/8)*(POWER(0.744,2/3)-1))</f>
        <v>31.068949469636532</v>
      </c>
      <c r="I2">
        <f>F2*60</f>
        <v>0.95406509331156264</v>
      </c>
    </row>
    <row r="3" spans="1:9" x14ac:dyDescent="0.25">
      <c r="A3" s="1">
        <v>20000</v>
      </c>
      <c r="B3" s="2">
        <v>29.214693877551017</v>
      </c>
      <c r="C3" s="3">
        <f t="shared" si="0"/>
        <v>2.6605962578627535E-2</v>
      </c>
      <c r="D3" s="4">
        <f t="shared" ref="D3:D7" si="2">C3/8*$A$11*B3*B3</f>
        <v>3.4771846803554327</v>
      </c>
      <c r="E3">
        <f t="shared" ref="E3:E7" si="3">SQRT(D3/$A$11)</f>
        <v>1.6847902262336989</v>
      </c>
      <c r="F3" s="2">
        <f t="shared" ref="F3:F7" si="4">$B$11/$A$11/E3*1000</f>
        <v>8.6701280143521627E-3</v>
      </c>
      <c r="G3" s="4">
        <f t="shared" ref="G3:G7" si="5">0.023*POWER(A3, 0.8)*POWER(0.744, 0.4)</f>
        <v>56.387261965282676</v>
      </c>
      <c r="H3" s="4">
        <f t="shared" si="1"/>
        <v>54.146140606513974</v>
      </c>
      <c r="I3">
        <f t="shared" ref="I3:I7" si="6">F3*60</f>
        <v>0.52020768086112978</v>
      </c>
    </row>
    <row r="4" spans="1:9" x14ac:dyDescent="0.25">
      <c r="A4" s="1">
        <v>40000</v>
      </c>
      <c r="B4" s="2">
        <v>58.429387755102034</v>
      </c>
      <c r="C4" s="3">
        <f t="shared" si="0"/>
        <v>2.237285855674237E-2</v>
      </c>
      <c r="D4" s="4">
        <f t="shared" si="2"/>
        <v>11.695808531544067</v>
      </c>
      <c r="E4">
        <f t="shared" si="3"/>
        <v>3.0899188988160291</v>
      </c>
      <c r="F4" s="2">
        <f t="shared" si="4"/>
        <v>4.7274208214243543E-3</v>
      </c>
      <c r="G4" s="4">
        <f t="shared" si="5"/>
        <v>98.17592533320591</v>
      </c>
      <c r="H4" s="4">
        <f>C4*A4*0.744/8/(1+900/A4+12.7*SQRT(C4/8)*(POWER(0.744,2/3)-1))</f>
        <v>92.23564972051588</v>
      </c>
      <c r="I4">
        <f t="shared" si="6"/>
        <v>0.28364524928546125</v>
      </c>
    </row>
    <row r="5" spans="1:9" x14ac:dyDescent="0.25">
      <c r="A5" s="1">
        <v>100000</v>
      </c>
      <c r="B5" s="2">
        <v>146.0734693877551</v>
      </c>
      <c r="C5" s="3">
        <f t="shared" si="0"/>
        <v>1.7792479529022645E-2</v>
      </c>
      <c r="D5" s="4">
        <f t="shared" si="2"/>
        <v>58.133338590005863</v>
      </c>
      <c r="E5">
        <f t="shared" si="3"/>
        <v>6.8888160524205038</v>
      </c>
      <c r="F5" s="2">
        <f t="shared" si="4"/>
        <v>2.1204437493497837E-3</v>
      </c>
      <c r="G5" s="4">
        <f t="shared" si="5"/>
        <v>204.3417038145187</v>
      </c>
      <c r="H5" s="4">
        <f t="shared" ref="H5:H7" si="7">C5*A5*0.744/8/(1+900/A5+12.7*SQRT(C5/8)*(POWER(0.744,2/3)-1))</f>
        <v>183.4814743501602</v>
      </c>
      <c r="I5">
        <f t="shared" si="6"/>
        <v>0.12722662496098702</v>
      </c>
    </row>
    <row r="6" spans="1:9" x14ac:dyDescent="0.25">
      <c r="A6" s="1">
        <v>200000</v>
      </c>
      <c r="B6" s="2">
        <v>292.14693877551019</v>
      </c>
      <c r="C6" s="3">
        <f t="shared" si="0"/>
        <v>1.4961632254430242E-2</v>
      </c>
      <c r="D6" s="4">
        <f t="shared" si="2"/>
        <v>195.53646410826542</v>
      </c>
      <c r="E6">
        <f t="shared" si="3"/>
        <v>12.634144345925689</v>
      </c>
      <c r="F6" s="2">
        <f t="shared" si="4"/>
        <v>1.1561801526738251E-3</v>
      </c>
      <c r="G6" s="4">
        <f t="shared" si="5"/>
        <v>355.77957072123803</v>
      </c>
      <c r="H6" s="4">
        <f t="shared" si="7"/>
        <v>307.08155635267866</v>
      </c>
      <c r="I6">
        <f t="shared" si="6"/>
        <v>6.9370809160429509E-2</v>
      </c>
    </row>
    <row r="7" spans="1:9" x14ac:dyDescent="0.25">
      <c r="A7" s="1">
        <v>400000</v>
      </c>
      <c r="B7" s="2">
        <v>584.29387755102039</v>
      </c>
      <c r="C7" s="3">
        <f t="shared" si="0"/>
        <v>1.258118292909474E-2</v>
      </c>
      <c r="D7" s="4">
        <f t="shared" si="2"/>
        <v>657.70364688010807</v>
      </c>
      <c r="E7">
        <f t="shared" si="3"/>
        <v>23.171122895290587</v>
      </c>
      <c r="F7" s="2">
        <f t="shared" si="4"/>
        <v>6.3041169842245224E-4</v>
      </c>
      <c r="G7" s="4">
        <f t="shared" si="5"/>
        <v>619.44821140125407</v>
      </c>
      <c r="H7" s="4">
        <f t="shared" si="7"/>
        <v>513.1035743580851</v>
      </c>
      <c r="I7">
        <f t="shared" si="6"/>
        <v>3.7824701905347133E-2</v>
      </c>
    </row>
    <row r="10" spans="1:9" x14ac:dyDescent="0.25">
      <c r="A10" t="s">
        <v>19</v>
      </c>
      <c r="B10" t="s">
        <v>4</v>
      </c>
      <c r="C10" t="s">
        <v>12</v>
      </c>
      <c r="D10" t="s">
        <v>6</v>
      </c>
    </row>
    <row r="11" spans="1:9" x14ac:dyDescent="0.25">
      <c r="A11">
        <v>1.2250000000000001</v>
      </c>
      <c r="B11" s="1">
        <v>1.7893999999999998E-5</v>
      </c>
      <c r="C11">
        <v>2.4199999999999999E-2</v>
      </c>
      <c r="D11">
        <f>PI()*0.01*0.8</f>
        <v>2.513274122871835E-2</v>
      </c>
    </row>
    <row r="14" spans="1:9" x14ac:dyDescent="0.25">
      <c r="A14" t="s">
        <v>8</v>
      </c>
      <c r="B14" t="s">
        <v>9</v>
      </c>
      <c r="C14" t="s">
        <v>10</v>
      </c>
      <c r="D14" t="s">
        <v>7</v>
      </c>
      <c r="E14" t="s">
        <v>11</v>
      </c>
      <c r="F14" t="s">
        <v>16</v>
      </c>
      <c r="G14" t="s">
        <v>17</v>
      </c>
    </row>
    <row r="15" spans="1:9" x14ac:dyDescent="0.25">
      <c r="A15">
        <v>750.17200000000003</v>
      </c>
      <c r="B15">
        <v>650.47113000000002</v>
      </c>
      <c r="C15">
        <v>629.85299999999995</v>
      </c>
      <c r="D15">
        <f>B15/(1000-A15)/$D$11*0.01/$C$11</f>
        <v>42.808665451942851</v>
      </c>
      <c r="E15">
        <f>C15*0.01/1/$A$11/B2/B2*2</f>
        <v>4.8193716723505538E-2</v>
      </c>
      <c r="F15" s="5">
        <f>ABS(D15-G2)/G2</f>
        <v>0.32182718309994429</v>
      </c>
      <c r="G15" s="5">
        <f>ABS(C2-E15)/C2</f>
        <v>0.52318952982002354</v>
      </c>
    </row>
    <row r="16" spans="1:9" x14ac:dyDescent="0.25">
      <c r="A16">
        <v>580.41489999999999</v>
      </c>
      <c r="B16">
        <v>1539.11511230468</v>
      </c>
      <c r="C16">
        <v>1469.8910000000001</v>
      </c>
      <c r="D16">
        <f>B16/(1000-A16)/$D$11*0.01/$C$11</f>
        <v>60.310901387945329</v>
      </c>
      <c r="E16">
        <f>C16*0.01/1/$A$11/B3/B3*2</f>
        <v>2.8117477597324411E-2</v>
      </c>
      <c r="F16" s="5">
        <f t="shared" ref="F16:F17" si="8">ABS(D16-G3)/G3</f>
        <v>6.9583790485844413E-2</v>
      </c>
      <c r="G16" s="5">
        <f t="shared" ref="G16:G17" si="9">ABS(C3-E16)/C3</f>
        <v>5.6811138263836748E-2</v>
      </c>
    </row>
    <row r="17" spans="1:7" x14ac:dyDescent="0.25">
      <c r="A17">
        <v>712</v>
      </c>
      <c r="B17">
        <v>3050</v>
      </c>
      <c r="C17">
        <v>41849</v>
      </c>
      <c r="D17">
        <f>B17/(1000-A17)/$D$11*0.01/$C$11/0.8</f>
        <v>217.65173773884115</v>
      </c>
      <c r="E17">
        <f>C17*0.01/0.8/$A$11/B4/B4*2</f>
        <v>0.25016487616480343</v>
      </c>
      <c r="F17" s="5">
        <f t="shared" si="8"/>
        <v>1.2169563159210184</v>
      </c>
      <c r="G17" s="5">
        <f t="shared" si="9"/>
        <v>10.181623283870124</v>
      </c>
    </row>
    <row r="18" spans="1:7" x14ac:dyDescent="0.25">
      <c r="A18">
        <v>657</v>
      </c>
      <c r="B18">
        <v>7046</v>
      </c>
      <c r="C18">
        <v>218000</v>
      </c>
      <c r="D18">
        <f>B18/(1000-A18)/$D$11*0.01/$C$11</f>
        <v>337.74839440085492</v>
      </c>
      <c r="E18">
        <f>C18*0.01/1/$A$11/B5/B5*2</f>
        <v>0.16680448050139007</v>
      </c>
      <c r="F18" s="5">
        <f t="shared" ref="F18" si="10">ABS(D18-G5)/G5</f>
        <v>0.6528608115523481</v>
      </c>
      <c r="G18" s="5">
        <f t="shared" ref="G18" si="11">ABS(C5-E18)/C5</f>
        <v>8.3749991522712062</v>
      </c>
    </row>
    <row r="19" spans="1:7" x14ac:dyDescent="0.25">
      <c r="A19">
        <v>485.64605999999998</v>
      </c>
      <c r="B19">
        <v>12189.736000000001</v>
      </c>
      <c r="C19">
        <v>87265.608999999997</v>
      </c>
      <c r="D19">
        <f t="shared" ref="D19:D20" si="12">B19/(1000-A19)/$D$11*0.01/$C$11</f>
        <v>389.65208402454209</v>
      </c>
      <c r="E19">
        <f t="shared" ref="E19:E20" si="13">C19*0.01/1/$A$11/B6/B6*2</f>
        <v>1.669299836569086E-2</v>
      </c>
      <c r="F19" s="5">
        <f t="shared" ref="F19:F20" si="14">ABS(D19-G6)/G6</f>
        <v>9.5206459535148516E-2</v>
      </c>
      <c r="G19" s="5">
        <f t="shared" ref="G19:G20" si="15">ABS(C6-E19)/C6</f>
        <v>0.11572040281553835</v>
      </c>
    </row>
    <row r="20" spans="1:7" x14ac:dyDescent="0.25">
      <c r="A20">
        <v>468.51546000000002</v>
      </c>
      <c r="B20">
        <v>22548.081999999999</v>
      </c>
      <c r="C20">
        <v>305597.65999999997</v>
      </c>
      <c r="D20">
        <f t="shared" si="12"/>
        <v>697.53136979077738</v>
      </c>
      <c r="E20">
        <f t="shared" si="13"/>
        <v>1.4614409093675585E-2</v>
      </c>
      <c r="F20" s="5">
        <f t="shared" si="14"/>
        <v>0.12605276268841162</v>
      </c>
      <c r="G20" s="5">
        <f t="shared" si="15"/>
        <v>0.16160850502212212</v>
      </c>
    </row>
    <row r="22" spans="1:7" x14ac:dyDescent="0.25">
      <c r="A22">
        <v>663.47666000000004</v>
      </c>
      <c r="B22">
        <v>2916.2089000000001</v>
      </c>
      <c r="C22">
        <v>20602.785</v>
      </c>
    </row>
    <row r="24" spans="1:7" x14ac:dyDescent="0.25">
      <c r="A24">
        <v>690.85</v>
      </c>
      <c r="B24">
        <v>2922</v>
      </c>
      <c r="C24">
        <v>31626</v>
      </c>
    </row>
    <row r="25" spans="1:7" x14ac:dyDescent="0.25">
      <c r="A25">
        <v>536.71</v>
      </c>
      <c r="B25">
        <v>2177</v>
      </c>
      <c r="C25">
        <v>3721</v>
      </c>
      <c r="D25">
        <f>1862/2/3.14/0.005/0.8</f>
        <v>74124.203821656047</v>
      </c>
    </row>
    <row r="26" spans="1:7" x14ac:dyDescent="0.25">
      <c r="A26">
        <v>732</v>
      </c>
      <c r="B26">
        <v>3072</v>
      </c>
      <c r="C26">
        <v>4.93</v>
      </c>
      <c r="D26">
        <f>74092</f>
        <v>74092</v>
      </c>
    </row>
    <row r="27" spans="1:7" x14ac:dyDescent="0.25">
      <c r="D27">
        <f>104.08*0.01/0.0242</f>
        <v>43.008264462809919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2020-08-17T15:39:15Z</dcterms:modified>
</cp:coreProperties>
</file>