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ly connected" sheetId="1" r:id="rId4"/>
    <sheet state="visible" name="Riser Cables" sheetId="2" r:id="rId5"/>
    <sheet state="visible" name="Comparison" sheetId="3" r:id="rId6"/>
  </sheets>
  <definedNames/>
  <calcPr/>
</workbook>
</file>

<file path=xl/sharedStrings.xml><?xml version="1.0" encoding="utf-8"?>
<sst xmlns="http://schemas.openxmlformats.org/spreadsheetml/2006/main" count="204" uniqueCount="36">
  <si>
    <t>Run</t>
  </si>
  <si>
    <t>Calculated Value</t>
  </si>
  <si>
    <t>Time Taken (seconds)</t>
  </si>
  <si>
    <t>Time taken (mm:ss)</t>
  </si>
  <si>
    <t>Gflops</t>
  </si>
  <si>
    <t>Directly Connected</t>
  </si>
  <si>
    <t>#1</t>
  </si>
  <si>
    <t>#2</t>
  </si>
  <si>
    <t>Q1</t>
  </si>
  <si>
    <t>#3</t>
  </si>
  <si>
    <t/>
  </si>
  <si>
    <t>Q3</t>
  </si>
  <si>
    <t>#4</t>
  </si>
  <si>
    <t>IQR</t>
  </si>
  <si>
    <t>#5</t>
  </si>
  <si>
    <t>Outlier if [&lt; Q1 - 1.5 * IQR]  or [&gt; 1.5 * IQR + Q3]</t>
  </si>
  <si>
    <t>#6</t>
  </si>
  <si>
    <t>Lower Bound</t>
  </si>
  <si>
    <t>#7</t>
  </si>
  <si>
    <t>Upper Bound</t>
  </si>
  <si>
    <t>#8</t>
  </si>
  <si>
    <t>#9</t>
  </si>
  <si>
    <t>Std dev</t>
  </si>
  <si>
    <t>#10</t>
  </si>
  <si>
    <t>Average</t>
  </si>
  <si>
    <t>Time taken (hh:mm:ss)</t>
  </si>
  <si>
    <t>Risers</t>
  </si>
  <si>
    <t>Average baseline</t>
  </si>
  <si>
    <t>Average Riser</t>
  </si>
  <si>
    <t>Diff</t>
  </si>
  <si>
    <t>% diff</t>
  </si>
  <si>
    <t>Average GFLOPs</t>
  </si>
  <si>
    <t>Std Dev</t>
  </si>
  <si>
    <t>% gain from baseline</t>
  </si>
  <si>
    <t>Baseline</t>
  </si>
  <si>
    <t>Riser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</si>
</sst>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0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45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5" fillId="0" fontId="2" numFmtId="4" xfId="0" applyBorder="1" applyFont="1" applyNumberFormat="1"/>
    <xf borderId="6" fillId="0" fontId="2" numFmtId="0" xfId="0" applyAlignment="1" applyBorder="1" applyFont="1">
      <alignment readingOrder="0"/>
    </xf>
    <xf borderId="6" fillId="0" fontId="2" numFmtId="4" xfId="0" applyBorder="1" applyFont="1" applyNumberFormat="1"/>
    <xf borderId="6" fillId="0" fontId="2" numFmtId="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7" fillId="0" fontId="1" numFmtId="0" xfId="0" applyAlignment="1" applyBorder="1" applyFont="1">
      <alignment readingOrder="0"/>
    </xf>
    <xf borderId="8" fillId="2" fontId="2" numFmtId="0" xfId="0" applyBorder="1" applyFill="1" applyFont="1"/>
    <xf borderId="8" fillId="0" fontId="2" numFmtId="0" xfId="0" applyBorder="1" applyFont="1"/>
    <xf borderId="8" fillId="0" fontId="2" numFmtId="45" xfId="0" applyBorder="1" applyFont="1" applyNumberFormat="1"/>
    <xf borderId="8" fillId="0" fontId="2" numFmtId="11" xfId="0" applyBorder="1" applyFont="1" applyNumberFormat="1"/>
    <xf borderId="9" fillId="0" fontId="2" numFmtId="4" xfId="0" applyBorder="1" applyFont="1" applyNumberFormat="1"/>
    <xf borderId="0" fillId="0" fontId="2" numFmtId="46" xfId="0" applyAlignment="1" applyFont="1" applyNumberFormat="1">
      <alignment readingOrder="0"/>
    </xf>
    <xf borderId="8" fillId="0" fontId="2" numFmtId="46" xfId="0" applyBorder="1" applyFont="1" applyNumberFormat="1"/>
    <xf borderId="0" fillId="0" fontId="2" numFmtId="11" xfId="0" applyFont="1" applyNumberFormat="1"/>
    <xf borderId="0" fillId="0" fontId="2" numFmtId="4" xfId="0" applyFont="1" applyNumberFormat="1"/>
    <xf borderId="0" fillId="0" fontId="2" numFmtId="10" xfId="0" applyFont="1" applyNumberFormat="1"/>
    <xf borderId="6" fillId="0" fontId="2" numFmtId="0" xfId="0" applyBorder="1" applyFont="1"/>
    <xf borderId="6" fillId="0" fontId="1" numFmtId="0" xfId="0" applyAlignment="1" applyBorder="1" applyFont="1">
      <alignment readingOrder="0"/>
    </xf>
    <xf borderId="6" fillId="0" fontId="2" numFmtId="2" xfId="0" applyBorder="1" applyFont="1" applyNumberFormat="1"/>
    <xf borderId="6" fillId="0" fontId="2" numFmtId="9" xfId="0" applyAlignment="1" applyBorder="1" applyFont="1" applyNumberFormat="1">
      <alignment readingOrder="0"/>
    </xf>
    <xf borderId="6" fillId="0" fontId="2" numFmtId="10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xHPL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'Directly connected'!$F$1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Directly Connected</c:name>
            <c:spPr>
              <a:ln w="19050">
                <a:solidFill>
                  <a:srgbClr val="4285F4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'Directly connected'!$A$2:$A$11</c:f>
            </c:strRef>
          </c:cat>
          <c:val>
            <c:numRef>
              <c:f>'Directly connected'!$F$2:$F$11</c:f>
              <c:numCache/>
            </c:numRef>
          </c:val>
          <c:smooth val="1"/>
        </c:ser>
        <c:ser>
          <c:idx val="1"/>
          <c:order val="1"/>
          <c:tx>
            <c:strRef>
              <c:f>'Riser Cables'!$F$1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Risers</c:name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'Directly connected'!$A$2:$A$11</c:f>
            </c:strRef>
          </c:cat>
          <c:val>
            <c:numRef>
              <c:f>'Riser Cables'!$F$2:$F$11</c:f>
              <c:numCache/>
            </c:numRef>
          </c:val>
          <c:smooth val="1"/>
        </c:ser>
        <c:axId val="828377642"/>
        <c:axId val="174589257"/>
      </c:lineChart>
      <c:catAx>
        <c:axId val="828377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9257"/>
      </c:catAx>
      <c:valAx>
        <c:axId val="17458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3776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6.29"/>
    <col customWidth="1" min="3" max="3" width="21.0"/>
    <col customWidth="1" min="4" max="4" width="19.0"/>
    <col customWidth="1" min="5" max="5" width="9.29"/>
    <col customWidth="1" min="6" max="6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0.0037524</v>
      </c>
      <c r="C2" s="5">
        <v>730.2</v>
      </c>
      <c r="D2" s="6">
        <f t="shared" ref="D2:D11" si="1">C2/(60*60*24)</f>
        <v>0.008451388889</v>
      </c>
      <c r="E2" s="7">
        <v>1151.0</v>
      </c>
      <c r="F2" s="8">
        <f t="shared" ref="F2:F11" si="2">E2</f>
        <v>1151</v>
      </c>
    </row>
    <row r="3">
      <c r="A3" s="4" t="s">
        <v>7</v>
      </c>
      <c r="B3" s="5">
        <v>0.0040779</v>
      </c>
      <c r="C3" s="5">
        <v>743.21</v>
      </c>
      <c r="D3" s="6">
        <f t="shared" si="1"/>
        <v>0.008601967593</v>
      </c>
      <c r="E3" s="7">
        <v>1131.0</v>
      </c>
      <c r="F3" s="8">
        <f t="shared" si="2"/>
        <v>1131</v>
      </c>
      <c r="H3" s="9" t="s">
        <v>8</v>
      </c>
      <c r="I3" s="10">
        <f>QUARTILE(F2:F11,1)</f>
        <v>1121.25</v>
      </c>
    </row>
    <row r="4">
      <c r="A4" s="4" t="s">
        <v>9</v>
      </c>
      <c r="B4" s="5">
        <v>0.0037398</v>
      </c>
      <c r="C4" s="5">
        <v>745.12</v>
      </c>
      <c r="D4" s="6">
        <f t="shared" si="1"/>
        <v>0.008624074074</v>
      </c>
      <c r="E4" s="7">
        <v>1128.0</v>
      </c>
      <c r="F4" s="8">
        <f t="shared" si="2"/>
        <v>1128</v>
      </c>
      <c r="G4" s="5" t="s">
        <v>10</v>
      </c>
      <c r="H4" s="9" t="s">
        <v>11</v>
      </c>
      <c r="I4" s="10">
        <f>QUARTILE(F2:F11,3)</f>
        <v>1127.75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</row>
    <row r="5">
      <c r="A5" s="4" t="s">
        <v>12</v>
      </c>
      <c r="B5" s="5">
        <v>0.0039965</v>
      </c>
      <c r="C5" s="5">
        <v>746.69</v>
      </c>
      <c r="D5" s="6">
        <f t="shared" si="1"/>
        <v>0.00864224537</v>
      </c>
      <c r="E5" s="7">
        <v>1126.0</v>
      </c>
      <c r="F5" s="8">
        <f t="shared" si="2"/>
        <v>1126</v>
      </c>
      <c r="G5" s="5" t="s">
        <v>10</v>
      </c>
      <c r="H5" s="9" t="s">
        <v>13</v>
      </c>
      <c r="I5" s="11">
        <f>I4-I3</f>
        <v>6.5</v>
      </c>
      <c r="J5" s="5" t="s">
        <v>10</v>
      </c>
      <c r="K5" s="5" t="s">
        <v>10</v>
      </c>
      <c r="L5" s="5" t="s">
        <v>10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10</v>
      </c>
    </row>
    <row r="6">
      <c r="A6" s="4" t="s">
        <v>14</v>
      </c>
      <c r="B6" s="5">
        <v>0.0041202</v>
      </c>
      <c r="C6" s="5">
        <v>753.59</v>
      </c>
      <c r="D6" s="6">
        <f t="shared" si="1"/>
        <v>0.008722106481</v>
      </c>
      <c r="E6" s="7">
        <v>1115.0</v>
      </c>
      <c r="F6" s="8">
        <f t="shared" si="2"/>
        <v>1115</v>
      </c>
      <c r="G6" s="5" t="s">
        <v>10</v>
      </c>
      <c r="H6" s="12" t="s">
        <v>15</v>
      </c>
      <c r="I6" s="13" t="s">
        <v>10</v>
      </c>
      <c r="J6" s="5" t="s">
        <v>10</v>
      </c>
      <c r="K6" s="5" t="s">
        <v>10</v>
      </c>
      <c r="L6" s="5" t="s">
        <v>10</v>
      </c>
      <c r="M6" s="5" t="s">
        <v>10</v>
      </c>
      <c r="N6" s="5" t="s">
        <v>10</v>
      </c>
      <c r="O6" s="5" t="s">
        <v>10</v>
      </c>
      <c r="P6" s="5" t="s">
        <v>10</v>
      </c>
      <c r="Q6" s="5" t="s">
        <v>10</v>
      </c>
    </row>
    <row r="7">
      <c r="A7" s="4" t="s">
        <v>16</v>
      </c>
      <c r="B7" s="5">
        <v>0.0038155</v>
      </c>
      <c r="C7" s="5">
        <v>749.33</v>
      </c>
      <c r="D7" s="6">
        <f t="shared" si="1"/>
        <v>0.008672800926</v>
      </c>
      <c r="E7" s="7">
        <v>1122.0</v>
      </c>
      <c r="F7" s="8">
        <f t="shared" si="2"/>
        <v>1122</v>
      </c>
      <c r="G7" s="5" t="s">
        <v>10</v>
      </c>
      <c r="H7" s="9" t="s">
        <v>17</v>
      </c>
      <c r="I7" s="11">
        <f>I3-(1.5*I5)</f>
        <v>1111.5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</row>
    <row r="8">
      <c r="A8" s="4" t="s">
        <v>18</v>
      </c>
      <c r="B8" s="5">
        <v>0.0040541</v>
      </c>
      <c r="C8" s="5">
        <v>745.94</v>
      </c>
      <c r="D8" s="6">
        <f t="shared" si="1"/>
        <v>0.008633564815</v>
      </c>
      <c r="E8" s="7">
        <v>1127.0</v>
      </c>
      <c r="F8" s="8">
        <f t="shared" si="2"/>
        <v>1127</v>
      </c>
      <c r="G8" s="5" t="s">
        <v>10</v>
      </c>
      <c r="H8" s="9" t="s">
        <v>19</v>
      </c>
      <c r="I8" s="11">
        <f>I4+1.5*I5</f>
        <v>1137.5</v>
      </c>
      <c r="J8" s="5" t="s">
        <v>10</v>
      </c>
      <c r="K8" s="5" t="s">
        <v>10</v>
      </c>
      <c r="L8" s="5" t="s">
        <v>10</v>
      </c>
      <c r="M8" s="5" t="s">
        <v>10</v>
      </c>
      <c r="N8" s="5" t="s">
        <v>10</v>
      </c>
      <c r="O8" s="5" t="s">
        <v>10</v>
      </c>
      <c r="P8" s="5" t="s">
        <v>10</v>
      </c>
      <c r="Q8" s="5" t="s">
        <v>10</v>
      </c>
    </row>
    <row r="9">
      <c r="A9" s="4" t="s">
        <v>20</v>
      </c>
      <c r="B9" s="5">
        <v>0.0039598</v>
      </c>
      <c r="C9" s="5">
        <v>748.43</v>
      </c>
      <c r="D9" s="6">
        <f t="shared" si="1"/>
        <v>0.008662384259</v>
      </c>
      <c r="E9" s="7">
        <v>1123.0</v>
      </c>
      <c r="F9" s="8">
        <f t="shared" si="2"/>
        <v>1123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  <c r="L9" s="5" t="s">
        <v>10</v>
      </c>
      <c r="M9" s="5" t="s">
        <v>10</v>
      </c>
      <c r="N9" s="5" t="s">
        <v>10</v>
      </c>
      <c r="O9" s="5" t="s">
        <v>10</v>
      </c>
      <c r="P9" s="5" t="s">
        <v>10</v>
      </c>
      <c r="Q9" s="5" t="s">
        <v>10</v>
      </c>
    </row>
    <row r="10">
      <c r="A10" s="4" t="s">
        <v>21</v>
      </c>
      <c r="B10" s="5">
        <v>0.0036821</v>
      </c>
      <c r="C10" s="5">
        <v>752.1</v>
      </c>
      <c r="D10" s="6">
        <f t="shared" si="1"/>
        <v>0.008704861111</v>
      </c>
      <c r="E10" s="7">
        <v>1118.0</v>
      </c>
      <c r="F10" s="8">
        <f t="shared" si="2"/>
        <v>1118</v>
      </c>
      <c r="G10" s="5" t="s">
        <v>10</v>
      </c>
      <c r="H10" s="5" t="s">
        <v>22</v>
      </c>
      <c r="I10" s="5">
        <f>STDEV(F2:F11)</f>
        <v>9.942054337</v>
      </c>
      <c r="J10" s="5" t="s">
        <v>10</v>
      </c>
      <c r="K10" s="5" t="s">
        <v>10</v>
      </c>
      <c r="L10" s="5" t="s">
        <v>10</v>
      </c>
      <c r="M10" s="5" t="s">
        <v>10</v>
      </c>
      <c r="N10" s="5" t="s">
        <v>10</v>
      </c>
      <c r="O10" s="5" t="s">
        <v>10</v>
      </c>
      <c r="P10" s="5" t="s">
        <v>10</v>
      </c>
      <c r="Q10" s="5" t="s">
        <v>10</v>
      </c>
    </row>
    <row r="11">
      <c r="A11" s="4" t="s">
        <v>23</v>
      </c>
      <c r="B11" s="5">
        <v>0.0040864</v>
      </c>
      <c r="C11" s="5">
        <v>750.01</v>
      </c>
      <c r="D11" s="6">
        <f t="shared" si="1"/>
        <v>0.008680671296</v>
      </c>
      <c r="E11" s="7">
        <v>1121.0</v>
      </c>
      <c r="F11" s="8">
        <f t="shared" si="2"/>
        <v>1121</v>
      </c>
      <c r="G11" s="5" t="s">
        <v>10</v>
      </c>
      <c r="H11" s="5" t="s">
        <v>10</v>
      </c>
      <c r="I11" s="14">
        <f>STDEV(F2:F11)/AVERAGE(F2:F11)</f>
        <v>0.008827965137</v>
      </c>
      <c r="J11" s="5" t="s">
        <v>10</v>
      </c>
      <c r="K11" s="5" t="s">
        <v>10</v>
      </c>
      <c r="L11" s="5" t="s">
        <v>10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</row>
    <row r="12">
      <c r="A12" s="15" t="s">
        <v>24</v>
      </c>
      <c r="B12" s="16"/>
      <c r="C12" s="17">
        <f t="shared" ref="C12:F12" si="3">AVERAGE(C2:C11)</f>
        <v>746.462</v>
      </c>
      <c r="D12" s="18">
        <f t="shared" si="3"/>
        <v>0.008639606481</v>
      </c>
      <c r="E12" s="19">
        <f t="shared" si="3"/>
        <v>1126.2</v>
      </c>
      <c r="F12" s="20">
        <f t="shared" si="3"/>
        <v>1126.2</v>
      </c>
    </row>
  </sheetData>
  <conditionalFormatting sqref="F2:F11">
    <cfRule type="cellIs" dxfId="0" priority="1" operator="notBetween">
      <formula>$I$7</formula>
      <formula>$I$8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6.29"/>
    <col customWidth="1" min="3" max="3" width="21.0"/>
    <col customWidth="1" min="4" max="4" width="19.0"/>
    <col customWidth="1" min="5" max="5" width="12.43"/>
    <col customWidth="1" min="6" max="6" width="18.29"/>
    <col customWidth="1" min="9" max="9" width="12.29"/>
  </cols>
  <sheetData>
    <row r="1">
      <c r="A1" s="1" t="s">
        <v>0</v>
      </c>
      <c r="B1" s="2" t="s">
        <v>1</v>
      </c>
      <c r="C1" s="2" t="s">
        <v>2</v>
      </c>
      <c r="D1" s="2" t="s">
        <v>25</v>
      </c>
      <c r="E1" s="2" t="s">
        <v>4</v>
      </c>
      <c r="F1" s="3" t="s">
        <v>26</v>
      </c>
    </row>
    <row r="2">
      <c r="A2" s="4" t="s">
        <v>6</v>
      </c>
      <c r="B2" s="5">
        <v>0.0039765</v>
      </c>
      <c r="C2" s="5">
        <v>3423.71</v>
      </c>
      <c r="D2" s="21">
        <f t="shared" ref="D2:D11" si="1">C2/(60*60*24)</f>
        <v>0.03962627315</v>
      </c>
      <c r="E2" s="7">
        <v>245.5</v>
      </c>
      <c r="F2" s="8">
        <f t="shared" ref="F2:F11" si="2">E2</f>
        <v>245.5</v>
      </c>
    </row>
    <row r="3">
      <c r="A3" s="4" t="s">
        <v>7</v>
      </c>
      <c r="B3" s="5">
        <v>0.0036631</v>
      </c>
      <c r="C3" s="5">
        <v>3195.14</v>
      </c>
      <c r="D3" s="21">
        <f t="shared" si="1"/>
        <v>0.03698078704</v>
      </c>
      <c r="E3" s="7">
        <v>263.1</v>
      </c>
      <c r="F3" s="8">
        <f t="shared" si="2"/>
        <v>263.1</v>
      </c>
      <c r="H3" s="9" t="s">
        <v>8</v>
      </c>
      <c r="I3" s="10">
        <f>QUARTILE(F2:F11,1)</f>
        <v>214.975</v>
      </c>
    </row>
    <row r="4">
      <c r="A4" s="4" t="s">
        <v>9</v>
      </c>
      <c r="B4" s="5">
        <v>0.0039961</v>
      </c>
      <c r="C4" s="5">
        <v>3485.03</v>
      </c>
      <c r="D4" s="21">
        <f t="shared" si="1"/>
        <v>0.04033599537</v>
      </c>
      <c r="E4" s="7">
        <v>241.2</v>
      </c>
      <c r="F4" s="8">
        <f t="shared" si="2"/>
        <v>241.2</v>
      </c>
      <c r="H4" s="9" t="s">
        <v>11</v>
      </c>
      <c r="I4" s="10">
        <f>QUARTILE(F2:F11,3)</f>
        <v>258.7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</row>
    <row r="5">
      <c r="A5" s="4" t="s">
        <v>12</v>
      </c>
      <c r="B5" s="5">
        <v>0.0038379</v>
      </c>
      <c r="C5" s="5">
        <v>3438.68</v>
      </c>
      <c r="D5" s="21">
        <f t="shared" si="1"/>
        <v>0.03979953704</v>
      </c>
      <c r="E5" s="7">
        <v>244.4</v>
      </c>
      <c r="F5" s="8">
        <f t="shared" si="2"/>
        <v>244.4</v>
      </c>
      <c r="H5" s="9" t="s">
        <v>13</v>
      </c>
      <c r="I5" s="11">
        <f>I4-I3</f>
        <v>43.725</v>
      </c>
      <c r="J5" s="5" t="s">
        <v>10</v>
      </c>
      <c r="K5" s="5" t="s">
        <v>10</v>
      </c>
      <c r="L5" s="5" t="s">
        <v>10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10</v>
      </c>
    </row>
    <row r="6">
      <c r="A6" s="4" t="s">
        <v>14</v>
      </c>
      <c r="B6" s="5">
        <v>0.004045</v>
      </c>
      <c r="C6" s="5">
        <v>4169.76</v>
      </c>
      <c r="D6" s="21">
        <f t="shared" si="1"/>
        <v>0.04826111111</v>
      </c>
      <c r="E6" s="7">
        <v>201.6</v>
      </c>
      <c r="F6" s="8">
        <f t="shared" si="2"/>
        <v>201.6</v>
      </c>
      <c r="H6" s="12" t="s">
        <v>15</v>
      </c>
      <c r="I6" s="13" t="s">
        <v>10</v>
      </c>
      <c r="J6" s="5" t="s">
        <v>10</v>
      </c>
      <c r="K6" s="5" t="s">
        <v>10</v>
      </c>
      <c r="L6" s="5" t="s">
        <v>10</v>
      </c>
      <c r="M6" s="5" t="s">
        <v>10</v>
      </c>
      <c r="N6" s="5" t="s">
        <v>10</v>
      </c>
      <c r="O6" s="5" t="s">
        <v>10</v>
      </c>
      <c r="P6" s="5" t="s">
        <v>10</v>
      </c>
      <c r="Q6" s="5" t="s">
        <v>10</v>
      </c>
    </row>
    <row r="7">
      <c r="A7" s="4" t="s">
        <v>16</v>
      </c>
      <c r="B7" s="5">
        <v>0.0042438</v>
      </c>
      <c r="C7" s="5">
        <v>3085.66</v>
      </c>
      <c r="D7" s="21">
        <f t="shared" si="1"/>
        <v>0.03571365741</v>
      </c>
      <c r="E7" s="7">
        <v>272.4</v>
      </c>
      <c r="F7" s="8">
        <f t="shared" si="2"/>
        <v>272.4</v>
      </c>
      <c r="H7" s="9" t="s">
        <v>17</v>
      </c>
      <c r="I7" s="11">
        <f>I3-(1.5*I5)</f>
        <v>149.3875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</row>
    <row r="8">
      <c r="A8" s="4" t="s">
        <v>18</v>
      </c>
      <c r="B8" s="5">
        <v>0.0040225</v>
      </c>
      <c r="C8" s="5">
        <v>5119.99</v>
      </c>
      <c r="D8" s="21">
        <f t="shared" si="1"/>
        <v>0.05925914352</v>
      </c>
      <c r="E8" s="7">
        <v>164.2</v>
      </c>
      <c r="F8" s="8">
        <f t="shared" si="2"/>
        <v>164.2</v>
      </c>
      <c r="H8" s="9" t="s">
        <v>19</v>
      </c>
      <c r="I8" s="11">
        <f>I4+1.5*I5</f>
        <v>324.2875</v>
      </c>
      <c r="J8" s="5" t="s">
        <v>10</v>
      </c>
      <c r="K8" s="5" t="s">
        <v>10</v>
      </c>
      <c r="L8" s="5" t="s">
        <v>10</v>
      </c>
      <c r="M8" s="5" t="s">
        <v>10</v>
      </c>
      <c r="N8" s="5" t="s">
        <v>10</v>
      </c>
      <c r="O8" s="5" t="s">
        <v>10</v>
      </c>
      <c r="P8" s="5" t="s">
        <v>10</v>
      </c>
      <c r="Q8" s="5" t="s">
        <v>10</v>
      </c>
    </row>
    <row r="9">
      <c r="A9" s="4" t="s">
        <v>20</v>
      </c>
      <c r="B9" s="5">
        <v>0.0035681</v>
      </c>
      <c r="C9" s="5">
        <v>3179.14</v>
      </c>
      <c r="D9" s="21">
        <f t="shared" si="1"/>
        <v>0.03679560185</v>
      </c>
      <c r="E9" s="7">
        <v>264.4</v>
      </c>
      <c r="F9" s="8">
        <f t="shared" si="2"/>
        <v>264.4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  <c r="L9" s="5" t="s">
        <v>10</v>
      </c>
      <c r="M9" s="5" t="s">
        <v>10</v>
      </c>
      <c r="N9" s="5" t="s">
        <v>10</v>
      </c>
      <c r="O9" s="5" t="s">
        <v>10</v>
      </c>
      <c r="P9" s="5" t="s">
        <v>10</v>
      </c>
      <c r="Q9" s="5" t="s">
        <v>10</v>
      </c>
    </row>
    <row r="10">
      <c r="A10" s="4" t="s">
        <v>21</v>
      </c>
      <c r="B10" s="5">
        <v>0.0043598</v>
      </c>
      <c r="C10" s="5">
        <v>3759.29</v>
      </c>
      <c r="D10" s="21">
        <f t="shared" si="1"/>
        <v>0.04351030093</v>
      </c>
      <c r="E10" s="7">
        <v>223.6</v>
      </c>
      <c r="F10" s="8">
        <f t="shared" si="2"/>
        <v>223.6</v>
      </c>
      <c r="G10" s="5" t="s">
        <v>10</v>
      </c>
      <c r="H10" s="5" t="s">
        <v>22</v>
      </c>
      <c r="I10" s="5">
        <f>STDEV(F2:F11)</f>
        <v>33.40280261</v>
      </c>
      <c r="J10" s="5" t="s">
        <v>10</v>
      </c>
      <c r="K10" s="5" t="s">
        <v>10</v>
      </c>
      <c r="L10" s="5" t="s">
        <v>10</v>
      </c>
      <c r="M10" s="5" t="s">
        <v>10</v>
      </c>
      <c r="N10" s="5" t="s">
        <v>10</v>
      </c>
      <c r="O10" s="5" t="s">
        <v>10</v>
      </c>
      <c r="P10" s="5" t="s">
        <v>10</v>
      </c>
      <c r="Q10" s="5" t="s">
        <v>10</v>
      </c>
    </row>
    <row r="11">
      <c r="A11" s="4" t="s">
        <v>23</v>
      </c>
      <c r="B11" s="5">
        <v>0.0037097</v>
      </c>
      <c r="C11" s="5">
        <v>3962.36</v>
      </c>
      <c r="D11" s="21">
        <f t="shared" si="1"/>
        <v>0.04586064815</v>
      </c>
      <c r="E11" s="7">
        <v>212.1</v>
      </c>
      <c r="F11" s="8">
        <f t="shared" si="2"/>
        <v>212.1</v>
      </c>
      <c r="G11" s="5" t="s">
        <v>10</v>
      </c>
      <c r="H11" s="5" t="s">
        <v>10</v>
      </c>
      <c r="I11" s="14">
        <f>STDEV(F2:F11)/AVERAGE(F2:F11)</f>
        <v>0.1432060133</v>
      </c>
      <c r="J11" s="5" t="s">
        <v>10</v>
      </c>
      <c r="K11" s="5" t="s">
        <v>10</v>
      </c>
      <c r="L11" s="5" t="s">
        <v>10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</row>
    <row r="12">
      <c r="A12" s="15" t="s">
        <v>24</v>
      </c>
      <c r="B12" s="16"/>
      <c r="C12" s="17">
        <f t="shared" ref="C12:F12" si="3">AVERAGE(C2:C11)</f>
        <v>3681.876</v>
      </c>
      <c r="D12" s="22">
        <f t="shared" si="3"/>
        <v>0.04261430556</v>
      </c>
      <c r="E12" s="19">
        <f t="shared" si="3"/>
        <v>233.25</v>
      </c>
      <c r="F12" s="20">
        <f t="shared" si="3"/>
        <v>233.25</v>
      </c>
    </row>
  </sheetData>
  <conditionalFormatting sqref="F2:F11">
    <cfRule type="cellIs" dxfId="0" priority="1" operator="notBetween">
      <formula>$I$7</formula>
      <formula>$I$8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86"/>
    <col customWidth="1" min="11" max="11" width="16.14"/>
    <col customWidth="1" min="12" max="12" width="7.86"/>
    <col customWidth="1" min="13" max="13" width="20.14"/>
  </cols>
  <sheetData>
    <row r="2">
      <c r="J2" s="5" t="s">
        <v>27</v>
      </c>
      <c r="K2" s="23">
        <f>'Directly connected'!E12</f>
        <v>1126.2</v>
      </c>
    </row>
    <row r="3">
      <c r="J3" s="5" t="s">
        <v>28</v>
      </c>
      <c r="K3" s="23">
        <f>'Riser Cables'!E12</f>
        <v>233.25</v>
      </c>
    </row>
    <row r="4">
      <c r="J4" s="5" t="s">
        <v>29</v>
      </c>
      <c r="K4" s="24">
        <f>K2-K3</f>
        <v>892.95</v>
      </c>
    </row>
    <row r="5">
      <c r="J5" s="5" t="s">
        <v>30</v>
      </c>
      <c r="K5" s="25">
        <f>(K3-K2)/K2</f>
        <v>-0.7928875866</v>
      </c>
    </row>
    <row r="7">
      <c r="J7" s="26"/>
      <c r="K7" s="27" t="s">
        <v>31</v>
      </c>
      <c r="L7" s="27" t="s">
        <v>32</v>
      </c>
      <c r="M7" s="27" t="s">
        <v>33</v>
      </c>
    </row>
    <row r="8">
      <c r="J8" s="27" t="s">
        <v>34</v>
      </c>
      <c r="K8" s="10">
        <f>'Directly connected'!E12</f>
        <v>1126.2</v>
      </c>
      <c r="L8" s="28">
        <f>'Directly connected'!I10</f>
        <v>9.942054337</v>
      </c>
      <c r="M8" s="29">
        <v>0.0</v>
      </c>
    </row>
    <row r="9">
      <c r="J9" s="27" t="s">
        <v>35</v>
      </c>
      <c r="K9" s="10">
        <f>'Riser Cables'!E12</f>
        <v>233.25</v>
      </c>
      <c r="L9" s="28">
        <f>'Riser Cables'!I10</f>
        <v>33.40280261</v>
      </c>
      <c r="M9" s="30">
        <v>-0.7928875865743207</v>
      </c>
    </row>
  </sheetData>
  <drawing r:id="rId1"/>
</worksheet>
</file>